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VZ - Vstupy\30 - DPS - 15_04_2021\"/>
    </mc:Choice>
  </mc:AlternateContent>
  <bookViews>
    <workbookView xWindow="0" yWindow="0" windowWidth="17760" windowHeight="11010"/>
  </bookViews>
  <sheets>
    <sheet name="Rekapitulace stavby" sheetId="1" r:id="rId1"/>
    <sheet name="D 101.01 - Stavební řešení" sheetId="2" r:id="rId2"/>
    <sheet name="D 101.02 - Betonové konst..." sheetId="3" r:id="rId3"/>
    <sheet name="D 101.03 - Ocelové konstr..." sheetId="4" r:id="rId4"/>
    <sheet name="D 101.04 - Obvodový plášť" sheetId="5" r:id="rId5"/>
    <sheet name="D 101.05 a 08 - Zdravotní..." sheetId="6" r:id="rId6"/>
    <sheet name="D 101.06 - Ústřední vytápění" sheetId="7" r:id="rId7"/>
    <sheet name="D 101.09 - Vzduchotechnika" sheetId="8" r:id="rId8"/>
    <sheet name="D 101.10 - Elektroinstalace" sheetId="9" r:id="rId9"/>
    <sheet name="D 101.11 - Hromosvod" sheetId="10" r:id="rId10"/>
    <sheet name="D 101.12 - Slaboproudé ro..." sheetId="11" r:id="rId11"/>
    <sheet name="D 102.01 - Stavební řešení" sheetId="12" r:id="rId12"/>
    <sheet name="D 102.02 - Betonové konst..." sheetId="13" r:id="rId13"/>
    <sheet name="D 102.03 - Ocelové konstr..." sheetId="14" r:id="rId14"/>
    <sheet name="D 102.04 - Obvodový plášť" sheetId="15" r:id="rId15"/>
    <sheet name="D 102.05 a 08 - Zdravotní..." sheetId="16" r:id="rId16"/>
    <sheet name="D 102.06 - Ústřední vytápění" sheetId="17" r:id="rId17"/>
    <sheet name="D 102.09 - Vzduchotechnika" sheetId="18" r:id="rId18"/>
    <sheet name="D 102.10 - Elektroinstalace" sheetId="19" r:id="rId19"/>
    <sheet name="D 102.11 - Hromosvod" sheetId="20" r:id="rId20"/>
    <sheet name="D 102.12 - Slaboproudé ro..." sheetId="21" r:id="rId21"/>
    <sheet name="D 103.01 - Stavební řešení" sheetId="22" r:id="rId22"/>
    <sheet name="D 103.02 - Betonové konst..." sheetId="23" r:id="rId23"/>
    <sheet name="D 103.03 - Ocelové konstr..." sheetId="24" r:id="rId24"/>
    <sheet name="D 103.04 - Obvodový plášť" sheetId="25" r:id="rId25"/>
    <sheet name="D 103.05 a 08 - Zdravotní..." sheetId="26" r:id="rId26"/>
    <sheet name="D 103.06 - Ústřední vytápění" sheetId="27" r:id="rId27"/>
    <sheet name="D 103.09 - Vzduchotechnika" sheetId="28" r:id="rId28"/>
    <sheet name="D 103.10 - Elektroinstalace" sheetId="29" r:id="rId29"/>
    <sheet name="D 103.11 - Hromosvod" sheetId="30" r:id="rId30"/>
    <sheet name="D 103.12 - Slaboproudé in..." sheetId="31" r:id="rId31"/>
    <sheet name="D 104.01 - Stavební řešení" sheetId="32" r:id="rId32"/>
    <sheet name="D 104.02 - Betonové konst..." sheetId="33" r:id="rId33"/>
    <sheet name="D 104.05 - Zdravotní inst..." sheetId="34" r:id="rId34"/>
    <sheet name="D 104.06 - Ústřední vytápění" sheetId="35" r:id="rId35"/>
    <sheet name="D 104.08 - Domovní plynovod" sheetId="36" r:id="rId36"/>
    <sheet name="D 104.09 - Vzduchotechnika" sheetId="37" r:id="rId37"/>
    <sheet name="D 104.10 - Elektroinstalace" sheetId="38" r:id="rId38"/>
    <sheet name="D 104.11 - Hromosvod" sheetId="39" r:id="rId39"/>
    <sheet name="D 104.12 - Slaboproudé in..." sheetId="40" r:id="rId40"/>
    <sheet name="D 105.01 - Stavební řešení" sheetId="41" r:id="rId41"/>
    <sheet name="D 105.02 - Betonové konst..." sheetId="42" r:id="rId42"/>
    <sheet name="D 105.03 - Ocelové konstr..." sheetId="43" r:id="rId43"/>
    <sheet name="D 105.04 - Obvodový plášť" sheetId="44" r:id="rId44"/>
    <sheet name="D 105.05 - Zdravotní inst..." sheetId="45" r:id="rId45"/>
    <sheet name="D 105.09 - Vzduchotechnika" sheetId="46" r:id="rId46"/>
    <sheet name="D 105.10 - Elektroinstalace" sheetId="47" r:id="rId47"/>
    <sheet name="D 105.11 - Hromosvod" sheetId="48" r:id="rId48"/>
    <sheet name="D 106.01 - Stavební řešení" sheetId="49" r:id="rId49"/>
    <sheet name="D 106.02 - Betonové konst..." sheetId="50" r:id="rId50"/>
    <sheet name="D 106.03 - Ocelové konstr..." sheetId="51" r:id="rId51"/>
    <sheet name="D 106.04 - Obvodový plášť" sheetId="52" r:id="rId52"/>
    <sheet name="D 106.05 a 08 - Zdravotní..." sheetId="53" r:id="rId53"/>
    <sheet name="D 106.06 - Ústřední vytápěnÍ" sheetId="54" r:id="rId54"/>
    <sheet name="D 106.09 - Vzduchotechnika" sheetId="55" r:id="rId55"/>
    <sheet name="D 106.10 - Elektroinstalace" sheetId="56" r:id="rId56"/>
    <sheet name="D 106.11 - Hromosvod" sheetId="57" r:id="rId57"/>
    <sheet name="D 106.12 - Slaboproudé in..." sheetId="58" r:id="rId58"/>
    <sheet name="D 107 - Oplocení areálu" sheetId="59" r:id="rId59"/>
    <sheet name="SO 201.1 - HTÚ" sheetId="60" r:id="rId60"/>
    <sheet name="D 202 - Sadové úpravy" sheetId="61" r:id="rId61"/>
    <sheet name="SO 203.1 - Komunikace a z..." sheetId="62" r:id="rId62"/>
    <sheet name="SO 203.2 - Odvodnění" sheetId="63" r:id="rId63"/>
    <sheet name="SO 203.3 - Dopravní značení" sheetId="64" r:id="rId64"/>
    <sheet name="SO 203.4.2 - Následná péč..." sheetId="65" r:id="rId65"/>
    <sheet name="SO 203.5 - Úprava podloží..." sheetId="66" r:id="rId66"/>
    <sheet name="D 204 - Areálová kanalizace" sheetId="67" r:id="rId67"/>
    <sheet name="D 205 - Areálové rozvody ..." sheetId="68" r:id="rId68"/>
    <sheet name="D 206 - Areálový rozvod p..." sheetId="69" r:id="rId69"/>
    <sheet name="D 207.1 - Brána 10" sheetId="70" r:id="rId70"/>
    <sheet name="D 207.2 - Brána 9" sheetId="71" r:id="rId71"/>
    <sheet name="D 207.3 - Brána 8" sheetId="72" r:id="rId72"/>
    <sheet name="D 207.4 - Brána 7" sheetId="73" r:id="rId73"/>
    <sheet name="D 207.5 - Spedice" sheetId="74" r:id="rId74"/>
    <sheet name="D 207.6 - Odpadové hospod..." sheetId="75" r:id="rId75"/>
    <sheet name="D 208 - Venkovní osvětlení" sheetId="76" r:id="rId76"/>
    <sheet name="D 209.1 - Brána 9" sheetId="77" r:id="rId77"/>
    <sheet name="D 209.2 - Brána 8" sheetId="78" r:id="rId78"/>
    <sheet name="D 209.3 - Brána 7" sheetId="79" r:id="rId79"/>
    <sheet name="D 209.4 - Spedice" sheetId="80" r:id="rId80"/>
    <sheet name="D 209.5 - Odpadové hospod..." sheetId="81" r:id="rId81"/>
    <sheet name="D 210 - Odlučovač ropných..." sheetId="82" r:id="rId82"/>
    <sheet name="IO 314 - Splašková kanali..." sheetId="83" r:id="rId83"/>
    <sheet name="VRN - Vedlejší rozpočtové..." sheetId="84" r:id="rId84"/>
    <sheet name="Seznam figur" sheetId="85" r:id="rId85"/>
    <sheet name="Pokyny pro vyplnění" sheetId="86" r:id="rId86"/>
  </sheets>
  <definedNames>
    <definedName name="_xlnm._FilterDatabase" localSheetId="1" hidden="1">'D 101.01 - Stavební řešení'!$C$101:$K$431</definedName>
    <definedName name="_xlnm._FilterDatabase" localSheetId="2" hidden="1">'D 101.02 - Betonové konst...'!$C$89:$K$343</definedName>
    <definedName name="_xlnm._FilterDatabase" localSheetId="3" hidden="1">'D 101.03 - Ocelové konstr...'!$C$87:$K$95</definedName>
    <definedName name="_xlnm._FilterDatabase" localSheetId="4" hidden="1">'D 101.04 - Obvodový plášť'!$C$89:$K$130</definedName>
    <definedName name="_xlnm._FilterDatabase" localSheetId="5" hidden="1">'D 101.05 a 08 - Zdravotní...'!$C$99:$K$397</definedName>
    <definedName name="_xlnm._FilterDatabase" localSheetId="6" hidden="1">'D 101.06 - Ústřední vytápění'!$C$92:$K$170</definedName>
    <definedName name="_xlnm._FilterDatabase" localSheetId="7" hidden="1">'D 101.09 - Vzduchotechnika'!$C$87:$K$116</definedName>
    <definedName name="_xlnm._FilterDatabase" localSheetId="8" hidden="1">'D 101.10 - Elektroinstalace'!$C$93:$K$210</definedName>
    <definedName name="_xlnm._FilterDatabase" localSheetId="9" hidden="1">'D 101.11 - Hromosvod'!$C$86:$K$126</definedName>
    <definedName name="_xlnm._FilterDatabase" localSheetId="10" hidden="1">'D 101.12 - Slaboproudé ro...'!$C$89:$K$170</definedName>
    <definedName name="_xlnm._FilterDatabase" localSheetId="11" hidden="1">'D 102.01 - Stavební řešení'!$C$101:$K$388</definedName>
    <definedName name="_xlnm._FilterDatabase" localSheetId="12" hidden="1">'D 102.02 - Betonové konst...'!$C$89:$K$279</definedName>
    <definedName name="_xlnm._FilterDatabase" localSheetId="13" hidden="1">'D 102.03 - Ocelové konstr...'!$C$87:$K$95</definedName>
    <definedName name="_xlnm._FilterDatabase" localSheetId="14" hidden="1">'D 102.04 - Obvodový plášť'!$C$89:$K$119</definedName>
    <definedName name="_xlnm._FilterDatabase" localSheetId="15" hidden="1">'D 102.05 a 08 - Zdravotní...'!$C$98:$K$383</definedName>
    <definedName name="_xlnm._FilterDatabase" localSheetId="16" hidden="1">'D 102.06 - Ústřední vytápění'!$C$92:$K$164</definedName>
    <definedName name="_xlnm._FilterDatabase" localSheetId="17" hidden="1">'D 102.09 - Vzduchotechnika'!$C$86:$K$106</definedName>
    <definedName name="_xlnm._FilterDatabase" localSheetId="18" hidden="1">'D 102.10 - Elektroinstalace'!$C$93:$K$203</definedName>
    <definedName name="_xlnm._FilterDatabase" localSheetId="19" hidden="1">'D 102.11 - Hromosvod'!$C$86:$K$126</definedName>
    <definedName name="_xlnm._FilterDatabase" localSheetId="20" hidden="1">'D 102.12 - Slaboproudé ro...'!$C$87:$K$145</definedName>
    <definedName name="_xlnm._FilterDatabase" localSheetId="21" hidden="1">'D 103.01 - Stavební řešení'!$C$100:$K$365</definedName>
    <definedName name="_xlnm._FilterDatabase" localSheetId="22" hidden="1">'D 103.02 - Betonové konst...'!$C$89:$K$267</definedName>
    <definedName name="_xlnm._FilterDatabase" localSheetId="23" hidden="1">'D 103.03 - Ocelové konstr...'!$C$87:$K$95</definedName>
    <definedName name="_xlnm._FilterDatabase" localSheetId="24" hidden="1">'D 103.04 - Obvodový plášť'!$C$89:$K$117</definedName>
    <definedName name="_xlnm._FilterDatabase" localSheetId="25" hidden="1">'D 103.05 a 08 - Zdravotní...'!$C$98:$K$361</definedName>
    <definedName name="_xlnm._FilterDatabase" localSheetId="26" hidden="1">'D 103.06 - Ústřední vytápění'!$C$92:$K$163</definedName>
    <definedName name="_xlnm._FilterDatabase" localSheetId="27" hidden="1">'D 103.09 - Vzduchotechnika'!$C$88:$K$115</definedName>
    <definedName name="_xlnm._FilterDatabase" localSheetId="28" hidden="1">'D 103.10 - Elektroinstalace'!$C$93:$K$205</definedName>
    <definedName name="_xlnm._FilterDatabase" localSheetId="29" hidden="1">'D 103.11 - Hromosvod'!$C$86:$K$126</definedName>
    <definedName name="_xlnm._FilterDatabase" localSheetId="30" hidden="1">'D 103.12 - Slaboproudé in...'!$C$88:$K$160</definedName>
    <definedName name="_xlnm._FilterDatabase" localSheetId="31" hidden="1">'D 104.01 - Stavební řešení'!$C$100:$K$288</definedName>
    <definedName name="_xlnm._FilterDatabase" localSheetId="32" hidden="1">'D 104.02 - Betonové konst...'!$C$88:$K$137</definedName>
    <definedName name="_xlnm._FilterDatabase" localSheetId="33" hidden="1">'D 104.05 - Zdravotní inst...'!$C$97:$K$371</definedName>
    <definedName name="_xlnm._FilterDatabase" localSheetId="34" hidden="1">'D 104.06 - Ústřední vytápění'!$C$92:$K$167</definedName>
    <definedName name="_xlnm._FilterDatabase" localSheetId="35" hidden="1">'D 104.08 - Domovní plynovod'!$C$86:$K$111</definedName>
    <definedName name="_xlnm._FilterDatabase" localSheetId="36" hidden="1">'D 104.09 - Vzduchotechnika'!$C$89:$K$130</definedName>
    <definedName name="_xlnm._FilterDatabase" localSheetId="37" hidden="1">'D 104.10 - Elektroinstalace'!$C$93:$K$205</definedName>
    <definedName name="_xlnm._FilterDatabase" localSheetId="38" hidden="1">'D 104.11 - Hromosvod'!$C$86:$K$126</definedName>
    <definedName name="_xlnm._FilterDatabase" localSheetId="39" hidden="1">'D 104.12 - Slaboproudé in...'!$C$87:$K$150</definedName>
    <definedName name="_xlnm._FilterDatabase" localSheetId="40" hidden="1">'D 105.01 - Stavební řešení'!$C$93:$K$163</definedName>
    <definedName name="_xlnm._FilterDatabase" localSheetId="41" hidden="1">'D 105.02 - Betonové konst...'!$C$93:$K$312</definedName>
    <definedName name="_xlnm._FilterDatabase" localSheetId="42" hidden="1">'D 105.03 - Ocelové konstr...'!$C$87:$K$95</definedName>
    <definedName name="_xlnm._FilterDatabase" localSheetId="43" hidden="1">'D 105.04 - Obvodový plášť'!$C$89:$K$102</definedName>
    <definedName name="_xlnm._FilterDatabase" localSheetId="44" hidden="1">'D 105.05 - Zdravotní inst...'!$C$94:$K$285</definedName>
    <definedName name="_xlnm._FilterDatabase" localSheetId="45" hidden="1">'D 105.09 - Vzduchotechnika'!$C$86:$K$100</definedName>
    <definedName name="_xlnm._FilterDatabase" localSheetId="46" hidden="1">'D 105.10 - Elektroinstalace'!$C$90:$K$159</definedName>
    <definedName name="_xlnm._FilterDatabase" localSheetId="47" hidden="1">'D 105.11 - Hromosvod'!$C$86:$K$124</definedName>
    <definedName name="_xlnm._FilterDatabase" localSheetId="48" hidden="1">'D 106.01 - Stavební řešení'!$C$100:$K$518</definedName>
    <definedName name="_xlnm._FilterDatabase" localSheetId="49" hidden="1">'D 106.02 - Betonové konst...'!$C$94:$K$618</definedName>
    <definedName name="_xlnm._FilterDatabase" localSheetId="50" hidden="1">'D 106.03 - Ocelové konstr...'!$C$87:$K$95</definedName>
    <definedName name="_xlnm._FilterDatabase" localSheetId="51" hidden="1">'D 106.04 - Obvodový plášť'!$C$89:$K$116</definedName>
    <definedName name="_xlnm._FilterDatabase" localSheetId="52" hidden="1">'D 106.05 a 08 - Zdravotní...'!$C$99:$K$442</definedName>
    <definedName name="_xlnm._FilterDatabase" localSheetId="53" hidden="1">'D 106.06 - Ústřední vytápěnÍ'!$C$92:$K$181</definedName>
    <definedName name="_xlnm._FilterDatabase" localSheetId="54" hidden="1">'D 106.09 - Vzduchotechnika'!$C$88:$K$177</definedName>
    <definedName name="_xlnm._FilterDatabase" localSheetId="55" hidden="1">'D 106.10 - Elektroinstalace'!$C$93:$K$215</definedName>
    <definedName name="_xlnm._FilterDatabase" localSheetId="56" hidden="1">'D 106.11 - Hromosvod'!$C$86:$K$126</definedName>
    <definedName name="_xlnm._FilterDatabase" localSheetId="57" hidden="1">'D 106.12 - Slaboproudé in...'!$C$86:$K$113</definedName>
    <definedName name="_xlnm._FilterDatabase" localSheetId="58" hidden="1">'D 107 - Oplocení areálu'!$C$85:$K$153</definedName>
    <definedName name="_xlnm._FilterDatabase" localSheetId="60" hidden="1">'D 202 - Sadové úpravy'!$C$79:$K$151</definedName>
    <definedName name="_xlnm._FilterDatabase" localSheetId="66" hidden="1">'D 204 - Areálová kanalizace'!$C$84:$K$304</definedName>
    <definedName name="_xlnm._FilterDatabase" localSheetId="67" hidden="1">'D 205 - Areálové rozvody ...'!$C$83:$K$198</definedName>
    <definedName name="_xlnm._FilterDatabase" localSheetId="68" hidden="1">'D 206 - Areálový rozvod p...'!$C$81:$K$152</definedName>
    <definedName name="_xlnm._FilterDatabase" localSheetId="69" hidden="1">'D 207.1 - Brána 10'!$C$88:$K$119</definedName>
    <definedName name="_xlnm._FilterDatabase" localSheetId="70" hidden="1">'D 207.2 - Brána 9'!$C$88:$K$123</definedName>
    <definedName name="_xlnm._FilterDatabase" localSheetId="71" hidden="1">'D 207.3 - Brána 8'!$C$88:$K$110</definedName>
    <definedName name="_xlnm._FilterDatabase" localSheetId="72" hidden="1">'D 207.4 - Brána 7'!$C$88:$K$121</definedName>
    <definedName name="_xlnm._FilterDatabase" localSheetId="73" hidden="1">'D 207.5 - Spedice'!$C$88:$K$110</definedName>
    <definedName name="_xlnm._FilterDatabase" localSheetId="74" hidden="1">'D 207.6 - Odpadové hospod...'!$C$88:$K$121</definedName>
    <definedName name="_xlnm._FilterDatabase" localSheetId="75" hidden="1">'D 208 - Venkovní osvětlení'!$C$83:$K$148</definedName>
    <definedName name="_xlnm._FilterDatabase" localSheetId="76" hidden="1">'D 209.1 - Brána 9'!$C$88:$K$117</definedName>
    <definedName name="_xlnm._FilterDatabase" localSheetId="77" hidden="1">'D 209.2 - Brána 8'!$C$88:$K$117</definedName>
    <definedName name="_xlnm._FilterDatabase" localSheetId="78" hidden="1">'D 209.3 - Brána 7'!$C$89:$K$124</definedName>
    <definedName name="_xlnm._FilterDatabase" localSheetId="79" hidden="1">'D 209.4 - Spedice'!$C$88:$K$114</definedName>
    <definedName name="_xlnm._FilterDatabase" localSheetId="80" hidden="1">'D 209.5 - Odpadové hospod...'!$C$88:$K$111</definedName>
    <definedName name="_xlnm._FilterDatabase" localSheetId="81" hidden="1">'D 210 - Odlučovač ropných...'!$C$81:$K$118</definedName>
    <definedName name="_xlnm._FilterDatabase" localSheetId="82" hidden="1">'IO 314 - Splašková kanali...'!$C$87:$K$275</definedName>
    <definedName name="_xlnm._FilterDatabase" localSheetId="59" hidden="1">'SO 201.1 - HTÚ'!$C$94:$K$217</definedName>
    <definedName name="_xlnm._FilterDatabase" localSheetId="61" hidden="1">'SO 203.1 - Komunikace a z...'!$C$95:$K$320</definedName>
    <definedName name="_xlnm._FilterDatabase" localSheetId="62" hidden="1">'SO 203.2 - Odvodnění'!$C$90:$K$195</definedName>
    <definedName name="_xlnm._FilterDatabase" localSheetId="63" hidden="1">'SO 203.3 - Dopravní značení'!$C$87:$K$159</definedName>
    <definedName name="_xlnm._FilterDatabase" localSheetId="64" hidden="1">'SO 203.4.2 - Následná péč...'!$C$86:$K$136</definedName>
    <definedName name="_xlnm._FilterDatabase" localSheetId="65" hidden="1">'SO 203.5 - Úprava podloží...'!$C$86:$K$122</definedName>
    <definedName name="_xlnm._FilterDatabase" localSheetId="83" hidden="1">'VRN - Vedlejší rozpočtové...'!$C$79:$K$90</definedName>
    <definedName name="_xlnm.Print_Titles" localSheetId="1">'D 101.01 - Stavební řešení'!$101:$101</definedName>
    <definedName name="_xlnm.Print_Titles" localSheetId="2">'D 101.02 - Betonové konst...'!$89:$89</definedName>
    <definedName name="_xlnm.Print_Titles" localSheetId="3">'D 101.03 - Ocelové konstr...'!$87:$87</definedName>
    <definedName name="_xlnm.Print_Titles" localSheetId="4">'D 101.04 - Obvodový plášť'!$89:$89</definedName>
    <definedName name="_xlnm.Print_Titles" localSheetId="5">'D 101.05 a 08 - Zdravotní...'!$99:$99</definedName>
    <definedName name="_xlnm.Print_Titles" localSheetId="6">'D 101.06 - Ústřední vytápění'!$92:$92</definedName>
    <definedName name="_xlnm.Print_Titles" localSheetId="7">'D 101.09 - Vzduchotechnika'!$87:$87</definedName>
    <definedName name="_xlnm.Print_Titles" localSheetId="8">'D 101.10 - Elektroinstalace'!$93:$93</definedName>
    <definedName name="_xlnm.Print_Titles" localSheetId="9">'D 101.11 - Hromosvod'!$86:$86</definedName>
    <definedName name="_xlnm.Print_Titles" localSheetId="10">'D 101.12 - Slaboproudé ro...'!$89:$89</definedName>
    <definedName name="_xlnm.Print_Titles" localSheetId="11">'D 102.01 - Stavební řešení'!$101:$101</definedName>
    <definedName name="_xlnm.Print_Titles" localSheetId="12">'D 102.02 - Betonové konst...'!$89:$89</definedName>
    <definedName name="_xlnm.Print_Titles" localSheetId="13">'D 102.03 - Ocelové konstr...'!$87:$87</definedName>
    <definedName name="_xlnm.Print_Titles" localSheetId="14">'D 102.04 - Obvodový plášť'!$89:$89</definedName>
    <definedName name="_xlnm.Print_Titles" localSheetId="15">'D 102.05 a 08 - Zdravotní...'!$98:$98</definedName>
    <definedName name="_xlnm.Print_Titles" localSheetId="16">'D 102.06 - Ústřední vytápění'!$92:$92</definedName>
    <definedName name="_xlnm.Print_Titles" localSheetId="17">'D 102.09 - Vzduchotechnika'!$86:$86</definedName>
    <definedName name="_xlnm.Print_Titles" localSheetId="18">'D 102.10 - Elektroinstalace'!$93:$93</definedName>
    <definedName name="_xlnm.Print_Titles" localSheetId="19">'D 102.11 - Hromosvod'!$86:$86</definedName>
    <definedName name="_xlnm.Print_Titles" localSheetId="20">'D 102.12 - Slaboproudé ro...'!$87:$87</definedName>
    <definedName name="_xlnm.Print_Titles" localSheetId="21">'D 103.01 - Stavební řešení'!$100:$100</definedName>
    <definedName name="_xlnm.Print_Titles" localSheetId="22">'D 103.02 - Betonové konst...'!$89:$89</definedName>
    <definedName name="_xlnm.Print_Titles" localSheetId="23">'D 103.03 - Ocelové konstr...'!$87:$87</definedName>
    <definedName name="_xlnm.Print_Titles" localSheetId="24">'D 103.04 - Obvodový plášť'!$89:$89</definedName>
    <definedName name="_xlnm.Print_Titles" localSheetId="25">'D 103.05 a 08 - Zdravotní...'!$98:$98</definedName>
    <definedName name="_xlnm.Print_Titles" localSheetId="26">'D 103.06 - Ústřední vytápění'!$92:$92</definedName>
    <definedName name="_xlnm.Print_Titles" localSheetId="27">'D 103.09 - Vzduchotechnika'!$88:$88</definedName>
    <definedName name="_xlnm.Print_Titles" localSheetId="28">'D 103.10 - Elektroinstalace'!$93:$93</definedName>
    <definedName name="_xlnm.Print_Titles" localSheetId="29">'D 103.11 - Hromosvod'!$86:$86</definedName>
    <definedName name="_xlnm.Print_Titles" localSheetId="30">'D 103.12 - Slaboproudé in...'!$88:$88</definedName>
    <definedName name="_xlnm.Print_Titles" localSheetId="31">'D 104.01 - Stavební řešení'!$100:$100</definedName>
    <definedName name="_xlnm.Print_Titles" localSheetId="32">'D 104.02 - Betonové konst...'!$88:$88</definedName>
    <definedName name="_xlnm.Print_Titles" localSheetId="33">'D 104.05 - Zdravotní inst...'!$97:$97</definedName>
    <definedName name="_xlnm.Print_Titles" localSheetId="34">'D 104.06 - Ústřední vytápění'!$92:$92</definedName>
    <definedName name="_xlnm.Print_Titles" localSheetId="35">'D 104.08 - Domovní plynovod'!$86:$86</definedName>
    <definedName name="_xlnm.Print_Titles" localSheetId="36">'D 104.09 - Vzduchotechnika'!$89:$89</definedName>
    <definedName name="_xlnm.Print_Titles" localSheetId="37">'D 104.10 - Elektroinstalace'!$93:$93</definedName>
    <definedName name="_xlnm.Print_Titles" localSheetId="38">'D 104.11 - Hromosvod'!$86:$86</definedName>
    <definedName name="_xlnm.Print_Titles" localSheetId="39">'D 104.12 - Slaboproudé in...'!$87:$87</definedName>
    <definedName name="_xlnm.Print_Titles" localSheetId="40">'D 105.01 - Stavební řešení'!$93:$93</definedName>
    <definedName name="_xlnm.Print_Titles" localSheetId="41">'D 105.02 - Betonové konst...'!$93:$93</definedName>
    <definedName name="_xlnm.Print_Titles" localSheetId="42">'D 105.03 - Ocelové konstr...'!$87:$87</definedName>
    <definedName name="_xlnm.Print_Titles" localSheetId="43">'D 105.04 - Obvodový plášť'!$89:$89</definedName>
    <definedName name="_xlnm.Print_Titles" localSheetId="44">'D 105.05 - Zdravotní inst...'!$94:$94</definedName>
    <definedName name="_xlnm.Print_Titles" localSheetId="45">'D 105.09 - Vzduchotechnika'!$86:$86</definedName>
    <definedName name="_xlnm.Print_Titles" localSheetId="46">'D 105.10 - Elektroinstalace'!$90:$90</definedName>
    <definedName name="_xlnm.Print_Titles" localSheetId="47">'D 105.11 - Hromosvod'!$86:$86</definedName>
    <definedName name="_xlnm.Print_Titles" localSheetId="48">'D 106.01 - Stavební řešení'!$100:$100</definedName>
    <definedName name="_xlnm.Print_Titles" localSheetId="49">'D 106.02 - Betonové konst...'!$94:$94</definedName>
    <definedName name="_xlnm.Print_Titles" localSheetId="50">'D 106.03 - Ocelové konstr...'!$87:$87</definedName>
    <definedName name="_xlnm.Print_Titles" localSheetId="51">'D 106.04 - Obvodový plášť'!$89:$89</definedName>
    <definedName name="_xlnm.Print_Titles" localSheetId="52">'D 106.05 a 08 - Zdravotní...'!$99:$99</definedName>
    <definedName name="_xlnm.Print_Titles" localSheetId="53">'D 106.06 - Ústřední vytápěnÍ'!$92:$92</definedName>
    <definedName name="_xlnm.Print_Titles" localSheetId="54">'D 106.09 - Vzduchotechnika'!$88:$88</definedName>
    <definedName name="_xlnm.Print_Titles" localSheetId="55">'D 106.10 - Elektroinstalace'!$93:$93</definedName>
    <definedName name="_xlnm.Print_Titles" localSheetId="56">'D 106.11 - Hromosvod'!$86:$86</definedName>
    <definedName name="_xlnm.Print_Titles" localSheetId="57">'D 106.12 - Slaboproudé in...'!$86:$86</definedName>
    <definedName name="_xlnm.Print_Titles" localSheetId="58">'D 107 - Oplocení areálu'!$85:$85</definedName>
    <definedName name="_xlnm.Print_Titles" localSheetId="60">'D 202 - Sadové úpravy'!$79:$79</definedName>
    <definedName name="_xlnm.Print_Titles" localSheetId="66">'D 204 - Areálová kanalizace'!$84:$84</definedName>
    <definedName name="_xlnm.Print_Titles" localSheetId="67">'D 205 - Areálové rozvody ...'!$83:$83</definedName>
    <definedName name="_xlnm.Print_Titles" localSheetId="68">'D 206 - Areálový rozvod p...'!$81:$81</definedName>
    <definedName name="_xlnm.Print_Titles" localSheetId="69">'D 207.1 - Brána 10'!$88:$88</definedName>
    <definedName name="_xlnm.Print_Titles" localSheetId="70">'D 207.2 - Brána 9'!$88:$88</definedName>
    <definedName name="_xlnm.Print_Titles" localSheetId="71">'D 207.3 - Brána 8'!$88:$88</definedName>
    <definedName name="_xlnm.Print_Titles" localSheetId="72">'D 207.4 - Brána 7'!$88:$88</definedName>
    <definedName name="_xlnm.Print_Titles" localSheetId="73">'D 207.5 - Spedice'!$88:$88</definedName>
    <definedName name="_xlnm.Print_Titles" localSheetId="74">'D 207.6 - Odpadové hospod...'!$88:$88</definedName>
    <definedName name="_xlnm.Print_Titles" localSheetId="75">'D 208 - Venkovní osvětlení'!$83:$83</definedName>
    <definedName name="_xlnm.Print_Titles" localSheetId="76">'D 209.1 - Brána 9'!$88:$88</definedName>
    <definedName name="_xlnm.Print_Titles" localSheetId="77">'D 209.2 - Brána 8'!$88:$88</definedName>
    <definedName name="_xlnm.Print_Titles" localSheetId="78">'D 209.3 - Brána 7'!$89:$89</definedName>
    <definedName name="_xlnm.Print_Titles" localSheetId="79">'D 209.4 - Spedice'!$88:$88</definedName>
    <definedName name="_xlnm.Print_Titles" localSheetId="80">'D 209.5 - Odpadové hospod...'!$88:$88</definedName>
    <definedName name="_xlnm.Print_Titles" localSheetId="81">'D 210 - Odlučovač ropných...'!$81:$81</definedName>
    <definedName name="_xlnm.Print_Titles" localSheetId="82">'IO 314 - Splašková kanali...'!$87:$87</definedName>
    <definedName name="_xlnm.Print_Titles" localSheetId="0">'Rekapitulace stavby'!$52:$52</definedName>
    <definedName name="_xlnm.Print_Titles" localSheetId="84">'Seznam figur'!$9:$9</definedName>
    <definedName name="_xlnm.Print_Titles" localSheetId="59">'SO 201.1 - HTÚ'!$94:$94</definedName>
    <definedName name="_xlnm.Print_Titles" localSheetId="61">'SO 203.1 - Komunikace a z...'!$95:$95</definedName>
    <definedName name="_xlnm.Print_Titles" localSheetId="62">'SO 203.2 - Odvodnění'!$90:$90</definedName>
    <definedName name="_xlnm.Print_Titles" localSheetId="63">'SO 203.3 - Dopravní značení'!$87:$87</definedName>
    <definedName name="_xlnm.Print_Titles" localSheetId="64">'SO 203.4.2 - Následná péč...'!$86:$86</definedName>
    <definedName name="_xlnm.Print_Titles" localSheetId="65">'SO 203.5 - Úprava podloží...'!$86:$86</definedName>
    <definedName name="_xlnm.Print_Titles" localSheetId="83">'VRN - Vedlejší rozpočtové...'!$79:$79</definedName>
    <definedName name="_xlnm.Print_Area" localSheetId="1">'D 101.01 - Stavební řešení'!$C$4:$J$41,'D 101.01 - Stavební řešení'!$C$47:$J$81,'D 101.01 - Stavební řešení'!$C$87:$K$431</definedName>
    <definedName name="_xlnm.Print_Area" localSheetId="2">'D 101.02 - Betonové konst...'!$C$4:$J$41,'D 101.02 - Betonové konst...'!$C$47:$J$69,'D 101.02 - Betonové konst...'!$C$75:$K$343</definedName>
    <definedName name="_xlnm.Print_Area" localSheetId="3">'D 101.03 - Ocelové konstr...'!$C$4:$J$41,'D 101.03 - Ocelové konstr...'!$C$47:$J$67,'D 101.03 - Ocelové konstr...'!$C$73:$K$95</definedName>
    <definedName name="_xlnm.Print_Area" localSheetId="4">'D 101.04 - Obvodový plášť'!$C$4:$J$41,'D 101.04 - Obvodový plášť'!$C$47:$J$69,'D 101.04 - Obvodový plášť'!$C$75:$K$130</definedName>
    <definedName name="_xlnm.Print_Area" localSheetId="5">'D 101.05 a 08 - Zdravotní...'!$C$4:$J$41,'D 101.05 a 08 - Zdravotní...'!$C$47:$J$79,'D 101.05 a 08 - Zdravotní...'!$C$85:$K$397</definedName>
    <definedName name="_xlnm.Print_Area" localSheetId="6">'D 101.06 - Ústřední vytápění'!$C$4:$J$41,'D 101.06 - Ústřední vytápění'!$C$47:$J$72,'D 101.06 - Ústřední vytápění'!$C$78:$K$170</definedName>
    <definedName name="_xlnm.Print_Area" localSheetId="7">'D 101.09 - Vzduchotechnika'!$C$4:$J$41,'D 101.09 - Vzduchotechnika'!$C$47:$J$67,'D 101.09 - Vzduchotechnika'!$C$73:$K$116</definedName>
    <definedName name="_xlnm.Print_Area" localSheetId="8">'D 101.10 - Elektroinstalace'!$C$4:$J$41,'D 101.10 - Elektroinstalace'!$C$47:$J$73,'D 101.10 - Elektroinstalace'!$C$79:$K$210</definedName>
    <definedName name="_xlnm.Print_Area" localSheetId="9">'D 101.11 - Hromosvod'!$C$4:$J$41,'D 101.11 - Hromosvod'!$C$47:$J$66,'D 101.11 - Hromosvod'!$C$72:$K$126</definedName>
    <definedName name="_xlnm.Print_Area" localSheetId="10">'D 101.12 - Slaboproudé ro...'!$C$4:$J$41,'D 101.12 - Slaboproudé ro...'!$C$47:$J$69,'D 101.12 - Slaboproudé ro...'!$C$75:$K$170</definedName>
    <definedName name="_xlnm.Print_Area" localSheetId="11">'D 102.01 - Stavební řešení'!$C$4:$J$41,'D 102.01 - Stavební řešení'!$C$47:$J$81,'D 102.01 - Stavební řešení'!$C$87:$K$388</definedName>
    <definedName name="_xlnm.Print_Area" localSheetId="12">'D 102.02 - Betonové konst...'!$C$4:$J$41,'D 102.02 - Betonové konst...'!$C$47:$J$69,'D 102.02 - Betonové konst...'!$C$75:$K$279</definedName>
    <definedName name="_xlnm.Print_Area" localSheetId="13">'D 102.03 - Ocelové konstr...'!$C$4:$J$41,'D 102.03 - Ocelové konstr...'!$C$47:$J$67,'D 102.03 - Ocelové konstr...'!$C$73:$K$95</definedName>
    <definedName name="_xlnm.Print_Area" localSheetId="14">'D 102.04 - Obvodový plášť'!$C$4:$J$41,'D 102.04 - Obvodový plášť'!$C$47:$J$69,'D 102.04 - Obvodový plášť'!$C$75:$K$119</definedName>
    <definedName name="_xlnm.Print_Area" localSheetId="15">'D 102.05 a 08 - Zdravotní...'!$C$4:$J$41,'D 102.05 a 08 - Zdravotní...'!$C$47:$J$78,'D 102.05 a 08 - Zdravotní...'!$C$84:$K$383</definedName>
    <definedName name="_xlnm.Print_Area" localSheetId="16">'D 102.06 - Ústřední vytápění'!$C$4:$J$41,'D 102.06 - Ústřední vytápění'!$C$47:$J$72,'D 102.06 - Ústřední vytápění'!$C$78:$K$164</definedName>
    <definedName name="_xlnm.Print_Area" localSheetId="17">'D 102.09 - Vzduchotechnika'!$C$4:$J$41,'D 102.09 - Vzduchotechnika'!$C$47:$J$66,'D 102.09 - Vzduchotechnika'!$C$72:$K$106</definedName>
    <definedName name="_xlnm.Print_Area" localSheetId="18">'D 102.10 - Elektroinstalace'!$C$4:$J$41,'D 102.10 - Elektroinstalace'!$C$47:$J$73,'D 102.10 - Elektroinstalace'!$C$79:$K$203</definedName>
    <definedName name="_xlnm.Print_Area" localSheetId="19">'D 102.11 - Hromosvod'!$C$4:$J$41,'D 102.11 - Hromosvod'!$C$47:$J$66,'D 102.11 - Hromosvod'!$C$72:$K$126</definedName>
    <definedName name="_xlnm.Print_Area" localSheetId="20">'D 102.12 - Slaboproudé ro...'!$C$4:$J$41,'D 102.12 - Slaboproudé ro...'!$C$47:$J$67,'D 102.12 - Slaboproudé ro...'!$C$73:$K$145</definedName>
    <definedName name="_xlnm.Print_Area" localSheetId="21">'D 103.01 - Stavební řešení'!$C$4:$J$41,'D 103.01 - Stavební řešení'!$C$47:$J$80,'D 103.01 - Stavební řešení'!$C$86:$K$365</definedName>
    <definedName name="_xlnm.Print_Area" localSheetId="22">'D 103.02 - Betonové konst...'!$C$4:$J$41,'D 103.02 - Betonové konst...'!$C$47:$J$69,'D 103.02 - Betonové konst...'!$C$75:$K$267</definedName>
    <definedName name="_xlnm.Print_Area" localSheetId="23">'D 103.03 - Ocelové konstr...'!$C$4:$J$41,'D 103.03 - Ocelové konstr...'!$C$47:$J$67,'D 103.03 - Ocelové konstr...'!$C$73:$K$95</definedName>
    <definedName name="_xlnm.Print_Area" localSheetId="24">'D 103.04 - Obvodový plášť'!$C$4:$J$41,'D 103.04 - Obvodový plášť'!$C$47:$J$69,'D 103.04 - Obvodový plášť'!$C$75:$K$117</definedName>
    <definedName name="_xlnm.Print_Area" localSheetId="25">'D 103.05 a 08 - Zdravotní...'!$C$4:$J$41,'D 103.05 a 08 - Zdravotní...'!$C$47:$J$78,'D 103.05 a 08 - Zdravotní...'!$C$84:$K$361</definedName>
    <definedName name="_xlnm.Print_Area" localSheetId="26">'D 103.06 - Ústřední vytápění'!$C$4:$J$41,'D 103.06 - Ústřední vytápění'!$C$47:$J$72,'D 103.06 - Ústřední vytápění'!$C$78:$K$163</definedName>
    <definedName name="_xlnm.Print_Area" localSheetId="27">'D 103.09 - Vzduchotechnika'!$C$4:$J$41,'D 103.09 - Vzduchotechnika'!$C$47:$J$68,'D 103.09 - Vzduchotechnika'!$C$74:$K$115</definedName>
    <definedName name="_xlnm.Print_Area" localSheetId="28">'D 103.10 - Elektroinstalace'!$C$4:$J$41,'D 103.10 - Elektroinstalace'!$C$47:$J$73,'D 103.10 - Elektroinstalace'!$C$79:$K$205</definedName>
    <definedName name="_xlnm.Print_Area" localSheetId="29">'D 103.11 - Hromosvod'!$C$4:$J$41,'D 103.11 - Hromosvod'!$C$47:$J$66,'D 103.11 - Hromosvod'!$C$72:$K$126</definedName>
    <definedName name="_xlnm.Print_Area" localSheetId="30">'D 103.12 - Slaboproudé in...'!$C$4:$J$41,'D 103.12 - Slaboproudé in...'!$C$47:$J$68,'D 103.12 - Slaboproudé in...'!$C$74:$K$160</definedName>
    <definedName name="_xlnm.Print_Area" localSheetId="31">'D 104.01 - Stavební řešení'!$C$4:$J$41,'D 104.01 - Stavební řešení'!$C$47:$J$80,'D 104.01 - Stavební řešení'!$C$86:$K$288</definedName>
    <definedName name="_xlnm.Print_Area" localSheetId="32">'D 104.02 - Betonové konst...'!$C$4:$J$41,'D 104.02 - Betonové konst...'!$C$47:$J$68,'D 104.02 - Betonové konst...'!$C$74:$K$137</definedName>
    <definedName name="_xlnm.Print_Area" localSheetId="33">'D 104.05 - Zdravotní inst...'!$C$4:$J$41,'D 104.05 - Zdravotní inst...'!$C$47:$J$77,'D 104.05 - Zdravotní inst...'!$C$83:$K$371</definedName>
    <definedName name="_xlnm.Print_Area" localSheetId="34">'D 104.06 - Ústřední vytápění'!$C$4:$J$41,'D 104.06 - Ústřední vytápění'!$C$47:$J$72,'D 104.06 - Ústřední vytápění'!$C$78:$K$167</definedName>
    <definedName name="_xlnm.Print_Area" localSheetId="35">'D 104.08 - Domovní plynovod'!$C$4:$J$41,'D 104.08 - Domovní plynovod'!$C$47:$J$66,'D 104.08 - Domovní plynovod'!$C$72:$K$111</definedName>
    <definedName name="_xlnm.Print_Area" localSheetId="36">'D 104.09 - Vzduchotechnika'!$C$4:$J$41,'D 104.09 - Vzduchotechnika'!$C$47:$J$69,'D 104.09 - Vzduchotechnika'!$C$75:$K$130</definedName>
    <definedName name="_xlnm.Print_Area" localSheetId="37">'D 104.10 - Elektroinstalace'!$C$4:$J$41,'D 104.10 - Elektroinstalace'!$C$47:$J$73,'D 104.10 - Elektroinstalace'!$C$79:$K$205</definedName>
    <definedName name="_xlnm.Print_Area" localSheetId="38">'D 104.11 - Hromosvod'!$C$4:$J$41,'D 104.11 - Hromosvod'!$C$47:$J$66,'D 104.11 - Hromosvod'!$C$72:$K$126</definedName>
    <definedName name="_xlnm.Print_Area" localSheetId="39">'D 104.12 - Slaboproudé in...'!$C$4:$J$41,'D 104.12 - Slaboproudé in...'!$C$47:$J$67,'D 104.12 - Slaboproudé in...'!$C$73:$K$150</definedName>
    <definedName name="_xlnm.Print_Area" localSheetId="40">'D 105.01 - Stavební řešení'!$C$4:$J$41,'D 105.01 - Stavební řešení'!$C$47:$J$73,'D 105.01 - Stavební řešení'!$C$79:$K$163</definedName>
    <definedName name="_xlnm.Print_Area" localSheetId="41">'D 105.02 - Betonové konst...'!$C$4:$J$41,'D 105.02 - Betonové konst...'!$C$47:$J$73,'D 105.02 - Betonové konst...'!$C$79:$K$312</definedName>
    <definedName name="_xlnm.Print_Area" localSheetId="42">'D 105.03 - Ocelové konstr...'!$C$4:$J$41,'D 105.03 - Ocelové konstr...'!$C$47:$J$67,'D 105.03 - Ocelové konstr...'!$C$73:$K$95</definedName>
    <definedName name="_xlnm.Print_Area" localSheetId="43">'D 105.04 - Obvodový plášť'!$C$4:$J$41,'D 105.04 - Obvodový plášť'!$C$47:$J$69,'D 105.04 - Obvodový plášť'!$C$75:$K$102</definedName>
    <definedName name="_xlnm.Print_Area" localSheetId="44">'D 105.05 - Zdravotní inst...'!$C$4:$J$41,'D 105.05 - Zdravotní inst...'!$C$47:$J$74,'D 105.05 - Zdravotní inst...'!$C$80:$K$285</definedName>
    <definedName name="_xlnm.Print_Area" localSheetId="45">'D 105.09 - Vzduchotechnika'!$C$4:$J$41,'D 105.09 - Vzduchotechnika'!$C$47:$J$66,'D 105.09 - Vzduchotechnika'!$C$72:$K$100</definedName>
    <definedName name="_xlnm.Print_Area" localSheetId="46">'D 105.10 - Elektroinstalace'!$C$4:$J$41,'D 105.10 - Elektroinstalace'!$C$47:$J$70,'D 105.10 - Elektroinstalace'!$C$76:$K$159</definedName>
    <definedName name="_xlnm.Print_Area" localSheetId="47">'D 105.11 - Hromosvod'!$C$4:$J$41,'D 105.11 - Hromosvod'!$C$47:$J$66,'D 105.11 - Hromosvod'!$C$72:$K$124</definedName>
    <definedName name="_xlnm.Print_Area" localSheetId="48">'D 106.01 - Stavební řešení'!$C$4:$J$41,'D 106.01 - Stavební řešení'!$C$47:$J$80,'D 106.01 - Stavební řešení'!$C$86:$K$518</definedName>
    <definedName name="_xlnm.Print_Area" localSheetId="49">'D 106.02 - Betonové konst...'!$C$4:$J$41,'D 106.02 - Betonové konst...'!$C$47:$J$74,'D 106.02 - Betonové konst...'!$C$80:$K$618</definedName>
    <definedName name="_xlnm.Print_Area" localSheetId="50">'D 106.03 - Ocelové konstr...'!$C$4:$J$41,'D 106.03 - Ocelové konstr...'!$C$47:$J$67,'D 106.03 - Ocelové konstr...'!$C$73:$K$95</definedName>
    <definedName name="_xlnm.Print_Area" localSheetId="51">'D 106.04 - Obvodový plášť'!$C$4:$J$41,'D 106.04 - Obvodový plášť'!$C$47:$J$69,'D 106.04 - Obvodový plášť'!$C$75:$K$116</definedName>
    <definedName name="_xlnm.Print_Area" localSheetId="52">'D 106.05 a 08 - Zdravotní...'!$C$4:$J$41,'D 106.05 a 08 - Zdravotní...'!$C$47:$J$79,'D 106.05 a 08 - Zdravotní...'!$C$85:$K$442</definedName>
    <definedName name="_xlnm.Print_Area" localSheetId="53">'D 106.06 - Ústřední vytápěnÍ'!$C$4:$J$41,'D 106.06 - Ústřední vytápěnÍ'!$C$47:$J$72,'D 106.06 - Ústřední vytápěnÍ'!$C$78:$K$181</definedName>
    <definedName name="_xlnm.Print_Area" localSheetId="54">'D 106.09 - Vzduchotechnika'!$C$4:$J$41,'D 106.09 - Vzduchotechnika'!$C$47:$J$68,'D 106.09 - Vzduchotechnika'!$C$74:$K$177</definedName>
    <definedName name="_xlnm.Print_Area" localSheetId="55">'D 106.10 - Elektroinstalace'!$C$4:$J$41,'D 106.10 - Elektroinstalace'!$C$47:$J$73,'D 106.10 - Elektroinstalace'!$C$79:$K$215</definedName>
    <definedName name="_xlnm.Print_Area" localSheetId="56">'D 106.11 - Hromosvod'!$C$4:$J$41,'D 106.11 - Hromosvod'!$C$47:$J$66,'D 106.11 - Hromosvod'!$C$72:$K$126</definedName>
    <definedName name="_xlnm.Print_Area" localSheetId="57">'D 106.12 - Slaboproudé in...'!$C$4:$J$41,'D 106.12 - Slaboproudé in...'!$C$47:$J$66,'D 106.12 - Slaboproudé in...'!$C$72:$K$113</definedName>
    <definedName name="_xlnm.Print_Area" localSheetId="58">'D 107 - Oplocení areálu'!$C$4:$J$39,'D 107 - Oplocení areálu'!$C$45:$J$67,'D 107 - Oplocení areálu'!$C$73:$K$153</definedName>
    <definedName name="_xlnm.Print_Area" localSheetId="60">'D 202 - Sadové úpravy'!$C$4:$J$39,'D 202 - Sadové úpravy'!$C$45:$J$61,'D 202 - Sadové úpravy'!$C$67:$K$151</definedName>
    <definedName name="_xlnm.Print_Area" localSheetId="66">'D 204 - Areálová kanalizace'!$C$4:$J$39,'D 204 - Areálová kanalizace'!$C$45:$J$66,'D 204 - Areálová kanalizace'!$C$72:$K$304</definedName>
    <definedName name="_xlnm.Print_Area" localSheetId="67">'D 205 - Areálové rozvody ...'!$C$4:$J$39,'D 205 - Areálové rozvody ...'!$C$45:$J$65,'D 205 - Areálové rozvody ...'!$C$71:$K$198</definedName>
    <definedName name="_xlnm.Print_Area" localSheetId="68">'D 206 - Areálový rozvod p...'!$C$4:$J$39,'D 206 - Areálový rozvod p...'!$C$45:$J$63,'D 206 - Areálový rozvod p...'!$C$69:$K$152</definedName>
    <definedName name="_xlnm.Print_Area" localSheetId="69">'D 207.1 - Brána 10'!$C$4:$J$41,'D 207.1 - Brána 10'!$C$47:$J$68,'D 207.1 - Brána 10'!$C$74:$K$119</definedName>
    <definedName name="_xlnm.Print_Area" localSheetId="70">'D 207.2 - Brána 9'!$C$4:$J$41,'D 207.2 - Brána 9'!$C$47:$J$68,'D 207.2 - Brána 9'!$C$74:$K$123</definedName>
    <definedName name="_xlnm.Print_Area" localSheetId="71">'D 207.3 - Brána 8'!$C$4:$J$41,'D 207.3 - Brána 8'!$C$47:$J$68,'D 207.3 - Brána 8'!$C$74:$K$110</definedName>
    <definedName name="_xlnm.Print_Area" localSheetId="72">'D 207.4 - Brána 7'!$C$4:$J$41,'D 207.4 - Brána 7'!$C$47:$J$68,'D 207.4 - Brána 7'!$C$74:$K$121</definedName>
    <definedName name="_xlnm.Print_Area" localSheetId="73">'D 207.5 - Spedice'!$C$4:$J$41,'D 207.5 - Spedice'!$C$47:$J$68,'D 207.5 - Spedice'!$C$74:$K$110</definedName>
    <definedName name="_xlnm.Print_Area" localSheetId="74">'D 207.6 - Odpadové hospod...'!$C$4:$J$41,'D 207.6 - Odpadové hospod...'!$C$47:$J$68,'D 207.6 - Odpadové hospod...'!$C$74:$K$121</definedName>
    <definedName name="_xlnm.Print_Area" localSheetId="75">'D 208 - Venkovní osvětlení'!$C$4:$J$39,'D 208 - Venkovní osvětlení'!$C$45:$J$65,'D 208 - Venkovní osvětlení'!$C$71:$K$148</definedName>
    <definedName name="_xlnm.Print_Area" localSheetId="76">'D 209.1 - Brána 9'!$C$4:$J$41,'D 209.1 - Brána 9'!$C$47:$J$68,'D 209.1 - Brána 9'!$C$74:$K$117</definedName>
    <definedName name="_xlnm.Print_Area" localSheetId="77">'D 209.2 - Brána 8'!$C$4:$J$41,'D 209.2 - Brána 8'!$C$47:$J$68,'D 209.2 - Brána 8'!$C$74:$K$117</definedName>
    <definedName name="_xlnm.Print_Area" localSheetId="78">'D 209.3 - Brána 7'!$C$4:$J$41,'D 209.3 - Brána 7'!$C$47:$J$69,'D 209.3 - Brána 7'!$C$75:$K$124</definedName>
    <definedName name="_xlnm.Print_Area" localSheetId="79">'D 209.4 - Spedice'!$C$4:$J$41,'D 209.4 - Spedice'!$C$47:$J$68,'D 209.4 - Spedice'!$C$74:$K$114</definedName>
    <definedName name="_xlnm.Print_Area" localSheetId="80">'D 209.5 - Odpadové hospod...'!$C$4:$J$41,'D 209.5 - Odpadové hospod...'!$C$47:$J$68,'D 209.5 - Odpadové hospod...'!$C$74:$K$111</definedName>
    <definedName name="_xlnm.Print_Area" localSheetId="81">'D 210 - Odlučovač ropných...'!$C$4:$J$39,'D 210 - Odlučovač ropných...'!$C$45:$J$63,'D 210 - Odlučovač ropných...'!$C$69:$K$118</definedName>
    <definedName name="_xlnm.Print_Area" localSheetId="82">'IO 314 - Splašková kanali...'!$C$4:$J$39,'IO 314 - Splašková kanali...'!$C$45:$J$69,'IO 314 - Splašková kanali...'!$C$75:$K$275</definedName>
    <definedName name="_xlnm.Print_Area" localSheetId="8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stavby'!$C$42:$AQ$148</definedName>
    <definedName name="_xlnm.Print_Area" localSheetId="84">'Seznam figur'!$C$4:$G$1259</definedName>
    <definedName name="_xlnm.Print_Area" localSheetId="59">'SO 201.1 - HTÚ'!$C$4:$J$41,'SO 201.1 - HTÚ'!$C$47:$J$74,'SO 201.1 - HTÚ'!$C$80:$K$217</definedName>
    <definedName name="_xlnm.Print_Area" localSheetId="61">'SO 203.1 - Komunikace a z...'!$C$4:$J$41,'SO 203.1 - Komunikace a z...'!$C$47:$J$75,'SO 203.1 - Komunikace a z...'!$C$81:$K$320</definedName>
    <definedName name="_xlnm.Print_Area" localSheetId="62">'SO 203.2 - Odvodnění'!$C$4:$J$41,'SO 203.2 - Odvodnění'!$C$47:$J$70,'SO 203.2 - Odvodnění'!$C$76:$K$195</definedName>
    <definedName name="_xlnm.Print_Area" localSheetId="63">'SO 203.3 - Dopravní značení'!$C$4:$J$41,'SO 203.3 - Dopravní značení'!$C$47:$J$67,'SO 203.3 - Dopravní značení'!$C$73:$K$159</definedName>
    <definedName name="_xlnm.Print_Area" localSheetId="64">'SO 203.4.2 - Následná péč...'!$C$4:$J$41,'SO 203.4.2 - Následná péč...'!$C$47:$J$66,'SO 203.4.2 - Následná péč...'!$C$72:$K$136</definedName>
    <definedName name="_xlnm.Print_Area" localSheetId="65">'SO 203.5 - Úprava podloží...'!$C$4:$J$41,'SO 203.5 - Úprava podloží...'!$C$47:$J$66,'SO 203.5 - Úprava podloží...'!$C$72:$K$122</definedName>
    <definedName name="_xlnm.Print_Area" localSheetId="83">'VRN - Vedlejší rozpočtové...'!$C$4:$J$39,'VRN - Vedlejší rozpočtové...'!$C$45:$J$61,'VRN - Vedlejší rozpočtové...'!$C$67:$K$90</definedName>
  </definedNames>
  <calcPr calcId="152511"/>
</workbook>
</file>

<file path=xl/calcChain.xml><?xml version="1.0" encoding="utf-8"?>
<calcChain xmlns="http://schemas.openxmlformats.org/spreadsheetml/2006/main">
  <c r="D7" i="85" l="1"/>
  <c r="J37" i="84"/>
  <c r="J36" i="84"/>
  <c r="AY147" i="1"/>
  <c r="J35" i="84"/>
  <c r="AX147" i="1" s="1"/>
  <c r="BI90" i="84"/>
  <c r="BH90" i="84"/>
  <c r="BG90" i="84"/>
  <c r="BF90" i="84"/>
  <c r="T90" i="84"/>
  <c r="R90" i="84"/>
  <c r="P90" i="84"/>
  <c r="BI89" i="84"/>
  <c r="BH89" i="84"/>
  <c r="BG89" i="84"/>
  <c r="BF89" i="84"/>
  <c r="T89" i="84"/>
  <c r="R89" i="84"/>
  <c r="P89" i="84"/>
  <c r="BI88" i="84"/>
  <c r="BH88" i="84"/>
  <c r="BG88" i="84"/>
  <c r="BF88" i="84"/>
  <c r="T88" i="84"/>
  <c r="R88" i="84"/>
  <c r="P88" i="84"/>
  <c r="BI87" i="84"/>
  <c r="BH87" i="84"/>
  <c r="BG87" i="84"/>
  <c r="BF87" i="84"/>
  <c r="T87" i="84"/>
  <c r="R87" i="84"/>
  <c r="P87" i="84"/>
  <c r="BI86" i="84"/>
  <c r="BH86" i="84"/>
  <c r="BG86" i="84"/>
  <c r="BF86" i="84"/>
  <c r="T86" i="84"/>
  <c r="R86" i="84"/>
  <c r="P86" i="84"/>
  <c r="BI85" i="84"/>
  <c r="BH85" i="84"/>
  <c r="BG85" i="84"/>
  <c r="BF85" i="84"/>
  <c r="T85" i="84"/>
  <c r="R85" i="84"/>
  <c r="P85" i="84"/>
  <c r="BI84" i="84"/>
  <c r="BH84" i="84"/>
  <c r="BG84" i="84"/>
  <c r="BF84" i="84"/>
  <c r="T84" i="84"/>
  <c r="R84" i="84"/>
  <c r="P84" i="84"/>
  <c r="BI83" i="84"/>
  <c r="BH83" i="84"/>
  <c r="BG83" i="84"/>
  <c r="BF83" i="84"/>
  <c r="T83" i="84"/>
  <c r="R83" i="84"/>
  <c r="P83" i="84"/>
  <c r="BI82" i="84"/>
  <c r="BH82" i="84"/>
  <c r="BG82" i="84"/>
  <c r="BF82" i="84"/>
  <c r="T82" i="84"/>
  <c r="R82" i="84"/>
  <c r="P82" i="84"/>
  <c r="J76" i="84"/>
  <c r="F76" i="84"/>
  <c r="F74" i="84"/>
  <c r="E72" i="84"/>
  <c r="J54" i="84"/>
  <c r="F54" i="84"/>
  <c r="F52" i="84"/>
  <c r="E50" i="84"/>
  <c r="J24" i="84"/>
  <c r="E24" i="84"/>
  <c r="J55" i="84"/>
  <c r="J23" i="84"/>
  <c r="J18" i="84"/>
  <c r="E18" i="84"/>
  <c r="F55" i="84"/>
  <c r="J17" i="84"/>
  <c r="J12" i="84"/>
  <c r="J74" i="84"/>
  <c r="E7" i="84"/>
  <c r="E70" i="84" s="1"/>
  <c r="J37" i="83"/>
  <c r="J36" i="83"/>
  <c r="AY146" i="1"/>
  <c r="J35" i="83"/>
  <c r="AX146" i="1" s="1"/>
  <c r="BI274" i="83"/>
  <c r="BH274" i="83"/>
  <c r="BG274" i="83"/>
  <c r="BF274" i="83"/>
  <c r="T274" i="83"/>
  <c r="T273" i="83"/>
  <c r="R274" i="83"/>
  <c r="R273" i="83" s="1"/>
  <c r="P274" i="83"/>
  <c r="P273" i="83"/>
  <c r="BI271" i="83"/>
  <c r="BH271" i="83"/>
  <c r="BG271" i="83"/>
  <c r="BF271" i="83"/>
  <c r="T271" i="83"/>
  <c r="R271" i="83"/>
  <c r="P271" i="83"/>
  <c r="BI268" i="83"/>
  <c r="BH268" i="83"/>
  <c r="BG268" i="83"/>
  <c r="BF268" i="83"/>
  <c r="T268" i="83"/>
  <c r="R268" i="83"/>
  <c r="P268" i="83"/>
  <c r="BI266" i="83"/>
  <c r="BH266" i="83"/>
  <c r="BG266" i="83"/>
  <c r="BF266" i="83"/>
  <c r="T266" i="83"/>
  <c r="R266" i="83"/>
  <c r="P266" i="83"/>
  <c r="BI263" i="83"/>
  <c r="BH263" i="83"/>
  <c r="BG263" i="83"/>
  <c r="BF263" i="83"/>
  <c r="T263" i="83"/>
  <c r="T262" i="83" s="1"/>
  <c r="R263" i="83"/>
  <c r="R262" i="83" s="1"/>
  <c r="P263" i="83"/>
  <c r="P262" i="83" s="1"/>
  <c r="BI259" i="83"/>
  <c r="BH259" i="83"/>
  <c r="BG259" i="83"/>
  <c r="BF259" i="83"/>
  <c r="T259" i="83"/>
  <c r="R259" i="83"/>
  <c r="P259" i="83"/>
  <c r="BI256" i="83"/>
  <c r="BH256" i="83"/>
  <c r="BG256" i="83"/>
  <c r="BF256" i="83"/>
  <c r="T256" i="83"/>
  <c r="R256" i="83"/>
  <c r="P256" i="83"/>
  <c r="BI251" i="83"/>
  <c r="BH251" i="83"/>
  <c r="BG251" i="83"/>
  <c r="BF251" i="83"/>
  <c r="T251" i="83"/>
  <c r="R251" i="83"/>
  <c r="P251" i="83"/>
  <c r="BI248" i="83"/>
  <c r="BH248" i="83"/>
  <c r="BG248" i="83"/>
  <c r="BF248" i="83"/>
  <c r="T248" i="83"/>
  <c r="R248" i="83"/>
  <c r="P248" i="83"/>
  <c r="BI246" i="83"/>
  <c r="BH246" i="83"/>
  <c r="BG246" i="83"/>
  <c r="BF246" i="83"/>
  <c r="T246" i="83"/>
  <c r="R246" i="83"/>
  <c r="P246" i="83"/>
  <c r="BI244" i="83"/>
  <c r="BH244" i="83"/>
  <c r="BG244" i="83"/>
  <c r="BF244" i="83"/>
  <c r="T244" i="83"/>
  <c r="R244" i="83"/>
  <c r="P244" i="83"/>
  <c r="BI241" i="83"/>
  <c r="BH241" i="83"/>
  <c r="BG241" i="83"/>
  <c r="BF241" i="83"/>
  <c r="T241" i="83"/>
  <c r="R241" i="83"/>
  <c r="P241" i="83"/>
  <c r="BI238" i="83"/>
  <c r="BH238" i="83"/>
  <c r="BG238" i="83"/>
  <c r="BF238" i="83"/>
  <c r="T238" i="83"/>
  <c r="R238" i="83"/>
  <c r="P238" i="83"/>
  <c r="BI235" i="83"/>
  <c r="BH235" i="83"/>
  <c r="BG235" i="83"/>
  <c r="BF235" i="83"/>
  <c r="T235" i="83"/>
  <c r="R235" i="83"/>
  <c r="P235" i="83"/>
  <c r="BI233" i="83"/>
  <c r="BH233" i="83"/>
  <c r="BG233" i="83"/>
  <c r="BF233" i="83"/>
  <c r="T233" i="83"/>
  <c r="R233" i="83"/>
  <c r="P233" i="83"/>
  <c r="BI231" i="83"/>
  <c r="BH231" i="83"/>
  <c r="BG231" i="83"/>
  <c r="BF231" i="83"/>
  <c r="T231" i="83"/>
  <c r="R231" i="83"/>
  <c r="P231" i="83"/>
  <c r="BI228" i="83"/>
  <c r="BH228" i="83"/>
  <c r="BG228" i="83"/>
  <c r="BF228" i="83"/>
  <c r="T228" i="83"/>
  <c r="R228" i="83"/>
  <c r="P228" i="83"/>
  <c r="BI225" i="83"/>
  <c r="BH225" i="83"/>
  <c r="BG225" i="83"/>
  <c r="BF225" i="83"/>
  <c r="T225" i="83"/>
  <c r="R225" i="83"/>
  <c r="P225" i="83"/>
  <c r="BI221" i="83"/>
  <c r="BH221" i="83"/>
  <c r="BG221" i="83"/>
  <c r="BF221" i="83"/>
  <c r="T221" i="83"/>
  <c r="R221" i="83"/>
  <c r="P221" i="83"/>
  <c r="BI219" i="83"/>
  <c r="BH219" i="83"/>
  <c r="BG219" i="83"/>
  <c r="BF219" i="83"/>
  <c r="T219" i="83"/>
  <c r="R219" i="83"/>
  <c r="P219" i="83"/>
  <c r="BI215" i="83"/>
  <c r="BH215" i="83"/>
  <c r="BG215" i="83"/>
  <c r="BF215" i="83"/>
  <c r="T215" i="83"/>
  <c r="R215" i="83"/>
  <c r="P215" i="83"/>
  <c r="BI213" i="83"/>
  <c r="BH213" i="83"/>
  <c r="BG213" i="83"/>
  <c r="BF213" i="83"/>
  <c r="T213" i="83"/>
  <c r="R213" i="83"/>
  <c r="P213" i="83"/>
  <c r="BI205" i="83"/>
  <c r="BH205" i="83"/>
  <c r="BG205" i="83"/>
  <c r="BF205" i="83"/>
  <c r="T205" i="83"/>
  <c r="R205" i="83"/>
  <c r="P205" i="83"/>
  <c r="BI199" i="83"/>
  <c r="BH199" i="83"/>
  <c r="BG199" i="83"/>
  <c r="BF199" i="83"/>
  <c r="T199" i="83"/>
  <c r="R199" i="83"/>
  <c r="P199" i="83"/>
  <c r="BI197" i="83"/>
  <c r="BH197" i="83"/>
  <c r="BG197" i="83"/>
  <c r="BF197" i="83"/>
  <c r="T197" i="83"/>
  <c r="R197" i="83"/>
  <c r="P197" i="83"/>
  <c r="BI191" i="83"/>
  <c r="BH191" i="83"/>
  <c r="BG191" i="83"/>
  <c r="BF191" i="83"/>
  <c r="T191" i="83"/>
  <c r="R191" i="83"/>
  <c r="P191" i="83"/>
  <c r="BI187" i="83"/>
  <c r="BH187" i="83"/>
  <c r="BG187" i="83"/>
  <c r="BF187" i="83"/>
  <c r="T187" i="83"/>
  <c r="R187" i="83"/>
  <c r="P187" i="83"/>
  <c r="BI183" i="83"/>
  <c r="BH183" i="83"/>
  <c r="BG183" i="83"/>
  <c r="BF183" i="83"/>
  <c r="T183" i="83"/>
  <c r="R183" i="83"/>
  <c r="P183" i="83"/>
  <c r="BI178" i="83"/>
  <c r="BH178" i="83"/>
  <c r="BG178" i="83"/>
  <c r="BF178" i="83"/>
  <c r="T178" i="83"/>
  <c r="T177" i="83" s="1"/>
  <c r="R178" i="83"/>
  <c r="R177" i="83"/>
  <c r="P178" i="83"/>
  <c r="P177" i="83" s="1"/>
  <c r="BI174" i="83"/>
  <c r="BH174" i="83"/>
  <c r="BG174" i="83"/>
  <c r="BF174" i="83"/>
  <c r="T174" i="83"/>
  <c r="R174" i="83"/>
  <c r="P174" i="83"/>
  <c r="BI169" i="83"/>
  <c r="BH169" i="83"/>
  <c r="BG169" i="83"/>
  <c r="BF169" i="83"/>
  <c r="T169" i="83"/>
  <c r="R169" i="83"/>
  <c r="P169" i="83"/>
  <c r="BI166" i="83"/>
  <c r="BH166" i="83"/>
  <c r="BG166" i="83"/>
  <c r="BF166" i="83"/>
  <c r="T166" i="83"/>
  <c r="R166" i="83"/>
  <c r="P166" i="83"/>
  <c r="BI156" i="83"/>
  <c r="BH156" i="83"/>
  <c r="BG156" i="83"/>
  <c r="BF156" i="83"/>
  <c r="T156" i="83"/>
  <c r="R156" i="83"/>
  <c r="P156" i="83"/>
  <c r="BI153" i="83"/>
  <c r="BH153" i="83"/>
  <c r="BG153" i="83"/>
  <c r="BF153" i="83"/>
  <c r="T153" i="83"/>
  <c r="R153" i="83"/>
  <c r="P153" i="83"/>
  <c r="BI150" i="83"/>
  <c r="BH150" i="83"/>
  <c r="BG150" i="83"/>
  <c r="BF150" i="83"/>
  <c r="T150" i="83"/>
  <c r="R150" i="83"/>
  <c r="P150" i="83"/>
  <c r="BI147" i="83"/>
  <c r="BH147" i="83"/>
  <c r="BG147" i="83"/>
  <c r="BF147" i="83"/>
  <c r="T147" i="83"/>
  <c r="R147" i="83"/>
  <c r="P147" i="83"/>
  <c r="BI144" i="83"/>
  <c r="BH144" i="83"/>
  <c r="BG144" i="83"/>
  <c r="BF144" i="83"/>
  <c r="T144" i="83"/>
  <c r="R144" i="83"/>
  <c r="P144" i="83"/>
  <c r="BI141" i="83"/>
  <c r="BH141" i="83"/>
  <c r="BG141" i="83"/>
  <c r="BF141" i="83"/>
  <c r="T141" i="83"/>
  <c r="R141" i="83"/>
  <c r="P141" i="83"/>
  <c r="BI139" i="83"/>
  <c r="BH139" i="83"/>
  <c r="BG139" i="83"/>
  <c r="BF139" i="83"/>
  <c r="T139" i="83"/>
  <c r="R139" i="83"/>
  <c r="P139" i="83"/>
  <c r="BI132" i="83"/>
  <c r="BH132" i="83"/>
  <c r="BG132" i="83"/>
  <c r="BF132" i="83"/>
  <c r="T132" i="83"/>
  <c r="R132" i="83"/>
  <c r="P132" i="83"/>
  <c r="BI131" i="83"/>
  <c r="BH131" i="83"/>
  <c r="BG131" i="83"/>
  <c r="BF131" i="83"/>
  <c r="T131" i="83"/>
  <c r="R131" i="83"/>
  <c r="P131" i="83"/>
  <c r="BI128" i="83"/>
  <c r="BH128" i="83"/>
  <c r="BG128" i="83"/>
  <c r="BF128" i="83"/>
  <c r="T128" i="83"/>
  <c r="R128" i="83"/>
  <c r="P128" i="83"/>
  <c r="BI126" i="83"/>
  <c r="BH126" i="83"/>
  <c r="BG126" i="83"/>
  <c r="BF126" i="83"/>
  <c r="T126" i="83"/>
  <c r="R126" i="83"/>
  <c r="P126" i="83"/>
  <c r="BI122" i="83"/>
  <c r="BH122" i="83"/>
  <c r="BG122" i="83"/>
  <c r="BF122" i="83"/>
  <c r="T122" i="83"/>
  <c r="R122" i="83"/>
  <c r="P122" i="83"/>
  <c r="BI119" i="83"/>
  <c r="BH119" i="83"/>
  <c r="BG119" i="83"/>
  <c r="BF119" i="83"/>
  <c r="T119" i="83"/>
  <c r="R119" i="83"/>
  <c r="P119" i="83"/>
  <c r="BI116" i="83"/>
  <c r="BH116" i="83"/>
  <c r="BG116" i="83"/>
  <c r="BF116" i="83"/>
  <c r="T116" i="83"/>
  <c r="R116" i="83"/>
  <c r="P116" i="83"/>
  <c r="BI111" i="83"/>
  <c r="BH111" i="83"/>
  <c r="BG111" i="83"/>
  <c r="BF111" i="83"/>
  <c r="T111" i="83"/>
  <c r="R111" i="83"/>
  <c r="P111" i="83"/>
  <c r="BI108" i="83"/>
  <c r="BH108" i="83"/>
  <c r="BG108" i="83"/>
  <c r="BF108" i="83"/>
  <c r="T108" i="83"/>
  <c r="R108" i="83"/>
  <c r="P108" i="83"/>
  <c r="BI97" i="83"/>
  <c r="BH97" i="83"/>
  <c r="BG97" i="83"/>
  <c r="BF97" i="83"/>
  <c r="T97" i="83"/>
  <c r="R97" i="83"/>
  <c r="P97" i="83"/>
  <c r="BI95" i="83"/>
  <c r="BH95" i="83"/>
  <c r="BG95" i="83"/>
  <c r="BF95" i="83"/>
  <c r="T95" i="83"/>
  <c r="R95" i="83"/>
  <c r="P95" i="83"/>
  <c r="BI91" i="83"/>
  <c r="BH91" i="83"/>
  <c r="BG91" i="83"/>
  <c r="BF91" i="83"/>
  <c r="T91" i="83"/>
  <c r="R91" i="83"/>
  <c r="P91" i="83"/>
  <c r="J85" i="83"/>
  <c r="J84" i="83"/>
  <c r="F84" i="83"/>
  <c r="F82" i="83"/>
  <c r="E80" i="83"/>
  <c r="J55" i="83"/>
  <c r="J54" i="83"/>
  <c r="F54" i="83"/>
  <c r="F52" i="83"/>
  <c r="E50" i="83"/>
  <c r="J18" i="83"/>
  <c r="E18" i="83"/>
  <c r="F85" i="83" s="1"/>
  <c r="J17" i="83"/>
  <c r="J12" i="83"/>
  <c r="J82" i="83"/>
  <c r="E7" i="83"/>
  <c r="E78" i="83" s="1"/>
  <c r="J37" i="82"/>
  <c r="J36" i="82"/>
  <c r="AY145" i="1" s="1"/>
  <c r="J35" i="82"/>
  <c r="AX145" i="1"/>
  <c r="BI118" i="82"/>
  <c r="BH118" i="82"/>
  <c r="BG118" i="82"/>
  <c r="BF118" i="82"/>
  <c r="T118" i="82"/>
  <c r="R118" i="82"/>
  <c r="P118" i="82"/>
  <c r="BI117" i="82"/>
  <c r="BH117" i="82"/>
  <c r="BG117" i="82"/>
  <c r="BF117" i="82"/>
  <c r="T117" i="82"/>
  <c r="R117" i="82"/>
  <c r="P117" i="82"/>
  <c r="BI116" i="82"/>
  <c r="BH116" i="82"/>
  <c r="BG116" i="82"/>
  <c r="BF116" i="82"/>
  <c r="T116" i="82"/>
  <c r="R116" i="82"/>
  <c r="P116" i="82"/>
  <c r="BI111" i="82"/>
  <c r="BH111" i="82"/>
  <c r="BG111" i="82"/>
  <c r="BF111" i="82"/>
  <c r="T111" i="82"/>
  <c r="T110" i="82" s="1"/>
  <c r="R111" i="82"/>
  <c r="R110" i="82"/>
  <c r="P111" i="82"/>
  <c r="P110" i="82" s="1"/>
  <c r="BI109" i="82"/>
  <c r="BH109" i="82"/>
  <c r="BG109" i="82"/>
  <c r="BF109" i="82"/>
  <c r="T109" i="82"/>
  <c r="R109" i="82"/>
  <c r="P109" i="82"/>
  <c r="BI105" i="82"/>
  <c r="BH105" i="82"/>
  <c r="BG105" i="82"/>
  <c r="BF105" i="82"/>
  <c r="T105" i="82"/>
  <c r="R105" i="82"/>
  <c r="P105" i="82"/>
  <c r="BI104" i="82"/>
  <c r="BH104" i="82"/>
  <c r="BG104" i="82"/>
  <c r="BF104" i="82"/>
  <c r="T104" i="82"/>
  <c r="R104" i="82"/>
  <c r="P104" i="82"/>
  <c r="BI103" i="82"/>
  <c r="BH103" i="82"/>
  <c r="BG103" i="82"/>
  <c r="BF103" i="82"/>
  <c r="T103" i="82"/>
  <c r="R103" i="82"/>
  <c r="P103" i="82"/>
  <c r="BI99" i="82"/>
  <c r="BH99" i="82"/>
  <c r="BG99" i="82"/>
  <c r="BF99" i="82"/>
  <c r="T99" i="82"/>
  <c r="R99" i="82"/>
  <c r="P99" i="82"/>
  <c r="BI97" i="82"/>
  <c r="BH97" i="82"/>
  <c r="BG97" i="82"/>
  <c r="BF97" i="82"/>
  <c r="T97" i="82"/>
  <c r="R97" i="82"/>
  <c r="P97" i="82"/>
  <c r="BI95" i="82"/>
  <c r="BH95" i="82"/>
  <c r="BG95" i="82"/>
  <c r="BF95" i="82"/>
  <c r="T95" i="82"/>
  <c r="R95" i="82"/>
  <c r="P95" i="82"/>
  <c r="BI93" i="82"/>
  <c r="BH93" i="82"/>
  <c r="BG93" i="82"/>
  <c r="BF93" i="82"/>
  <c r="T93" i="82"/>
  <c r="R93" i="82"/>
  <c r="P93" i="82"/>
  <c r="BI88" i="82"/>
  <c r="BH88" i="82"/>
  <c r="BG88" i="82"/>
  <c r="BF88" i="82"/>
  <c r="T88" i="82"/>
  <c r="R88" i="82"/>
  <c r="P88" i="82"/>
  <c r="BI86" i="82"/>
  <c r="BH86" i="82"/>
  <c r="BG86" i="82"/>
  <c r="BF86" i="82"/>
  <c r="T86" i="82"/>
  <c r="R86" i="82"/>
  <c r="P86" i="82"/>
  <c r="BI84" i="82"/>
  <c r="BH84" i="82"/>
  <c r="BG84" i="82"/>
  <c r="BF84" i="82"/>
  <c r="T84" i="82"/>
  <c r="R84" i="82"/>
  <c r="P84" i="82"/>
  <c r="J78" i="82"/>
  <c r="F78" i="82"/>
  <c r="F76" i="82"/>
  <c r="E74" i="82"/>
  <c r="J54" i="82"/>
  <c r="F54" i="82"/>
  <c r="F52" i="82"/>
  <c r="E50" i="82"/>
  <c r="J24" i="82"/>
  <c r="E24" i="82"/>
  <c r="J55" i="82" s="1"/>
  <c r="J23" i="82"/>
  <c r="J18" i="82"/>
  <c r="E18" i="82"/>
  <c r="F79" i="82" s="1"/>
  <c r="J17" i="82"/>
  <c r="J12" i="82"/>
  <c r="J52" i="82" s="1"/>
  <c r="E7" i="82"/>
  <c r="E48" i="82" s="1"/>
  <c r="J39" i="81"/>
  <c r="J38" i="81"/>
  <c r="AY144" i="1" s="1"/>
  <c r="J37" i="81"/>
  <c r="AX144" i="1"/>
  <c r="BI109" i="81"/>
  <c r="BH109" i="81"/>
  <c r="BG109" i="81"/>
  <c r="BF109" i="81"/>
  <c r="T109" i="81"/>
  <c r="R109" i="81"/>
  <c r="P109" i="81"/>
  <c r="BI108" i="81"/>
  <c r="BH108" i="81"/>
  <c r="BG108" i="81"/>
  <c r="BF108" i="81"/>
  <c r="T108" i="81"/>
  <c r="R108" i="81"/>
  <c r="P108" i="81"/>
  <c r="BI107" i="81"/>
  <c r="BH107" i="81"/>
  <c r="BG107" i="81"/>
  <c r="BF107" i="81"/>
  <c r="T107" i="81"/>
  <c r="R107" i="81"/>
  <c r="P107" i="81"/>
  <c r="BI106" i="81"/>
  <c r="BH106" i="81"/>
  <c r="BG106" i="81"/>
  <c r="BF106" i="81"/>
  <c r="T106" i="81"/>
  <c r="R106" i="81"/>
  <c r="P106" i="81"/>
  <c r="BI105" i="81"/>
  <c r="BH105" i="81"/>
  <c r="BG105" i="81"/>
  <c r="BF105" i="81"/>
  <c r="T105" i="81"/>
  <c r="R105" i="81"/>
  <c r="P105" i="81"/>
  <c r="BI104" i="81"/>
  <c r="BH104" i="81"/>
  <c r="BG104" i="81"/>
  <c r="BF104" i="81"/>
  <c r="T104" i="81"/>
  <c r="R104" i="81"/>
  <c r="P104" i="81"/>
  <c r="BI102" i="81"/>
  <c r="BH102" i="81"/>
  <c r="BG102" i="81"/>
  <c r="BF102" i="81"/>
  <c r="T102" i="81"/>
  <c r="R102" i="81"/>
  <c r="P102" i="81"/>
  <c r="BI101" i="81"/>
  <c r="BH101" i="81"/>
  <c r="BG101" i="81"/>
  <c r="BF101" i="81"/>
  <c r="T101" i="81"/>
  <c r="R101" i="81"/>
  <c r="P101" i="81"/>
  <c r="BI99" i="81"/>
  <c r="BH99" i="81"/>
  <c r="BG99" i="81"/>
  <c r="BF99" i="81"/>
  <c r="T99" i="81"/>
  <c r="R99" i="81"/>
  <c r="P99" i="81"/>
  <c r="BI98" i="81"/>
  <c r="BH98" i="81"/>
  <c r="BG98" i="81"/>
  <c r="BF98" i="81"/>
  <c r="T98" i="81"/>
  <c r="R98" i="81"/>
  <c r="P98" i="81"/>
  <c r="BI96" i="81"/>
  <c r="BH96" i="81"/>
  <c r="BG96" i="81"/>
  <c r="BF96" i="81"/>
  <c r="T96" i="81"/>
  <c r="R96" i="81"/>
  <c r="P96" i="81"/>
  <c r="BI95" i="81"/>
  <c r="BH95" i="81"/>
  <c r="BG95" i="81"/>
  <c r="BF95" i="81"/>
  <c r="T95" i="81"/>
  <c r="R95" i="81"/>
  <c r="P95" i="81"/>
  <c r="BI94" i="81"/>
  <c r="BH94" i="81"/>
  <c r="BG94" i="81"/>
  <c r="BF94" i="81"/>
  <c r="T94" i="81"/>
  <c r="R94" i="81"/>
  <c r="P94" i="81"/>
  <c r="BI93" i="81"/>
  <c r="BH93" i="81"/>
  <c r="BG93" i="81"/>
  <c r="BF93" i="81"/>
  <c r="T93" i="81"/>
  <c r="R93" i="81"/>
  <c r="P93" i="81"/>
  <c r="BI92" i="81"/>
  <c r="BH92" i="81"/>
  <c r="BG92" i="81"/>
  <c r="BF92" i="81"/>
  <c r="T92" i="81"/>
  <c r="R92" i="81"/>
  <c r="P92" i="81"/>
  <c r="BI91" i="81"/>
  <c r="BH91" i="81"/>
  <c r="BG91" i="81"/>
  <c r="BF91" i="81"/>
  <c r="T91" i="81"/>
  <c r="R91" i="81"/>
  <c r="P91" i="81"/>
  <c r="J85" i="81"/>
  <c r="F85" i="81"/>
  <c r="F83" i="81"/>
  <c r="E81" i="81"/>
  <c r="J58" i="81"/>
  <c r="F58" i="81"/>
  <c r="F56" i="81"/>
  <c r="E54" i="81"/>
  <c r="J26" i="81"/>
  <c r="E26" i="81"/>
  <c r="J86" i="81" s="1"/>
  <c r="J25" i="81"/>
  <c r="J20" i="81"/>
  <c r="E20" i="81"/>
  <c r="F86" i="81" s="1"/>
  <c r="J19" i="81"/>
  <c r="J14" i="81"/>
  <c r="J83" i="81" s="1"/>
  <c r="E7" i="81"/>
  <c r="E77" i="81"/>
  <c r="J39" i="80"/>
  <c r="J38" i="80"/>
  <c r="AY143" i="1" s="1"/>
  <c r="J37" i="80"/>
  <c r="AX143" i="1" s="1"/>
  <c r="BI112" i="80"/>
  <c r="BH112" i="80"/>
  <c r="BG112" i="80"/>
  <c r="BF112" i="80"/>
  <c r="T112" i="80"/>
  <c r="R112" i="80"/>
  <c r="P112" i="80"/>
  <c r="BI111" i="80"/>
  <c r="BH111" i="80"/>
  <c r="BG111" i="80"/>
  <c r="BF111" i="80"/>
  <c r="T111" i="80"/>
  <c r="R111" i="80"/>
  <c r="P111" i="80"/>
  <c r="BI110" i="80"/>
  <c r="BH110" i="80"/>
  <c r="BG110" i="80"/>
  <c r="BF110" i="80"/>
  <c r="T110" i="80"/>
  <c r="R110" i="80"/>
  <c r="P110" i="80"/>
  <c r="BI109" i="80"/>
  <c r="BH109" i="80"/>
  <c r="BG109" i="80"/>
  <c r="BF109" i="80"/>
  <c r="T109" i="80"/>
  <c r="R109" i="80"/>
  <c r="P109" i="80"/>
  <c r="BI108" i="80"/>
  <c r="BH108" i="80"/>
  <c r="BG108" i="80"/>
  <c r="BF108" i="80"/>
  <c r="T108" i="80"/>
  <c r="R108" i="80"/>
  <c r="P108" i="80"/>
  <c r="BI107" i="80"/>
  <c r="BH107" i="80"/>
  <c r="BG107" i="80"/>
  <c r="BF107" i="80"/>
  <c r="T107" i="80"/>
  <c r="R107" i="80"/>
  <c r="P107" i="80"/>
  <c r="BI105" i="80"/>
  <c r="BH105" i="80"/>
  <c r="BG105" i="80"/>
  <c r="BF105" i="80"/>
  <c r="T105" i="80"/>
  <c r="R105" i="80"/>
  <c r="P105" i="80"/>
  <c r="BI104" i="80"/>
  <c r="BH104" i="80"/>
  <c r="BG104" i="80"/>
  <c r="BF104" i="80"/>
  <c r="T104" i="80"/>
  <c r="R104" i="80"/>
  <c r="P104" i="80"/>
  <c r="BI102" i="80"/>
  <c r="BH102" i="80"/>
  <c r="BG102" i="80"/>
  <c r="BF102" i="80"/>
  <c r="T102" i="80"/>
  <c r="R102" i="80"/>
  <c r="P102" i="80"/>
  <c r="BI101" i="80"/>
  <c r="BH101" i="80"/>
  <c r="BG101" i="80"/>
  <c r="BF101" i="80"/>
  <c r="T101" i="80"/>
  <c r="R101" i="80"/>
  <c r="P101" i="80"/>
  <c r="BI99" i="80"/>
  <c r="BH99" i="80"/>
  <c r="BG99" i="80"/>
  <c r="BF99" i="80"/>
  <c r="T99" i="80"/>
  <c r="R99" i="80"/>
  <c r="P99" i="80"/>
  <c r="BI98" i="80"/>
  <c r="BH98" i="80"/>
  <c r="BG98" i="80"/>
  <c r="BF98" i="80"/>
  <c r="T98" i="80"/>
  <c r="R98" i="80"/>
  <c r="P98" i="80"/>
  <c r="BI97" i="80"/>
  <c r="BH97" i="80"/>
  <c r="BG97" i="80"/>
  <c r="BF97" i="80"/>
  <c r="T97" i="80"/>
  <c r="R97" i="80"/>
  <c r="P97" i="80"/>
  <c r="BI96" i="80"/>
  <c r="BH96" i="80"/>
  <c r="BG96" i="80"/>
  <c r="BF96" i="80"/>
  <c r="T96" i="80"/>
  <c r="R96" i="80"/>
  <c r="P96" i="80"/>
  <c r="BI95" i="80"/>
  <c r="BH95" i="80"/>
  <c r="BG95" i="80"/>
  <c r="BF95" i="80"/>
  <c r="T95" i="80"/>
  <c r="R95" i="80"/>
  <c r="P95" i="80"/>
  <c r="BI94" i="80"/>
  <c r="BH94" i="80"/>
  <c r="BG94" i="80"/>
  <c r="BF94" i="80"/>
  <c r="T94" i="80"/>
  <c r="R94" i="80"/>
  <c r="P94" i="80"/>
  <c r="BI93" i="80"/>
  <c r="BH93" i="80"/>
  <c r="BG93" i="80"/>
  <c r="BF93" i="80"/>
  <c r="T93" i="80"/>
  <c r="R93" i="80"/>
  <c r="P93" i="80"/>
  <c r="BI92" i="80"/>
  <c r="BH92" i="80"/>
  <c r="BG92" i="80"/>
  <c r="BF92" i="80"/>
  <c r="T92" i="80"/>
  <c r="R92" i="80"/>
  <c r="P92" i="80"/>
  <c r="BI91" i="80"/>
  <c r="BH91" i="80"/>
  <c r="BG91" i="80"/>
  <c r="BF91" i="80"/>
  <c r="T91" i="80"/>
  <c r="R91" i="80"/>
  <c r="P91" i="80"/>
  <c r="J85" i="80"/>
  <c r="F85" i="80"/>
  <c r="F83" i="80"/>
  <c r="E81" i="80"/>
  <c r="J58" i="80"/>
  <c r="F58" i="80"/>
  <c r="F56" i="80"/>
  <c r="E54" i="80"/>
  <c r="J26" i="80"/>
  <c r="E26" i="80"/>
  <c r="J59" i="80" s="1"/>
  <c r="J25" i="80"/>
  <c r="J20" i="80"/>
  <c r="E20" i="80"/>
  <c r="F86" i="80" s="1"/>
  <c r="J19" i="80"/>
  <c r="J14" i="80"/>
  <c r="J83" i="80"/>
  <c r="E7" i="80"/>
  <c r="E50" i="80" s="1"/>
  <c r="J39" i="79"/>
  <c r="J38" i="79"/>
  <c r="AY142" i="1" s="1"/>
  <c r="J37" i="79"/>
  <c r="AX142" i="1"/>
  <c r="BI122" i="79"/>
  <c r="BH122" i="79"/>
  <c r="BG122" i="79"/>
  <c r="BF122" i="79"/>
  <c r="T122" i="79"/>
  <c r="R122" i="79"/>
  <c r="P122" i="79"/>
  <c r="BI121" i="79"/>
  <c r="BH121" i="79"/>
  <c r="BG121" i="79"/>
  <c r="BF121" i="79"/>
  <c r="T121" i="79"/>
  <c r="R121" i="79"/>
  <c r="P121" i="79"/>
  <c r="BI120" i="79"/>
  <c r="BH120" i="79"/>
  <c r="BG120" i="79"/>
  <c r="BF120" i="79"/>
  <c r="T120" i="79"/>
  <c r="R120" i="79"/>
  <c r="P120" i="79"/>
  <c r="BI119" i="79"/>
  <c r="BH119" i="79"/>
  <c r="BG119" i="79"/>
  <c r="BF119" i="79"/>
  <c r="T119" i="79"/>
  <c r="R119" i="79"/>
  <c r="P119" i="79"/>
  <c r="BI118" i="79"/>
  <c r="BH118" i="79"/>
  <c r="BG118" i="79"/>
  <c r="BF118" i="79"/>
  <c r="T118" i="79"/>
  <c r="R118" i="79"/>
  <c r="P118" i="79"/>
  <c r="BI117" i="79"/>
  <c r="BH117" i="79"/>
  <c r="BG117" i="79"/>
  <c r="BF117" i="79"/>
  <c r="T117" i="79"/>
  <c r="R117" i="79"/>
  <c r="P117" i="79"/>
  <c r="BI115" i="79"/>
  <c r="BH115" i="79"/>
  <c r="BG115" i="79"/>
  <c r="BF115" i="79"/>
  <c r="T115" i="79"/>
  <c r="R115" i="79"/>
  <c r="P115" i="79"/>
  <c r="BI114" i="79"/>
  <c r="BH114" i="79"/>
  <c r="BG114" i="79"/>
  <c r="BF114" i="79"/>
  <c r="T114" i="79"/>
  <c r="R114" i="79"/>
  <c r="P114" i="79"/>
  <c r="BI112" i="79"/>
  <c r="BH112" i="79"/>
  <c r="BG112" i="79"/>
  <c r="BF112" i="79"/>
  <c r="T112" i="79"/>
  <c r="R112" i="79"/>
  <c r="P112" i="79"/>
  <c r="BI111" i="79"/>
  <c r="BH111" i="79"/>
  <c r="BG111" i="79"/>
  <c r="BF111" i="79"/>
  <c r="T111" i="79"/>
  <c r="R111" i="79"/>
  <c r="P111" i="79"/>
  <c r="BI109" i="79"/>
  <c r="BH109" i="79"/>
  <c r="BG109" i="79"/>
  <c r="BF109" i="79"/>
  <c r="T109" i="79"/>
  <c r="R109" i="79"/>
  <c r="P109" i="79"/>
  <c r="BI108" i="79"/>
  <c r="BH108" i="79"/>
  <c r="BG108" i="79"/>
  <c r="BF108" i="79"/>
  <c r="T108" i="79"/>
  <c r="R108" i="79"/>
  <c r="P108" i="79"/>
  <c r="BI107" i="79"/>
  <c r="BH107" i="79"/>
  <c r="BG107" i="79"/>
  <c r="BF107" i="79"/>
  <c r="T107" i="79"/>
  <c r="R107" i="79"/>
  <c r="P107" i="79"/>
  <c r="BI106" i="79"/>
  <c r="BH106" i="79"/>
  <c r="BG106" i="79"/>
  <c r="BF106" i="79"/>
  <c r="T106" i="79"/>
  <c r="R106" i="79"/>
  <c r="P106" i="79"/>
  <c r="BI105" i="79"/>
  <c r="BH105" i="79"/>
  <c r="BG105" i="79"/>
  <c r="BF105" i="79"/>
  <c r="T105" i="79"/>
  <c r="R105" i="79"/>
  <c r="P105" i="79"/>
  <c r="BI104" i="79"/>
  <c r="BH104" i="79"/>
  <c r="BG104" i="79"/>
  <c r="BF104" i="79"/>
  <c r="T104" i="79"/>
  <c r="R104" i="79"/>
  <c r="P104" i="79"/>
  <c r="BI103" i="79"/>
  <c r="BH103" i="79"/>
  <c r="BG103" i="79"/>
  <c r="BF103" i="79"/>
  <c r="T103" i="79"/>
  <c r="R103" i="79"/>
  <c r="P103" i="79"/>
  <c r="BI102" i="79"/>
  <c r="BH102" i="79"/>
  <c r="BG102" i="79"/>
  <c r="BF102" i="79"/>
  <c r="T102" i="79"/>
  <c r="R102" i="79"/>
  <c r="P102" i="79"/>
  <c r="BI101" i="79"/>
  <c r="BH101" i="79"/>
  <c r="BG101" i="79"/>
  <c r="BF101" i="79"/>
  <c r="T101" i="79"/>
  <c r="R101" i="79"/>
  <c r="P101" i="79"/>
  <c r="BI100" i="79"/>
  <c r="BH100" i="79"/>
  <c r="BG100" i="79"/>
  <c r="BF100" i="79"/>
  <c r="T100" i="79"/>
  <c r="R100" i="79"/>
  <c r="P100" i="79"/>
  <c r="BI99" i="79"/>
  <c r="BH99" i="79"/>
  <c r="BG99" i="79"/>
  <c r="BF99" i="79"/>
  <c r="T99" i="79"/>
  <c r="R99" i="79"/>
  <c r="P99" i="79"/>
  <c r="BI98" i="79"/>
  <c r="BH98" i="79"/>
  <c r="BG98" i="79"/>
  <c r="BF98" i="79"/>
  <c r="T98" i="79"/>
  <c r="R98" i="79"/>
  <c r="P98" i="79"/>
  <c r="BI97" i="79"/>
  <c r="BH97" i="79"/>
  <c r="BG97" i="79"/>
  <c r="BF97" i="79"/>
  <c r="T97" i="79"/>
  <c r="R97" i="79"/>
  <c r="P97" i="79"/>
  <c r="BI95" i="79"/>
  <c r="BH95" i="79"/>
  <c r="BG95" i="79"/>
  <c r="BF95" i="79"/>
  <c r="T95" i="79"/>
  <c r="R95" i="79"/>
  <c r="P95" i="79"/>
  <c r="BI94" i="79"/>
  <c r="BH94" i="79"/>
  <c r="BG94" i="79"/>
  <c r="BF94" i="79"/>
  <c r="T94" i="79"/>
  <c r="R94" i="79"/>
  <c r="P94" i="79"/>
  <c r="BI93" i="79"/>
  <c r="BH93" i="79"/>
  <c r="BG93" i="79"/>
  <c r="BF93" i="79"/>
  <c r="T93" i="79"/>
  <c r="R93" i="79"/>
  <c r="P93" i="79"/>
  <c r="BI92" i="79"/>
  <c r="BH92" i="79"/>
  <c r="BG92" i="79"/>
  <c r="BF92" i="79"/>
  <c r="T92" i="79"/>
  <c r="R92" i="79"/>
  <c r="P92" i="79"/>
  <c r="J86" i="79"/>
  <c r="F86" i="79"/>
  <c r="F84" i="79"/>
  <c r="E82" i="79"/>
  <c r="J58" i="79"/>
  <c r="F58" i="79"/>
  <c r="F56" i="79"/>
  <c r="E54" i="79"/>
  <c r="J26" i="79"/>
  <c r="E26" i="79"/>
  <c r="J87" i="79" s="1"/>
  <c r="J25" i="79"/>
  <c r="J20" i="79"/>
  <c r="E20" i="79"/>
  <c r="F59" i="79" s="1"/>
  <c r="J19" i="79"/>
  <c r="J14" i="79"/>
  <c r="J84" i="79" s="1"/>
  <c r="E7" i="79"/>
  <c r="E50" i="79"/>
  <c r="J39" i="78"/>
  <c r="J38" i="78"/>
  <c r="AY141" i="1" s="1"/>
  <c r="J37" i="78"/>
  <c r="AX141" i="1" s="1"/>
  <c r="BI115" i="78"/>
  <c r="BH115" i="78"/>
  <c r="BG115" i="78"/>
  <c r="BF115" i="78"/>
  <c r="T115" i="78"/>
  <c r="R115" i="78"/>
  <c r="P115" i="78"/>
  <c r="BI114" i="78"/>
  <c r="BH114" i="78"/>
  <c r="BG114" i="78"/>
  <c r="BF114" i="78"/>
  <c r="T114" i="78"/>
  <c r="R114" i="78"/>
  <c r="P114" i="78"/>
  <c r="BI113" i="78"/>
  <c r="BH113" i="78"/>
  <c r="BG113" i="78"/>
  <c r="BF113" i="78"/>
  <c r="T113" i="78"/>
  <c r="R113" i="78"/>
  <c r="P113" i="78"/>
  <c r="BI112" i="78"/>
  <c r="BH112" i="78"/>
  <c r="BG112" i="78"/>
  <c r="BF112" i="78"/>
  <c r="T112" i="78"/>
  <c r="R112" i="78"/>
  <c r="P112" i="78"/>
  <c r="BI111" i="78"/>
  <c r="BH111" i="78"/>
  <c r="BG111" i="78"/>
  <c r="BF111" i="78"/>
  <c r="T111" i="78"/>
  <c r="R111" i="78"/>
  <c r="P111" i="78"/>
  <c r="BI110" i="78"/>
  <c r="BH110" i="78"/>
  <c r="BG110" i="78"/>
  <c r="BF110" i="78"/>
  <c r="T110" i="78"/>
  <c r="R110" i="78"/>
  <c r="P110" i="78"/>
  <c r="BI108" i="78"/>
  <c r="BH108" i="78"/>
  <c r="BG108" i="78"/>
  <c r="BF108" i="78"/>
  <c r="T108" i="78"/>
  <c r="R108" i="78"/>
  <c r="P108" i="78"/>
  <c r="BI107" i="78"/>
  <c r="BH107" i="78"/>
  <c r="BG107" i="78"/>
  <c r="BF107" i="78"/>
  <c r="T107" i="78"/>
  <c r="R107" i="78"/>
  <c r="P107" i="78"/>
  <c r="BI105" i="78"/>
  <c r="BH105" i="78"/>
  <c r="BG105" i="78"/>
  <c r="BF105" i="78"/>
  <c r="T105" i="78"/>
  <c r="R105" i="78"/>
  <c r="P105" i="78"/>
  <c r="BI104" i="78"/>
  <c r="BH104" i="78"/>
  <c r="BG104" i="78"/>
  <c r="BF104" i="78"/>
  <c r="T104" i="78"/>
  <c r="R104" i="78"/>
  <c r="P104" i="78"/>
  <c r="BI102" i="78"/>
  <c r="BH102" i="78"/>
  <c r="BG102" i="78"/>
  <c r="BF102" i="78"/>
  <c r="T102" i="78"/>
  <c r="R102" i="78"/>
  <c r="P102" i="78"/>
  <c r="BI101" i="78"/>
  <c r="BH101" i="78"/>
  <c r="BG101" i="78"/>
  <c r="BF101" i="78"/>
  <c r="T101" i="78"/>
  <c r="R101" i="78"/>
  <c r="P101" i="78"/>
  <c r="BI100" i="78"/>
  <c r="BH100" i="78"/>
  <c r="BG100" i="78"/>
  <c r="BF100" i="78"/>
  <c r="T100" i="78"/>
  <c r="R100" i="78"/>
  <c r="P100" i="78"/>
  <c r="BI99" i="78"/>
  <c r="BH99" i="78"/>
  <c r="BG99" i="78"/>
  <c r="BF99" i="78"/>
  <c r="T99" i="78"/>
  <c r="R99" i="78"/>
  <c r="P99" i="78"/>
  <c r="BI98" i="78"/>
  <c r="BH98" i="78"/>
  <c r="BG98" i="78"/>
  <c r="BF98" i="78"/>
  <c r="T98" i="78"/>
  <c r="R98" i="78"/>
  <c r="P98" i="78"/>
  <c r="BI97" i="78"/>
  <c r="BH97" i="78"/>
  <c r="BG97" i="78"/>
  <c r="BF97" i="78"/>
  <c r="T97" i="78"/>
  <c r="R97" i="78"/>
  <c r="P97" i="78"/>
  <c r="BI96" i="78"/>
  <c r="BH96" i="78"/>
  <c r="BG96" i="78"/>
  <c r="BF96" i="78"/>
  <c r="T96" i="78"/>
  <c r="R96" i="78"/>
  <c r="P96" i="78"/>
  <c r="BI95" i="78"/>
  <c r="BH95" i="78"/>
  <c r="BG95" i="78"/>
  <c r="BF95" i="78"/>
  <c r="T95" i="78"/>
  <c r="R95" i="78"/>
  <c r="P95" i="78"/>
  <c r="BI94" i="78"/>
  <c r="BH94" i="78"/>
  <c r="BG94" i="78"/>
  <c r="BF94" i="78"/>
  <c r="T94" i="78"/>
  <c r="R94" i="78"/>
  <c r="P94" i="78"/>
  <c r="BI93" i="78"/>
  <c r="BH93" i="78"/>
  <c r="BG93" i="78"/>
  <c r="BF93" i="78"/>
  <c r="T93" i="78"/>
  <c r="R93" i="78"/>
  <c r="P93" i="78"/>
  <c r="BI92" i="78"/>
  <c r="BH92" i="78"/>
  <c r="BG92" i="78"/>
  <c r="BF92" i="78"/>
  <c r="T92" i="78"/>
  <c r="R92" i="78"/>
  <c r="P92" i="78"/>
  <c r="BI91" i="78"/>
  <c r="BH91" i="78"/>
  <c r="BG91" i="78"/>
  <c r="BF91" i="78"/>
  <c r="T91" i="78"/>
  <c r="R91" i="78"/>
  <c r="P91" i="78"/>
  <c r="J85" i="78"/>
  <c r="F85" i="78"/>
  <c r="F83" i="78"/>
  <c r="E81" i="78"/>
  <c r="J58" i="78"/>
  <c r="F58" i="78"/>
  <c r="F56" i="78"/>
  <c r="E54" i="78"/>
  <c r="J26" i="78"/>
  <c r="E26" i="78"/>
  <c r="J86" i="78" s="1"/>
  <c r="J25" i="78"/>
  <c r="J20" i="78"/>
  <c r="E20" i="78"/>
  <c r="F59" i="78" s="1"/>
  <c r="J19" i="78"/>
  <c r="J14" i="78"/>
  <c r="J56" i="78" s="1"/>
  <c r="E7" i="78"/>
  <c r="E77" i="78"/>
  <c r="J39" i="77"/>
  <c r="J38" i="77"/>
  <c r="AY140" i="1" s="1"/>
  <c r="J37" i="77"/>
  <c r="AX140" i="1"/>
  <c r="BI115" i="77"/>
  <c r="BH115" i="77"/>
  <c r="BG115" i="77"/>
  <c r="BF115" i="77"/>
  <c r="T115" i="77"/>
  <c r="R115" i="77"/>
  <c r="P115" i="77"/>
  <c r="BI114" i="77"/>
  <c r="BH114" i="77"/>
  <c r="BG114" i="77"/>
  <c r="BF114" i="77"/>
  <c r="T114" i="77"/>
  <c r="R114" i="77"/>
  <c r="P114" i="77"/>
  <c r="BI113" i="77"/>
  <c r="BH113" i="77"/>
  <c r="BG113" i="77"/>
  <c r="BF113" i="77"/>
  <c r="T113" i="77"/>
  <c r="R113" i="77"/>
  <c r="P113" i="77"/>
  <c r="BI112" i="77"/>
  <c r="BH112" i="77"/>
  <c r="BG112" i="77"/>
  <c r="BF112" i="77"/>
  <c r="T112" i="77"/>
  <c r="R112" i="77"/>
  <c r="P112" i="77"/>
  <c r="BI111" i="77"/>
  <c r="BH111" i="77"/>
  <c r="BG111" i="77"/>
  <c r="BF111" i="77"/>
  <c r="T111" i="77"/>
  <c r="R111" i="77"/>
  <c r="P111" i="77"/>
  <c r="BI110" i="77"/>
  <c r="BH110" i="77"/>
  <c r="BG110" i="77"/>
  <c r="BF110" i="77"/>
  <c r="T110" i="77"/>
  <c r="R110" i="77"/>
  <c r="P110" i="77"/>
  <c r="BI108" i="77"/>
  <c r="BH108" i="77"/>
  <c r="BG108" i="77"/>
  <c r="BF108" i="77"/>
  <c r="T108" i="77"/>
  <c r="R108" i="77"/>
  <c r="P108" i="77"/>
  <c r="BI107" i="77"/>
  <c r="BH107" i="77"/>
  <c r="BG107" i="77"/>
  <c r="BF107" i="77"/>
  <c r="T107" i="77"/>
  <c r="R107" i="77"/>
  <c r="P107" i="77"/>
  <c r="BI105" i="77"/>
  <c r="BH105" i="77"/>
  <c r="BG105" i="77"/>
  <c r="BF105" i="77"/>
  <c r="T105" i="77"/>
  <c r="R105" i="77"/>
  <c r="P105" i="77"/>
  <c r="BI104" i="77"/>
  <c r="BH104" i="77"/>
  <c r="BG104" i="77"/>
  <c r="BF104" i="77"/>
  <c r="T104" i="77"/>
  <c r="R104" i="77"/>
  <c r="P104" i="77"/>
  <c r="BI102" i="77"/>
  <c r="BH102" i="77"/>
  <c r="BG102" i="77"/>
  <c r="BF102" i="77"/>
  <c r="T102" i="77"/>
  <c r="R102" i="77"/>
  <c r="P102" i="77"/>
  <c r="BI101" i="77"/>
  <c r="BH101" i="77"/>
  <c r="BG101" i="77"/>
  <c r="BF101" i="77"/>
  <c r="T101" i="77"/>
  <c r="R101" i="77"/>
  <c r="P101" i="77"/>
  <c r="BI100" i="77"/>
  <c r="BH100" i="77"/>
  <c r="BG100" i="77"/>
  <c r="BF100" i="77"/>
  <c r="T100" i="77"/>
  <c r="R100" i="77"/>
  <c r="P100" i="77"/>
  <c r="BI99" i="77"/>
  <c r="BH99" i="77"/>
  <c r="BG99" i="77"/>
  <c r="BF99" i="77"/>
  <c r="T99" i="77"/>
  <c r="R99" i="77"/>
  <c r="P99" i="77"/>
  <c r="BI98" i="77"/>
  <c r="BH98" i="77"/>
  <c r="BG98" i="77"/>
  <c r="BF98" i="77"/>
  <c r="T98" i="77"/>
  <c r="R98" i="77"/>
  <c r="P98" i="77"/>
  <c r="BI97" i="77"/>
  <c r="BH97" i="77"/>
  <c r="BG97" i="77"/>
  <c r="BF97" i="77"/>
  <c r="T97" i="77"/>
  <c r="R97" i="77"/>
  <c r="P97" i="77"/>
  <c r="BI96" i="77"/>
  <c r="BH96" i="77"/>
  <c r="BG96" i="77"/>
  <c r="BF96" i="77"/>
  <c r="T96" i="77"/>
  <c r="R96" i="77"/>
  <c r="P96" i="77"/>
  <c r="BI95" i="77"/>
  <c r="BH95" i="77"/>
  <c r="BG95" i="77"/>
  <c r="BF95" i="77"/>
  <c r="T95" i="77"/>
  <c r="R95" i="77"/>
  <c r="P95" i="77"/>
  <c r="BI94" i="77"/>
  <c r="BH94" i="77"/>
  <c r="BG94" i="77"/>
  <c r="BF94" i="77"/>
  <c r="T94" i="77"/>
  <c r="R94" i="77"/>
  <c r="P94" i="77"/>
  <c r="BI93" i="77"/>
  <c r="BH93" i="77"/>
  <c r="BG93" i="77"/>
  <c r="BF93" i="77"/>
  <c r="T93" i="77"/>
  <c r="R93" i="77"/>
  <c r="P93" i="77"/>
  <c r="BI92" i="77"/>
  <c r="BH92" i="77"/>
  <c r="BG92" i="77"/>
  <c r="BF92" i="77"/>
  <c r="T92" i="77"/>
  <c r="R92" i="77"/>
  <c r="P92" i="77"/>
  <c r="BI91" i="77"/>
  <c r="BH91" i="77"/>
  <c r="BG91" i="77"/>
  <c r="BF91" i="77"/>
  <c r="T91" i="77"/>
  <c r="R91" i="77"/>
  <c r="P91" i="77"/>
  <c r="J85" i="77"/>
  <c r="F85" i="77"/>
  <c r="F83" i="77"/>
  <c r="E81" i="77"/>
  <c r="J58" i="77"/>
  <c r="F58" i="77"/>
  <c r="F56" i="77"/>
  <c r="E54" i="77"/>
  <c r="J26" i="77"/>
  <c r="E26" i="77"/>
  <c r="J59" i="77" s="1"/>
  <c r="J25" i="77"/>
  <c r="J20" i="77"/>
  <c r="E20" i="77"/>
  <c r="F86" i="77" s="1"/>
  <c r="J19" i="77"/>
  <c r="J14" i="77"/>
  <c r="J83" i="77"/>
  <c r="E7" i="77"/>
  <c r="E50" i="77" s="1"/>
  <c r="J37" i="76"/>
  <c r="J36" i="76"/>
  <c r="AY138" i="1" s="1"/>
  <c r="J35" i="76"/>
  <c r="AX138" i="1"/>
  <c r="BI146" i="76"/>
  <c r="BH146" i="76"/>
  <c r="BG146" i="76"/>
  <c r="BF146" i="76"/>
  <c r="T146" i="76"/>
  <c r="R146" i="76"/>
  <c r="P146" i="76"/>
  <c r="BI145" i="76"/>
  <c r="BH145" i="76"/>
  <c r="BG145" i="76"/>
  <c r="BF145" i="76"/>
  <c r="T145" i="76"/>
  <c r="R145" i="76"/>
  <c r="P145" i="76"/>
  <c r="BI144" i="76"/>
  <c r="BH144" i="76"/>
  <c r="BG144" i="76"/>
  <c r="BF144" i="76"/>
  <c r="T144" i="76"/>
  <c r="R144" i="76"/>
  <c r="P144" i="76"/>
  <c r="BI143" i="76"/>
  <c r="BH143" i="76"/>
  <c r="BG143" i="76"/>
  <c r="BF143" i="76"/>
  <c r="T143" i="76"/>
  <c r="R143" i="76"/>
  <c r="P143" i="76"/>
  <c r="BI142" i="76"/>
  <c r="BH142" i="76"/>
  <c r="BG142" i="76"/>
  <c r="BF142" i="76"/>
  <c r="T142" i="76"/>
  <c r="R142" i="76"/>
  <c r="P142" i="76"/>
  <c r="BI141" i="76"/>
  <c r="BH141" i="76"/>
  <c r="BG141" i="76"/>
  <c r="BF141" i="76"/>
  <c r="T141" i="76"/>
  <c r="R141" i="76"/>
  <c r="P141" i="76"/>
  <c r="BI140" i="76"/>
  <c r="BH140" i="76"/>
  <c r="BG140" i="76"/>
  <c r="BF140" i="76"/>
  <c r="T140" i="76"/>
  <c r="R140" i="76"/>
  <c r="P140" i="76"/>
  <c r="BI139" i="76"/>
  <c r="BH139" i="76"/>
  <c r="BG139" i="76"/>
  <c r="BF139" i="76"/>
  <c r="T139" i="76"/>
  <c r="R139" i="76"/>
  <c r="P139" i="76"/>
  <c r="BI137" i="76"/>
  <c r="BH137" i="76"/>
  <c r="BG137" i="76"/>
  <c r="BF137" i="76"/>
  <c r="T137" i="76"/>
  <c r="R137" i="76"/>
  <c r="P137" i="76"/>
  <c r="BI136" i="76"/>
  <c r="BH136" i="76"/>
  <c r="BG136" i="76"/>
  <c r="BF136" i="76"/>
  <c r="T136" i="76"/>
  <c r="R136" i="76"/>
  <c r="P136" i="76"/>
  <c r="BI134" i="76"/>
  <c r="BH134" i="76"/>
  <c r="BG134" i="76"/>
  <c r="BF134" i="76"/>
  <c r="T134" i="76"/>
  <c r="R134" i="76"/>
  <c r="P134" i="76"/>
  <c r="BI133" i="76"/>
  <c r="BH133" i="76"/>
  <c r="BG133" i="76"/>
  <c r="BF133" i="76"/>
  <c r="T133" i="76"/>
  <c r="R133" i="76"/>
  <c r="P133" i="76"/>
  <c r="BI130" i="76"/>
  <c r="BH130" i="76"/>
  <c r="BG130" i="76"/>
  <c r="BF130" i="76"/>
  <c r="T130" i="76"/>
  <c r="R130" i="76"/>
  <c r="P130" i="76"/>
  <c r="BI127" i="76"/>
  <c r="BH127" i="76"/>
  <c r="BG127" i="76"/>
  <c r="BF127" i="76"/>
  <c r="T127" i="76"/>
  <c r="R127" i="76"/>
  <c r="P127" i="76"/>
  <c r="BI126" i="76"/>
  <c r="BH126" i="76"/>
  <c r="BG126" i="76"/>
  <c r="BF126" i="76"/>
  <c r="T126" i="76"/>
  <c r="R126" i="76"/>
  <c r="P126" i="76"/>
  <c r="BI125" i="76"/>
  <c r="BH125" i="76"/>
  <c r="BG125" i="76"/>
  <c r="BF125" i="76"/>
  <c r="T125" i="76"/>
  <c r="R125" i="76"/>
  <c r="P125" i="76"/>
  <c r="BI124" i="76"/>
  <c r="BH124" i="76"/>
  <c r="BG124" i="76"/>
  <c r="BF124" i="76"/>
  <c r="T124" i="76"/>
  <c r="R124" i="76"/>
  <c r="P124" i="76"/>
  <c r="BI123" i="76"/>
  <c r="BH123" i="76"/>
  <c r="BG123" i="76"/>
  <c r="BF123" i="76"/>
  <c r="T123" i="76"/>
  <c r="R123" i="76"/>
  <c r="P123" i="76"/>
  <c r="BI122" i="76"/>
  <c r="BH122" i="76"/>
  <c r="BG122" i="76"/>
  <c r="BF122" i="76"/>
  <c r="T122" i="76"/>
  <c r="R122" i="76"/>
  <c r="P122" i="76"/>
  <c r="BI121" i="76"/>
  <c r="BH121" i="76"/>
  <c r="BG121" i="76"/>
  <c r="BF121" i="76"/>
  <c r="T121" i="76"/>
  <c r="R121" i="76"/>
  <c r="P121" i="76"/>
  <c r="BI120" i="76"/>
  <c r="BH120" i="76"/>
  <c r="BG120" i="76"/>
  <c r="BF120" i="76"/>
  <c r="T120" i="76"/>
  <c r="R120" i="76"/>
  <c r="P120" i="76"/>
  <c r="BI119" i="76"/>
  <c r="BH119" i="76"/>
  <c r="BG119" i="76"/>
  <c r="BF119" i="76"/>
  <c r="T119" i="76"/>
  <c r="R119" i="76"/>
  <c r="P119" i="76"/>
  <c r="BI118" i="76"/>
  <c r="BH118" i="76"/>
  <c r="BG118" i="76"/>
  <c r="BF118" i="76"/>
  <c r="T118" i="76"/>
  <c r="R118" i="76"/>
  <c r="P118" i="76"/>
  <c r="BI117" i="76"/>
  <c r="BH117" i="76"/>
  <c r="BG117" i="76"/>
  <c r="BF117" i="76"/>
  <c r="T117" i="76"/>
  <c r="R117" i="76"/>
  <c r="P117" i="76"/>
  <c r="BI116" i="76"/>
  <c r="BH116" i="76"/>
  <c r="BG116" i="76"/>
  <c r="BF116" i="76"/>
  <c r="T116" i="76"/>
  <c r="R116" i="76"/>
  <c r="P116" i="76"/>
  <c r="BI115" i="76"/>
  <c r="BH115" i="76"/>
  <c r="BG115" i="76"/>
  <c r="BF115" i="76"/>
  <c r="T115" i="76"/>
  <c r="R115" i="76"/>
  <c r="P115" i="76"/>
  <c r="BI114" i="76"/>
  <c r="BH114" i="76"/>
  <c r="BG114" i="76"/>
  <c r="BF114" i="76"/>
  <c r="T114" i="76"/>
  <c r="R114" i="76"/>
  <c r="P114" i="76"/>
  <c r="BI113" i="76"/>
  <c r="BH113" i="76"/>
  <c r="BG113" i="76"/>
  <c r="BF113" i="76"/>
  <c r="T113" i="76"/>
  <c r="R113" i="76"/>
  <c r="P113" i="76"/>
  <c r="BI112" i="76"/>
  <c r="BH112" i="76"/>
  <c r="BG112" i="76"/>
  <c r="BF112" i="76"/>
  <c r="T112" i="76"/>
  <c r="R112" i="76"/>
  <c r="P112" i="76"/>
  <c r="BI111" i="76"/>
  <c r="BH111" i="76"/>
  <c r="BG111" i="76"/>
  <c r="BF111" i="76"/>
  <c r="T111" i="76"/>
  <c r="R111" i="76"/>
  <c r="P111" i="76"/>
  <c r="BI110" i="76"/>
  <c r="BH110" i="76"/>
  <c r="BG110" i="76"/>
  <c r="BF110" i="76"/>
  <c r="T110" i="76"/>
  <c r="R110" i="76"/>
  <c r="P110" i="76"/>
  <c r="BI109" i="76"/>
  <c r="BH109" i="76"/>
  <c r="BG109" i="76"/>
  <c r="BF109" i="76"/>
  <c r="T109" i="76"/>
  <c r="R109" i="76"/>
  <c r="P109" i="76"/>
  <c r="BI108" i="76"/>
  <c r="BH108" i="76"/>
  <c r="BG108" i="76"/>
  <c r="BF108" i="76"/>
  <c r="T108" i="76"/>
  <c r="R108" i="76"/>
  <c r="P108" i="76"/>
  <c r="BI107" i="76"/>
  <c r="BH107" i="76"/>
  <c r="BG107" i="76"/>
  <c r="BF107" i="76"/>
  <c r="T107" i="76"/>
  <c r="R107" i="76"/>
  <c r="P107" i="76"/>
  <c r="BI105" i="76"/>
  <c r="BH105" i="76"/>
  <c r="BG105" i="76"/>
  <c r="BF105" i="76"/>
  <c r="T105" i="76"/>
  <c r="R105" i="76"/>
  <c r="P105" i="76"/>
  <c r="BI104" i="76"/>
  <c r="BH104" i="76"/>
  <c r="BG104" i="76"/>
  <c r="BF104" i="76"/>
  <c r="T104" i="76"/>
  <c r="R104" i="76"/>
  <c r="P104" i="76"/>
  <c r="BI103" i="76"/>
  <c r="BH103" i="76"/>
  <c r="BG103" i="76"/>
  <c r="BF103" i="76"/>
  <c r="T103" i="76"/>
  <c r="R103" i="76"/>
  <c r="P103" i="76"/>
  <c r="BI102" i="76"/>
  <c r="BH102" i="76"/>
  <c r="BG102" i="76"/>
  <c r="BF102" i="76"/>
  <c r="T102" i="76"/>
  <c r="R102" i="76"/>
  <c r="P102" i="76"/>
  <c r="BI101" i="76"/>
  <c r="BH101" i="76"/>
  <c r="BG101" i="76"/>
  <c r="BF101" i="76"/>
  <c r="T101" i="76"/>
  <c r="R101" i="76"/>
  <c r="P101" i="76"/>
  <c r="BI99" i="76"/>
  <c r="BH99" i="76"/>
  <c r="BG99" i="76"/>
  <c r="BF99" i="76"/>
  <c r="T99" i="76"/>
  <c r="R99" i="76"/>
  <c r="P99" i="76"/>
  <c r="BI98" i="76"/>
  <c r="BH98" i="76"/>
  <c r="BG98" i="76"/>
  <c r="BF98" i="76"/>
  <c r="T98" i="76"/>
  <c r="R98" i="76"/>
  <c r="P98" i="76"/>
  <c r="BI97" i="76"/>
  <c r="BH97" i="76"/>
  <c r="BG97" i="76"/>
  <c r="BF97" i="76"/>
  <c r="T97" i="76"/>
  <c r="R97" i="76"/>
  <c r="P97" i="76"/>
  <c r="BI96" i="76"/>
  <c r="BH96" i="76"/>
  <c r="BG96" i="76"/>
  <c r="BF96" i="76"/>
  <c r="T96" i="76"/>
  <c r="R96" i="76"/>
  <c r="P96" i="76"/>
  <c r="BI95" i="76"/>
  <c r="BH95" i="76"/>
  <c r="BG95" i="76"/>
  <c r="BF95" i="76"/>
  <c r="T95" i="76"/>
  <c r="R95" i="76"/>
  <c r="P95" i="76"/>
  <c r="BI94" i="76"/>
  <c r="BH94" i="76"/>
  <c r="BG94" i="76"/>
  <c r="BF94" i="76"/>
  <c r="T94" i="76"/>
  <c r="R94" i="76"/>
  <c r="P94" i="76"/>
  <c r="BI93" i="76"/>
  <c r="BH93" i="76"/>
  <c r="BG93" i="76"/>
  <c r="BF93" i="76"/>
  <c r="T93" i="76"/>
  <c r="R93" i="76"/>
  <c r="P93" i="76"/>
  <c r="BI91" i="76"/>
  <c r="BH91" i="76"/>
  <c r="BG91" i="76"/>
  <c r="BF91" i="76"/>
  <c r="T91" i="76"/>
  <c r="R91" i="76"/>
  <c r="P91" i="76"/>
  <c r="BI90" i="76"/>
  <c r="BH90" i="76"/>
  <c r="BG90" i="76"/>
  <c r="BF90" i="76"/>
  <c r="T90" i="76"/>
  <c r="R90" i="76"/>
  <c r="P90" i="76"/>
  <c r="BI89" i="76"/>
  <c r="BH89" i="76"/>
  <c r="BG89" i="76"/>
  <c r="BF89" i="76"/>
  <c r="T89" i="76"/>
  <c r="R89" i="76"/>
  <c r="P89" i="76"/>
  <c r="BI88" i="76"/>
  <c r="BH88" i="76"/>
  <c r="BG88" i="76"/>
  <c r="BF88" i="76"/>
  <c r="T88" i="76"/>
  <c r="R88" i="76"/>
  <c r="P88" i="76"/>
  <c r="BI87" i="76"/>
  <c r="BH87" i="76"/>
  <c r="BG87" i="76"/>
  <c r="BF87" i="76"/>
  <c r="T87" i="76"/>
  <c r="R87" i="76"/>
  <c r="P87" i="76"/>
  <c r="BI86" i="76"/>
  <c r="BH86" i="76"/>
  <c r="BG86" i="76"/>
  <c r="BF86" i="76"/>
  <c r="T86" i="76"/>
  <c r="R86" i="76"/>
  <c r="P86" i="76"/>
  <c r="J80" i="76"/>
  <c r="F80" i="76"/>
  <c r="F78" i="76"/>
  <c r="E76" i="76"/>
  <c r="J54" i="76"/>
  <c r="F54" i="76"/>
  <c r="F52" i="76"/>
  <c r="E50" i="76"/>
  <c r="J24" i="76"/>
  <c r="E24" i="76"/>
  <c r="J55" i="76" s="1"/>
  <c r="J23" i="76"/>
  <c r="J18" i="76"/>
  <c r="E18" i="76"/>
  <c r="F81" i="76" s="1"/>
  <c r="J17" i="76"/>
  <c r="J12" i="76"/>
  <c r="J78" i="76" s="1"/>
  <c r="E7" i="76"/>
  <c r="E74" i="76"/>
  <c r="J39" i="75"/>
  <c r="J38" i="75"/>
  <c r="AY137" i="1" s="1"/>
  <c r="J37" i="75"/>
  <c r="AX137" i="1"/>
  <c r="BI119" i="75"/>
  <c r="BH119" i="75"/>
  <c r="BG119" i="75"/>
  <c r="BF119" i="75"/>
  <c r="T119" i="75"/>
  <c r="R119" i="75"/>
  <c r="P119" i="75"/>
  <c r="BI118" i="75"/>
  <c r="BH118" i="75"/>
  <c r="BG118" i="75"/>
  <c r="BF118" i="75"/>
  <c r="T118" i="75"/>
  <c r="R118" i="75"/>
  <c r="P118" i="75"/>
  <c r="BI117" i="75"/>
  <c r="BH117" i="75"/>
  <c r="BG117" i="75"/>
  <c r="BF117" i="75"/>
  <c r="T117" i="75"/>
  <c r="R117" i="75"/>
  <c r="P117" i="75"/>
  <c r="BI116" i="75"/>
  <c r="BH116" i="75"/>
  <c r="BG116" i="75"/>
  <c r="BF116" i="75"/>
  <c r="T116" i="75"/>
  <c r="R116" i="75"/>
  <c r="P116" i="75"/>
  <c r="BI115" i="75"/>
  <c r="BH115" i="75"/>
  <c r="BG115" i="75"/>
  <c r="BF115" i="75"/>
  <c r="T115" i="75"/>
  <c r="R115" i="75"/>
  <c r="P115" i="75"/>
  <c r="BI114" i="75"/>
  <c r="BH114" i="75"/>
  <c r="BG114" i="75"/>
  <c r="BF114" i="75"/>
  <c r="T114" i="75"/>
  <c r="R114" i="75"/>
  <c r="P114" i="75"/>
  <c r="BI112" i="75"/>
  <c r="BH112" i="75"/>
  <c r="BG112" i="75"/>
  <c r="BF112" i="75"/>
  <c r="T112" i="75"/>
  <c r="R112" i="75"/>
  <c r="P112" i="75"/>
  <c r="BI111" i="75"/>
  <c r="BH111" i="75"/>
  <c r="BG111" i="75"/>
  <c r="BF111" i="75"/>
  <c r="T111" i="75"/>
  <c r="R111" i="75"/>
  <c r="P111" i="75"/>
  <c r="BI109" i="75"/>
  <c r="BH109" i="75"/>
  <c r="BG109" i="75"/>
  <c r="BF109" i="75"/>
  <c r="T109" i="75"/>
  <c r="R109" i="75"/>
  <c r="P109" i="75"/>
  <c r="BI108" i="75"/>
  <c r="BH108" i="75"/>
  <c r="BG108" i="75"/>
  <c r="BF108" i="75"/>
  <c r="T108" i="75"/>
  <c r="R108" i="75"/>
  <c r="P108" i="75"/>
  <c r="BI107" i="75"/>
  <c r="BH107" i="75"/>
  <c r="BG107" i="75"/>
  <c r="BF107" i="75"/>
  <c r="T107" i="75"/>
  <c r="R107" i="75"/>
  <c r="P107" i="75"/>
  <c r="BI105" i="75"/>
  <c r="BH105" i="75"/>
  <c r="BG105" i="75"/>
  <c r="BF105" i="75"/>
  <c r="T105" i="75"/>
  <c r="R105" i="75"/>
  <c r="P105" i="75"/>
  <c r="BI104" i="75"/>
  <c r="BH104" i="75"/>
  <c r="BG104" i="75"/>
  <c r="BF104" i="75"/>
  <c r="T104" i="75"/>
  <c r="R104" i="75"/>
  <c r="P104" i="75"/>
  <c r="BI103" i="75"/>
  <c r="BH103" i="75"/>
  <c r="BG103" i="75"/>
  <c r="BF103" i="75"/>
  <c r="T103" i="75"/>
  <c r="R103" i="75"/>
  <c r="P103" i="75"/>
  <c r="BI102" i="75"/>
  <c r="BH102" i="75"/>
  <c r="BG102" i="75"/>
  <c r="BF102" i="75"/>
  <c r="T102" i="75"/>
  <c r="R102" i="75"/>
  <c r="P102" i="75"/>
  <c r="BI101" i="75"/>
  <c r="BH101" i="75"/>
  <c r="BG101" i="75"/>
  <c r="BF101" i="75"/>
  <c r="T101" i="75"/>
  <c r="R101" i="75"/>
  <c r="P101" i="75"/>
  <c r="BI100" i="75"/>
  <c r="BH100" i="75"/>
  <c r="BG100" i="75"/>
  <c r="BF100" i="75"/>
  <c r="T100" i="75"/>
  <c r="R100" i="75"/>
  <c r="P100" i="75"/>
  <c r="BI99" i="75"/>
  <c r="BH99" i="75"/>
  <c r="BG99" i="75"/>
  <c r="BF99" i="75"/>
  <c r="T99" i="75"/>
  <c r="R99" i="75"/>
  <c r="P99" i="75"/>
  <c r="BI98" i="75"/>
  <c r="BH98" i="75"/>
  <c r="BG98" i="75"/>
  <c r="BF98" i="75"/>
  <c r="T98" i="75"/>
  <c r="R98" i="75"/>
  <c r="P98" i="75"/>
  <c r="BI97" i="75"/>
  <c r="BH97" i="75"/>
  <c r="BG97" i="75"/>
  <c r="BF97" i="75"/>
  <c r="T97" i="75"/>
  <c r="R97" i="75"/>
  <c r="P97" i="75"/>
  <c r="BI96" i="75"/>
  <c r="BH96" i="75"/>
  <c r="BG96" i="75"/>
  <c r="BF96" i="75"/>
  <c r="T96" i="75"/>
  <c r="R96" i="75"/>
  <c r="P96" i="75"/>
  <c r="BI95" i="75"/>
  <c r="BH95" i="75"/>
  <c r="BG95" i="75"/>
  <c r="BF95" i="75"/>
  <c r="T95" i="75"/>
  <c r="R95" i="75"/>
  <c r="P95" i="75"/>
  <c r="BI94" i="75"/>
  <c r="BH94" i="75"/>
  <c r="BG94" i="75"/>
  <c r="BF94" i="75"/>
  <c r="T94" i="75"/>
  <c r="R94" i="75"/>
  <c r="P94" i="75"/>
  <c r="BI93" i="75"/>
  <c r="BH93" i="75"/>
  <c r="BG93" i="75"/>
  <c r="BF93" i="75"/>
  <c r="T93" i="75"/>
  <c r="R93" i="75"/>
  <c r="P93" i="75"/>
  <c r="BI92" i="75"/>
  <c r="BH92" i="75"/>
  <c r="BG92" i="75"/>
  <c r="BF92" i="75"/>
  <c r="T92" i="75"/>
  <c r="R92" i="75"/>
  <c r="P92" i="75"/>
  <c r="BI91" i="75"/>
  <c r="BH91" i="75"/>
  <c r="BG91" i="75"/>
  <c r="BF91" i="75"/>
  <c r="T91" i="75"/>
  <c r="R91" i="75"/>
  <c r="P91" i="75"/>
  <c r="J85" i="75"/>
  <c r="F85" i="75"/>
  <c r="F83" i="75"/>
  <c r="E81" i="75"/>
  <c r="J58" i="75"/>
  <c r="F58" i="75"/>
  <c r="F56" i="75"/>
  <c r="E54" i="75"/>
  <c r="J26" i="75"/>
  <c r="E26" i="75"/>
  <c r="J86" i="75" s="1"/>
  <c r="J25" i="75"/>
  <c r="J20" i="75"/>
  <c r="E20" i="75"/>
  <c r="F86" i="75" s="1"/>
  <c r="J19" i="75"/>
  <c r="J14" i="75"/>
  <c r="J83" i="75"/>
  <c r="E7" i="75"/>
  <c r="E77" i="75" s="1"/>
  <c r="J39" i="74"/>
  <c r="J38" i="74"/>
  <c r="AY136" i="1" s="1"/>
  <c r="J37" i="74"/>
  <c r="AX136" i="1"/>
  <c r="BI108" i="74"/>
  <c r="BH108" i="74"/>
  <c r="BG108" i="74"/>
  <c r="BF108" i="74"/>
  <c r="T108" i="74"/>
  <c r="R108" i="74"/>
  <c r="P108" i="74"/>
  <c r="BI107" i="74"/>
  <c r="BH107" i="74"/>
  <c r="BG107" i="74"/>
  <c r="BF107" i="74"/>
  <c r="T107" i="74"/>
  <c r="R107" i="74"/>
  <c r="P107" i="74"/>
  <c r="BI106" i="74"/>
  <c r="BH106" i="74"/>
  <c r="BG106" i="74"/>
  <c r="BF106" i="74"/>
  <c r="T106" i="74"/>
  <c r="R106" i="74"/>
  <c r="P106" i="74"/>
  <c r="BI105" i="74"/>
  <c r="BH105" i="74"/>
  <c r="BG105" i="74"/>
  <c r="BF105" i="74"/>
  <c r="T105" i="74"/>
  <c r="R105" i="74"/>
  <c r="P105" i="74"/>
  <c r="BI104" i="74"/>
  <c r="BH104" i="74"/>
  <c r="BG104" i="74"/>
  <c r="BF104" i="74"/>
  <c r="T104" i="74"/>
  <c r="R104" i="74"/>
  <c r="P104" i="74"/>
  <c r="BI103" i="74"/>
  <c r="BH103" i="74"/>
  <c r="BG103" i="74"/>
  <c r="BF103" i="74"/>
  <c r="T103" i="74"/>
  <c r="R103" i="74"/>
  <c r="P103" i="74"/>
  <c r="BI101" i="74"/>
  <c r="BH101" i="74"/>
  <c r="BG101" i="74"/>
  <c r="BF101" i="74"/>
  <c r="T101" i="74"/>
  <c r="R101" i="74"/>
  <c r="P101" i="74"/>
  <c r="BI100" i="74"/>
  <c r="BH100" i="74"/>
  <c r="BG100" i="74"/>
  <c r="BF100" i="74"/>
  <c r="T100" i="74"/>
  <c r="R100" i="74"/>
  <c r="P100" i="74"/>
  <c r="BI98" i="74"/>
  <c r="BH98" i="74"/>
  <c r="BG98" i="74"/>
  <c r="BF98" i="74"/>
  <c r="T98" i="74"/>
  <c r="R98" i="74"/>
  <c r="P98" i="74"/>
  <c r="BI97" i="74"/>
  <c r="BH97" i="74"/>
  <c r="BG97" i="74"/>
  <c r="BF97" i="74"/>
  <c r="T97" i="74"/>
  <c r="R97" i="74"/>
  <c r="P97" i="74"/>
  <c r="BI96" i="74"/>
  <c r="BH96" i="74"/>
  <c r="BG96" i="74"/>
  <c r="BF96" i="74"/>
  <c r="T96" i="74"/>
  <c r="R96" i="74"/>
  <c r="P96" i="74"/>
  <c r="BI94" i="74"/>
  <c r="BH94" i="74"/>
  <c r="BG94" i="74"/>
  <c r="BF94" i="74"/>
  <c r="T94" i="74"/>
  <c r="R94" i="74"/>
  <c r="P94" i="74"/>
  <c r="BI93" i="74"/>
  <c r="BH93" i="74"/>
  <c r="BG93" i="74"/>
  <c r="BF93" i="74"/>
  <c r="T93" i="74"/>
  <c r="R93" i="74"/>
  <c r="P93" i="74"/>
  <c r="BI92" i="74"/>
  <c r="BH92" i="74"/>
  <c r="BG92" i="74"/>
  <c r="BF92" i="74"/>
  <c r="T92" i="74"/>
  <c r="R92" i="74"/>
  <c r="P92" i="74"/>
  <c r="BI91" i="74"/>
  <c r="BH91" i="74"/>
  <c r="BG91" i="74"/>
  <c r="BF91" i="74"/>
  <c r="T91" i="74"/>
  <c r="R91" i="74"/>
  <c r="P91" i="74"/>
  <c r="J85" i="74"/>
  <c r="F85" i="74"/>
  <c r="F83" i="74"/>
  <c r="E81" i="74"/>
  <c r="J58" i="74"/>
  <c r="F58" i="74"/>
  <c r="F56" i="74"/>
  <c r="E54" i="74"/>
  <c r="J26" i="74"/>
  <c r="E26" i="74"/>
  <c r="J86" i="74" s="1"/>
  <c r="J25" i="74"/>
  <c r="J20" i="74"/>
  <c r="E20" i="74"/>
  <c r="F59" i="74" s="1"/>
  <c r="J19" i="74"/>
  <c r="J14" i="74"/>
  <c r="J56" i="74"/>
  <c r="E7" i="74"/>
  <c r="E50" i="74"/>
  <c r="J39" i="73"/>
  <c r="J38" i="73"/>
  <c r="AY135" i="1" s="1"/>
  <c r="J37" i="73"/>
  <c r="AX135" i="1" s="1"/>
  <c r="BI119" i="73"/>
  <c r="BH119" i="73"/>
  <c r="BG119" i="73"/>
  <c r="BF119" i="73"/>
  <c r="T119" i="73"/>
  <c r="R119" i="73"/>
  <c r="P119" i="73"/>
  <c r="BI118" i="73"/>
  <c r="BH118" i="73"/>
  <c r="BG118" i="73"/>
  <c r="BF118" i="73"/>
  <c r="T118" i="73"/>
  <c r="R118" i="73"/>
  <c r="P118" i="73"/>
  <c r="BI117" i="73"/>
  <c r="BH117" i="73"/>
  <c r="BG117" i="73"/>
  <c r="BF117" i="73"/>
  <c r="T117" i="73"/>
  <c r="R117" i="73"/>
  <c r="P117" i="73"/>
  <c r="BI116" i="73"/>
  <c r="BH116" i="73"/>
  <c r="BG116" i="73"/>
  <c r="BF116" i="73"/>
  <c r="T116" i="73"/>
  <c r="R116" i="73"/>
  <c r="P116" i="73"/>
  <c r="BI115" i="73"/>
  <c r="BH115" i="73"/>
  <c r="BG115" i="73"/>
  <c r="BF115" i="73"/>
  <c r="T115" i="73"/>
  <c r="R115" i="73"/>
  <c r="P115" i="73"/>
  <c r="BI114" i="73"/>
  <c r="BH114" i="73"/>
  <c r="BG114" i="73"/>
  <c r="BF114" i="73"/>
  <c r="T114" i="73"/>
  <c r="R114" i="73"/>
  <c r="P114" i="73"/>
  <c r="BI112" i="73"/>
  <c r="BH112" i="73"/>
  <c r="BG112" i="73"/>
  <c r="BF112" i="73"/>
  <c r="T112" i="73"/>
  <c r="R112" i="73"/>
  <c r="P112" i="73"/>
  <c r="BI111" i="73"/>
  <c r="BH111" i="73"/>
  <c r="BG111" i="73"/>
  <c r="BF111" i="73"/>
  <c r="T111" i="73"/>
  <c r="R111" i="73"/>
  <c r="P111" i="73"/>
  <c r="BI109" i="73"/>
  <c r="BH109" i="73"/>
  <c r="BG109" i="73"/>
  <c r="BF109" i="73"/>
  <c r="T109" i="73"/>
  <c r="R109" i="73"/>
  <c r="P109" i="73"/>
  <c r="BI108" i="73"/>
  <c r="BH108" i="73"/>
  <c r="BG108" i="73"/>
  <c r="BF108" i="73"/>
  <c r="T108" i="73"/>
  <c r="R108" i="73"/>
  <c r="P108" i="73"/>
  <c r="BI107" i="73"/>
  <c r="BH107" i="73"/>
  <c r="BG107" i="73"/>
  <c r="BF107" i="73"/>
  <c r="T107" i="73"/>
  <c r="R107" i="73"/>
  <c r="P107" i="73"/>
  <c r="BI105" i="73"/>
  <c r="BH105" i="73"/>
  <c r="BG105" i="73"/>
  <c r="BF105" i="73"/>
  <c r="T105" i="73"/>
  <c r="R105" i="73"/>
  <c r="P105" i="73"/>
  <c r="BI104" i="73"/>
  <c r="BH104" i="73"/>
  <c r="BG104" i="73"/>
  <c r="BF104" i="73"/>
  <c r="T104" i="73"/>
  <c r="R104" i="73"/>
  <c r="P104" i="73"/>
  <c r="BI103" i="73"/>
  <c r="BH103" i="73"/>
  <c r="BG103" i="73"/>
  <c r="BF103" i="73"/>
  <c r="T103" i="73"/>
  <c r="R103" i="73"/>
  <c r="P103" i="73"/>
  <c r="BI102" i="73"/>
  <c r="BH102" i="73"/>
  <c r="BG102" i="73"/>
  <c r="BF102" i="73"/>
  <c r="T102" i="73"/>
  <c r="R102" i="73"/>
  <c r="P102" i="73"/>
  <c r="BI101" i="73"/>
  <c r="BH101" i="73"/>
  <c r="BG101" i="73"/>
  <c r="BF101" i="73"/>
  <c r="T101" i="73"/>
  <c r="R101" i="73"/>
  <c r="P101" i="73"/>
  <c r="BI100" i="73"/>
  <c r="BH100" i="73"/>
  <c r="BG100" i="73"/>
  <c r="BF100" i="73"/>
  <c r="T100" i="73"/>
  <c r="R100" i="73"/>
  <c r="P100" i="73"/>
  <c r="BI99" i="73"/>
  <c r="BH99" i="73"/>
  <c r="BG99" i="73"/>
  <c r="BF99" i="73"/>
  <c r="T99" i="73"/>
  <c r="R99" i="73"/>
  <c r="P99" i="73"/>
  <c r="BI98" i="73"/>
  <c r="BH98" i="73"/>
  <c r="BG98" i="73"/>
  <c r="BF98" i="73"/>
  <c r="T98" i="73"/>
  <c r="R98" i="73"/>
  <c r="P98" i="73"/>
  <c r="BI97" i="73"/>
  <c r="BH97" i="73"/>
  <c r="BG97" i="73"/>
  <c r="BF97" i="73"/>
  <c r="T97" i="73"/>
  <c r="R97" i="73"/>
  <c r="P97" i="73"/>
  <c r="BI96" i="73"/>
  <c r="BH96" i="73"/>
  <c r="BG96" i="73"/>
  <c r="BF96" i="73"/>
  <c r="T96" i="73"/>
  <c r="R96" i="73"/>
  <c r="P96" i="73"/>
  <c r="BI95" i="73"/>
  <c r="BH95" i="73"/>
  <c r="BG95" i="73"/>
  <c r="BF95" i="73"/>
  <c r="T95" i="73"/>
  <c r="R95" i="73"/>
  <c r="P95" i="73"/>
  <c r="BI94" i="73"/>
  <c r="BH94" i="73"/>
  <c r="BG94" i="73"/>
  <c r="BF94" i="73"/>
  <c r="T94" i="73"/>
  <c r="R94" i="73"/>
  <c r="P94" i="73"/>
  <c r="BI93" i="73"/>
  <c r="BH93" i="73"/>
  <c r="BG93" i="73"/>
  <c r="BF93" i="73"/>
  <c r="T93" i="73"/>
  <c r="R93" i="73"/>
  <c r="P93" i="73"/>
  <c r="BI92" i="73"/>
  <c r="BH92" i="73"/>
  <c r="BG92" i="73"/>
  <c r="BF92" i="73"/>
  <c r="T92" i="73"/>
  <c r="R92" i="73"/>
  <c r="P92" i="73"/>
  <c r="BI91" i="73"/>
  <c r="BH91" i="73"/>
  <c r="BG91" i="73"/>
  <c r="BF91" i="73"/>
  <c r="T91" i="73"/>
  <c r="R91" i="73"/>
  <c r="P91" i="73"/>
  <c r="J85" i="73"/>
  <c r="F85" i="73"/>
  <c r="F83" i="73"/>
  <c r="E81" i="73"/>
  <c r="J58" i="73"/>
  <c r="F58" i="73"/>
  <c r="F56" i="73"/>
  <c r="E54" i="73"/>
  <c r="J26" i="73"/>
  <c r="E26" i="73"/>
  <c r="J86" i="73" s="1"/>
  <c r="J25" i="73"/>
  <c r="J20" i="73"/>
  <c r="E20" i="73"/>
  <c r="F86" i="73" s="1"/>
  <c r="J19" i="73"/>
  <c r="J14" i="73"/>
  <c r="J56" i="73" s="1"/>
  <c r="E7" i="73"/>
  <c r="E50" i="73"/>
  <c r="J39" i="72"/>
  <c r="J38" i="72"/>
  <c r="AY134" i="1" s="1"/>
  <c r="J37" i="72"/>
  <c r="AX134" i="1"/>
  <c r="BI108" i="72"/>
  <c r="BH108" i="72"/>
  <c r="BG108" i="72"/>
  <c r="BF108" i="72"/>
  <c r="T108" i="72"/>
  <c r="R108" i="72"/>
  <c r="P108" i="72"/>
  <c r="BI107" i="72"/>
  <c r="BH107" i="72"/>
  <c r="BG107" i="72"/>
  <c r="BF107" i="72"/>
  <c r="T107" i="72"/>
  <c r="R107" i="72"/>
  <c r="P107" i="72"/>
  <c r="BI106" i="72"/>
  <c r="BH106" i="72"/>
  <c r="BG106" i="72"/>
  <c r="BF106" i="72"/>
  <c r="T106" i="72"/>
  <c r="R106" i="72"/>
  <c r="P106" i="72"/>
  <c r="BI105" i="72"/>
  <c r="BH105" i="72"/>
  <c r="BG105" i="72"/>
  <c r="BF105" i="72"/>
  <c r="T105" i="72"/>
  <c r="R105" i="72"/>
  <c r="P105" i="72"/>
  <c r="BI104" i="72"/>
  <c r="BH104" i="72"/>
  <c r="BG104" i="72"/>
  <c r="BF104" i="72"/>
  <c r="T104" i="72"/>
  <c r="R104" i="72"/>
  <c r="P104" i="72"/>
  <c r="BI103" i="72"/>
  <c r="BH103" i="72"/>
  <c r="BG103" i="72"/>
  <c r="BF103" i="72"/>
  <c r="T103" i="72"/>
  <c r="R103" i="72"/>
  <c r="P103" i="72"/>
  <c r="BI101" i="72"/>
  <c r="BH101" i="72"/>
  <c r="BG101" i="72"/>
  <c r="BF101" i="72"/>
  <c r="T101" i="72"/>
  <c r="R101" i="72"/>
  <c r="P101" i="72"/>
  <c r="BI100" i="72"/>
  <c r="BH100" i="72"/>
  <c r="BG100" i="72"/>
  <c r="BF100" i="72"/>
  <c r="T100" i="72"/>
  <c r="R100" i="72"/>
  <c r="P100" i="72"/>
  <c r="BI98" i="72"/>
  <c r="BH98" i="72"/>
  <c r="BG98" i="72"/>
  <c r="BF98" i="72"/>
  <c r="T98" i="72"/>
  <c r="R98" i="72"/>
  <c r="P98" i="72"/>
  <c r="BI97" i="72"/>
  <c r="BH97" i="72"/>
  <c r="BG97" i="72"/>
  <c r="BF97" i="72"/>
  <c r="T97" i="72"/>
  <c r="R97" i="72"/>
  <c r="P97" i="72"/>
  <c r="BI95" i="72"/>
  <c r="BH95" i="72"/>
  <c r="BG95" i="72"/>
  <c r="BF95" i="72"/>
  <c r="T95" i="72"/>
  <c r="R95" i="72"/>
  <c r="P95" i="72"/>
  <c r="BI94" i="72"/>
  <c r="BH94" i="72"/>
  <c r="BG94" i="72"/>
  <c r="BF94" i="72"/>
  <c r="T94" i="72"/>
  <c r="R94" i="72"/>
  <c r="P94" i="72"/>
  <c r="BI93" i="72"/>
  <c r="BH93" i="72"/>
  <c r="BG93" i="72"/>
  <c r="BF93" i="72"/>
  <c r="T93" i="72"/>
  <c r="R93" i="72"/>
  <c r="P93" i="72"/>
  <c r="BI92" i="72"/>
  <c r="BH92" i="72"/>
  <c r="BG92" i="72"/>
  <c r="BF92" i="72"/>
  <c r="T92" i="72"/>
  <c r="R92" i="72"/>
  <c r="P92" i="72"/>
  <c r="BI91" i="72"/>
  <c r="BH91" i="72"/>
  <c r="BG91" i="72"/>
  <c r="BF91" i="72"/>
  <c r="T91" i="72"/>
  <c r="R91" i="72"/>
  <c r="P91" i="72"/>
  <c r="J85" i="72"/>
  <c r="F85" i="72"/>
  <c r="F83" i="72"/>
  <c r="E81" i="72"/>
  <c r="J58" i="72"/>
  <c r="F58" i="72"/>
  <c r="F56" i="72"/>
  <c r="E54" i="72"/>
  <c r="J26" i="72"/>
  <c r="E26" i="72"/>
  <c r="J59" i="72"/>
  <c r="J25" i="72"/>
  <c r="J20" i="72"/>
  <c r="E20" i="72"/>
  <c r="F86" i="72"/>
  <c r="J19" i="72"/>
  <c r="J14" i="72"/>
  <c r="J83" i="72" s="1"/>
  <c r="E7" i="72"/>
  <c r="E77" i="72" s="1"/>
  <c r="J39" i="71"/>
  <c r="J38" i="71"/>
  <c r="AY133" i="1"/>
  <c r="J37" i="71"/>
  <c r="AX133" i="1" s="1"/>
  <c r="BI121" i="71"/>
  <c r="BH121" i="71"/>
  <c r="BG121" i="71"/>
  <c r="BF121" i="71"/>
  <c r="T121" i="71"/>
  <c r="R121" i="71"/>
  <c r="P121" i="71"/>
  <c r="BI120" i="71"/>
  <c r="BH120" i="71"/>
  <c r="BG120" i="71"/>
  <c r="BF120" i="71"/>
  <c r="T120" i="71"/>
  <c r="R120" i="71"/>
  <c r="P120" i="71"/>
  <c r="BI119" i="71"/>
  <c r="BH119" i="71"/>
  <c r="BG119" i="71"/>
  <c r="BF119" i="71"/>
  <c r="T119" i="71"/>
  <c r="R119" i="71"/>
  <c r="P119" i="71"/>
  <c r="BI118" i="71"/>
  <c r="BH118" i="71"/>
  <c r="BG118" i="71"/>
  <c r="BF118" i="71"/>
  <c r="T118" i="71"/>
  <c r="R118" i="71"/>
  <c r="P118" i="71"/>
  <c r="BI117" i="71"/>
  <c r="BH117" i="71"/>
  <c r="BG117" i="71"/>
  <c r="BF117" i="71"/>
  <c r="T117" i="71"/>
  <c r="R117" i="71"/>
  <c r="P117" i="71"/>
  <c r="BI116" i="71"/>
  <c r="BH116" i="71"/>
  <c r="BG116" i="71"/>
  <c r="BF116" i="71"/>
  <c r="T116" i="71"/>
  <c r="R116" i="71"/>
  <c r="P116" i="71"/>
  <c r="BI115" i="71"/>
  <c r="BH115" i="71"/>
  <c r="BG115" i="71"/>
  <c r="BF115" i="71"/>
  <c r="T115" i="71"/>
  <c r="R115" i="71"/>
  <c r="P115" i="71"/>
  <c r="BI114" i="71"/>
  <c r="BH114" i="71"/>
  <c r="BG114" i="71"/>
  <c r="BF114" i="71"/>
  <c r="T114" i="71"/>
  <c r="R114" i="71"/>
  <c r="P114" i="71"/>
  <c r="BI112" i="71"/>
  <c r="BH112" i="71"/>
  <c r="BG112" i="71"/>
  <c r="BF112" i="71"/>
  <c r="T112" i="71"/>
  <c r="R112" i="71"/>
  <c r="P112" i="71"/>
  <c r="BI111" i="71"/>
  <c r="BH111" i="71"/>
  <c r="BG111" i="71"/>
  <c r="BF111" i="71"/>
  <c r="T111" i="71"/>
  <c r="R111" i="71"/>
  <c r="P111" i="71"/>
  <c r="BI109" i="71"/>
  <c r="BH109" i="71"/>
  <c r="BG109" i="71"/>
  <c r="BF109" i="71"/>
  <c r="T109" i="71"/>
  <c r="R109" i="71"/>
  <c r="P109" i="71"/>
  <c r="BI108" i="71"/>
  <c r="BH108" i="71"/>
  <c r="BG108" i="71"/>
  <c r="BF108" i="71"/>
  <c r="T108" i="71"/>
  <c r="R108" i="71"/>
  <c r="P108" i="71"/>
  <c r="BI107" i="71"/>
  <c r="BH107" i="71"/>
  <c r="BG107" i="71"/>
  <c r="BF107" i="71"/>
  <c r="T107" i="71"/>
  <c r="R107" i="71"/>
  <c r="P107" i="71"/>
  <c r="BI105" i="71"/>
  <c r="BH105" i="71"/>
  <c r="BG105" i="71"/>
  <c r="BF105" i="71"/>
  <c r="T105" i="71"/>
  <c r="R105" i="71"/>
  <c r="P105" i="71"/>
  <c r="BI104" i="71"/>
  <c r="BH104" i="71"/>
  <c r="BG104" i="71"/>
  <c r="BF104" i="71"/>
  <c r="T104" i="71"/>
  <c r="R104" i="71"/>
  <c r="P104" i="71"/>
  <c r="BI103" i="71"/>
  <c r="BH103" i="71"/>
  <c r="BG103" i="71"/>
  <c r="BF103" i="71"/>
  <c r="T103" i="71"/>
  <c r="R103" i="71"/>
  <c r="P103" i="71"/>
  <c r="BI102" i="71"/>
  <c r="BH102" i="71"/>
  <c r="BG102" i="71"/>
  <c r="BF102" i="71"/>
  <c r="T102" i="71"/>
  <c r="R102" i="71"/>
  <c r="P102" i="71"/>
  <c r="BI101" i="71"/>
  <c r="BH101" i="71"/>
  <c r="BG101" i="71"/>
  <c r="BF101" i="71"/>
  <c r="T101" i="71"/>
  <c r="R101" i="71"/>
  <c r="P101" i="71"/>
  <c r="BI100" i="71"/>
  <c r="BH100" i="71"/>
  <c r="BG100" i="71"/>
  <c r="BF100" i="71"/>
  <c r="T100" i="71"/>
  <c r="R100" i="71"/>
  <c r="P100" i="71"/>
  <c r="BI99" i="71"/>
  <c r="BH99" i="71"/>
  <c r="BG99" i="71"/>
  <c r="BF99" i="71"/>
  <c r="T99" i="71"/>
  <c r="R99" i="71"/>
  <c r="P99" i="71"/>
  <c r="BI98" i="71"/>
  <c r="BH98" i="71"/>
  <c r="BG98" i="71"/>
  <c r="BF98" i="71"/>
  <c r="T98" i="71"/>
  <c r="R98" i="71"/>
  <c r="P98" i="71"/>
  <c r="BI97" i="71"/>
  <c r="BH97" i="71"/>
  <c r="BG97" i="71"/>
  <c r="BF97" i="71"/>
  <c r="T97" i="71"/>
  <c r="R97" i="71"/>
  <c r="P97" i="71"/>
  <c r="BI96" i="71"/>
  <c r="BH96" i="71"/>
  <c r="BG96" i="71"/>
  <c r="BF96" i="71"/>
  <c r="T96" i="71"/>
  <c r="R96" i="71"/>
  <c r="P96" i="71"/>
  <c r="BI95" i="71"/>
  <c r="BH95" i="71"/>
  <c r="BG95" i="71"/>
  <c r="BF95" i="71"/>
  <c r="T95" i="71"/>
  <c r="R95" i="71"/>
  <c r="P95" i="71"/>
  <c r="BI94" i="71"/>
  <c r="BH94" i="71"/>
  <c r="BG94" i="71"/>
  <c r="BF94" i="71"/>
  <c r="T94" i="71"/>
  <c r="R94" i="71"/>
  <c r="P94" i="71"/>
  <c r="BI93" i="71"/>
  <c r="BH93" i="71"/>
  <c r="BG93" i="71"/>
  <c r="BF93" i="71"/>
  <c r="T93" i="71"/>
  <c r="R93" i="71"/>
  <c r="P93" i="71"/>
  <c r="BI92" i="71"/>
  <c r="BH92" i="71"/>
  <c r="BG92" i="71"/>
  <c r="BF92" i="71"/>
  <c r="T92" i="71"/>
  <c r="R92" i="71"/>
  <c r="P92" i="71"/>
  <c r="BI91" i="71"/>
  <c r="BH91" i="71"/>
  <c r="BG91" i="71"/>
  <c r="BF91" i="71"/>
  <c r="T91" i="71"/>
  <c r="R91" i="71"/>
  <c r="P91" i="71"/>
  <c r="J85" i="71"/>
  <c r="F85" i="71"/>
  <c r="F83" i="71"/>
  <c r="E81" i="71"/>
  <c r="J58" i="71"/>
  <c r="F58" i="71"/>
  <c r="F56" i="71"/>
  <c r="E54" i="71"/>
  <c r="J26" i="71"/>
  <c r="E26" i="71"/>
  <c r="J86" i="71" s="1"/>
  <c r="J25" i="71"/>
  <c r="J20" i="71"/>
  <c r="E20" i="71"/>
  <c r="F86" i="71" s="1"/>
  <c r="J19" i="71"/>
  <c r="J14" i="71"/>
  <c r="J56" i="71"/>
  <c r="E7" i="71"/>
  <c r="E77" i="71" s="1"/>
  <c r="J39" i="70"/>
  <c r="J38" i="70"/>
  <c r="AY132" i="1" s="1"/>
  <c r="J37" i="70"/>
  <c r="AX132" i="1"/>
  <c r="BI117" i="70"/>
  <c r="BH117" i="70"/>
  <c r="BG117" i="70"/>
  <c r="BF117" i="70"/>
  <c r="T117" i="70"/>
  <c r="R117" i="70"/>
  <c r="P117" i="70"/>
  <c r="BI116" i="70"/>
  <c r="BH116" i="70"/>
  <c r="BG116" i="70"/>
  <c r="BF116" i="70"/>
  <c r="T116" i="70"/>
  <c r="R116" i="70"/>
  <c r="P116" i="70"/>
  <c r="BI115" i="70"/>
  <c r="BH115" i="70"/>
  <c r="BG115" i="70"/>
  <c r="BF115" i="70"/>
  <c r="T115" i="70"/>
  <c r="R115" i="70"/>
  <c r="P115" i="70"/>
  <c r="BI114" i="70"/>
  <c r="BH114" i="70"/>
  <c r="BG114" i="70"/>
  <c r="BF114" i="70"/>
  <c r="T114" i="70"/>
  <c r="R114" i="70"/>
  <c r="P114" i="70"/>
  <c r="BI113" i="70"/>
  <c r="BH113" i="70"/>
  <c r="BG113" i="70"/>
  <c r="BF113" i="70"/>
  <c r="T113" i="70"/>
  <c r="R113" i="70"/>
  <c r="P113" i="70"/>
  <c r="BI112" i="70"/>
  <c r="BH112" i="70"/>
  <c r="BG112" i="70"/>
  <c r="BF112" i="70"/>
  <c r="T112" i="70"/>
  <c r="R112" i="70"/>
  <c r="P112" i="70"/>
  <c r="BI110" i="70"/>
  <c r="BH110" i="70"/>
  <c r="BG110" i="70"/>
  <c r="BF110" i="70"/>
  <c r="T110" i="70"/>
  <c r="R110" i="70"/>
  <c r="P110" i="70"/>
  <c r="BI109" i="70"/>
  <c r="BH109" i="70"/>
  <c r="BG109" i="70"/>
  <c r="BF109" i="70"/>
  <c r="T109" i="70"/>
  <c r="R109" i="70"/>
  <c r="P109" i="70"/>
  <c r="BI107" i="70"/>
  <c r="BH107" i="70"/>
  <c r="BG107" i="70"/>
  <c r="BF107" i="70"/>
  <c r="T107" i="70"/>
  <c r="R107" i="70"/>
  <c r="P107" i="70"/>
  <c r="BI106" i="70"/>
  <c r="BH106" i="70"/>
  <c r="BG106" i="70"/>
  <c r="BF106" i="70"/>
  <c r="T106" i="70"/>
  <c r="R106" i="70"/>
  <c r="P106" i="70"/>
  <c r="BI104" i="70"/>
  <c r="BH104" i="70"/>
  <c r="BG104" i="70"/>
  <c r="BF104" i="70"/>
  <c r="T104" i="70"/>
  <c r="R104" i="70"/>
  <c r="P104" i="70"/>
  <c r="BI103" i="70"/>
  <c r="BH103" i="70"/>
  <c r="BG103" i="70"/>
  <c r="BF103" i="70"/>
  <c r="T103" i="70"/>
  <c r="R103" i="70"/>
  <c r="P103" i="70"/>
  <c r="BI102" i="70"/>
  <c r="BH102" i="70"/>
  <c r="BG102" i="70"/>
  <c r="BF102" i="70"/>
  <c r="T102" i="70"/>
  <c r="R102" i="70"/>
  <c r="P102" i="70"/>
  <c r="BI101" i="70"/>
  <c r="BH101" i="70"/>
  <c r="BG101" i="70"/>
  <c r="BF101" i="70"/>
  <c r="T101" i="70"/>
  <c r="R101" i="70"/>
  <c r="P101" i="70"/>
  <c r="BI100" i="70"/>
  <c r="BH100" i="70"/>
  <c r="BG100" i="70"/>
  <c r="BF100" i="70"/>
  <c r="T100" i="70"/>
  <c r="R100" i="70"/>
  <c r="P100" i="70"/>
  <c r="BI99" i="70"/>
  <c r="BH99" i="70"/>
  <c r="BG99" i="70"/>
  <c r="BF99" i="70"/>
  <c r="T99" i="70"/>
  <c r="R99" i="70"/>
  <c r="P99" i="70"/>
  <c r="BI98" i="70"/>
  <c r="BH98" i="70"/>
  <c r="BG98" i="70"/>
  <c r="BF98" i="70"/>
  <c r="T98" i="70"/>
  <c r="R98" i="70"/>
  <c r="P98" i="70"/>
  <c r="BI97" i="70"/>
  <c r="BH97" i="70"/>
  <c r="BG97" i="70"/>
  <c r="BF97" i="70"/>
  <c r="T97" i="70"/>
  <c r="R97" i="70"/>
  <c r="P97" i="70"/>
  <c r="BI96" i="70"/>
  <c r="BH96" i="70"/>
  <c r="BG96" i="70"/>
  <c r="BF96" i="70"/>
  <c r="T96" i="70"/>
  <c r="R96" i="70"/>
  <c r="P96" i="70"/>
  <c r="BI95" i="70"/>
  <c r="BH95" i="70"/>
  <c r="BG95" i="70"/>
  <c r="BF95" i="70"/>
  <c r="T95" i="70"/>
  <c r="R95" i="70"/>
  <c r="P95" i="70"/>
  <c r="BI94" i="70"/>
  <c r="BH94" i="70"/>
  <c r="BG94" i="70"/>
  <c r="BF94" i="70"/>
  <c r="T94" i="70"/>
  <c r="R94" i="70"/>
  <c r="P94" i="70"/>
  <c r="BI93" i="70"/>
  <c r="BH93" i="70"/>
  <c r="BG93" i="70"/>
  <c r="BF93" i="70"/>
  <c r="T93" i="70"/>
  <c r="R93" i="70"/>
  <c r="P93" i="70"/>
  <c r="BI92" i="70"/>
  <c r="BH92" i="70"/>
  <c r="BG92" i="70"/>
  <c r="BF92" i="70"/>
  <c r="T92" i="70"/>
  <c r="R92" i="70"/>
  <c r="P92" i="70"/>
  <c r="BI91" i="70"/>
  <c r="BH91" i="70"/>
  <c r="BG91" i="70"/>
  <c r="BF91" i="70"/>
  <c r="T91" i="70"/>
  <c r="R91" i="70"/>
  <c r="P91" i="70"/>
  <c r="J85" i="70"/>
  <c r="F85" i="70"/>
  <c r="F83" i="70"/>
  <c r="E81" i="70"/>
  <c r="J58" i="70"/>
  <c r="F58" i="70"/>
  <c r="F56" i="70"/>
  <c r="E54" i="70"/>
  <c r="J26" i="70"/>
  <c r="E26" i="70"/>
  <c r="J59" i="70" s="1"/>
  <c r="J25" i="70"/>
  <c r="J20" i="70"/>
  <c r="E20" i="70"/>
  <c r="F86" i="70" s="1"/>
  <c r="J19" i="70"/>
  <c r="J14" i="70"/>
  <c r="J83" i="70" s="1"/>
  <c r="E7" i="70"/>
  <c r="E50" i="70"/>
  <c r="J37" i="69"/>
  <c r="J36" i="69"/>
  <c r="AY130" i="1" s="1"/>
  <c r="J35" i="69"/>
  <c r="AX130" i="1"/>
  <c r="BI151" i="69"/>
  <c r="BH151" i="69"/>
  <c r="BG151" i="69"/>
  <c r="BF151" i="69"/>
  <c r="T151" i="69"/>
  <c r="R151" i="69"/>
  <c r="P151" i="69"/>
  <c r="BI150" i="69"/>
  <c r="BH150" i="69"/>
  <c r="BG150" i="69"/>
  <c r="BF150" i="69"/>
  <c r="T150" i="69"/>
  <c r="R150" i="69"/>
  <c r="P150" i="69"/>
  <c r="BI149" i="69"/>
  <c r="BH149" i="69"/>
  <c r="BG149" i="69"/>
  <c r="BF149" i="69"/>
  <c r="T149" i="69"/>
  <c r="R149" i="69"/>
  <c r="P149" i="69"/>
  <c r="BI148" i="69"/>
  <c r="BH148" i="69"/>
  <c r="BG148" i="69"/>
  <c r="BF148" i="69"/>
  <c r="T148" i="69"/>
  <c r="R148" i="69"/>
  <c r="P148" i="69"/>
  <c r="BI147" i="69"/>
  <c r="BH147" i="69"/>
  <c r="BG147" i="69"/>
  <c r="BF147" i="69"/>
  <c r="T147" i="69"/>
  <c r="R147" i="69"/>
  <c r="P147" i="69"/>
  <c r="BI146" i="69"/>
  <c r="BH146" i="69"/>
  <c r="BG146" i="69"/>
  <c r="BF146" i="69"/>
  <c r="T146" i="69"/>
  <c r="R146" i="69"/>
  <c r="P146" i="69"/>
  <c r="BI145" i="69"/>
  <c r="BH145" i="69"/>
  <c r="BG145" i="69"/>
  <c r="BF145" i="69"/>
  <c r="T145" i="69"/>
  <c r="R145" i="69"/>
  <c r="P145" i="69"/>
  <c r="BI144" i="69"/>
  <c r="BH144" i="69"/>
  <c r="BG144" i="69"/>
  <c r="BF144" i="69"/>
  <c r="T144" i="69"/>
  <c r="R144" i="69"/>
  <c r="P144" i="69"/>
  <c r="BI140" i="69"/>
  <c r="BH140" i="69"/>
  <c r="BG140" i="69"/>
  <c r="BF140" i="69"/>
  <c r="T140" i="69"/>
  <c r="R140" i="69"/>
  <c r="P140" i="69"/>
  <c r="BI139" i="69"/>
  <c r="BH139" i="69"/>
  <c r="BG139" i="69"/>
  <c r="BF139" i="69"/>
  <c r="T139" i="69"/>
  <c r="R139" i="69"/>
  <c r="P139" i="69"/>
  <c r="BI131" i="69"/>
  <c r="BH131" i="69"/>
  <c r="BG131" i="69"/>
  <c r="BF131" i="69"/>
  <c r="T131" i="69"/>
  <c r="T130" i="69"/>
  <c r="R131" i="69"/>
  <c r="R130" i="69" s="1"/>
  <c r="P131" i="69"/>
  <c r="P130" i="69"/>
  <c r="BI128" i="69"/>
  <c r="BH128" i="69"/>
  <c r="BG128" i="69"/>
  <c r="BF128" i="69"/>
  <c r="T128" i="69"/>
  <c r="R128" i="69"/>
  <c r="P128" i="69"/>
  <c r="BI127" i="69"/>
  <c r="BH127" i="69"/>
  <c r="BG127" i="69"/>
  <c r="BF127" i="69"/>
  <c r="T127" i="69"/>
  <c r="R127" i="69"/>
  <c r="P127" i="69"/>
  <c r="BI120" i="69"/>
  <c r="BH120" i="69"/>
  <c r="BG120" i="69"/>
  <c r="BF120" i="69"/>
  <c r="T120" i="69"/>
  <c r="R120" i="69"/>
  <c r="P120" i="69"/>
  <c r="BI113" i="69"/>
  <c r="BH113" i="69"/>
  <c r="BG113" i="69"/>
  <c r="BF113" i="69"/>
  <c r="T113" i="69"/>
  <c r="R113" i="69"/>
  <c r="P113" i="69"/>
  <c r="BI112" i="69"/>
  <c r="BH112" i="69"/>
  <c r="BG112" i="69"/>
  <c r="BF112" i="69"/>
  <c r="T112" i="69"/>
  <c r="R112" i="69"/>
  <c r="P112" i="69"/>
  <c r="BI111" i="69"/>
  <c r="BH111" i="69"/>
  <c r="BG111" i="69"/>
  <c r="BF111" i="69"/>
  <c r="T111" i="69"/>
  <c r="R111" i="69"/>
  <c r="P111" i="69"/>
  <c r="BI107" i="69"/>
  <c r="BH107" i="69"/>
  <c r="BG107" i="69"/>
  <c r="BF107" i="69"/>
  <c r="T107" i="69"/>
  <c r="R107" i="69"/>
  <c r="P107" i="69"/>
  <c r="BI105" i="69"/>
  <c r="BH105" i="69"/>
  <c r="BG105" i="69"/>
  <c r="BF105" i="69"/>
  <c r="T105" i="69"/>
  <c r="R105" i="69"/>
  <c r="P105" i="69"/>
  <c r="BI103" i="69"/>
  <c r="BH103" i="69"/>
  <c r="BG103" i="69"/>
  <c r="BF103" i="69"/>
  <c r="T103" i="69"/>
  <c r="R103" i="69"/>
  <c r="P103" i="69"/>
  <c r="BI99" i="69"/>
  <c r="BH99" i="69"/>
  <c r="BG99" i="69"/>
  <c r="BF99" i="69"/>
  <c r="T99" i="69"/>
  <c r="R99" i="69"/>
  <c r="P99" i="69"/>
  <c r="BI97" i="69"/>
  <c r="BH97" i="69"/>
  <c r="BG97" i="69"/>
  <c r="BF97" i="69"/>
  <c r="T97" i="69"/>
  <c r="R97" i="69"/>
  <c r="P97" i="69"/>
  <c r="BI93" i="69"/>
  <c r="BH93" i="69"/>
  <c r="BG93" i="69"/>
  <c r="BF93" i="69"/>
  <c r="T93" i="69"/>
  <c r="R93" i="69"/>
  <c r="P93" i="69"/>
  <c r="BI91" i="69"/>
  <c r="BH91" i="69"/>
  <c r="BG91" i="69"/>
  <c r="BF91" i="69"/>
  <c r="T91" i="69"/>
  <c r="R91" i="69"/>
  <c r="P91" i="69"/>
  <c r="BI84" i="69"/>
  <c r="BH84" i="69"/>
  <c r="BG84" i="69"/>
  <c r="BF84" i="69"/>
  <c r="T84" i="69"/>
  <c r="R84" i="69"/>
  <c r="P84" i="69"/>
  <c r="J78" i="69"/>
  <c r="F78" i="69"/>
  <c r="F76" i="69"/>
  <c r="E74" i="69"/>
  <c r="J54" i="69"/>
  <c r="F54" i="69"/>
  <c r="F52" i="69"/>
  <c r="E50" i="69"/>
  <c r="J24" i="69"/>
  <c r="E24" i="69"/>
  <c r="J55" i="69" s="1"/>
  <c r="J23" i="69"/>
  <c r="J18" i="69"/>
  <c r="E18" i="69"/>
  <c r="F79" i="69" s="1"/>
  <c r="J17" i="69"/>
  <c r="J12" i="69"/>
  <c r="J76" i="69"/>
  <c r="E7" i="69"/>
  <c r="E48" i="69" s="1"/>
  <c r="J37" i="68"/>
  <c r="J36" i="68"/>
  <c r="AY129" i="1" s="1"/>
  <c r="J35" i="68"/>
  <c r="AX129" i="1"/>
  <c r="BI197" i="68"/>
  <c r="BH197" i="68"/>
  <c r="BG197" i="68"/>
  <c r="BF197" i="68"/>
  <c r="T197" i="68"/>
  <c r="T196" i="68" s="1"/>
  <c r="R197" i="68"/>
  <c r="R196" i="68" s="1"/>
  <c r="P197" i="68"/>
  <c r="P196" i="68" s="1"/>
  <c r="BI195" i="68"/>
  <c r="BH195" i="68"/>
  <c r="BG195" i="68"/>
  <c r="BF195" i="68"/>
  <c r="T195" i="68"/>
  <c r="R195" i="68"/>
  <c r="P195" i="68"/>
  <c r="BI194" i="68"/>
  <c r="BH194" i="68"/>
  <c r="BG194" i="68"/>
  <c r="BF194" i="68"/>
  <c r="T194" i="68"/>
  <c r="R194" i="68"/>
  <c r="P194" i="68"/>
  <c r="BI193" i="68"/>
  <c r="BH193" i="68"/>
  <c r="BG193" i="68"/>
  <c r="BF193" i="68"/>
  <c r="T193" i="68"/>
  <c r="R193" i="68"/>
  <c r="P193" i="68"/>
  <c r="BI192" i="68"/>
  <c r="BH192" i="68"/>
  <c r="BG192" i="68"/>
  <c r="BF192" i="68"/>
  <c r="T192" i="68"/>
  <c r="R192" i="68"/>
  <c r="P192" i="68"/>
  <c r="BI191" i="68"/>
  <c r="BH191" i="68"/>
  <c r="BG191" i="68"/>
  <c r="BF191" i="68"/>
  <c r="T191" i="68"/>
  <c r="R191" i="68"/>
  <c r="P191" i="68"/>
  <c r="BI190" i="68"/>
  <c r="BH190" i="68"/>
  <c r="BG190" i="68"/>
  <c r="BF190" i="68"/>
  <c r="T190" i="68"/>
  <c r="R190" i="68"/>
  <c r="P190" i="68"/>
  <c r="BI189" i="68"/>
  <c r="BH189" i="68"/>
  <c r="BG189" i="68"/>
  <c r="BF189" i="68"/>
  <c r="T189" i="68"/>
  <c r="R189" i="68"/>
  <c r="P189" i="68"/>
  <c r="BI188" i="68"/>
  <c r="BH188" i="68"/>
  <c r="BG188" i="68"/>
  <c r="BF188" i="68"/>
  <c r="T188" i="68"/>
  <c r="R188" i="68"/>
  <c r="P188" i="68"/>
  <c r="BI187" i="68"/>
  <c r="BH187" i="68"/>
  <c r="BG187" i="68"/>
  <c r="BF187" i="68"/>
  <c r="T187" i="68"/>
  <c r="R187" i="68"/>
  <c r="P187" i="68"/>
  <c r="BI184" i="68"/>
  <c r="BH184" i="68"/>
  <c r="BG184" i="68"/>
  <c r="BF184" i="68"/>
  <c r="T184" i="68"/>
  <c r="R184" i="68"/>
  <c r="P184" i="68"/>
  <c r="BI180" i="68"/>
  <c r="BH180" i="68"/>
  <c r="BG180" i="68"/>
  <c r="BF180" i="68"/>
  <c r="T180" i="68"/>
  <c r="R180" i="68"/>
  <c r="P180" i="68"/>
  <c r="BI179" i="68"/>
  <c r="BH179" i="68"/>
  <c r="BG179" i="68"/>
  <c r="BF179" i="68"/>
  <c r="T179" i="68"/>
  <c r="R179" i="68"/>
  <c r="P179" i="68"/>
  <c r="BI177" i="68"/>
  <c r="BH177" i="68"/>
  <c r="BG177" i="68"/>
  <c r="BF177" i="68"/>
  <c r="T177" i="68"/>
  <c r="R177" i="68"/>
  <c r="P177" i="68"/>
  <c r="BI175" i="68"/>
  <c r="BH175" i="68"/>
  <c r="BG175" i="68"/>
  <c r="BF175" i="68"/>
  <c r="T175" i="68"/>
  <c r="R175" i="68"/>
  <c r="P175" i="68"/>
  <c r="BI174" i="68"/>
  <c r="BH174" i="68"/>
  <c r="BG174" i="68"/>
  <c r="BF174" i="68"/>
  <c r="T174" i="68"/>
  <c r="R174" i="68"/>
  <c r="P174" i="68"/>
  <c r="BI173" i="68"/>
  <c r="BH173" i="68"/>
  <c r="BG173" i="68"/>
  <c r="BF173" i="68"/>
  <c r="T173" i="68"/>
  <c r="R173" i="68"/>
  <c r="P173" i="68"/>
  <c r="BI171" i="68"/>
  <c r="BH171" i="68"/>
  <c r="BG171" i="68"/>
  <c r="BF171" i="68"/>
  <c r="T171" i="68"/>
  <c r="R171" i="68"/>
  <c r="P171" i="68"/>
  <c r="BI169" i="68"/>
  <c r="BH169" i="68"/>
  <c r="BG169" i="68"/>
  <c r="BF169" i="68"/>
  <c r="T169" i="68"/>
  <c r="R169" i="68"/>
  <c r="P169" i="68"/>
  <c r="BI167" i="68"/>
  <c r="BH167" i="68"/>
  <c r="BG167" i="68"/>
  <c r="BF167" i="68"/>
  <c r="T167" i="68"/>
  <c r="R167" i="68"/>
  <c r="P167" i="68"/>
  <c r="BI156" i="68"/>
  <c r="BH156" i="68"/>
  <c r="BG156" i="68"/>
  <c r="BF156" i="68"/>
  <c r="T156" i="68"/>
  <c r="T155" i="68"/>
  <c r="R156" i="68"/>
  <c r="R155" i="68" s="1"/>
  <c r="P156" i="68"/>
  <c r="P155" i="68"/>
  <c r="BI151" i="68"/>
  <c r="BH151" i="68"/>
  <c r="BG151" i="68"/>
  <c r="BF151" i="68"/>
  <c r="T151" i="68"/>
  <c r="R151" i="68"/>
  <c r="P151" i="68"/>
  <c r="BI150" i="68"/>
  <c r="BH150" i="68"/>
  <c r="BG150" i="68"/>
  <c r="BF150" i="68"/>
  <c r="T150" i="68"/>
  <c r="R150" i="68"/>
  <c r="P150" i="68"/>
  <c r="BI140" i="68"/>
  <c r="BH140" i="68"/>
  <c r="BG140" i="68"/>
  <c r="BF140" i="68"/>
  <c r="T140" i="68"/>
  <c r="R140" i="68"/>
  <c r="P140" i="68"/>
  <c r="BI130" i="68"/>
  <c r="BH130" i="68"/>
  <c r="BG130" i="68"/>
  <c r="BF130" i="68"/>
  <c r="T130" i="68"/>
  <c r="R130" i="68"/>
  <c r="P130" i="68"/>
  <c r="BI129" i="68"/>
  <c r="BH129" i="68"/>
  <c r="BG129" i="68"/>
  <c r="BF129" i="68"/>
  <c r="T129" i="68"/>
  <c r="R129" i="68"/>
  <c r="P129" i="68"/>
  <c r="BI128" i="68"/>
  <c r="BH128" i="68"/>
  <c r="BG128" i="68"/>
  <c r="BF128" i="68"/>
  <c r="T128" i="68"/>
  <c r="R128" i="68"/>
  <c r="P128" i="68"/>
  <c r="BI124" i="68"/>
  <c r="BH124" i="68"/>
  <c r="BG124" i="68"/>
  <c r="BF124" i="68"/>
  <c r="T124" i="68"/>
  <c r="R124" i="68"/>
  <c r="P124" i="68"/>
  <c r="BI122" i="68"/>
  <c r="BH122" i="68"/>
  <c r="BG122" i="68"/>
  <c r="BF122" i="68"/>
  <c r="T122" i="68"/>
  <c r="R122" i="68"/>
  <c r="P122" i="68"/>
  <c r="BI120" i="68"/>
  <c r="BH120" i="68"/>
  <c r="BG120" i="68"/>
  <c r="BF120" i="68"/>
  <c r="T120" i="68"/>
  <c r="R120" i="68"/>
  <c r="P120" i="68"/>
  <c r="BI110" i="68"/>
  <c r="BH110" i="68"/>
  <c r="BG110" i="68"/>
  <c r="BF110" i="68"/>
  <c r="T110" i="68"/>
  <c r="R110" i="68"/>
  <c r="P110" i="68"/>
  <c r="BI108" i="68"/>
  <c r="BH108" i="68"/>
  <c r="BG108" i="68"/>
  <c r="BF108" i="68"/>
  <c r="T108" i="68"/>
  <c r="R108" i="68"/>
  <c r="P108" i="68"/>
  <c r="BI98" i="68"/>
  <c r="BH98" i="68"/>
  <c r="BG98" i="68"/>
  <c r="BF98" i="68"/>
  <c r="T98" i="68"/>
  <c r="R98" i="68"/>
  <c r="P98" i="68"/>
  <c r="BI96" i="68"/>
  <c r="BH96" i="68"/>
  <c r="BG96" i="68"/>
  <c r="BF96" i="68"/>
  <c r="T96" i="68"/>
  <c r="R96" i="68"/>
  <c r="P96" i="68"/>
  <c r="BI86" i="68"/>
  <c r="BH86" i="68"/>
  <c r="BG86" i="68"/>
  <c r="BF86" i="68"/>
  <c r="T86" i="68"/>
  <c r="R86" i="68"/>
  <c r="P86" i="68"/>
  <c r="J80" i="68"/>
  <c r="F80" i="68"/>
  <c r="F78" i="68"/>
  <c r="E76" i="68"/>
  <c r="J54" i="68"/>
  <c r="F54" i="68"/>
  <c r="F52" i="68"/>
  <c r="E50" i="68"/>
  <c r="J24" i="68"/>
  <c r="E24" i="68"/>
  <c r="J55" i="68" s="1"/>
  <c r="J23" i="68"/>
  <c r="J18" i="68"/>
  <c r="E18" i="68"/>
  <c r="F55" i="68" s="1"/>
  <c r="J17" i="68"/>
  <c r="J12" i="68"/>
  <c r="J52" i="68"/>
  <c r="E7" i="68"/>
  <c r="E48" i="68"/>
  <c r="R208" i="67"/>
  <c r="J37" i="67"/>
  <c r="J36" i="67"/>
  <c r="AY128" i="1"/>
  <c r="J35" i="67"/>
  <c r="AX128" i="1" s="1"/>
  <c r="BI303" i="67"/>
  <c r="BH303" i="67"/>
  <c r="BG303" i="67"/>
  <c r="BF303" i="67"/>
  <c r="T303" i="67"/>
  <c r="T302" i="67"/>
  <c r="R303" i="67"/>
  <c r="R302" i="67" s="1"/>
  <c r="P303" i="67"/>
  <c r="P302" i="67"/>
  <c r="BI301" i="67"/>
  <c r="BH301" i="67"/>
  <c r="BG301" i="67"/>
  <c r="BF301" i="67"/>
  <c r="T301" i="67"/>
  <c r="R301" i="67"/>
  <c r="P301" i="67"/>
  <c r="BI300" i="67"/>
  <c r="BH300" i="67"/>
  <c r="BG300" i="67"/>
  <c r="BF300" i="67"/>
  <c r="T300" i="67"/>
  <c r="R300" i="67"/>
  <c r="P300" i="67"/>
  <c r="BI299" i="67"/>
  <c r="BH299" i="67"/>
  <c r="BG299" i="67"/>
  <c r="BF299" i="67"/>
  <c r="T299" i="67"/>
  <c r="R299" i="67"/>
  <c r="P299" i="67"/>
  <c r="BI298" i="67"/>
  <c r="BH298" i="67"/>
  <c r="BG298" i="67"/>
  <c r="BF298" i="67"/>
  <c r="T298" i="67"/>
  <c r="R298" i="67"/>
  <c r="P298" i="67"/>
  <c r="BI296" i="67"/>
  <c r="BH296" i="67"/>
  <c r="BG296" i="67"/>
  <c r="BF296" i="67"/>
  <c r="T296" i="67"/>
  <c r="R296" i="67"/>
  <c r="P296" i="67"/>
  <c r="BI294" i="67"/>
  <c r="BH294" i="67"/>
  <c r="BG294" i="67"/>
  <c r="BF294" i="67"/>
  <c r="T294" i="67"/>
  <c r="R294" i="67"/>
  <c r="P294" i="67"/>
  <c r="BI292" i="67"/>
  <c r="BH292" i="67"/>
  <c r="BG292" i="67"/>
  <c r="BF292" i="67"/>
  <c r="T292" i="67"/>
  <c r="R292" i="67"/>
  <c r="P292" i="67"/>
  <c r="BI290" i="67"/>
  <c r="BH290" i="67"/>
  <c r="BG290" i="67"/>
  <c r="BF290" i="67"/>
  <c r="T290" i="67"/>
  <c r="R290" i="67"/>
  <c r="P290" i="67"/>
  <c r="BI288" i="67"/>
  <c r="BH288" i="67"/>
  <c r="BG288" i="67"/>
  <c r="BF288" i="67"/>
  <c r="T288" i="67"/>
  <c r="R288" i="67"/>
  <c r="P288" i="67"/>
  <c r="BI286" i="67"/>
  <c r="BH286" i="67"/>
  <c r="BG286" i="67"/>
  <c r="BF286" i="67"/>
  <c r="T286" i="67"/>
  <c r="R286" i="67"/>
  <c r="P286" i="67"/>
  <c r="BI285" i="67"/>
  <c r="BH285" i="67"/>
  <c r="BG285" i="67"/>
  <c r="BF285" i="67"/>
  <c r="T285" i="67"/>
  <c r="R285" i="67"/>
  <c r="P285" i="67"/>
  <c r="BI284" i="67"/>
  <c r="BH284" i="67"/>
  <c r="BG284" i="67"/>
  <c r="BF284" i="67"/>
  <c r="T284" i="67"/>
  <c r="R284" i="67"/>
  <c r="P284" i="67"/>
  <c r="BI283" i="67"/>
  <c r="BH283" i="67"/>
  <c r="BG283" i="67"/>
  <c r="BF283" i="67"/>
  <c r="T283" i="67"/>
  <c r="R283" i="67"/>
  <c r="P283" i="67"/>
  <c r="BI281" i="67"/>
  <c r="BH281" i="67"/>
  <c r="BG281" i="67"/>
  <c r="BF281" i="67"/>
  <c r="T281" i="67"/>
  <c r="R281" i="67"/>
  <c r="P281" i="67"/>
  <c r="BI279" i="67"/>
  <c r="BH279" i="67"/>
  <c r="BG279" i="67"/>
  <c r="BF279" i="67"/>
  <c r="T279" i="67"/>
  <c r="R279" i="67"/>
  <c r="P279" i="67"/>
  <c r="BI277" i="67"/>
  <c r="BH277" i="67"/>
  <c r="BG277" i="67"/>
  <c r="BF277" i="67"/>
  <c r="T277" i="67"/>
  <c r="R277" i="67"/>
  <c r="P277" i="67"/>
  <c r="BI275" i="67"/>
  <c r="BH275" i="67"/>
  <c r="BG275" i="67"/>
  <c r="BF275" i="67"/>
  <c r="T275" i="67"/>
  <c r="R275" i="67"/>
  <c r="P275" i="67"/>
  <c r="BI271" i="67"/>
  <c r="BH271" i="67"/>
  <c r="BG271" i="67"/>
  <c r="BF271" i="67"/>
  <c r="T271" i="67"/>
  <c r="R271" i="67"/>
  <c r="P271" i="67"/>
  <c r="BI267" i="67"/>
  <c r="BH267" i="67"/>
  <c r="BG267" i="67"/>
  <c r="BF267" i="67"/>
  <c r="T267" i="67"/>
  <c r="R267" i="67"/>
  <c r="P267" i="67"/>
  <c r="BI265" i="67"/>
  <c r="BH265" i="67"/>
  <c r="BG265" i="67"/>
  <c r="BF265" i="67"/>
  <c r="T265" i="67"/>
  <c r="R265" i="67"/>
  <c r="P265" i="67"/>
  <c r="BI264" i="67"/>
  <c r="BH264" i="67"/>
  <c r="BG264" i="67"/>
  <c r="BF264" i="67"/>
  <c r="T264" i="67"/>
  <c r="R264" i="67"/>
  <c r="P264" i="67"/>
  <c r="BI263" i="67"/>
  <c r="BH263" i="67"/>
  <c r="BG263" i="67"/>
  <c r="BF263" i="67"/>
  <c r="T263" i="67"/>
  <c r="R263" i="67"/>
  <c r="P263" i="67"/>
  <c r="BI262" i="67"/>
  <c r="BH262" i="67"/>
  <c r="BG262" i="67"/>
  <c r="BF262" i="67"/>
  <c r="T262" i="67"/>
  <c r="R262" i="67"/>
  <c r="P262" i="67"/>
  <c r="BI261" i="67"/>
  <c r="BH261" i="67"/>
  <c r="BG261" i="67"/>
  <c r="BF261" i="67"/>
  <c r="T261" i="67"/>
  <c r="R261" i="67"/>
  <c r="P261" i="67"/>
  <c r="BI260" i="67"/>
  <c r="BH260" i="67"/>
  <c r="BG260" i="67"/>
  <c r="BF260" i="67"/>
  <c r="T260" i="67"/>
  <c r="R260" i="67"/>
  <c r="P260" i="67"/>
  <c r="BI259" i="67"/>
  <c r="BH259" i="67"/>
  <c r="BG259" i="67"/>
  <c r="BF259" i="67"/>
  <c r="T259" i="67"/>
  <c r="R259" i="67"/>
  <c r="P259" i="67"/>
  <c r="BI258" i="67"/>
  <c r="BH258" i="67"/>
  <c r="BG258" i="67"/>
  <c r="BF258" i="67"/>
  <c r="T258" i="67"/>
  <c r="R258" i="67"/>
  <c r="P258" i="67"/>
  <c r="BI257" i="67"/>
  <c r="BH257" i="67"/>
  <c r="BG257" i="67"/>
  <c r="BF257" i="67"/>
  <c r="T257" i="67"/>
  <c r="R257" i="67"/>
  <c r="P257" i="67"/>
  <c r="BI256" i="67"/>
  <c r="BH256" i="67"/>
  <c r="BG256" i="67"/>
  <c r="BF256" i="67"/>
  <c r="T256" i="67"/>
  <c r="R256" i="67"/>
  <c r="P256" i="67"/>
  <c r="BI255" i="67"/>
  <c r="BH255" i="67"/>
  <c r="BG255" i="67"/>
  <c r="BF255" i="67"/>
  <c r="T255" i="67"/>
  <c r="R255" i="67"/>
  <c r="P255" i="67"/>
  <c r="BI254" i="67"/>
  <c r="BH254" i="67"/>
  <c r="BG254" i="67"/>
  <c r="BF254" i="67"/>
  <c r="T254" i="67"/>
  <c r="R254" i="67"/>
  <c r="P254" i="67"/>
  <c r="BI253" i="67"/>
  <c r="BH253" i="67"/>
  <c r="BG253" i="67"/>
  <c r="BF253" i="67"/>
  <c r="T253" i="67"/>
  <c r="R253" i="67"/>
  <c r="P253" i="67"/>
  <c r="BI252" i="67"/>
  <c r="BH252" i="67"/>
  <c r="BG252" i="67"/>
  <c r="BF252" i="67"/>
  <c r="T252" i="67"/>
  <c r="R252" i="67"/>
  <c r="P252" i="67"/>
  <c r="BI251" i="67"/>
  <c r="BH251" i="67"/>
  <c r="BG251" i="67"/>
  <c r="BF251" i="67"/>
  <c r="T251" i="67"/>
  <c r="R251" i="67"/>
  <c r="P251" i="67"/>
  <c r="BI249" i="67"/>
  <c r="BH249" i="67"/>
  <c r="BG249" i="67"/>
  <c r="BF249" i="67"/>
  <c r="T249" i="67"/>
  <c r="R249" i="67"/>
  <c r="P249" i="67"/>
  <c r="BI247" i="67"/>
  <c r="BH247" i="67"/>
  <c r="BG247" i="67"/>
  <c r="BF247" i="67"/>
  <c r="T247" i="67"/>
  <c r="R247" i="67"/>
  <c r="P247" i="67"/>
  <c r="BI245" i="67"/>
  <c r="BH245" i="67"/>
  <c r="BG245" i="67"/>
  <c r="BF245" i="67"/>
  <c r="T245" i="67"/>
  <c r="R245" i="67"/>
  <c r="P245" i="67"/>
  <c r="BI243" i="67"/>
  <c r="BH243" i="67"/>
  <c r="BG243" i="67"/>
  <c r="BF243" i="67"/>
  <c r="T243" i="67"/>
  <c r="R243" i="67"/>
  <c r="P243" i="67"/>
  <c r="BI241" i="67"/>
  <c r="BH241" i="67"/>
  <c r="BG241" i="67"/>
  <c r="BF241" i="67"/>
  <c r="T241" i="67"/>
  <c r="R241" i="67"/>
  <c r="P241" i="67"/>
  <c r="BI239" i="67"/>
  <c r="BH239" i="67"/>
  <c r="BG239" i="67"/>
  <c r="BF239" i="67"/>
  <c r="T239" i="67"/>
  <c r="R239" i="67"/>
  <c r="P239" i="67"/>
  <c r="BI237" i="67"/>
  <c r="BH237" i="67"/>
  <c r="BG237" i="67"/>
  <c r="BF237" i="67"/>
  <c r="T237" i="67"/>
  <c r="R237" i="67"/>
  <c r="P237" i="67"/>
  <c r="BI233" i="67"/>
  <c r="BH233" i="67"/>
  <c r="BG233" i="67"/>
  <c r="BF233" i="67"/>
  <c r="T233" i="67"/>
  <c r="R233" i="67"/>
  <c r="P233" i="67"/>
  <c r="BI231" i="67"/>
  <c r="BH231" i="67"/>
  <c r="BG231" i="67"/>
  <c r="BF231" i="67"/>
  <c r="T231" i="67"/>
  <c r="R231" i="67"/>
  <c r="P231" i="67"/>
  <c r="BI229" i="67"/>
  <c r="BH229" i="67"/>
  <c r="BG229" i="67"/>
  <c r="BF229" i="67"/>
  <c r="T229" i="67"/>
  <c r="R229" i="67"/>
  <c r="P229" i="67"/>
  <c r="BI209" i="67"/>
  <c r="BH209" i="67"/>
  <c r="BG209" i="67"/>
  <c r="BF209" i="67"/>
  <c r="T209" i="67"/>
  <c r="T208" i="67" s="1"/>
  <c r="R209" i="67"/>
  <c r="P209" i="67"/>
  <c r="P208" i="67" s="1"/>
  <c r="BI206" i="67"/>
  <c r="BH206" i="67"/>
  <c r="BG206" i="67"/>
  <c r="BF206" i="67"/>
  <c r="T206" i="67"/>
  <c r="T205" i="67"/>
  <c r="R206" i="67"/>
  <c r="R205" i="67" s="1"/>
  <c r="P206" i="67"/>
  <c r="P205" i="67"/>
  <c r="BI204" i="67"/>
  <c r="BH204" i="67"/>
  <c r="BG204" i="67"/>
  <c r="BF204" i="67"/>
  <c r="T204" i="67"/>
  <c r="R204" i="67"/>
  <c r="P204" i="67"/>
  <c r="BI185" i="67"/>
  <c r="BH185" i="67"/>
  <c r="BG185" i="67"/>
  <c r="BF185" i="67"/>
  <c r="T185" i="67"/>
  <c r="R185" i="67"/>
  <c r="P185" i="67"/>
  <c r="BI183" i="67"/>
  <c r="BH183" i="67"/>
  <c r="BG183" i="67"/>
  <c r="BF183" i="67"/>
  <c r="T183" i="67"/>
  <c r="R183" i="67"/>
  <c r="P183" i="67"/>
  <c r="BI182" i="67"/>
  <c r="BH182" i="67"/>
  <c r="BG182" i="67"/>
  <c r="BF182" i="67"/>
  <c r="T182" i="67"/>
  <c r="R182" i="67"/>
  <c r="P182" i="67"/>
  <c r="BI181" i="67"/>
  <c r="BH181" i="67"/>
  <c r="BG181" i="67"/>
  <c r="BF181" i="67"/>
  <c r="T181" i="67"/>
  <c r="R181" i="67"/>
  <c r="P181" i="67"/>
  <c r="BI177" i="67"/>
  <c r="BH177" i="67"/>
  <c r="BG177" i="67"/>
  <c r="BF177" i="67"/>
  <c r="T177" i="67"/>
  <c r="R177" i="67"/>
  <c r="P177" i="67"/>
  <c r="BI175" i="67"/>
  <c r="BH175" i="67"/>
  <c r="BG175" i="67"/>
  <c r="BF175" i="67"/>
  <c r="T175" i="67"/>
  <c r="R175" i="67"/>
  <c r="P175" i="67"/>
  <c r="BI173" i="67"/>
  <c r="BH173" i="67"/>
  <c r="BG173" i="67"/>
  <c r="BF173" i="67"/>
  <c r="T173" i="67"/>
  <c r="R173" i="67"/>
  <c r="P173" i="67"/>
  <c r="BI168" i="67"/>
  <c r="BH168" i="67"/>
  <c r="BG168" i="67"/>
  <c r="BF168" i="67"/>
  <c r="T168" i="67"/>
  <c r="R168" i="67"/>
  <c r="P168" i="67"/>
  <c r="BI166" i="67"/>
  <c r="BH166" i="67"/>
  <c r="BG166" i="67"/>
  <c r="BF166" i="67"/>
  <c r="T166" i="67"/>
  <c r="R166" i="67"/>
  <c r="P166" i="67"/>
  <c r="BI150" i="67"/>
  <c r="BH150" i="67"/>
  <c r="BG150" i="67"/>
  <c r="BF150" i="67"/>
  <c r="T150" i="67"/>
  <c r="R150" i="67"/>
  <c r="P150" i="67"/>
  <c r="BI139" i="67"/>
  <c r="BH139" i="67"/>
  <c r="BG139" i="67"/>
  <c r="BF139" i="67"/>
  <c r="T139" i="67"/>
  <c r="R139" i="67"/>
  <c r="P139" i="67"/>
  <c r="BI137" i="67"/>
  <c r="BH137" i="67"/>
  <c r="BG137" i="67"/>
  <c r="BF137" i="67"/>
  <c r="T137" i="67"/>
  <c r="R137" i="67"/>
  <c r="P137" i="67"/>
  <c r="BI135" i="67"/>
  <c r="BH135" i="67"/>
  <c r="BG135" i="67"/>
  <c r="BF135" i="67"/>
  <c r="T135" i="67"/>
  <c r="R135" i="67"/>
  <c r="P135" i="67"/>
  <c r="BI128" i="67"/>
  <c r="BH128" i="67"/>
  <c r="BG128" i="67"/>
  <c r="BF128" i="67"/>
  <c r="T128" i="67"/>
  <c r="R128" i="67"/>
  <c r="P128" i="67"/>
  <c r="BI121" i="67"/>
  <c r="BH121" i="67"/>
  <c r="BG121" i="67"/>
  <c r="BF121" i="67"/>
  <c r="T121" i="67"/>
  <c r="R121" i="67"/>
  <c r="P121" i="67"/>
  <c r="BI116" i="67"/>
  <c r="BH116" i="67"/>
  <c r="BG116" i="67"/>
  <c r="BF116" i="67"/>
  <c r="T116" i="67"/>
  <c r="R116" i="67"/>
  <c r="P116" i="67"/>
  <c r="BI114" i="67"/>
  <c r="BH114" i="67"/>
  <c r="BG114" i="67"/>
  <c r="BF114" i="67"/>
  <c r="T114" i="67"/>
  <c r="R114" i="67"/>
  <c r="P114" i="67"/>
  <c r="BI95" i="67"/>
  <c r="BH95" i="67"/>
  <c r="BG95" i="67"/>
  <c r="BF95" i="67"/>
  <c r="T95" i="67"/>
  <c r="R95" i="67"/>
  <c r="P95" i="67"/>
  <c r="BI93" i="67"/>
  <c r="BH93" i="67"/>
  <c r="BG93" i="67"/>
  <c r="BF93" i="67"/>
  <c r="T93" i="67"/>
  <c r="R93" i="67"/>
  <c r="P93" i="67"/>
  <c r="BI91" i="67"/>
  <c r="BH91" i="67"/>
  <c r="BG91" i="67"/>
  <c r="BF91" i="67"/>
  <c r="T91" i="67"/>
  <c r="R91" i="67"/>
  <c r="P91" i="67"/>
  <c r="BI89" i="67"/>
  <c r="BH89" i="67"/>
  <c r="BG89" i="67"/>
  <c r="BF89" i="67"/>
  <c r="T89" i="67"/>
  <c r="R89" i="67"/>
  <c r="P89" i="67"/>
  <c r="BI87" i="67"/>
  <c r="BH87" i="67"/>
  <c r="BG87" i="67"/>
  <c r="BF87" i="67"/>
  <c r="T87" i="67"/>
  <c r="R87" i="67"/>
  <c r="P87" i="67"/>
  <c r="J81" i="67"/>
  <c r="F81" i="67"/>
  <c r="F79" i="67"/>
  <c r="E77" i="67"/>
  <c r="J54" i="67"/>
  <c r="F54" i="67"/>
  <c r="F52" i="67"/>
  <c r="E50" i="67"/>
  <c r="J24" i="67"/>
  <c r="E24" i="67"/>
  <c r="J55" i="67"/>
  <c r="J23" i="67"/>
  <c r="J18" i="67"/>
  <c r="E18" i="67"/>
  <c r="F82" i="67"/>
  <c r="J17" i="67"/>
  <c r="J12" i="67"/>
  <c r="J79" i="67"/>
  <c r="E7" i="67"/>
  <c r="E75" i="67" s="1"/>
  <c r="J39" i="66"/>
  <c r="J38" i="66"/>
  <c r="AY127" i="1"/>
  <c r="J37" i="66"/>
  <c r="AX127" i="1" s="1"/>
  <c r="BI119" i="66"/>
  <c r="BH119" i="66"/>
  <c r="BG119" i="66"/>
  <c r="BF119" i="66"/>
  <c r="T119" i="66"/>
  <c r="R119" i="66"/>
  <c r="P119" i="66"/>
  <c r="BI115" i="66"/>
  <c r="BH115" i="66"/>
  <c r="BG115" i="66"/>
  <c r="BF115" i="66"/>
  <c r="T115" i="66"/>
  <c r="R115" i="66"/>
  <c r="P115" i="66"/>
  <c r="BI112" i="66"/>
  <c r="BH112" i="66"/>
  <c r="BG112" i="66"/>
  <c r="BF112" i="66"/>
  <c r="T112" i="66"/>
  <c r="R112" i="66"/>
  <c r="P112" i="66"/>
  <c r="BI110" i="66"/>
  <c r="BH110" i="66"/>
  <c r="BG110" i="66"/>
  <c r="BF110" i="66"/>
  <c r="T110" i="66"/>
  <c r="R110" i="66"/>
  <c r="P110" i="66"/>
  <c r="BI108" i="66"/>
  <c r="BH108" i="66"/>
  <c r="BG108" i="66"/>
  <c r="BF108" i="66"/>
  <c r="T108" i="66"/>
  <c r="R108" i="66"/>
  <c r="P108" i="66"/>
  <c r="BI104" i="66"/>
  <c r="BH104" i="66"/>
  <c r="BG104" i="66"/>
  <c r="BF104" i="66"/>
  <c r="T104" i="66"/>
  <c r="R104" i="66"/>
  <c r="P104" i="66"/>
  <c r="BI100" i="66"/>
  <c r="BH100" i="66"/>
  <c r="BG100" i="66"/>
  <c r="BF100" i="66"/>
  <c r="T100" i="66"/>
  <c r="R100" i="66"/>
  <c r="P100" i="66"/>
  <c r="BI98" i="66"/>
  <c r="BH98" i="66"/>
  <c r="BG98" i="66"/>
  <c r="BF98" i="66"/>
  <c r="T98" i="66"/>
  <c r="R98" i="66"/>
  <c r="P98" i="66"/>
  <c r="BI95" i="66"/>
  <c r="BH95" i="66"/>
  <c r="BG95" i="66"/>
  <c r="BF95" i="66"/>
  <c r="T95" i="66"/>
  <c r="R95" i="66"/>
  <c r="P95" i="66"/>
  <c r="BI93" i="66"/>
  <c r="BH93" i="66"/>
  <c r="BG93" i="66"/>
  <c r="BF93" i="66"/>
  <c r="T93" i="66"/>
  <c r="R93" i="66"/>
  <c r="P93" i="66"/>
  <c r="BI92" i="66"/>
  <c r="BH92" i="66"/>
  <c r="BG92" i="66"/>
  <c r="BF92" i="66"/>
  <c r="T92" i="66"/>
  <c r="R92" i="66"/>
  <c r="P92" i="66"/>
  <c r="BI91" i="66"/>
  <c r="BH91" i="66"/>
  <c r="BG91" i="66"/>
  <c r="BF91" i="66"/>
  <c r="T91" i="66"/>
  <c r="R91" i="66"/>
  <c r="P91" i="66"/>
  <c r="BI89" i="66"/>
  <c r="BH89" i="66"/>
  <c r="BG89" i="66"/>
  <c r="BF89" i="66"/>
  <c r="T89" i="66"/>
  <c r="R89" i="66"/>
  <c r="P89" i="66"/>
  <c r="F81" i="66"/>
  <c r="E79" i="66"/>
  <c r="F56" i="66"/>
  <c r="E54" i="66"/>
  <c r="J26" i="66"/>
  <c r="E26" i="66"/>
  <c r="J84" i="66"/>
  <c r="J25" i="66"/>
  <c r="J23" i="66"/>
  <c r="E23" i="66"/>
  <c r="J83" i="66"/>
  <c r="J22" i="66"/>
  <c r="J20" i="66"/>
  <c r="E20" i="66"/>
  <c r="F84" i="66"/>
  <c r="J19" i="66"/>
  <c r="J17" i="66"/>
  <c r="E17" i="66"/>
  <c r="F58" i="66"/>
  <c r="J16" i="66"/>
  <c r="J14" i="66"/>
  <c r="J56" i="66" s="1"/>
  <c r="E7" i="66"/>
  <c r="E75" i="66" s="1"/>
  <c r="J39" i="65"/>
  <c r="J38" i="65"/>
  <c r="AY126" i="1"/>
  <c r="J37" i="65"/>
  <c r="AX126" i="1" s="1"/>
  <c r="BI135" i="65"/>
  <c r="BH135" i="65"/>
  <c r="BG135" i="65"/>
  <c r="BF135" i="65"/>
  <c r="T135" i="65"/>
  <c r="R135" i="65"/>
  <c r="P135" i="65"/>
  <c r="BI133" i="65"/>
  <c r="BH133" i="65"/>
  <c r="BG133" i="65"/>
  <c r="BF133" i="65"/>
  <c r="T133" i="65"/>
  <c r="R133" i="65"/>
  <c r="P133" i="65"/>
  <c r="BI127" i="65"/>
  <c r="BH127" i="65"/>
  <c r="BG127" i="65"/>
  <c r="BF127" i="65"/>
  <c r="T127" i="65"/>
  <c r="R127" i="65"/>
  <c r="P127" i="65"/>
  <c r="BI123" i="65"/>
  <c r="BH123" i="65"/>
  <c r="BG123" i="65"/>
  <c r="BF123" i="65"/>
  <c r="T123" i="65"/>
  <c r="R123" i="65"/>
  <c r="P123" i="65"/>
  <c r="BI118" i="65"/>
  <c r="BH118" i="65"/>
  <c r="BG118" i="65"/>
  <c r="BF118" i="65"/>
  <c r="T118" i="65"/>
  <c r="R118" i="65"/>
  <c r="P118" i="65"/>
  <c r="BI114" i="65"/>
  <c r="BH114" i="65"/>
  <c r="BG114" i="65"/>
  <c r="BF114" i="65"/>
  <c r="T114" i="65"/>
  <c r="R114" i="65"/>
  <c r="P114" i="65"/>
  <c r="BI112" i="65"/>
  <c r="BH112" i="65"/>
  <c r="BG112" i="65"/>
  <c r="BF112" i="65"/>
  <c r="T112" i="65"/>
  <c r="R112" i="65"/>
  <c r="P112" i="65"/>
  <c r="BI107" i="65"/>
  <c r="BH107" i="65"/>
  <c r="BG107" i="65"/>
  <c r="BF107" i="65"/>
  <c r="T107" i="65"/>
  <c r="R107" i="65"/>
  <c r="P107" i="65"/>
  <c r="BI105" i="65"/>
  <c r="BH105" i="65"/>
  <c r="BG105" i="65"/>
  <c r="BF105" i="65"/>
  <c r="T105" i="65"/>
  <c r="R105" i="65"/>
  <c r="P105" i="65"/>
  <c r="BI101" i="65"/>
  <c r="BH101" i="65"/>
  <c r="BG101" i="65"/>
  <c r="BF101" i="65"/>
  <c r="T101" i="65"/>
  <c r="R101" i="65"/>
  <c r="P101" i="65"/>
  <c r="BI97" i="65"/>
  <c r="BH97" i="65"/>
  <c r="BG97" i="65"/>
  <c r="BF97" i="65"/>
  <c r="T97" i="65"/>
  <c r="R97" i="65"/>
  <c r="P97" i="65"/>
  <c r="BI93" i="65"/>
  <c r="BH93" i="65"/>
  <c r="BG93" i="65"/>
  <c r="BF93" i="65"/>
  <c r="T93" i="65"/>
  <c r="R93" i="65"/>
  <c r="P93" i="65"/>
  <c r="BI89" i="65"/>
  <c r="BH89" i="65"/>
  <c r="BG89" i="65"/>
  <c r="BF89" i="65"/>
  <c r="T89" i="65"/>
  <c r="R89" i="65"/>
  <c r="P89" i="65"/>
  <c r="F81" i="65"/>
  <c r="E79" i="65"/>
  <c r="F56" i="65"/>
  <c r="E54" i="65"/>
  <c r="J26" i="65"/>
  <c r="E26" i="65"/>
  <c r="J84" i="65"/>
  <c r="J25" i="65"/>
  <c r="J23" i="65"/>
  <c r="E23" i="65"/>
  <c r="J58" i="65"/>
  <c r="J22" i="65"/>
  <c r="J20" i="65"/>
  <c r="E20" i="65"/>
  <c r="F84" i="65"/>
  <c r="J19" i="65"/>
  <c r="J17" i="65"/>
  <c r="E17" i="65"/>
  <c r="F83" i="65"/>
  <c r="J16" i="65"/>
  <c r="J14" i="65"/>
  <c r="J81" i="65"/>
  <c r="E7" i="65"/>
  <c r="E75" i="65" s="1"/>
  <c r="J90" i="64"/>
  <c r="J39" i="64"/>
  <c r="J38" i="64"/>
  <c r="AY125" i="1" s="1"/>
  <c r="J37" i="64"/>
  <c r="AX125" i="1"/>
  <c r="BI152" i="64"/>
  <c r="BH152" i="64"/>
  <c r="BG152" i="64"/>
  <c r="BF152" i="64"/>
  <c r="T152" i="64"/>
  <c r="R152" i="64"/>
  <c r="P152" i="64"/>
  <c r="BI148" i="64"/>
  <c r="BH148" i="64"/>
  <c r="BG148" i="64"/>
  <c r="BF148" i="64"/>
  <c r="T148" i="64"/>
  <c r="R148" i="64"/>
  <c r="P148" i="64"/>
  <c r="BI143" i="64"/>
  <c r="BH143" i="64"/>
  <c r="BG143" i="64"/>
  <c r="BF143" i="64"/>
  <c r="T143" i="64"/>
  <c r="R143" i="64"/>
  <c r="P143" i="64"/>
  <c r="BI141" i="64"/>
  <c r="BH141" i="64"/>
  <c r="BG141" i="64"/>
  <c r="BF141" i="64"/>
  <c r="T141" i="64"/>
  <c r="R141" i="64"/>
  <c r="P141" i="64"/>
  <c r="BI139" i="64"/>
  <c r="BH139" i="64"/>
  <c r="BG139" i="64"/>
  <c r="BF139" i="64"/>
  <c r="T139" i="64"/>
  <c r="R139" i="64"/>
  <c r="P139" i="64"/>
  <c r="BI137" i="64"/>
  <c r="BH137" i="64"/>
  <c r="BG137" i="64"/>
  <c r="BF137" i="64"/>
  <c r="T137" i="64"/>
  <c r="R137" i="64"/>
  <c r="P137" i="64"/>
  <c r="BI135" i="64"/>
  <c r="BH135" i="64"/>
  <c r="BG135" i="64"/>
  <c r="BF135" i="64"/>
  <c r="T135" i="64"/>
  <c r="R135" i="64"/>
  <c r="P135" i="64"/>
  <c r="BI133" i="64"/>
  <c r="BH133" i="64"/>
  <c r="BG133" i="64"/>
  <c r="BF133" i="64"/>
  <c r="T133" i="64"/>
  <c r="R133" i="64"/>
  <c r="P133" i="64"/>
  <c r="BI124" i="64"/>
  <c r="BH124" i="64"/>
  <c r="BG124" i="64"/>
  <c r="BF124" i="64"/>
  <c r="T124" i="64"/>
  <c r="R124" i="64"/>
  <c r="P124" i="64"/>
  <c r="BI120" i="64"/>
  <c r="BH120" i="64"/>
  <c r="BG120" i="64"/>
  <c r="BF120" i="64"/>
  <c r="T120" i="64"/>
  <c r="R120" i="64"/>
  <c r="P120" i="64"/>
  <c r="BI113" i="64"/>
  <c r="BH113" i="64"/>
  <c r="BG113" i="64"/>
  <c r="BF113" i="64"/>
  <c r="T113" i="64"/>
  <c r="R113" i="64"/>
  <c r="P113" i="64"/>
  <c r="BI109" i="64"/>
  <c r="BH109" i="64"/>
  <c r="BG109" i="64"/>
  <c r="BF109" i="64"/>
  <c r="T109" i="64"/>
  <c r="R109" i="64"/>
  <c r="P109" i="64"/>
  <c r="BI102" i="64"/>
  <c r="BH102" i="64"/>
  <c r="BG102" i="64"/>
  <c r="BF102" i="64"/>
  <c r="T102" i="64"/>
  <c r="R102" i="64"/>
  <c r="P102" i="64"/>
  <c r="BI98" i="64"/>
  <c r="BH98" i="64"/>
  <c r="BG98" i="64"/>
  <c r="BF98" i="64"/>
  <c r="T98" i="64"/>
  <c r="R98" i="64"/>
  <c r="P98" i="64"/>
  <c r="BI94" i="64"/>
  <c r="BH94" i="64"/>
  <c r="BG94" i="64"/>
  <c r="BF94" i="64"/>
  <c r="T94" i="64"/>
  <c r="R94" i="64"/>
  <c r="P94" i="64"/>
  <c r="BI92" i="64"/>
  <c r="BH92" i="64"/>
  <c r="BG92" i="64"/>
  <c r="BF92" i="64"/>
  <c r="T92" i="64"/>
  <c r="R92" i="64"/>
  <c r="P92" i="64"/>
  <c r="J65" i="64"/>
  <c r="F82" i="64"/>
  <c r="E80" i="64"/>
  <c r="F56" i="64"/>
  <c r="E54" i="64"/>
  <c r="J26" i="64"/>
  <c r="E26" i="64"/>
  <c r="J59" i="64" s="1"/>
  <c r="J25" i="64"/>
  <c r="J23" i="64"/>
  <c r="E23" i="64"/>
  <c r="J84" i="64" s="1"/>
  <c r="J22" i="64"/>
  <c r="J20" i="64"/>
  <c r="E20" i="64"/>
  <c r="F85" i="64" s="1"/>
  <c r="J19" i="64"/>
  <c r="J17" i="64"/>
  <c r="E17" i="64"/>
  <c r="F84" i="64" s="1"/>
  <c r="J16" i="64"/>
  <c r="J14" i="64"/>
  <c r="J82" i="64" s="1"/>
  <c r="E7" i="64"/>
  <c r="E76" i="64"/>
  <c r="J135" i="63"/>
  <c r="J39" i="63"/>
  <c r="J38" i="63"/>
  <c r="AY124" i="1"/>
  <c r="J37" i="63"/>
  <c r="AX124" i="1" s="1"/>
  <c r="BI194" i="63"/>
  <c r="BH194" i="63"/>
  <c r="BG194" i="63"/>
  <c r="BF194" i="63"/>
  <c r="T194" i="63"/>
  <c r="R194" i="63"/>
  <c r="P194" i="63"/>
  <c r="BI192" i="63"/>
  <c r="BH192" i="63"/>
  <c r="BG192" i="63"/>
  <c r="BF192" i="63"/>
  <c r="T192" i="63"/>
  <c r="R192" i="63"/>
  <c r="P192" i="63"/>
  <c r="BI189" i="63"/>
  <c r="BH189" i="63"/>
  <c r="BG189" i="63"/>
  <c r="BF189" i="63"/>
  <c r="T189" i="63"/>
  <c r="R189" i="63"/>
  <c r="P189" i="63"/>
  <c r="BI187" i="63"/>
  <c r="BH187" i="63"/>
  <c r="BG187" i="63"/>
  <c r="BF187" i="63"/>
  <c r="T187" i="63"/>
  <c r="R187" i="63"/>
  <c r="P187" i="63"/>
  <c r="BI185" i="63"/>
  <c r="BH185" i="63"/>
  <c r="BG185" i="63"/>
  <c r="BF185" i="63"/>
  <c r="T185" i="63"/>
  <c r="R185" i="63"/>
  <c r="P185" i="63"/>
  <c r="BI183" i="63"/>
  <c r="BH183" i="63"/>
  <c r="BG183" i="63"/>
  <c r="BF183" i="63"/>
  <c r="T183" i="63"/>
  <c r="R183" i="63"/>
  <c r="P183" i="63"/>
  <c r="BI181" i="63"/>
  <c r="BH181" i="63"/>
  <c r="BG181" i="63"/>
  <c r="BF181" i="63"/>
  <c r="T181" i="63"/>
  <c r="R181" i="63"/>
  <c r="P181" i="63"/>
  <c r="BI179" i="63"/>
  <c r="BH179" i="63"/>
  <c r="BG179" i="63"/>
  <c r="BF179" i="63"/>
  <c r="T179" i="63"/>
  <c r="R179" i="63"/>
  <c r="P179" i="63"/>
  <c r="BI177" i="63"/>
  <c r="BH177" i="63"/>
  <c r="BG177" i="63"/>
  <c r="BF177" i="63"/>
  <c r="T177" i="63"/>
  <c r="R177" i="63"/>
  <c r="P177" i="63"/>
  <c r="BI175" i="63"/>
  <c r="BH175" i="63"/>
  <c r="BG175" i="63"/>
  <c r="BF175" i="63"/>
  <c r="T175" i="63"/>
  <c r="R175" i="63"/>
  <c r="P175" i="63"/>
  <c r="BI173" i="63"/>
  <c r="BH173" i="63"/>
  <c r="BG173" i="63"/>
  <c r="BF173" i="63"/>
  <c r="T173" i="63"/>
  <c r="R173" i="63"/>
  <c r="P173" i="63"/>
  <c r="BI171" i="63"/>
  <c r="BH171" i="63"/>
  <c r="BG171" i="63"/>
  <c r="BF171" i="63"/>
  <c r="T171" i="63"/>
  <c r="R171" i="63"/>
  <c r="P171" i="63"/>
  <c r="BI169" i="63"/>
  <c r="BH169" i="63"/>
  <c r="BG169" i="63"/>
  <c r="BF169" i="63"/>
  <c r="T169" i="63"/>
  <c r="R169" i="63"/>
  <c r="P169" i="63"/>
  <c r="BI167" i="63"/>
  <c r="BH167" i="63"/>
  <c r="BG167" i="63"/>
  <c r="BF167" i="63"/>
  <c r="T167" i="63"/>
  <c r="R167" i="63"/>
  <c r="P167" i="63"/>
  <c r="BI165" i="63"/>
  <c r="BH165" i="63"/>
  <c r="BG165" i="63"/>
  <c r="BF165" i="63"/>
  <c r="T165" i="63"/>
  <c r="R165" i="63"/>
  <c r="P165" i="63"/>
  <c r="BI163" i="63"/>
  <c r="BH163" i="63"/>
  <c r="BG163" i="63"/>
  <c r="BF163" i="63"/>
  <c r="T163" i="63"/>
  <c r="R163" i="63"/>
  <c r="P163" i="63"/>
  <c r="BI161" i="63"/>
  <c r="BH161" i="63"/>
  <c r="BG161" i="63"/>
  <c r="BF161" i="63"/>
  <c r="T161" i="63"/>
  <c r="R161" i="63"/>
  <c r="P161" i="63"/>
  <c r="BI159" i="63"/>
  <c r="BH159" i="63"/>
  <c r="BG159" i="63"/>
  <c r="BF159" i="63"/>
  <c r="T159" i="63"/>
  <c r="R159" i="63"/>
  <c r="P159" i="63"/>
  <c r="BI157" i="63"/>
  <c r="BH157" i="63"/>
  <c r="BG157" i="63"/>
  <c r="BF157" i="63"/>
  <c r="T157" i="63"/>
  <c r="R157" i="63"/>
  <c r="P157" i="63"/>
  <c r="BI155" i="63"/>
  <c r="BH155" i="63"/>
  <c r="BG155" i="63"/>
  <c r="BF155" i="63"/>
  <c r="T155" i="63"/>
  <c r="R155" i="63"/>
  <c r="P155" i="63"/>
  <c r="BI153" i="63"/>
  <c r="BH153" i="63"/>
  <c r="BG153" i="63"/>
  <c r="BF153" i="63"/>
  <c r="T153" i="63"/>
  <c r="R153" i="63"/>
  <c r="P153" i="63"/>
  <c r="BI151" i="63"/>
  <c r="BH151" i="63"/>
  <c r="BG151" i="63"/>
  <c r="BF151" i="63"/>
  <c r="T151" i="63"/>
  <c r="R151" i="63"/>
  <c r="P151" i="63"/>
  <c r="BI149" i="63"/>
  <c r="BH149" i="63"/>
  <c r="BG149" i="63"/>
  <c r="BF149" i="63"/>
  <c r="T149" i="63"/>
  <c r="R149" i="63"/>
  <c r="P149" i="63"/>
  <c r="BI147" i="63"/>
  <c r="BH147" i="63"/>
  <c r="BG147" i="63"/>
  <c r="BF147" i="63"/>
  <c r="T147" i="63"/>
  <c r="R147" i="63"/>
  <c r="P147" i="63"/>
  <c r="BI145" i="63"/>
  <c r="BH145" i="63"/>
  <c r="BG145" i="63"/>
  <c r="BF145" i="63"/>
  <c r="T145" i="63"/>
  <c r="R145" i="63"/>
  <c r="P145" i="63"/>
  <c r="BI143" i="63"/>
  <c r="BH143" i="63"/>
  <c r="BG143" i="63"/>
  <c r="BF143" i="63"/>
  <c r="T143" i="63"/>
  <c r="R143" i="63"/>
  <c r="P143" i="63"/>
  <c r="BI141" i="63"/>
  <c r="BH141" i="63"/>
  <c r="BG141" i="63"/>
  <c r="BF141" i="63"/>
  <c r="T141" i="63"/>
  <c r="R141" i="63"/>
  <c r="P141" i="63"/>
  <c r="BI139" i="63"/>
  <c r="BH139" i="63"/>
  <c r="BG139" i="63"/>
  <c r="BF139" i="63"/>
  <c r="T139" i="63"/>
  <c r="R139" i="63"/>
  <c r="P139" i="63"/>
  <c r="BI137" i="63"/>
  <c r="BH137" i="63"/>
  <c r="BG137" i="63"/>
  <c r="BF137" i="63"/>
  <c r="T137" i="63"/>
  <c r="R137" i="63"/>
  <c r="P137" i="63"/>
  <c r="J67" i="63"/>
  <c r="BI133" i="63"/>
  <c r="BH133" i="63"/>
  <c r="BG133" i="63"/>
  <c r="BF133" i="63"/>
  <c r="T133" i="63"/>
  <c r="R133" i="63"/>
  <c r="P133" i="63"/>
  <c r="BI131" i="63"/>
  <c r="BH131" i="63"/>
  <c r="BG131" i="63"/>
  <c r="BF131" i="63"/>
  <c r="T131" i="63"/>
  <c r="R131" i="63"/>
  <c r="P131" i="63"/>
  <c r="BI129" i="63"/>
  <c r="BH129" i="63"/>
  <c r="BG129" i="63"/>
  <c r="BF129" i="63"/>
  <c r="T129" i="63"/>
  <c r="R129" i="63"/>
  <c r="P129" i="63"/>
  <c r="BI127" i="63"/>
  <c r="BH127" i="63"/>
  <c r="BG127" i="63"/>
  <c r="BF127" i="63"/>
  <c r="T127" i="63"/>
  <c r="R127" i="63"/>
  <c r="P127" i="63"/>
  <c r="BI125" i="63"/>
  <c r="BH125" i="63"/>
  <c r="BG125" i="63"/>
  <c r="BF125" i="63"/>
  <c r="T125" i="63"/>
  <c r="R125" i="63"/>
  <c r="P125" i="63"/>
  <c r="BI123" i="63"/>
  <c r="BH123" i="63"/>
  <c r="BG123" i="63"/>
  <c r="BF123" i="63"/>
  <c r="T123" i="63"/>
  <c r="R123" i="63"/>
  <c r="P123" i="63"/>
  <c r="BI121" i="63"/>
  <c r="BH121" i="63"/>
  <c r="BG121" i="63"/>
  <c r="BF121" i="63"/>
  <c r="T121" i="63"/>
  <c r="R121" i="63"/>
  <c r="P121" i="63"/>
  <c r="BI119" i="63"/>
  <c r="BH119" i="63"/>
  <c r="BG119" i="63"/>
  <c r="BF119" i="63"/>
  <c r="T119" i="63"/>
  <c r="R119" i="63"/>
  <c r="P119" i="63"/>
  <c r="BI114" i="63"/>
  <c r="BH114" i="63"/>
  <c r="BG114" i="63"/>
  <c r="BF114" i="63"/>
  <c r="T114" i="63"/>
  <c r="R114" i="63"/>
  <c r="P114" i="63"/>
  <c r="BI110" i="63"/>
  <c r="BH110" i="63"/>
  <c r="BG110" i="63"/>
  <c r="BF110" i="63"/>
  <c r="T110" i="63"/>
  <c r="R110" i="63"/>
  <c r="P110" i="63"/>
  <c r="BI106" i="63"/>
  <c r="BH106" i="63"/>
  <c r="BG106" i="63"/>
  <c r="BF106" i="63"/>
  <c r="T106" i="63"/>
  <c r="R106" i="63"/>
  <c r="P106" i="63"/>
  <c r="BI102" i="63"/>
  <c r="BH102" i="63"/>
  <c r="BG102" i="63"/>
  <c r="BF102" i="63"/>
  <c r="T102" i="63"/>
  <c r="R102" i="63"/>
  <c r="P102" i="63"/>
  <c r="BI98" i="63"/>
  <c r="BH98" i="63"/>
  <c r="BG98" i="63"/>
  <c r="BF98" i="63"/>
  <c r="T98" i="63"/>
  <c r="R98" i="63"/>
  <c r="P98" i="63"/>
  <c r="BI94" i="63"/>
  <c r="BH94" i="63"/>
  <c r="BG94" i="63"/>
  <c r="BF94" i="63"/>
  <c r="T94" i="63"/>
  <c r="R94" i="63"/>
  <c r="P94" i="63"/>
  <c r="F85" i="63"/>
  <c r="E83" i="63"/>
  <c r="F56" i="63"/>
  <c r="E54" i="63"/>
  <c r="J26" i="63"/>
  <c r="E26" i="63"/>
  <c r="J88" i="63" s="1"/>
  <c r="J25" i="63"/>
  <c r="J23" i="63"/>
  <c r="E23" i="63"/>
  <c r="J58" i="63" s="1"/>
  <c r="J22" i="63"/>
  <c r="J20" i="63"/>
  <c r="E20" i="63"/>
  <c r="F88" i="63" s="1"/>
  <c r="J19" i="63"/>
  <c r="J17" i="63"/>
  <c r="E17" i="63"/>
  <c r="F87" i="63" s="1"/>
  <c r="J16" i="63"/>
  <c r="J14" i="63"/>
  <c r="J85" i="63" s="1"/>
  <c r="E7" i="63"/>
  <c r="E79" i="63"/>
  <c r="J232" i="62"/>
  <c r="J98" i="62"/>
  <c r="J39" i="62"/>
  <c r="J38" i="62"/>
  <c r="AY123" i="1" s="1"/>
  <c r="J37" i="62"/>
  <c r="AX123" i="1" s="1"/>
  <c r="BI319" i="62"/>
  <c r="BH319" i="62"/>
  <c r="BG319" i="62"/>
  <c r="BF319" i="62"/>
  <c r="T319" i="62"/>
  <c r="R319" i="62"/>
  <c r="P319" i="62"/>
  <c r="BI317" i="62"/>
  <c r="BH317" i="62"/>
  <c r="BG317" i="62"/>
  <c r="BF317" i="62"/>
  <c r="T317" i="62"/>
  <c r="R317" i="62"/>
  <c r="P317" i="62"/>
  <c r="BI312" i="62"/>
  <c r="BH312" i="62"/>
  <c r="BG312" i="62"/>
  <c r="BF312" i="62"/>
  <c r="T312" i="62"/>
  <c r="R312" i="62"/>
  <c r="P312" i="62"/>
  <c r="BI308" i="62"/>
  <c r="BH308" i="62"/>
  <c r="BG308" i="62"/>
  <c r="BF308" i="62"/>
  <c r="T308" i="62"/>
  <c r="R308" i="62"/>
  <c r="P308" i="62"/>
  <c r="BI304" i="62"/>
  <c r="BH304" i="62"/>
  <c r="BG304" i="62"/>
  <c r="BF304" i="62"/>
  <c r="T304" i="62"/>
  <c r="R304" i="62"/>
  <c r="P304" i="62"/>
  <c r="BI300" i="62"/>
  <c r="BH300" i="62"/>
  <c r="BG300" i="62"/>
  <c r="BF300" i="62"/>
  <c r="T300" i="62"/>
  <c r="R300" i="62"/>
  <c r="P300" i="62"/>
  <c r="BI295" i="62"/>
  <c r="BH295" i="62"/>
  <c r="BG295" i="62"/>
  <c r="BF295" i="62"/>
  <c r="T295" i="62"/>
  <c r="R295" i="62"/>
  <c r="P295" i="62"/>
  <c r="BI293" i="62"/>
  <c r="BH293" i="62"/>
  <c r="BG293" i="62"/>
  <c r="BF293" i="62"/>
  <c r="T293" i="62"/>
  <c r="R293" i="62"/>
  <c r="P293" i="62"/>
  <c r="BI287" i="62"/>
  <c r="BH287" i="62"/>
  <c r="BG287" i="62"/>
  <c r="BF287" i="62"/>
  <c r="T287" i="62"/>
  <c r="R287" i="62"/>
  <c r="P287" i="62"/>
  <c r="BI282" i="62"/>
  <c r="BH282" i="62"/>
  <c r="BG282" i="62"/>
  <c r="BF282" i="62"/>
  <c r="T282" i="62"/>
  <c r="R282" i="62"/>
  <c r="P282" i="62"/>
  <c r="BI276" i="62"/>
  <c r="BH276" i="62"/>
  <c r="BG276" i="62"/>
  <c r="BF276" i="62"/>
  <c r="T276" i="62"/>
  <c r="R276" i="62"/>
  <c r="P276" i="62"/>
  <c r="BI272" i="62"/>
  <c r="BH272" i="62"/>
  <c r="BG272" i="62"/>
  <c r="BF272" i="62"/>
  <c r="T272" i="62"/>
  <c r="R272" i="62"/>
  <c r="P272" i="62"/>
  <c r="BI270" i="62"/>
  <c r="BH270" i="62"/>
  <c r="BG270" i="62"/>
  <c r="BF270" i="62"/>
  <c r="T270" i="62"/>
  <c r="R270" i="62"/>
  <c r="P270" i="62"/>
  <c r="BI268" i="62"/>
  <c r="BH268" i="62"/>
  <c r="BG268" i="62"/>
  <c r="BF268" i="62"/>
  <c r="T268" i="62"/>
  <c r="R268" i="62"/>
  <c r="P268" i="62"/>
  <c r="BI266" i="62"/>
  <c r="BH266" i="62"/>
  <c r="BG266" i="62"/>
  <c r="BF266" i="62"/>
  <c r="T266" i="62"/>
  <c r="R266" i="62"/>
  <c r="P266" i="62"/>
  <c r="BI264" i="62"/>
  <c r="BH264" i="62"/>
  <c r="BG264" i="62"/>
  <c r="BF264" i="62"/>
  <c r="T264" i="62"/>
  <c r="R264" i="62"/>
  <c r="P264" i="62"/>
  <c r="BI259" i="62"/>
  <c r="BH259" i="62"/>
  <c r="BG259" i="62"/>
  <c r="BF259" i="62"/>
  <c r="T259" i="62"/>
  <c r="R259" i="62"/>
  <c r="P259" i="62"/>
  <c r="BI257" i="62"/>
  <c r="BH257" i="62"/>
  <c r="BG257" i="62"/>
  <c r="BF257" i="62"/>
  <c r="T257" i="62"/>
  <c r="R257" i="62"/>
  <c r="P257" i="62"/>
  <c r="BI255" i="62"/>
  <c r="BH255" i="62"/>
  <c r="BG255" i="62"/>
  <c r="BF255" i="62"/>
  <c r="T255" i="62"/>
  <c r="R255" i="62"/>
  <c r="P255" i="62"/>
  <c r="BI253" i="62"/>
  <c r="BH253" i="62"/>
  <c r="BG253" i="62"/>
  <c r="BF253" i="62"/>
  <c r="T253" i="62"/>
  <c r="R253" i="62"/>
  <c r="P253" i="62"/>
  <c r="BI251" i="62"/>
  <c r="BH251" i="62"/>
  <c r="BG251" i="62"/>
  <c r="BF251" i="62"/>
  <c r="T251" i="62"/>
  <c r="R251" i="62"/>
  <c r="P251" i="62"/>
  <c r="BI246" i="62"/>
  <c r="BH246" i="62"/>
  <c r="BG246" i="62"/>
  <c r="BF246" i="62"/>
  <c r="T246" i="62"/>
  <c r="R246" i="62"/>
  <c r="P246" i="62"/>
  <c r="BI240" i="62"/>
  <c r="BH240" i="62"/>
  <c r="BG240" i="62"/>
  <c r="BF240" i="62"/>
  <c r="T240" i="62"/>
  <c r="R240" i="62"/>
  <c r="P240" i="62"/>
  <c r="BI238" i="62"/>
  <c r="BH238" i="62"/>
  <c r="BG238" i="62"/>
  <c r="BF238" i="62"/>
  <c r="T238" i="62"/>
  <c r="R238" i="62"/>
  <c r="P238" i="62"/>
  <c r="BI236" i="62"/>
  <c r="BH236" i="62"/>
  <c r="BG236" i="62"/>
  <c r="BF236" i="62"/>
  <c r="T236" i="62"/>
  <c r="R236" i="62"/>
  <c r="P236" i="62"/>
  <c r="BI235" i="62"/>
  <c r="BH235" i="62"/>
  <c r="BG235" i="62"/>
  <c r="BF235" i="62"/>
  <c r="T235" i="62"/>
  <c r="R235" i="62"/>
  <c r="P235" i="62"/>
  <c r="BI234" i="62"/>
  <c r="BH234" i="62"/>
  <c r="BG234" i="62"/>
  <c r="BF234" i="62"/>
  <c r="T234" i="62"/>
  <c r="R234" i="62"/>
  <c r="P234" i="62"/>
  <c r="J71" i="62"/>
  <c r="BI231" i="62"/>
  <c r="BH231" i="62"/>
  <c r="BG231" i="62"/>
  <c r="BF231" i="62"/>
  <c r="T231" i="62"/>
  <c r="R231" i="62"/>
  <c r="P231" i="62"/>
  <c r="BI230" i="62"/>
  <c r="BH230" i="62"/>
  <c r="BG230" i="62"/>
  <c r="BF230" i="62"/>
  <c r="T230" i="62"/>
  <c r="R230" i="62"/>
  <c r="P230" i="62"/>
  <c r="BI225" i="62"/>
  <c r="BH225" i="62"/>
  <c r="BG225" i="62"/>
  <c r="BF225" i="62"/>
  <c r="T225" i="62"/>
  <c r="R225" i="62"/>
  <c r="P225" i="62"/>
  <c r="BI223" i="62"/>
  <c r="BH223" i="62"/>
  <c r="BG223" i="62"/>
  <c r="BF223" i="62"/>
  <c r="T223" i="62"/>
  <c r="R223" i="62"/>
  <c r="P223" i="62"/>
  <c r="BI219" i="62"/>
  <c r="BH219" i="62"/>
  <c r="BG219" i="62"/>
  <c r="BF219" i="62"/>
  <c r="T219" i="62"/>
  <c r="R219" i="62"/>
  <c r="P219" i="62"/>
  <c r="BI217" i="62"/>
  <c r="BH217" i="62"/>
  <c r="BG217" i="62"/>
  <c r="BF217" i="62"/>
  <c r="T217" i="62"/>
  <c r="R217" i="62"/>
  <c r="P217" i="62"/>
  <c r="BI216" i="62"/>
  <c r="BH216" i="62"/>
  <c r="BG216" i="62"/>
  <c r="BF216" i="62"/>
  <c r="T216" i="62"/>
  <c r="R216" i="62"/>
  <c r="P216" i="62"/>
  <c r="BI214" i="62"/>
  <c r="BH214" i="62"/>
  <c r="BG214" i="62"/>
  <c r="BF214" i="62"/>
  <c r="T214" i="62"/>
  <c r="R214" i="62"/>
  <c r="P214" i="62"/>
  <c r="BI212" i="62"/>
  <c r="BH212" i="62"/>
  <c r="BG212" i="62"/>
  <c r="BF212" i="62"/>
  <c r="T212" i="62"/>
  <c r="R212" i="62"/>
  <c r="P212" i="62"/>
  <c r="BI207" i="62"/>
  <c r="BH207" i="62"/>
  <c r="BG207" i="62"/>
  <c r="BF207" i="62"/>
  <c r="T207" i="62"/>
  <c r="R207" i="62"/>
  <c r="P207" i="62"/>
  <c r="BI204" i="62"/>
  <c r="BH204" i="62"/>
  <c r="BG204" i="62"/>
  <c r="BF204" i="62"/>
  <c r="T204" i="62"/>
  <c r="R204" i="62"/>
  <c r="P204" i="62"/>
  <c r="BI203" i="62"/>
  <c r="BH203" i="62"/>
  <c r="BG203" i="62"/>
  <c r="BF203" i="62"/>
  <c r="T203" i="62"/>
  <c r="R203" i="62"/>
  <c r="P203" i="62"/>
  <c r="BI202" i="62"/>
  <c r="BH202" i="62"/>
  <c r="BG202" i="62"/>
  <c r="BF202" i="62"/>
  <c r="T202" i="62"/>
  <c r="R202" i="62"/>
  <c r="P202" i="62"/>
  <c r="BI200" i="62"/>
  <c r="BH200" i="62"/>
  <c r="BG200" i="62"/>
  <c r="BF200" i="62"/>
  <c r="T200" i="62"/>
  <c r="R200" i="62"/>
  <c r="P200" i="62"/>
  <c r="BI195" i="62"/>
  <c r="BH195" i="62"/>
  <c r="BG195" i="62"/>
  <c r="BF195" i="62"/>
  <c r="T195" i="62"/>
  <c r="R195" i="62"/>
  <c r="P195" i="62"/>
  <c r="BI193" i="62"/>
  <c r="BH193" i="62"/>
  <c r="BG193" i="62"/>
  <c r="BF193" i="62"/>
  <c r="T193" i="62"/>
  <c r="R193" i="62"/>
  <c r="P193" i="62"/>
  <c r="BI180" i="62"/>
  <c r="BH180" i="62"/>
  <c r="BG180" i="62"/>
  <c r="BF180" i="62"/>
  <c r="T180" i="62"/>
  <c r="R180" i="62"/>
  <c r="P180" i="62"/>
  <c r="BI175" i="62"/>
  <c r="BH175" i="62"/>
  <c r="BG175" i="62"/>
  <c r="BF175" i="62"/>
  <c r="T175" i="62"/>
  <c r="R175" i="62"/>
  <c r="P175" i="62"/>
  <c r="BI171" i="62"/>
  <c r="BH171" i="62"/>
  <c r="BG171" i="62"/>
  <c r="BF171" i="62"/>
  <c r="T171" i="62"/>
  <c r="R171" i="62"/>
  <c r="P171" i="62"/>
  <c r="BI167" i="62"/>
  <c r="BH167" i="62"/>
  <c r="BG167" i="62"/>
  <c r="BF167" i="62"/>
  <c r="T167" i="62"/>
  <c r="R167" i="62"/>
  <c r="P167" i="62"/>
  <c r="BI165" i="62"/>
  <c r="BH165" i="62"/>
  <c r="BG165" i="62"/>
  <c r="BF165" i="62"/>
  <c r="T165" i="62"/>
  <c r="R165" i="62"/>
  <c r="P165" i="62"/>
  <c r="BI153" i="62"/>
  <c r="BH153" i="62"/>
  <c r="BG153" i="62"/>
  <c r="BF153" i="62"/>
  <c r="T153" i="62"/>
  <c r="R153" i="62"/>
  <c r="P153" i="62"/>
  <c r="BI149" i="62"/>
  <c r="BH149" i="62"/>
  <c r="BG149" i="62"/>
  <c r="BF149" i="62"/>
  <c r="T149" i="62"/>
  <c r="R149" i="62"/>
  <c r="P149" i="62"/>
  <c r="BI136" i="62"/>
  <c r="BH136" i="62"/>
  <c r="BG136" i="62"/>
  <c r="BF136" i="62"/>
  <c r="T136" i="62"/>
  <c r="R136" i="62"/>
  <c r="P136" i="62"/>
  <c r="BI124" i="62"/>
  <c r="BH124" i="62"/>
  <c r="BG124" i="62"/>
  <c r="BF124" i="62"/>
  <c r="T124" i="62"/>
  <c r="R124" i="62"/>
  <c r="P124" i="62"/>
  <c r="BI121" i="62"/>
  <c r="BH121" i="62"/>
  <c r="BG121" i="62"/>
  <c r="BF121" i="62"/>
  <c r="T121" i="62"/>
  <c r="R121" i="62"/>
  <c r="P121" i="62"/>
  <c r="BI119" i="62"/>
  <c r="BH119" i="62"/>
  <c r="BG119" i="62"/>
  <c r="BF119" i="62"/>
  <c r="T119" i="62"/>
  <c r="R119" i="62"/>
  <c r="P119" i="62"/>
  <c r="BI117" i="62"/>
  <c r="BH117" i="62"/>
  <c r="BG117" i="62"/>
  <c r="BF117" i="62"/>
  <c r="T117" i="62"/>
  <c r="R117" i="62"/>
  <c r="P117" i="62"/>
  <c r="BI112" i="62"/>
  <c r="BH112" i="62"/>
  <c r="BG112" i="62"/>
  <c r="BF112" i="62"/>
  <c r="T112" i="62"/>
  <c r="R112" i="62"/>
  <c r="P112" i="62"/>
  <c r="BI110" i="62"/>
  <c r="BH110" i="62"/>
  <c r="BG110" i="62"/>
  <c r="BF110" i="62"/>
  <c r="T110" i="62"/>
  <c r="R110" i="62"/>
  <c r="P110" i="62"/>
  <c r="BI105" i="62"/>
  <c r="BH105" i="62"/>
  <c r="BG105" i="62"/>
  <c r="BF105" i="62"/>
  <c r="T105" i="62"/>
  <c r="R105" i="62"/>
  <c r="P105" i="62"/>
  <c r="BI103" i="62"/>
  <c r="BH103" i="62"/>
  <c r="BG103" i="62"/>
  <c r="BF103" i="62"/>
  <c r="T103" i="62"/>
  <c r="R103" i="62"/>
  <c r="P103" i="62"/>
  <c r="BI100" i="62"/>
  <c r="BH100" i="62"/>
  <c r="BG100" i="62"/>
  <c r="BF100" i="62"/>
  <c r="T100" i="62"/>
  <c r="T99" i="62"/>
  <c r="R100" i="62"/>
  <c r="R99" i="62" s="1"/>
  <c r="P100" i="62"/>
  <c r="P99" i="62"/>
  <c r="J65" i="62"/>
  <c r="F90" i="62"/>
  <c r="E88" i="62"/>
  <c r="F56" i="62"/>
  <c r="E54" i="62"/>
  <c r="J26" i="62"/>
  <c r="E26" i="62"/>
  <c r="J59" i="62" s="1"/>
  <c r="J25" i="62"/>
  <c r="J23" i="62"/>
  <c r="E23" i="62"/>
  <c r="J58" i="62" s="1"/>
  <c r="J22" i="62"/>
  <c r="J20" i="62"/>
  <c r="E20" i="62"/>
  <c r="F93" i="62" s="1"/>
  <c r="J19" i="62"/>
  <c r="J17" i="62"/>
  <c r="E17" i="62"/>
  <c r="F58" i="62" s="1"/>
  <c r="J16" i="62"/>
  <c r="J14" i="62"/>
  <c r="J90" i="62" s="1"/>
  <c r="E7" i="62"/>
  <c r="E50" i="62"/>
  <c r="J37" i="61"/>
  <c r="J36" i="61"/>
  <c r="AY121" i="1" s="1"/>
  <c r="J35" i="61"/>
  <c r="AX121" i="1" s="1"/>
  <c r="BI151" i="61"/>
  <c r="BH151" i="61"/>
  <c r="BG151" i="61"/>
  <c r="BF151" i="61"/>
  <c r="T151" i="61"/>
  <c r="R151" i="61"/>
  <c r="P151" i="61"/>
  <c r="BI150" i="61"/>
  <c r="BH150" i="61"/>
  <c r="BG150" i="61"/>
  <c r="BF150" i="61"/>
  <c r="T150" i="61"/>
  <c r="R150" i="61"/>
  <c r="P150" i="61"/>
  <c r="BI149" i="61"/>
  <c r="BH149" i="61"/>
  <c r="BG149" i="61"/>
  <c r="BF149" i="61"/>
  <c r="T149" i="61"/>
  <c r="R149" i="61"/>
  <c r="P149" i="61"/>
  <c r="BI148" i="61"/>
  <c r="BH148" i="61"/>
  <c r="BG148" i="61"/>
  <c r="BF148" i="61"/>
  <c r="T148" i="61"/>
  <c r="R148" i="61"/>
  <c r="P148" i="61"/>
  <c r="BI147" i="61"/>
  <c r="BH147" i="61"/>
  <c r="BG147" i="61"/>
  <c r="BF147" i="61"/>
  <c r="T147" i="61"/>
  <c r="R147" i="61"/>
  <c r="P147" i="61"/>
  <c r="BI146" i="61"/>
  <c r="BH146" i="61"/>
  <c r="BG146" i="61"/>
  <c r="BF146" i="61"/>
  <c r="T146" i="61"/>
  <c r="R146" i="61"/>
  <c r="P146" i="61"/>
  <c r="BI145" i="61"/>
  <c r="BH145" i="61"/>
  <c r="BG145" i="61"/>
  <c r="BF145" i="61"/>
  <c r="T145" i="61"/>
  <c r="R145" i="61"/>
  <c r="P145" i="61"/>
  <c r="BI144" i="61"/>
  <c r="BH144" i="61"/>
  <c r="BG144" i="61"/>
  <c r="BF144" i="61"/>
  <c r="T144" i="61"/>
  <c r="R144" i="61"/>
  <c r="P144" i="61"/>
  <c r="BI143" i="61"/>
  <c r="BH143" i="61"/>
  <c r="BG143" i="61"/>
  <c r="BF143" i="61"/>
  <c r="T143" i="61"/>
  <c r="R143" i="61"/>
  <c r="P143" i="61"/>
  <c r="BI142" i="61"/>
  <c r="BH142" i="61"/>
  <c r="BG142" i="61"/>
  <c r="BF142" i="61"/>
  <c r="T142" i="61"/>
  <c r="R142" i="61"/>
  <c r="P142" i="61"/>
  <c r="BI141" i="61"/>
  <c r="BH141" i="61"/>
  <c r="BG141" i="61"/>
  <c r="BF141" i="61"/>
  <c r="T141" i="61"/>
  <c r="R141" i="61"/>
  <c r="P141" i="61"/>
  <c r="BI140" i="61"/>
  <c r="BH140" i="61"/>
  <c r="BG140" i="61"/>
  <c r="BF140" i="61"/>
  <c r="T140" i="61"/>
  <c r="R140" i="61"/>
  <c r="P140" i="61"/>
  <c r="BI139" i="61"/>
  <c r="BH139" i="61"/>
  <c r="BG139" i="61"/>
  <c r="BF139" i="61"/>
  <c r="T139" i="61"/>
  <c r="R139" i="61"/>
  <c r="P139" i="61"/>
  <c r="BI138" i="61"/>
  <c r="BH138" i="61"/>
  <c r="BG138" i="61"/>
  <c r="BF138" i="61"/>
  <c r="T138" i="61"/>
  <c r="R138" i="61"/>
  <c r="P138" i="61"/>
  <c r="BI137" i="61"/>
  <c r="BH137" i="61"/>
  <c r="BG137" i="61"/>
  <c r="BF137" i="61"/>
  <c r="T137" i="61"/>
  <c r="R137" i="61"/>
  <c r="P137" i="61"/>
  <c r="BI136" i="61"/>
  <c r="BH136" i="61"/>
  <c r="BG136" i="61"/>
  <c r="BF136" i="61"/>
  <c r="T136" i="61"/>
  <c r="R136" i="61"/>
  <c r="P136" i="61"/>
  <c r="BI135" i="61"/>
  <c r="BH135" i="61"/>
  <c r="BG135" i="61"/>
  <c r="BF135" i="61"/>
  <c r="T135" i="61"/>
  <c r="R135" i="61"/>
  <c r="P135" i="61"/>
  <c r="BI134" i="61"/>
  <c r="BH134" i="61"/>
  <c r="BG134" i="61"/>
  <c r="BF134" i="61"/>
  <c r="T134" i="61"/>
  <c r="R134" i="61"/>
  <c r="P134" i="61"/>
  <c r="BI133" i="61"/>
  <c r="BH133" i="61"/>
  <c r="BG133" i="61"/>
  <c r="BF133" i="61"/>
  <c r="T133" i="61"/>
  <c r="R133" i="61"/>
  <c r="P133" i="61"/>
  <c r="BI132" i="61"/>
  <c r="BH132" i="61"/>
  <c r="BG132" i="61"/>
  <c r="BF132" i="61"/>
  <c r="T132" i="61"/>
  <c r="R132" i="61"/>
  <c r="P132" i="61"/>
  <c r="BI131" i="61"/>
  <c r="BH131" i="61"/>
  <c r="BG131" i="61"/>
  <c r="BF131" i="61"/>
  <c r="T131" i="61"/>
  <c r="R131" i="61"/>
  <c r="P131" i="61"/>
  <c r="BI130" i="61"/>
  <c r="BH130" i="61"/>
  <c r="BG130" i="61"/>
  <c r="BF130" i="61"/>
  <c r="T130" i="61"/>
  <c r="R130" i="61"/>
  <c r="P130" i="61"/>
  <c r="BI129" i="61"/>
  <c r="BH129" i="61"/>
  <c r="BG129" i="61"/>
  <c r="BF129" i="61"/>
  <c r="T129" i="61"/>
  <c r="R129" i="61"/>
  <c r="P129" i="61"/>
  <c r="BI128" i="61"/>
  <c r="BH128" i="61"/>
  <c r="BG128" i="61"/>
  <c r="BF128" i="61"/>
  <c r="T128" i="61"/>
  <c r="R128" i="61"/>
  <c r="P128" i="61"/>
  <c r="BI127" i="61"/>
  <c r="BH127" i="61"/>
  <c r="BG127" i="61"/>
  <c r="BF127" i="61"/>
  <c r="T127" i="61"/>
  <c r="R127" i="61"/>
  <c r="P127" i="61"/>
  <c r="BI126" i="61"/>
  <c r="BH126" i="61"/>
  <c r="BG126" i="61"/>
  <c r="BF126" i="61"/>
  <c r="T126" i="61"/>
  <c r="R126" i="61"/>
  <c r="P126" i="61"/>
  <c r="BI125" i="61"/>
  <c r="BH125" i="61"/>
  <c r="BG125" i="61"/>
  <c r="BF125" i="61"/>
  <c r="T125" i="61"/>
  <c r="R125" i="61"/>
  <c r="P125" i="61"/>
  <c r="BI124" i="61"/>
  <c r="BH124" i="61"/>
  <c r="BG124" i="61"/>
  <c r="BF124" i="61"/>
  <c r="T124" i="61"/>
  <c r="R124" i="61"/>
  <c r="P124" i="61"/>
  <c r="BI123" i="61"/>
  <c r="BH123" i="61"/>
  <c r="BG123" i="61"/>
  <c r="BF123" i="61"/>
  <c r="T123" i="61"/>
  <c r="R123" i="61"/>
  <c r="P123" i="61"/>
  <c r="BI122" i="61"/>
  <c r="BH122" i="61"/>
  <c r="BG122" i="61"/>
  <c r="BF122" i="61"/>
  <c r="T122" i="61"/>
  <c r="R122" i="61"/>
  <c r="P122" i="61"/>
  <c r="BI121" i="61"/>
  <c r="BH121" i="61"/>
  <c r="BG121" i="61"/>
  <c r="BF121" i="61"/>
  <c r="T121" i="61"/>
  <c r="R121" i="61"/>
  <c r="P121" i="61"/>
  <c r="BI120" i="61"/>
  <c r="BH120" i="61"/>
  <c r="BG120" i="61"/>
  <c r="BF120" i="61"/>
  <c r="T120" i="61"/>
  <c r="R120" i="61"/>
  <c r="P120" i="61"/>
  <c r="BI119" i="61"/>
  <c r="BH119" i="61"/>
  <c r="BG119" i="61"/>
  <c r="BF119" i="61"/>
  <c r="T119" i="61"/>
  <c r="R119" i="61"/>
  <c r="P119" i="61"/>
  <c r="BI118" i="61"/>
  <c r="BH118" i="61"/>
  <c r="BG118" i="61"/>
  <c r="BF118" i="61"/>
  <c r="T118" i="61"/>
  <c r="R118" i="61"/>
  <c r="P118" i="61"/>
  <c r="BI117" i="61"/>
  <c r="BH117" i="61"/>
  <c r="BG117" i="61"/>
  <c r="BF117" i="61"/>
  <c r="T117" i="61"/>
  <c r="R117" i="61"/>
  <c r="P117" i="61"/>
  <c r="BI116" i="61"/>
  <c r="BH116" i="61"/>
  <c r="BG116" i="61"/>
  <c r="BF116" i="61"/>
  <c r="T116" i="61"/>
  <c r="R116" i="61"/>
  <c r="P116" i="61"/>
  <c r="BI115" i="61"/>
  <c r="BH115" i="61"/>
  <c r="BG115" i="61"/>
  <c r="BF115" i="61"/>
  <c r="T115" i="61"/>
  <c r="R115" i="61"/>
  <c r="P115" i="61"/>
  <c r="BI114" i="61"/>
  <c r="BH114" i="61"/>
  <c r="BG114" i="61"/>
  <c r="BF114" i="61"/>
  <c r="T114" i="61"/>
  <c r="R114" i="61"/>
  <c r="P114" i="61"/>
  <c r="BI113" i="61"/>
  <c r="BH113" i="61"/>
  <c r="BG113" i="61"/>
  <c r="BF113" i="61"/>
  <c r="T113" i="61"/>
  <c r="R113" i="61"/>
  <c r="P113" i="61"/>
  <c r="BI112" i="61"/>
  <c r="BH112" i="61"/>
  <c r="BG112" i="61"/>
  <c r="BF112" i="61"/>
  <c r="T112" i="61"/>
  <c r="R112" i="61"/>
  <c r="P112" i="61"/>
  <c r="BI111" i="61"/>
  <c r="BH111" i="61"/>
  <c r="BG111" i="61"/>
  <c r="BF111" i="61"/>
  <c r="T111" i="61"/>
  <c r="R111" i="61"/>
  <c r="P111" i="61"/>
  <c r="BI110" i="61"/>
  <c r="BH110" i="61"/>
  <c r="BG110" i="61"/>
  <c r="BF110" i="61"/>
  <c r="T110" i="61"/>
  <c r="R110" i="61"/>
  <c r="P110" i="61"/>
  <c r="BI109" i="61"/>
  <c r="BH109" i="61"/>
  <c r="BG109" i="61"/>
  <c r="BF109" i="61"/>
  <c r="T109" i="61"/>
  <c r="R109" i="61"/>
  <c r="P109" i="61"/>
  <c r="BI108" i="61"/>
  <c r="BH108" i="61"/>
  <c r="BG108" i="61"/>
  <c r="BF108" i="61"/>
  <c r="T108" i="61"/>
  <c r="R108" i="61"/>
  <c r="P108" i="61"/>
  <c r="BI107" i="61"/>
  <c r="BH107" i="61"/>
  <c r="BG107" i="61"/>
  <c r="BF107" i="61"/>
  <c r="T107" i="61"/>
  <c r="R107" i="61"/>
  <c r="P107" i="61"/>
  <c r="BI106" i="61"/>
  <c r="BH106" i="61"/>
  <c r="BG106" i="61"/>
  <c r="BF106" i="61"/>
  <c r="T106" i="61"/>
  <c r="R106" i="61"/>
  <c r="P106" i="61"/>
  <c r="BI105" i="61"/>
  <c r="BH105" i="61"/>
  <c r="BG105" i="61"/>
  <c r="BF105" i="61"/>
  <c r="T105" i="61"/>
  <c r="R105" i="61"/>
  <c r="P105" i="61"/>
  <c r="BI104" i="61"/>
  <c r="BH104" i="61"/>
  <c r="BG104" i="61"/>
  <c r="BF104" i="61"/>
  <c r="T104" i="61"/>
  <c r="R104" i="61"/>
  <c r="P104" i="61"/>
  <c r="BI103" i="61"/>
  <c r="BH103" i="61"/>
  <c r="BG103" i="61"/>
  <c r="BF103" i="61"/>
  <c r="T103" i="61"/>
  <c r="R103" i="61"/>
  <c r="P103" i="61"/>
  <c r="BI102" i="61"/>
  <c r="BH102" i="61"/>
  <c r="BG102" i="61"/>
  <c r="BF102" i="61"/>
  <c r="T102" i="61"/>
  <c r="R102" i="61"/>
  <c r="P102" i="61"/>
  <c r="BI101" i="61"/>
  <c r="BH101" i="61"/>
  <c r="BG101" i="61"/>
  <c r="BF101" i="61"/>
  <c r="T101" i="61"/>
  <c r="R101" i="61"/>
  <c r="P101" i="61"/>
  <c r="BI100" i="61"/>
  <c r="BH100" i="61"/>
  <c r="BG100" i="61"/>
  <c r="BF100" i="61"/>
  <c r="T100" i="61"/>
  <c r="R100" i="61"/>
  <c r="P100" i="61"/>
  <c r="BI99" i="61"/>
  <c r="BH99" i="61"/>
  <c r="BG99" i="61"/>
  <c r="BF99" i="61"/>
  <c r="T99" i="61"/>
  <c r="R99" i="61"/>
  <c r="P99" i="61"/>
  <c r="BI98" i="61"/>
  <c r="BH98" i="61"/>
  <c r="BG98" i="61"/>
  <c r="BF98" i="61"/>
  <c r="T98" i="61"/>
  <c r="R98" i="61"/>
  <c r="P98" i="61"/>
  <c r="BI97" i="61"/>
  <c r="BH97" i="61"/>
  <c r="BG97" i="61"/>
  <c r="BF97" i="61"/>
  <c r="T97" i="61"/>
  <c r="R97" i="61"/>
  <c r="P97" i="61"/>
  <c r="BI96" i="61"/>
  <c r="BH96" i="61"/>
  <c r="BG96" i="61"/>
  <c r="BF96" i="61"/>
  <c r="T96" i="61"/>
  <c r="R96" i="61"/>
  <c r="P96" i="61"/>
  <c r="BI95" i="61"/>
  <c r="BH95" i="61"/>
  <c r="BG95" i="61"/>
  <c r="BF95" i="61"/>
  <c r="T95" i="61"/>
  <c r="R95" i="61"/>
  <c r="P95" i="61"/>
  <c r="BI94" i="61"/>
  <c r="BH94" i="61"/>
  <c r="BG94" i="61"/>
  <c r="BF94" i="61"/>
  <c r="T94" i="61"/>
  <c r="R94" i="61"/>
  <c r="P94" i="61"/>
  <c r="BI93" i="61"/>
  <c r="BH93" i="61"/>
  <c r="BG93" i="61"/>
  <c r="BF93" i="61"/>
  <c r="T93" i="61"/>
  <c r="R93" i="61"/>
  <c r="P93" i="61"/>
  <c r="BI90" i="61"/>
  <c r="BH90" i="61"/>
  <c r="BG90" i="61"/>
  <c r="BF90" i="61"/>
  <c r="T90" i="61"/>
  <c r="R90" i="61"/>
  <c r="P90" i="61"/>
  <c r="BI87" i="61"/>
  <c r="BH87" i="61"/>
  <c r="BG87" i="61"/>
  <c r="BF87" i="61"/>
  <c r="T87" i="61"/>
  <c r="R87" i="61"/>
  <c r="P87" i="61"/>
  <c r="BI86" i="61"/>
  <c r="BH86" i="61"/>
  <c r="BG86" i="61"/>
  <c r="BF86" i="61"/>
  <c r="T86" i="61"/>
  <c r="R86" i="61"/>
  <c r="P86" i="61"/>
  <c r="BI85" i="61"/>
  <c r="BH85" i="61"/>
  <c r="BG85" i="61"/>
  <c r="BF85" i="61"/>
  <c r="T85" i="61"/>
  <c r="R85" i="61"/>
  <c r="P85" i="61"/>
  <c r="BI82" i="61"/>
  <c r="BH82" i="61"/>
  <c r="BG82" i="61"/>
  <c r="BF82" i="61"/>
  <c r="T82" i="61"/>
  <c r="R82" i="61"/>
  <c r="P82" i="61"/>
  <c r="J76" i="61"/>
  <c r="F76" i="61"/>
  <c r="F74" i="61"/>
  <c r="E72" i="61"/>
  <c r="J54" i="61"/>
  <c r="F54" i="61"/>
  <c r="F52" i="61"/>
  <c r="E50" i="61"/>
  <c r="J24" i="61"/>
  <c r="E24" i="61"/>
  <c r="J55" i="61"/>
  <c r="J23" i="61"/>
  <c r="J18" i="61"/>
  <c r="E18" i="61"/>
  <c r="F55" i="61"/>
  <c r="J17" i="61"/>
  <c r="J12" i="61"/>
  <c r="J74" i="61" s="1"/>
  <c r="E7" i="61"/>
  <c r="E70" i="61" s="1"/>
  <c r="J170" i="60"/>
  <c r="J169" i="60"/>
  <c r="J39" i="60"/>
  <c r="J38" i="60"/>
  <c r="AY120" i="1" s="1"/>
  <c r="J37" i="60"/>
  <c r="AX120" i="1"/>
  <c r="BI216" i="60"/>
  <c r="BH216" i="60"/>
  <c r="BG216" i="60"/>
  <c r="BF216" i="60"/>
  <c r="T216" i="60"/>
  <c r="R216" i="60"/>
  <c r="P216" i="60"/>
  <c r="BI214" i="60"/>
  <c r="BH214" i="60"/>
  <c r="BG214" i="60"/>
  <c r="BF214" i="60"/>
  <c r="T214" i="60"/>
  <c r="R214" i="60"/>
  <c r="P214" i="60"/>
  <c r="BI208" i="60"/>
  <c r="BH208" i="60"/>
  <c r="BG208" i="60"/>
  <c r="BF208" i="60"/>
  <c r="T208" i="60"/>
  <c r="R208" i="60"/>
  <c r="P208" i="60"/>
  <c r="BI194" i="60"/>
  <c r="BH194" i="60"/>
  <c r="BG194" i="60"/>
  <c r="BF194" i="60"/>
  <c r="T194" i="60"/>
  <c r="R194" i="60"/>
  <c r="P194" i="60"/>
  <c r="BI178" i="60"/>
  <c r="BH178" i="60"/>
  <c r="BG178" i="60"/>
  <c r="BF178" i="60"/>
  <c r="T178" i="60"/>
  <c r="R178" i="60"/>
  <c r="P178" i="60"/>
  <c r="BI174" i="60"/>
  <c r="BH174" i="60"/>
  <c r="BG174" i="60"/>
  <c r="BF174" i="60"/>
  <c r="T174" i="60"/>
  <c r="R174" i="60"/>
  <c r="P174" i="60"/>
  <c r="BI172" i="60"/>
  <c r="BH172" i="60"/>
  <c r="BG172" i="60"/>
  <c r="BF172" i="60"/>
  <c r="T172" i="60"/>
  <c r="R172" i="60"/>
  <c r="P172" i="60"/>
  <c r="J71" i="60"/>
  <c r="J70" i="60"/>
  <c r="BI165" i="60"/>
  <c r="BH165" i="60"/>
  <c r="BG165" i="60"/>
  <c r="BF165" i="60"/>
  <c r="T165" i="60"/>
  <c r="R165" i="60"/>
  <c r="P165" i="60"/>
  <c r="BI163" i="60"/>
  <c r="BH163" i="60"/>
  <c r="BG163" i="60"/>
  <c r="BF163" i="60"/>
  <c r="T163" i="60"/>
  <c r="R163" i="60"/>
  <c r="P163" i="60"/>
  <c r="BI160" i="60"/>
  <c r="BH160" i="60"/>
  <c r="BG160" i="60"/>
  <c r="BF160" i="60"/>
  <c r="T160" i="60"/>
  <c r="R160" i="60"/>
  <c r="P160" i="60"/>
  <c r="BI158" i="60"/>
  <c r="BH158" i="60"/>
  <c r="BG158" i="60"/>
  <c r="BF158" i="60"/>
  <c r="T158" i="60"/>
  <c r="R158" i="60"/>
  <c r="P158" i="60"/>
  <c r="BI156" i="60"/>
  <c r="BH156" i="60"/>
  <c r="BG156" i="60"/>
  <c r="BF156" i="60"/>
  <c r="T156" i="60"/>
  <c r="R156" i="60"/>
  <c r="P156" i="60"/>
  <c r="BI153" i="60"/>
  <c r="BH153" i="60"/>
  <c r="BG153" i="60"/>
  <c r="BF153" i="60"/>
  <c r="T153" i="60"/>
  <c r="T152" i="60"/>
  <c r="R153" i="60"/>
  <c r="R152" i="60" s="1"/>
  <c r="P153" i="60"/>
  <c r="P152" i="60"/>
  <c r="BI146" i="60"/>
  <c r="BH146" i="60"/>
  <c r="BG146" i="60"/>
  <c r="BF146" i="60"/>
  <c r="T146" i="60"/>
  <c r="R146" i="60"/>
  <c r="P146" i="60"/>
  <c r="BI142" i="60"/>
  <c r="BH142" i="60"/>
  <c r="BG142" i="60"/>
  <c r="BF142" i="60"/>
  <c r="T142" i="60"/>
  <c r="R142" i="60"/>
  <c r="P142" i="60"/>
  <c r="BI141" i="60"/>
  <c r="BH141" i="60"/>
  <c r="BG141" i="60"/>
  <c r="BF141" i="60"/>
  <c r="T141" i="60"/>
  <c r="R141" i="60"/>
  <c r="P141" i="60"/>
  <c r="BI134" i="60"/>
  <c r="BH134" i="60"/>
  <c r="BG134" i="60"/>
  <c r="BF134" i="60"/>
  <c r="T134" i="60"/>
  <c r="R134" i="60"/>
  <c r="P134" i="60"/>
  <c r="BI128" i="60"/>
  <c r="BH128" i="60"/>
  <c r="BG128" i="60"/>
  <c r="BF128" i="60"/>
  <c r="T128" i="60"/>
  <c r="R128" i="60"/>
  <c r="P128" i="60"/>
  <c r="BI127" i="60"/>
  <c r="BH127" i="60"/>
  <c r="BG127" i="60"/>
  <c r="BF127" i="60"/>
  <c r="T127" i="60"/>
  <c r="R127" i="60"/>
  <c r="P127" i="60"/>
  <c r="BI126" i="60"/>
  <c r="BH126" i="60"/>
  <c r="BG126" i="60"/>
  <c r="BF126" i="60"/>
  <c r="T126" i="60"/>
  <c r="R126" i="60"/>
  <c r="P126" i="60"/>
  <c r="BI124" i="60"/>
  <c r="BH124" i="60"/>
  <c r="BG124" i="60"/>
  <c r="BF124" i="60"/>
  <c r="T124" i="60"/>
  <c r="R124" i="60"/>
  <c r="P124" i="60"/>
  <c r="BI119" i="60"/>
  <c r="BH119" i="60"/>
  <c r="BG119" i="60"/>
  <c r="BF119" i="60"/>
  <c r="T119" i="60"/>
  <c r="R119" i="60"/>
  <c r="P119" i="60"/>
  <c r="BI117" i="60"/>
  <c r="BH117" i="60"/>
  <c r="BG117" i="60"/>
  <c r="BF117" i="60"/>
  <c r="T117" i="60"/>
  <c r="R117" i="60"/>
  <c r="P117" i="60"/>
  <c r="BI113" i="60"/>
  <c r="BH113" i="60"/>
  <c r="BG113" i="60"/>
  <c r="BF113" i="60"/>
  <c r="T113" i="60"/>
  <c r="R113" i="60"/>
  <c r="P113" i="60"/>
  <c r="BI111" i="60"/>
  <c r="BH111" i="60"/>
  <c r="BG111" i="60"/>
  <c r="BF111" i="60"/>
  <c r="T111" i="60"/>
  <c r="R111" i="60"/>
  <c r="P111" i="60"/>
  <c r="BI109" i="60"/>
  <c r="BH109" i="60"/>
  <c r="BG109" i="60"/>
  <c r="BF109" i="60"/>
  <c r="T109" i="60"/>
  <c r="R109" i="60"/>
  <c r="P109" i="60"/>
  <c r="BI105" i="60"/>
  <c r="BH105" i="60"/>
  <c r="BG105" i="60"/>
  <c r="BF105" i="60"/>
  <c r="T105" i="60"/>
  <c r="R105" i="60"/>
  <c r="P105" i="60"/>
  <c r="BI104" i="60"/>
  <c r="BH104" i="60"/>
  <c r="BG104" i="60"/>
  <c r="BF104" i="60"/>
  <c r="T104" i="60"/>
  <c r="R104" i="60"/>
  <c r="P104" i="60"/>
  <c r="BI102" i="60"/>
  <c r="BH102" i="60"/>
  <c r="BG102" i="60"/>
  <c r="BF102" i="60"/>
  <c r="T102" i="60"/>
  <c r="R102" i="60"/>
  <c r="P102" i="60"/>
  <c r="BI98" i="60"/>
  <c r="BH98" i="60"/>
  <c r="BG98" i="60"/>
  <c r="BF98" i="60"/>
  <c r="T98" i="60"/>
  <c r="R98" i="60"/>
  <c r="P98" i="60"/>
  <c r="F89" i="60"/>
  <c r="E87" i="60"/>
  <c r="F56" i="60"/>
  <c r="E54" i="60"/>
  <c r="J26" i="60"/>
  <c r="E26" i="60"/>
  <c r="J59" i="60" s="1"/>
  <c r="J25" i="60"/>
  <c r="J23" i="60"/>
  <c r="E23" i="60"/>
  <c r="J58" i="60" s="1"/>
  <c r="J22" i="60"/>
  <c r="J20" i="60"/>
  <c r="E20" i="60"/>
  <c r="F92" i="60" s="1"/>
  <c r="J19" i="60"/>
  <c r="J17" i="60"/>
  <c r="E17" i="60"/>
  <c r="F91" i="60" s="1"/>
  <c r="J16" i="60"/>
  <c r="J14" i="60"/>
  <c r="J56" i="60" s="1"/>
  <c r="E7" i="60"/>
  <c r="E50" i="60"/>
  <c r="J37" i="59"/>
  <c r="J36" i="59"/>
  <c r="AY118" i="1" s="1"/>
  <c r="J35" i="59"/>
  <c r="AX118" i="1"/>
  <c r="BI153" i="59"/>
  <c r="BH153" i="59"/>
  <c r="BG153" i="59"/>
  <c r="BF153" i="59"/>
  <c r="T153" i="59"/>
  <c r="R153" i="59"/>
  <c r="P153" i="59"/>
  <c r="BI152" i="59"/>
  <c r="BH152" i="59"/>
  <c r="BG152" i="59"/>
  <c r="BF152" i="59"/>
  <c r="T152" i="59"/>
  <c r="R152" i="59"/>
  <c r="P152" i="59"/>
  <c r="BI149" i="59"/>
  <c r="BH149" i="59"/>
  <c r="BG149" i="59"/>
  <c r="BF149" i="59"/>
  <c r="T149" i="59"/>
  <c r="R149" i="59"/>
  <c r="P149" i="59"/>
  <c r="BI147" i="59"/>
  <c r="BH147" i="59"/>
  <c r="BG147" i="59"/>
  <c r="BF147" i="59"/>
  <c r="T147" i="59"/>
  <c r="R147" i="59"/>
  <c r="P147" i="59"/>
  <c r="BI145" i="59"/>
  <c r="BH145" i="59"/>
  <c r="BG145" i="59"/>
  <c r="BF145" i="59"/>
  <c r="T145" i="59"/>
  <c r="R145" i="59"/>
  <c r="P145" i="59"/>
  <c r="BI143" i="59"/>
  <c r="BH143" i="59"/>
  <c r="BG143" i="59"/>
  <c r="BF143" i="59"/>
  <c r="T143" i="59"/>
  <c r="R143" i="59"/>
  <c r="P143" i="59"/>
  <c r="BI141" i="59"/>
  <c r="BH141" i="59"/>
  <c r="BG141" i="59"/>
  <c r="BF141" i="59"/>
  <c r="T141" i="59"/>
  <c r="R141" i="59"/>
  <c r="P141" i="59"/>
  <c r="BI140" i="59"/>
  <c r="BH140" i="59"/>
  <c r="BG140" i="59"/>
  <c r="BF140" i="59"/>
  <c r="T140" i="59"/>
  <c r="R140" i="59"/>
  <c r="P140" i="59"/>
  <c r="BI138" i="59"/>
  <c r="BH138" i="59"/>
  <c r="BG138" i="59"/>
  <c r="BF138" i="59"/>
  <c r="T138" i="59"/>
  <c r="R138" i="59"/>
  <c r="P138" i="59"/>
  <c r="BI136" i="59"/>
  <c r="BH136" i="59"/>
  <c r="BG136" i="59"/>
  <c r="BF136" i="59"/>
  <c r="T136" i="59"/>
  <c r="R136" i="59"/>
  <c r="P136" i="59"/>
  <c r="BI135" i="59"/>
  <c r="BH135" i="59"/>
  <c r="BG135" i="59"/>
  <c r="BF135" i="59"/>
  <c r="T135" i="59"/>
  <c r="R135" i="59"/>
  <c r="P135" i="59"/>
  <c r="BI133" i="59"/>
  <c r="BH133" i="59"/>
  <c r="BG133" i="59"/>
  <c r="BF133" i="59"/>
  <c r="T133" i="59"/>
  <c r="R133" i="59"/>
  <c r="P133" i="59"/>
  <c r="BI131" i="59"/>
  <c r="BH131" i="59"/>
  <c r="BG131" i="59"/>
  <c r="BF131" i="59"/>
  <c r="T131" i="59"/>
  <c r="R131" i="59"/>
  <c r="P131" i="59"/>
  <c r="BI130" i="59"/>
  <c r="BH130" i="59"/>
  <c r="BG130" i="59"/>
  <c r="BF130" i="59"/>
  <c r="T130" i="59"/>
  <c r="R130" i="59"/>
  <c r="P130" i="59"/>
  <c r="BI129" i="59"/>
  <c r="BH129" i="59"/>
  <c r="BG129" i="59"/>
  <c r="BF129" i="59"/>
  <c r="T129" i="59"/>
  <c r="R129" i="59"/>
  <c r="P129" i="59"/>
  <c r="BI126" i="59"/>
  <c r="BH126" i="59"/>
  <c r="BG126" i="59"/>
  <c r="BF126" i="59"/>
  <c r="T126" i="59"/>
  <c r="T125" i="59" s="1"/>
  <c r="R126" i="59"/>
  <c r="R125" i="59" s="1"/>
  <c r="P126" i="59"/>
  <c r="P125" i="59" s="1"/>
  <c r="BI121" i="59"/>
  <c r="BH121" i="59"/>
  <c r="BG121" i="59"/>
  <c r="BF121" i="59"/>
  <c r="T121" i="59"/>
  <c r="R121" i="59"/>
  <c r="P121" i="59"/>
  <c r="BI117" i="59"/>
  <c r="BH117" i="59"/>
  <c r="BG117" i="59"/>
  <c r="BF117" i="59"/>
  <c r="T117" i="59"/>
  <c r="R117" i="59"/>
  <c r="P117" i="59"/>
  <c r="BI104" i="59"/>
  <c r="BH104" i="59"/>
  <c r="BG104" i="59"/>
  <c r="BF104" i="59"/>
  <c r="T104" i="59"/>
  <c r="R104" i="59"/>
  <c r="P104" i="59"/>
  <c r="BI101" i="59"/>
  <c r="BH101" i="59"/>
  <c r="BG101" i="59"/>
  <c r="BF101" i="59"/>
  <c r="T101" i="59"/>
  <c r="R101" i="59"/>
  <c r="P101" i="59"/>
  <c r="BI97" i="59"/>
  <c r="BH97" i="59"/>
  <c r="BG97" i="59"/>
  <c r="BF97" i="59"/>
  <c r="T97" i="59"/>
  <c r="R97" i="59"/>
  <c r="P97" i="59"/>
  <c r="BI93" i="59"/>
  <c r="BH93" i="59"/>
  <c r="BG93" i="59"/>
  <c r="BF93" i="59"/>
  <c r="T93" i="59"/>
  <c r="R93" i="59"/>
  <c r="P93" i="59"/>
  <c r="BI89" i="59"/>
  <c r="BH89" i="59"/>
  <c r="BG89" i="59"/>
  <c r="BF89" i="59"/>
  <c r="T89" i="59"/>
  <c r="R89" i="59"/>
  <c r="P89" i="59"/>
  <c r="J82" i="59"/>
  <c r="F82" i="59"/>
  <c r="F80" i="59"/>
  <c r="E78" i="59"/>
  <c r="J54" i="59"/>
  <c r="F54" i="59"/>
  <c r="F52" i="59"/>
  <c r="E50" i="59"/>
  <c r="J24" i="59"/>
  <c r="E24" i="59"/>
  <c r="J55" i="59" s="1"/>
  <c r="J23" i="59"/>
  <c r="J18" i="59"/>
  <c r="E18" i="59"/>
  <c r="F83" i="59" s="1"/>
  <c r="J17" i="59"/>
  <c r="J12" i="59"/>
  <c r="J52" i="59" s="1"/>
  <c r="E7" i="59"/>
  <c r="E76" i="59"/>
  <c r="J39" i="58"/>
  <c r="J38" i="58"/>
  <c r="AY117" i="1" s="1"/>
  <c r="J37" i="58"/>
  <c r="AX117" i="1" s="1"/>
  <c r="BI113" i="58"/>
  <c r="BH113" i="58"/>
  <c r="BG113" i="58"/>
  <c r="BF113" i="58"/>
  <c r="T113" i="58"/>
  <c r="R113" i="58"/>
  <c r="P113" i="58"/>
  <c r="BI112" i="58"/>
  <c r="BH112" i="58"/>
  <c r="BG112" i="58"/>
  <c r="BF112" i="58"/>
  <c r="T112" i="58"/>
  <c r="R112" i="58"/>
  <c r="P112" i="58"/>
  <c r="BI111" i="58"/>
  <c r="BH111" i="58"/>
  <c r="BG111" i="58"/>
  <c r="BF111" i="58"/>
  <c r="T111" i="58"/>
  <c r="R111" i="58"/>
  <c r="P111" i="58"/>
  <c r="BI110" i="58"/>
  <c r="BH110" i="58"/>
  <c r="BG110" i="58"/>
  <c r="BF110" i="58"/>
  <c r="T110" i="58"/>
  <c r="R110" i="58"/>
  <c r="P110" i="58"/>
  <c r="BI109" i="58"/>
  <c r="BH109" i="58"/>
  <c r="BG109" i="58"/>
  <c r="BF109" i="58"/>
  <c r="T109" i="58"/>
  <c r="R109" i="58"/>
  <c r="P109" i="58"/>
  <c r="BI108" i="58"/>
  <c r="BH108" i="58"/>
  <c r="BG108" i="58"/>
  <c r="BF108" i="58"/>
  <c r="T108" i="58"/>
  <c r="R108" i="58"/>
  <c r="P108" i="58"/>
  <c r="BI107" i="58"/>
  <c r="BH107" i="58"/>
  <c r="BG107" i="58"/>
  <c r="BF107" i="58"/>
  <c r="T107" i="58"/>
  <c r="R107" i="58"/>
  <c r="P107" i="58"/>
  <c r="BI106" i="58"/>
  <c r="BH106" i="58"/>
  <c r="BG106" i="58"/>
  <c r="BF106" i="58"/>
  <c r="T106" i="58"/>
  <c r="R106" i="58"/>
  <c r="P106" i="58"/>
  <c r="BI105" i="58"/>
  <c r="BH105" i="58"/>
  <c r="BG105" i="58"/>
  <c r="BF105" i="58"/>
  <c r="T105" i="58"/>
  <c r="R105" i="58"/>
  <c r="P105" i="58"/>
  <c r="BI104" i="58"/>
  <c r="BH104" i="58"/>
  <c r="BG104" i="58"/>
  <c r="BF104" i="58"/>
  <c r="T104" i="58"/>
  <c r="R104" i="58"/>
  <c r="P104" i="58"/>
  <c r="BI103" i="58"/>
  <c r="BH103" i="58"/>
  <c r="BG103" i="58"/>
  <c r="BF103" i="58"/>
  <c r="T103" i="58"/>
  <c r="R103" i="58"/>
  <c r="P103" i="58"/>
  <c r="BI102" i="58"/>
  <c r="BH102" i="58"/>
  <c r="BG102" i="58"/>
  <c r="BF102" i="58"/>
  <c r="T102" i="58"/>
  <c r="R102" i="58"/>
  <c r="P102" i="58"/>
  <c r="BI101" i="58"/>
  <c r="BH101" i="58"/>
  <c r="BG101" i="58"/>
  <c r="BF101" i="58"/>
  <c r="T101" i="58"/>
  <c r="R101" i="58"/>
  <c r="P101" i="58"/>
  <c r="BI100" i="58"/>
  <c r="BH100" i="58"/>
  <c r="BG100" i="58"/>
  <c r="BF100" i="58"/>
  <c r="T100" i="58"/>
  <c r="R100" i="58"/>
  <c r="P100" i="58"/>
  <c r="BI98" i="58"/>
  <c r="BH98" i="58"/>
  <c r="BG98" i="58"/>
  <c r="BF98" i="58"/>
  <c r="T98" i="58"/>
  <c r="R98" i="58"/>
  <c r="P98" i="58"/>
  <c r="BI97" i="58"/>
  <c r="BH97" i="58"/>
  <c r="BG97" i="58"/>
  <c r="BF97" i="58"/>
  <c r="T97" i="58"/>
  <c r="R97" i="58"/>
  <c r="P97" i="58"/>
  <c r="BI96" i="58"/>
  <c r="BH96" i="58"/>
  <c r="BG96" i="58"/>
  <c r="BF96" i="58"/>
  <c r="T96" i="58"/>
  <c r="R96" i="58"/>
  <c r="P96" i="58"/>
  <c r="BI95" i="58"/>
  <c r="BH95" i="58"/>
  <c r="BG95" i="58"/>
  <c r="BF95" i="58"/>
  <c r="T95" i="58"/>
  <c r="R95" i="58"/>
  <c r="P95" i="58"/>
  <c r="BI94" i="58"/>
  <c r="BH94" i="58"/>
  <c r="BG94" i="58"/>
  <c r="BF94" i="58"/>
  <c r="T94" i="58"/>
  <c r="R94" i="58"/>
  <c r="P94" i="58"/>
  <c r="BI93" i="58"/>
  <c r="BH93" i="58"/>
  <c r="BG93" i="58"/>
  <c r="BF93" i="58"/>
  <c r="T93" i="58"/>
  <c r="R93" i="58"/>
  <c r="P93" i="58"/>
  <c r="BI92" i="58"/>
  <c r="BH92" i="58"/>
  <c r="BG92" i="58"/>
  <c r="BF92" i="58"/>
  <c r="T92" i="58"/>
  <c r="R92" i="58"/>
  <c r="P92" i="58"/>
  <c r="BI91" i="58"/>
  <c r="BH91" i="58"/>
  <c r="BG91" i="58"/>
  <c r="BF91" i="58"/>
  <c r="T91" i="58"/>
  <c r="R91" i="58"/>
  <c r="P91" i="58"/>
  <c r="BI90" i="58"/>
  <c r="BH90" i="58"/>
  <c r="BG90" i="58"/>
  <c r="BF90" i="58"/>
  <c r="T90" i="58"/>
  <c r="R90" i="58"/>
  <c r="P90" i="58"/>
  <c r="BI89" i="58"/>
  <c r="BH89" i="58"/>
  <c r="BG89" i="58"/>
  <c r="BF89" i="58"/>
  <c r="T89" i="58"/>
  <c r="R89" i="58"/>
  <c r="P89" i="58"/>
  <c r="J83" i="58"/>
  <c r="F83" i="58"/>
  <c r="F81" i="58"/>
  <c r="E79" i="58"/>
  <c r="J58" i="58"/>
  <c r="F58" i="58"/>
  <c r="F56" i="58"/>
  <c r="E54" i="58"/>
  <c r="J26" i="58"/>
  <c r="E26" i="58"/>
  <c r="J59" i="58"/>
  <c r="J25" i="58"/>
  <c r="J20" i="58"/>
  <c r="E20" i="58"/>
  <c r="F84" i="58"/>
  <c r="J19" i="58"/>
  <c r="J14" i="58"/>
  <c r="J56" i="58"/>
  <c r="E7" i="58"/>
  <c r="E50" i="58" s="1"/>
  <c r="J39" i="57"/>
  <c r="J38" i="57"/>
  <c r="AY116" i="1"/>
  <c r="J37" i="57"/>
  <c r="AX116" i="1" s="1"/>
  <c r="BI126" i="57"/>
  <c r="BH126" i="57"/>
  <c r="BG126" i="57"/>
  <c r="BF126" i="57"/>
  <c r="T126" i="57"/>
  <c r="R126" i="57"/>
  <c r="P126" i="57"/>
  <c r="BI125" i="57"/>
  <c r="BH125" i="57"/>
  <c r="BG125" i="57"/>
  <c r="BF125" i="57"/>
  <c r="T125" i="57"/>
  <c r="R125" i="57"/>
  <c r="P125" i="57"/>
  <c r="BI124" i="57"/>
  <c r="BH124" i="57"/>
  <c r="BG124" i="57"/>
  <c r="BF124" i="57"/>
  <c r="T124" i="57"/>
  <c r="R124" i="57"/>
  <c r="P124" i="57"/>
  <c r="BI123" i="57"/>
  <c r="BH123" i="57"/>
  <c r="BG123" i="57"/>
  <c r="BF123" i="57"/>
  <c r="T123" i="57"/>
  <c r="R123" i="57"/>
  <c r="P123" i="57"/>
  <c r="BI122" i="57"/>
  <c r="BH122" i="57"/>
  <c r="BG122" i="57"/>
  <c r="BF122" i="57"/>
  <c r="T122" i="57"/>
  <c r="R122" i="57"/>
  <c r="P122" i="57"/>
  <c r="BI121" i="57"/>
  <c r="BH121" i="57"/>
  <c r="BG121" i="57"/>
  <c r="BF121" i="57"/>
  <c r="T121" i="57"/>
  <c r="R121" i="57"/>
  <c r="P121" i="57"/>
  <c r="BI119" i="57"/>
  <c r="BH119" i="57"/>
  <c r="BG119" i="57"/>
  <c r="BF119" i="57"/>
  <c r="T119" i="57"/>
  <c r="R119" i="57"/>
  <c r="P119" i="57"/>
  <c r="BI118" i="57"/>
  <c r="BH118" i="57"/>
  <c r="BG118" i="57"/>
  <c r="BF118" i="57"/>
  <c r="T118" i="57"/>
  <c r="R118" i="57"/>
  <c r="P118" i="57"/>
  <c r="BI117" i="57"/>
  <c r="BH117" i="57"/>
  <c r="BG117" i="57"/>
  <c r="BF117" i="57"/>
  <c r="T117" i="57"/>
  <c r="R117" i="57"/>
  <c r="P117" i="57"/>
  <c r="BI116" i="57"/>
  <c r="BH116" i="57"/>
  <c r="BG116" i="57"/>
  <c r="BF116" i="57"/>
  <c r="T116" i="57"/>
  <c r="R116" i="57"/>
  <c r="P116" i="57"/>
  <c r="BI115" i="57"/>
  <c r="BH115" i="57"/>
  <c r="BG115" i="57"/>
  <c r="BF115" i="57"/>
  <c r="T115" i="57"/>
  <c r="R115" i="57"/>
  <c r="P115" i="57"/>
  <c r="BI114" i="57"/>
  <c r="BH114" i="57"/>
  <c r="BG114" i="57"/>
  <c r="BF114" i="57"/>
  <c r="T114" i="57"/>
  <c r="R114" i="57"/>
  <c r="P114" i="57"/>
  <c r="BI113" i="57"/>
  <c r="BH113" i="57"/>
  <c r="BG113" i="57"/>
  <c r="BF113" i="57"/>
  <c r="T113" i="57"/>
  <c r="R113" i="57"/>
  <c r="P113" i="57"/>
  <c r="BI112" i="57"/>
  <c r="BH112" i="57"/>
  <c r="BG112" i="57"/>
  <c r="BF112" i="57"/>
  <c r="T112" i="57"/>
  <c r="R112" i="57"/>
  <c r="P112" i="57"/>
  <c r="BI111" i="57"/>
  <c r="BH111" i="57"/>
  <c r="BG111" i="57"/>
  <c r="BF111" i="57"/>
  <c r="T111" i="57"/>
  <c r="R111" i="57"/>
  <c r="P111" i="57"/>
  <c r="BI110" i="57"/>
  <c r="BH110" i="57"/>
  <c r="BG110" i="57"/>
  <c r="BF110" i="57"/>
  <c r="T110" i="57"/>
  <c r="R110" i="57"/>
  <c r="P110" i="57"/>
  <c r="BI109" i="57"/>
  <c r="BH109" i="57"/>
  <c r="BG109" i="57"/>
  <c r="BF109" i="57"/>
  <c r="T109" i="57"/>
  <c r="R109" i="57"/>
  <c r="P109" i="57"/>
  <c r="BI108" i="57"/>
  <c r="BH108" i="57"/>
  <c r="BG108" i="57"/>
  <c r="BF108" i="57"/>
  <c r="T108" i="57"/>
  <c r="R108" i="57"/>
  <c r="P108" i="57"/>
  <c r="BI107" i="57"/>
  <c r="BH107" i="57"/>
  <c r="BG107" i="57"/>
  <c r="BF107" i="57"/>
  <c r="T107" i="57"/>
  <c r="R107" i="57"/>
  <c r="P107" i="57"/>
  <c r="BI106" i="57"/>
  <c r="BH106" i="57"/>
  <c r="BG106" i="57"/>
  <c r="BF106" i="57"/>
  <c r="T106" i="57"/>
  <c r="R106" i="57"/>
  <c r="P106" i="57"/>
  <c r="BI105" i="57"/>
  <c r="BH105" i="57"/>
  <c r="BG105" i="57"/>
  <c r="BF105" i="57"/>
  <c r="T105" i="57"/>
  <c r="R105" i="57"/>
  <c r="P105" i="57"/>
  <c r="BI104" i="57"/>
  <c r="BH104" i="57"/>
  <c r="BG104" i="57"/>
  <c r="BF104" i="57"/>
  <c r="T104" i="57"/>
  <c r="R104" i="57"/>
  <c r="P104" i="57"/>
  <c r="BI103" i="57"/>
  <c r="BH103" i="57"/>
  <c r="BG103" i="57"/>
  <c r="BF103" i="57"/>
  <c r="T103" i="57"/>
  <c r="R103" i="57"/>
  <c r="P103" i="57"/>
  <c r="BI102" i="57"/>
  <c r="BH102" i="57"/>
  <c r="BG102" i="57"/>
  <c r="BF102" i="57"/>
  <c r="T102" i="57"/>
  <c r="R102" i="57"/>
  <c r="P102" i="57"/>
  <c r="BI101" i="57"/>
  <c r="BH101" i="57"/>
  <c r="BG101" i="57"/>
  <c r="BF101" i="57"/>
  <c r="T101" i="57"/>
  <c r="R101" i="57"/>
  <c r="P101" i="57"/>
  <c r="BI100" i="57"/>
  <c r="BH100" i="57"/>
  <c r="BG100" i="57"/>
  <c r="BF100" i="57"/>
  <c r="T100" i="57"/>
  <c r="R100" i="57"/>
  <c r="P100" i="57"/>
  <c r="BI99" i="57"/>
  <c r="BH99" i="57"/>
  <c r="BG99" i="57"/>
  <c r="BF99" i="57"/>
  <c r="T99" i="57"/>
  <c r="R99" i="57"/>
  <c r="P99" i="57"/>
  <c r="BI98" i="57"/>
  <c r="BH98" i="57"/>
  <c r="BG98" i="57"/>
  <c r="BF98" i="57"/>
  <c r="T98" i="57"/>
  <c r="R98" i="57"/>
  <c r="P98" i="57"/>
  <c r="BI97" i="57"/>
  <c r="BH97" i="57"/>
  <c r="BG97" i="57"/>
  <c r="BF97" i="57"/>
  <c r="T97" i="57"/>
  <c r="R97" i="57"/>
  <c r="P97" i="57"/>
  <c r="BI96" i="57"/>
  <c r="BH96" i="57"/>
  <c r="BG96" i="57"/>
  <c r="BF96" i="57"/>
  <c r="T96" i="57"/>
  <c r="R96" i="57"/>
  <c r="P96" i="57"/>
  <c r="BI95" i="57"/>
  <c r="BH95" i="57"/>
  <c r="BG95" i="57"/>
  <c r="BF95" i="57"/>
  <c r="T95" i="57"/>
  <c r="R95" i="57"/>
  <c r="P95" i="57"/>
  <c r="BI94" i="57"/>
  <c r="BH94" i="57"/>
  <c r="BG94" i="57"/>
  <c r="BF94" i="57"/>
  <c r="T94" i="57"/>
  <c r="R94" i="57"/>
  <c r="P94" i="57"/>
  <c r="BI93" i="57"/>
  <c r="BH93" i="57"/>
  <c r="BG93" i="57"/>
  <c r="BF93" i="57"/>
  <c r="T93" i="57"/>
  <c r="R93" i="57"/>
  <c r="P93" i="57"/>
  <c r="BI92" i="57"/>
  <c r="BH92" i="57"/>
  <c r="BG92" i="57"/>
  <c r="BF92" i="57"/>
  <c r="T92" i="57"/>
  <c r="R92" i="57"/>
  <c r="P92" i="57"/>
  <c r="BI91" i="57"/>
  <c r="BH91" i="57"/>
  <c r="BG91" i="57"/>
  <c r="BF91" i="57"/>
  <c r="T91" i="57"/>
  <c r="R91" i="57"/>
  <c r="P91" i="57"/>
  <c r="BI90" i="57"/>
  <c r="BH90" i="57"/>
  <c r="BG90" i="57"/>
  <c r="BF90" i="57"/>
  <c r="T90" i="57"/>
  <c r="R90" i="57"/>
  <c r="P90" i="57"/>
  <c r="BI89" i="57"/>
  <c r="BH89" i="57"/>
  <c r="BG89" i="57"/>
  <c r="BF89" i="57"/>
  <c r="T89" i="57"/>
  <c r="R89" i="57"/>
  <c r="P89" i="57"/>
  <c r="J83" i="57"/>
  <c r="F83" i="57"/>
  <c r="F81" i="57"/>
  <c r="E79" i="57"/>
  <c r="J58" i="57"/>
  <c r="F58" i="57"/>
  <c r="F56" i="57"/>
  <c r="E54" i="57"/>
  <c r="J26" i="57"/>
  <c r="E26" i="57"/>
  <c r="J59" i="57"/>
  <c r="J25" i="57"/>
  <c r="J20" i="57"/>
  <c r="E20" i="57"/>
  <c r="F84" i="57"/>
  <c r="J19" i="57"/>
  <c r="J14" i="57"/>
  <c r="J81" i="57" s="1"/>
  <c r="E7" i="57"/>
  <c r="E50" i="57" s="1"/>
  <c r="J39" i="56"/>
  <c r="J38" i="56"/>
  <c r="AY115" i="1"/>
  <c r="J37" i="56"/>
  <c r="AX115" i="1" s="1"/>
  <c r="BI215" i="56"/>
  <c r="BH215" i="56"/>
  <c r="BG215" i="56"/>
  <c r="BF215" i="56"/>
  <c r="T215" i="56"/>
  <c r="R215" i="56"/>
  <c r="P215" i="56"/>
  <c r="BI214" i="56"/>
  <c r="BH214" i="56"/>
  <c r="BG214" i="56"/>
  <c r="BF214" i="56"/>
  <c r="T214" i="56"/>
  <c r="R214" i="56"/>
  <c r="P214" i="56"/>
  <c r="BI212" i="56"/>
  <c r="BH212" i="56"/>
  <c r="BG212" i="56"/>
  <c r="BF212" i="56"/>
  <c r="T212" i="56"/>
  <c r="R212" i="56"/>
  <c r="P212" i="56"/>
  <c r="BI211" i="56"/>
  <c r="BH211" i="56"/>
  <c r="BG211" i="56"/>
  <c r="BF211" i="56"/>
  <c r="T211" i="56"/>
  <c r="R211" i="56"/>
  <c r="P211" i="56"/>
  <c r="BI210" i="56"/>
  <c r="BH210" i="56"/>
  <c r="BG210" i="56"/>
  <c r="BF210" i="56"/>
  <c r="T210" i="56"/>
  <c r="R210" i="56"/>
  <c r="P210" i="56"/>
  <c r="BI209" i="56"/>
  <c r="BH209" i="56"/>
  <c r="BG209" i="56"/>
  <c r="BF209" i="56"/>
  <c r="T209" i="56"/>
  <c r="R209" i="56"/>
  <c r="P209" i="56"/>
  <c r="BI207" i="56"/>
  <c r="BH207" i="56"/>
  <c r="BG207" i="56"/>
  <c r="BF207" i="56"/>
  <c r="T207" i="56"/>
  <c r="R207" i="56"/>
  <c r="P207" i="56"/>
  <c r="BI206" i="56"/>
  <c r="BH206" i="56"/>
  <c r="BG206" i="56"/>
  <c r="BF206" i="56"/>
  <c r="T206" i="56"/>
  <c r="R206" i="56"/>
  <c r="P206" i="56"/>
  <c r="BI205" i="56"/>
  <c r="BH205" i="56"/>
  <c r="BG205" i="56"/>
  <c r="BF205" i="56"/>
  <c r="T205" i="56"/>
  <c r="R205" i="56"/>
  <c r="P205" i="56"/>
  <c r="BI204" i="56"/>
  <c r="BH204" i="56"/>
  <c r="BG204" i="56"/>
  <c r="BF204" i="56"/>
  <c r="T204" i="56"/>
  <c r="R204" i="56"/>
  <c r="P204" i="56"/>
  <c r="BI203" i="56"/>
  <c r="BH203" i="56"/>
  <c r="BG203" i="56"/>
  <c r="BF203" i="56"/>
  <c r="T203" i="56"/>
  <c r="R203" i="56"/>
  <c r="P203" i="56"/>
  <c r="BI202" i="56"/>
  <c r="BH202" i="56"/>
  <c r="BG202" i="56"/>
  <c r="BF202" i="56"/>
  <c r="T202" i="56"/>
  <c r="R202" i="56"/>
  <c r="P202" i="56"/>
  <c r="BI201" i="56"/>
  <c r="BH201" i="56"/>
  <c r="BG201" i="56"/>
  <c r="BF201" i="56"/>
  <c r="T201" i="56"/>
  <c r="R201" i="56"/>
  <c r="P201" i="56"/>
  <c r="BI200" i="56"/>
  <c r="BH200" i="56"/>
  <c r="BG200" i="56"/>
  <c r="BF200" i="56"/>
  <c r="T200" i="56"/>
  <c r="R200" i="56"/>
  <c r="P200" i="56"/>
  <c r="BI198" i="56"/>
  <c r="BH198" i="56"/>
  <c r="BG198" i="56"/>
  <c r="BF198" i="56"/>
  <c r="T198" i="56"/>
  <c r="R198" i="56"/>
  <c r="P198" i="56"/>
  <c r="BI197" i="56"/>
  <c r="BH197" i="56"/>
  <c r="BG197" i="56"/>
  <c r="BF197" i="56"/>
  <c r="T197" i="56"/>
  <c r="R197" i="56"/>
  <c r="P197" i="56"/>
  <c r="BI196" i="56"/>
  <c r="BH196" i="56"/>
  <c r="BG196" i="56"/>
  <c r="BF196" i="56"/>
  <c r="T196" i="56"/>
  <c r="R196" i="56"/>
  <c r="P196" i="56"/>
  <c r="BI195" i="56"/>
  <c r="BH195" i="56"/>
  <c r="BG195" i="56"/>
  <c r="BF195" i="56"/>
  <c r="T195" i="56"/>
  <c r="R195" i="56"/>
  <c r="P195" i="56"/>
  <c r="BI194" i="56"/>
  <c r="BH194" i="56"/>
  <c r="BG194" i="56"/>
  <c r="BF194" i="56"/>
  <c r="T194" i="56"/>
  <c r="R194" i="56"/>
  <c r="P194" i="56"/>
  <c r="BI193" i="56"/>
  <c r="BH193" i="56"/>
  <c r="BG193" i="56"/>
  <c r="BF193" i="56"/>
  <c r="T193" i="56"/>
  <c r="R193" i="56"/>
  <c r="P193" i="56"/>
  <c r="BI192" i="56"/>
  <c r="BH192" i="56"/>
  <c r="BG192" i="56"/>
  <c r="BF192" i="56"/>
  <c r="T192" i="56"/>
  <c r="R192" i="56"/>
  <c r="P192" i="56"/>
  <c r="BI191" i="56"/>
  <c r="BH191" i="56"/>
  <c r="BG191" i="56"/>
  <c r="BF191" i="56"/>
  <c r="T191" i="56"/>
  <c r="R191" i="56"/>
  <c r="P191" i="56"/>
  <c r="BI190" i="56"/>
  <c r="BH190" i="56"/>
  <c r="BG190" i="56"/>
  <c r="BF190" i="56"/>
  <c r="T190" i="56"/>
  <c r="R190" i="56"/>
  <c r="P190" i="56"/>
  <c r="BI189" i="56"/>
  <c r="BH189" i="56"/>
  <c r="BG189" i="56"/>
  <c r="BF189" i="56"/>
  <c r="T189" i="56"/>
  <c r="R189" i="56"/>
  <c r="P189" i="56"/>
  <c r="BI188" i="56"/>
  <c r="BH188" i="56"/>
  <c r="BG188" i="56"/>
  <c r="BF188" i="56"/>
  <c r="T188" i="56"/>
  <c r="R188" i="56"/>
  <c r="P188" i="56"/>
  <c r="BI187" i="56"/>
  <c r="BH187" i="56"/>
  <c r="BG187" i="56"/>
  <c r="BF187" i="56"/>
  <c r="T187" i="56"/>
  <c r="R187" i="56"/>
  <c r="P187" i="56"/>
  <c r="BI186" i="56"/>
  <c r="BH186" i="56"/>
  <c r="BG186" i="56"/>
  <c r="BF186" i="56"/>
  <c r="T186" i="56"/>
  <c r="R186" i="56"/>
  <c r="P186" i="56"/>
  <c r="BI183" i="56"/>
  <c r="BH183" i="56"/>
  <c r="BG183" i="56"/>
  <c r="BF183" i="56"/>
  <c r="T183" i="56"/>
  <c r="R183" i="56"/>
  <c r="P183" i="56"/>
  <c r="BI181" i="56"/>
  <c r="BH181" i="56"/>
  <c r="BG181" i="56"/>
  <c r="BF181" i="56"/>
  <c r="T181" i="56"/>
  <c r="R181" i="56"/>
  <c r="P181" i="56"/>
  <c r="BI180" i="56"/>
  <c r="BH180" i="56"/>
  <c r="BG180" i="56"/>
  <c r="BF180" i="56"/>
  <c r="T180" i="56"/>
  <c r="R180" i="56"/>
  <c r="P180" i="56"/>
  <c r="BI179" i="56"/>
  <c r="BH179" i="56"/>
  <c r="BG179" i="56"/>
  <c r="BF179" i="56"/>
  <c r="T179" i="56"/>
  <c r="R179" i="56"/>
  <c r="P179" i="56"/>
  <c r="BI178" i="56"/>
  <c r="BH178" i="56"/>
  <c r="BG178" i="56"/>
  <c r="BF178" i="56"/>
  <c r="T178" i="56"/>
  <c r="R178" i="56"/>
  <c r="P178" i="56"/>
  <c r="BI177" i="56"/>
  <c r="BH177" i="56"/>
  <c r="BG177" i="56"/>
  <c r="BF177" i="56"/>
  <c r="T177" i="56"/>
  <c r="R177" i="56"/>
  <c r="P177" i="56"/>
  <c r="BI176" i="56"/>
  <c r="BH176" i="56"/>
  <c r="BG176" i="56"/>
  <c r="BF176" i="56"/>
  <c r="T176" i="56"/>
  <c r="R176" i="56"/>
  <c r="P176" i="56"/>
  <c r="BI174" i="56"/>
  <c r="BH174" i="56"/>
  <c r="BG174" i="56"/>
  <c r="BF174" i="56"/>
  <c r="T174" i="56"/>
  <c r="R174" i="56"/>
  <c r="P174" i="56"/>
  <c r="BI173" i="56"/>
  <c r="BH173" i="56"/>
  <c r="BG173" i="56"/>
  <c r="BF173" i="56"/>
  <c r="T173" i="56"/>
  <c r="R173" i="56"/>
  <c r="P173" i="56"/>
  <c r="BI172" i="56"/>
  <c r="BH172" i="56"/>
  <c r="BG172" i="56"/>
  <c r="BF172" i="56"/>
  <c r="T172" i="56"/>
  <c r="R172" i="56"/>
  <c r="P172" i="56"/>
  <c r="BI171" i="56"/>
  <c r="BH171" i="56"/>
  <c r="BG171" i="56"/>
  <c r="BF171" i="56"/>
  <c r="T171" i="56"/>
  <c r="R171" i="56"/>
  <c r="P171" i="56"/>
  <c r="BI170" i="56"/>
  <c r="BH170" i="56"/>
  <c r="BG170" i="56"/>
  <c r="BF170" i="56"/>
  <c r="T170" i="56"/>
  <c r="R170" i="56"/>
  <c r="P170" i="56"/>
  <c r="BI169" i="56"/>
  <c r="BH169" i="56"/>
  <c r="BG169" i="56"/>
  <c r="BF169" i="56"/>
  <c r="T169" i="56"/>
  <c r="R169" i="56"/>
  <c r="P169" i="56"/>
  <c r="BI168" i="56"/>
  <c r="BH168" i="56"/>
  <c r="BG168" i="56"/>
  <c r="BF168" i="56"/>
  <c r="T168" i="56"/>
  <c r="R168" i="56"/>
  <c r="P168" i="56"/>
  <c r="BI167" i="56"/>
  <c r="BH167" i="56"/>
  <c r="BG167" i="56"/>
  <c r="BF167" i="56"/>
  <c r="T167" i="56"/>
  <c r="R167" i="56"/>
  <c r="P167" i="56"/>
  <c r="BI166" i="56"/>
  <c r="BH166" i="56"/>
  <c r="BG166" i="56"/>
  <c r="BF166" i="56"/>
  <c r="T166" i="56"/>
  <c r="R166" i="56"/>
  <c r="P166" i="56"/>
  <c r="BI165" i="56"/>
  <c r="BH165" i="56"/>
  <c r="BG165" i="56"/>
  <c r="BF165" i="56"/>
  <c r="T165" i="56"/>
  <c r="R165" i="56"/>
  <c r="P165" i="56"/>
  <c r="BI164" i="56"/>
  <c r="BH164" i="56"/>
  <c r="BG164" i="56"/>
  <c r="BF164" i="56"/>
  <c r="T164" i="56"/>
  <c r="R164" i="56"/>
  <c r="P164" i="56"/>
  <c r="BI163" i="56"/>
  <c r="BH163" i="56"/>
  <c r="BG163" i="56"/>
  <c r="BF163" i="56"/>
  <c r="T163" i="56"/>
  <c r="R163" i="56"/>
  <c r="P163" i="56"/>
  <c r="BI162" i="56"/>
  <c r="BH162" i="56"/>
  <c r="BG162" i="56"/>
  <c r="BF162" i="56"/>
  <c r="T162" i="56"/>
  <c r="R162" i="56"/>
  <c r="P162" i="56"/>
  <c r="BI161" i="56"/>
  <c r="BH161" i="56"/>
  <c r="BG161" i="56"/>
  <c r="BF161" i="56"/>
  <c r="T161" i="56"/>
  <c r="R161" i="56"/>
  <c r="P161" i="56"/>
  <c r="BI160" i="56"/>
  <c r="BH160" i="56"/>
  <c r="BG160" i="56"/>
  <c r="BF160" i="56"/>
  <c r="T160" i="56"/>
  <c r="R160" i="56"/>
  <c r="P160" i="56"/>
  <c r="BI159" i="56"/>
  <c r="BH159" i="56"/>
  <c r="BG159" i="56"/>
  <c r="BF159" i="56"/>
  <c r="T159" i="56"/>
  <c r="R159" i="56"/>
  <c r="P159" i="56"/>
  <c r="BI158" i="56"/>
  <c r="BH158" i="56"/>
  <c r="BG158" i="56"/>
  <c r="BF158" i="56"/>
  <c r="T158" i="56"/>
  <c r="R158" i="56"/>
  <c r="P158" i="56"/>
  <c r="BI157" i="56"/>
  <c r="BH157" i="56"/>
  <c r="BG157" i="56"/>
  <c r="BF157" i="56"/>
  <c r="T157" i="56"/>
  <c r="R157" i="56"/>
  <c r="P157" i="56"/>
  <c r="BI155" i="56"/>
  <c r="BH155" i="56"/>
  <c r="BG155" i="56"/>
  <c r="BF155" i="56"/>
  <c r="T155" i="56"/>
  <c r="R155" i="56"/>
  <c r="P155" i="56"/>
  <c r="BI154" i="56"/>
  <c r="BH154" i="56"/>
  <c r="BG154" i="56"/>
  <c r="BF154" i="56"/>
  <c r="T154" i="56"/>
  <c r="R154" i="56"/>
  <c r="P154" i="56"/>
  <c r="BI153" i="56"/>
  <c r="BH153" i="56"/>
  <c r="BG153" i="56"/>
  <c r="BF153" i="56"/>
  <c r="T153" i="56"/>
  <c r="R153" i="56"/>
  <c r="P153" i="56"/>
  <c r="BI152" i="56"/>
  <c r="BH152" i="56"/>
  <c r="BG152" i="56"/>
  <c r="BF152" i="56"/>
  <c r="T152" i="56"/>
  <c r="R152" i="56"/>
  <c r="P152" i="56"/>
  <c r="BI151" i="56"/>
  <c r="BH151" i="56"/>
  <c r="BG151" i="56"/>
  <c r="BF151" i="56"/>
  <c r="T151" i="56"/>
  <c r="R151" i="56"/>
  <c r="P151" i="56"/>
  <c r="BI150" i="56"/>
  <c r="BH150" i="56"/>
  <c r="BG150" i="56"/>
  <c r="BF150" i="56"/>
  <c r="T150" i="56"/>
  <c r="R150" i="56"/>
  <c r="P150" i="56"/>
  <c r="BI149" i="56"/>
  <c r="BH149" i="56"/>
  <c r="BG149" i="56"/>
  <c r="BF149" i="56"/>
  <c r="T149" i="56"/>
  <c r="R149" i="56"/>
  <c r="P149" i="56"/>
  <c r="BI148" i="56"/>
  <c r="BH148" i="56"/>
  <c r="BG148" i="56"/>
  <c r="BF148" i="56"/>
  <c r="T148" i="56"/>
  <c r="R148" i="56"/>
  <c r="P148" i="56"/>
  <c r="BI147" i="56"/>
  <c r="BH147" i="56"/>
  <c r="BG147" i="56"/>
  <c r="BF147" i="56"/>
  <c r="T147" i="56"/>
  <c r="R147" i="56"/>
  <c r="P147" i="56"/>
  <c r="BI146" i="56"/>
  <c r="BH146" i="56"/>
  <c r="BG146" i="56"/>
  <c r="BF146" i="56"/>
  <c r="T146" i="56"/>
  <c r="R146" i="56"/>
  <c r="P146" i="56"/>
  <c r="BI145" i="56"/>
  <c r="BH145" i="56"/>
  <c r="BG145" i="56"/>
  <c r="BF145" i="56"/>
  <c r="T145" i="56"/>
  <c r="R145" i="56"/>
  <c r="P145" i="56"/>
  <c r="BI144" i="56"/>
  <c r="BH144" i="56"/>
  <c r="BG144" i="56"/>
  <c r="BF144" i="56"/>
  <c r="T144" i="56"/>
  <c r="R144" i="56"/>
  <c r="P144" i="56"/>
  <c r="BI141" i="56"/>
  <c r="BH141" i="56"/>
  <c r="BG141" i="56"/>
  <c r="BF141" i="56"/>
  <c r="T141" i="56"/>
  <c r="R141" i="56"/>
  <c r="P141" i="56"/>
  <c r="BI140" i="56"/>
  <c r="BH140" i="56"/>
  <c r="BG140" i="56"/>
  <c r="BF140" i="56"/>
  <c r="T140" i="56"/>
  <c r="R140" i="56"/>
  <c r="P140" i="56"/>
  <c r="BI139" i="56"/>
  <c r="BH139" i="56"/>
  <c r="BG139" i="56"/>
  <c r="BF139" i="56"/>
  <c r="T139" i="56"/>
  <c r="R139" i="56"/>
  <c r="P139" i="56"/>
  <c r="BI138" i="56"/>
  <c r="BH138" i="56"/>
  <c r="BG138" i="56"/>
  <c r="BF138" i="56"/>
  <c r="T138" i="56"/>
  <c r="R138" i="56"/>
  <c r="P138" i="56"/>
  <c r="BI137" i="56"/>
  <c r="BH137" i="56"/>
  <c r="BG137" i="56"/>
  <c r="BF137" i="56"/>
  <c r="T137" i="56"/>
  <c r="R137" i="56"/>
  <c r="P137" i="56"/>
  <c r="BI136" i="56"/>
  <c r="BH136" i="56"/>
  <c r="BG136" i="56"/>
  <c r="BF136" i="56"/>
  <c r="T136" i="56"/>
  <c r="R136" i="56"/>
  <c r="P136" i="56"/>
  <c r="BI135" i="56"/>
  <c r="BH135" i="56"/>
  <c r="BG135" i="56"/>
  <c r="BF135" i="56"/>
  <c r="T135" i="56"/>
  <c r="R135" i="56"/>
  <c r="P135" i="56"/>
  <c r="BI134" i="56"/>
  <c r="BH134" i="56"/>
  <c r="BG134" i="56"/>
  <c r="BF134" i="56"/>
  <c r="T134" i="56"/>
  <c r="R134" i="56"/>
  <c r="P134" i="56"/>
  <c r="BI133" i="56"/>
  <c r="BH133" i="56"/>
  <c r="BG133" i="56"/>
  <c r="BF133" i="56"/>
  <c r="T133" i="56"/>
  <c r="R133" i="56"/>
  <c r="P133" i="56"/>
  <c r="BI132" i="56"/>
  <c r="BH132" i="56"/>
  <c r="BG132" i="56"/>
  <c r="BF132" i="56"/>
  <c r="T132" i="56"/>
  <c r="R132" i="56"/>
  <c r="P132" i="56"/>
  <c r="BI131" i="56"/>
  <c r="BH131" i="56"/>
  <c r="BG131" i="56"/>
  <c r="BF131" i="56"/>
  <c r="T131" i="56"/>
  <c r="R131" i="56"/>
  <c r="P131" i="56"/>
  <c r="BI130" i="56"/>
  <c r="BH130" i="56"/>
  <c r="BG130" i="56"/>
  <c r="BF130" i="56"/>
  <c r="T130" i="56"/>
  <c r="R130" i="56"/>
  <c r="P130" i="56"/>
  <c r="BI129" i="56"/>
  <c r="BH129" i="56"/>
  <c r="BG129" i="56"/>
  <c r="BF129" i="56"/>
  <c r="T129" i="56"/>
  <c r="R129" i="56"/>
  <c r="P129" i="56"/>
  <c r="BI128" i="56"/>
  <c r="BH128" i="56"/>
  <c r="BG128" i="56"/>
  <c r="BF128" i="56"/>
  <c r="T128" i="56"/>
  <c r="R128" i="56"/>
  <c r="P128" i="56"/>
  <c r="BI127" i="56"/>
  <c r="BH127" i="56"/>
  <c r="BG127" i="56"/>
  <c r="BF127" i="56"/>
  <c r="T127" i="56"/>
  <c r="R127" i="56"/>
  <c r="P127" i="56"/>
  <c r="BI126" i="56"/>
  <c r="BH126" i="56"/>
  <c r="BG126" i="56"/>
  <c r="BF126" i="56"/>
  <c r="T126" i="56"/>
  <c r="R126" i="56"/>
  <c r="P126" i="56"/>
  <c r="BI125" i="56"/>
  <c r="BH125" i="56"/>
  <c r="BG125" i="56"/>
  <c r="BF125" i="56"/>
  <c r="T125" i="56"/>
  <c r="R125" i="56"/>
  <c r="P125" i="56"/>
  <c r="BI123" i="56"/>
  <c r="BH123" i="56"/>
  <c r="BG123" i="56"/>
  <c r="BF123" i="56"/>
  <c r="T123" i="56"/>
  <c r="R123" i="56"/>
  <c r="P123" i="56"/>
  <c r="BI122" i="56"/>
  <c r="BH122" i="56"/>
  <c r="BG122" i="56"/>
  <c r="BF122" i="56"/>
  <c r="T122" i="56"/>
  <c r="R122" i="56"/>
  <c r="P122" i="56"/>
  <c r="BI121" i="56"/>
  <c r="BH121" i="56"/>
  <c r="BG121" i="56"/>
  <c r="BF121" i="56"/>
  <c r="T121" i="56"/>
  <c r="R121" i="56"/>
  <c r="P121" i="56"/>
  <c r="BI120" i="56"/>
  <c r="BH120" i="56"/>
  <c r="BG120" i="56"/>
  <c r="BF120" i="56"/>
  <c r="T120" i="56"/>
  <c r="R120" i="56"/>
  <c r="P120" i="56"/>
  <c r="BI119" i="56"/>
  <c r="BH119" i="56"/>
  <c r="BG119" i="56"/>
  <c r="BF119" i="56"/>
  <c r="T119" i="56"/>
  <c r="R119" i="56"/>
  <c r="P119" i="56"/>
  <c r="BI118" i="56"/>
  <c r="BH118" i="56"/>
  <c r="BG118" i="56"/>
  <c r="BF118" i="56"/>
  <c r="T118" i="56"/>
  <c r="R118" i="56"/>
  <c r="P118" i="56"/>
  <c r="BI117" i="56"/>
  <c r="BH117" i="56"/>
  <c r="BG117" i="56"/>
  <c r="BF117" i="56"/>
  <c r="T117" i="56"/>
  <c r="R117" i="56"/>
  <c r="P117" i="56"/>
  <c r="BI116" i="56"/>
  <c r="BH116" i="56"/>
  <c r="BG116" i="56"/>
  <c r="BF116" i="56"/>
  <c r="T116" i="56"/>
  <c r="R116" i="56"/>
  <c r="P116" i="56"/>
  <c r="BI115" i="56"/>
  <c r="BH115" i="56"/>
  <c r="BG115" i="56"/>
  <c r="BF115" i="56"/>
  <c r="T115" i="56"/>
  <c r="R115" i="56"/>
  <c r="P115" i="56"/>
  <c r="BI114" i="56"/>
  <c r="BH114" i="56"/>
  <c r="BG114" i="56"/>
  <c r="BF114" i="56"/>
  <c r="T114" i="56"/>
  <c r="R114" i="56"/>
  <c r="P114" i="56"/>
  <c r="BI113" i="56"/>
  <c r="BH113" i="56"/>
  <c r="BG113" i="56"/>
  <c r="BF113" i="56"/>
  <c r="T113" i="56"/>
  <c r="R113" i="56"/>
  <c r="P113" i="56"/>
  <c r="BI112" i="56"/>
  <c r="BH112" i="56"/>
  <c r="BG112" i="56"/>
  <c r="BF112" i="56"/>
  <c r="T112" i="56"/>
  <c r="R112" i="56"/>
  <c r="P112" i="56"/>
  <c r="BI111" i="56"/>
  <c r="BH111" i="56"/>
  <c r="BG111" i="56"/>
  <c r="BF111" i="56"/>
  <c r="T111" i="56"/>
  <c r="R111" i="56"/>
  <c r="P111" i="56"/>
  <c r="BI110" i="56"/>
  <c r="BH110" i="56"/>
  <c r="BG110" i="56"/>
  <c r="BF110" i="56"/>
  <c r="T110" i="56"/>
  <c r="R110" i="56"/>
  <c r="P110" i="56"/>
  <c r="BI109" i="56"/>
  <c r="BH109" i="56"/>
  <c r="BG109" i="56"/>
  <c r="BF109" i="56"/>
  <c r="T109" i="56"/>
  <c r="R109" i="56"/>
  <c r="P109" i="56"/>
  <c r="BI108" i="56"/>
  <c r="BH108" i="56"/>
  <c r="BG108" i="56"/>
  <c r="BF108" i="56"/>
  <c r="T108" i="56"/>
  <c r="R108" i="56"/>
  <c r="P108" i="56"/>
  <c r="BI107" i="56"/>
  <c r="BH107" i="56"/>
  <c r="BG107" i="56"/>
  <c r="BF107" i="56"/>
  <c r="T107" i="56"/>
  <c r="R107" i="56"/>
  <c r="P107" i="56"/>
  <c r="BI106" i="56"/>
  <c r="BH106" i="56"/>
  <c r="BG106" i="56"/>
  <c r="BF106" i="56"/>
  <c r="T106" i="56"/>
  <c r="R106" i="56"/>
  <c r="P106" i="56"/>
  <c r="BI105" i="56"/>
  <c r="BH105" i="56"/>
  <c r="BG105" i="56"/>
  <c r="BF105" i="56"/>
  <c r="T105" i="56"/>
  <c r="R105" i="56"/>
  <c r="P105" i="56"/>
  <c r="BI104" i="56"/>
  <c r="BH104" i="56"/>
  <c r="BG104" i="56"/>
  <c r="BF104" i="56"/>
  <c r="T104" i="56"/>
  <c r="R104" i="56"/>
  <c r="P104" i="56"/>
  <c r="BI103" i="56"/>
  <c r="BH103" i="56"/>
  <c r="BG103" i="56"/>
  <c r="BF103" i="56"/>
  <c r="T103" i="56"/>
  <c r="R103" i="56"/>
  <c r="P103" i="56"/>
  <c r="BI102" i="56"/>
  <c r="BH102" i="56"/>
  <c r="BG102" i="56"/>
  <c r="BF102" i="56"/>
  <c r="T102" i="56"/>
  <c r="R102" i="56"/>
  <c r="P102" i="56"/>
  <c r="BI101" i="56"/>
  <c r="BH101" i="56"/>
  <c r="BG101" i="56"/>
  <c r="BF101" i="56"/>
  <c r="T101" i="56"/>
  <c r="R101" i="56"/>
  <c r="P101" i="56"/>
  <c r="BI100" i="56"/>
  <c r="BH100" i="56"/>
  <c r="BG100" i="56"/>
  <c r="BF100" i="56"/>
  <c r="T100" i="56"/>
  <c r="R100" i="56"/>
  <c r="P100" i="56"/>
  <c r="BI98" i="56"/>
  <c r="BH98" i="56"/>
  <c r="BG98" i="56"/>
  <c r="BF98" i="56"/>
  <c r="T98" i="56"/>
  <c r="R98" i="56"/>
  <c r="P98" i="56"/>
  <c r="BI97" i="56"/>
  <c r="BH97" i="56"/>
  <c r="BG97" i="56"/>
  <c r="BF97" i="56"/>
  <c r="T97" i="56"/>
  <c r="R97" i="56"/>
  <c r="P97" i="56"/>
  <c r="BI96" i="56"/>
  <c r="BH96" i="56"/>
  <c r="BG96" i="56"/>
  <c r="BF96" i="56"/>
  <c r="T96" i="56"/>
  <c r="R96" i="56"/>
  <c r="P96" i="56"/>
  <c r="J90" i="56"/>
  <c r="F90" i="56"/>
  <c r="F88" i="56"/>
  <c r="E86" i="56"/>
  <c r="J58" i="56"/>
  <c r="F58" i="56"/>
  <c r="F56" i="56"/>
  <c r="E54" i="56"/>
  <c r="J26" i="56"/>
  <c r="E26" i="56"/>
  <c r="J91" i="56" s="1"/>
  <c r="J25" i="56"/>
  <c r="J20" i="56"/>
  <c r="E20" i="56"/>
  <c r="F91" i="56" s="1"/>
  <c r="J19" i="56"/>
  <c r="J14" i="56"/>
  <c r="J56" i="56"/>
  <c r="E7" i="56"/>
  <c r="E50" i="56" s="1"/>
  <c r="J39" i="55"/>
  <c r="J38" i="55"/>
  <c r="AY114" i="1" s="1"/>
  <c r="J37" i="55"/>
  <c r="AX114" i="1"/>
  <c r="BI176" i="55"/>
  <c r="BH176" i="55"/>
  <c r="BG176" i="55"/>
  <c r="BF176" i="55"/>
  <c r="T176" i="55"/>
  <c r="R176" i="55"/>
  <c r="P176" i="55"/>
  <c r="BI174" i="55"/>
  <c r="BH174" i="55"/>
  <c r="BG174" i="55"/>
  <c r="BF174" i="55"/>
  <c r="T174" i="55"/>
  <c r="R174" i="55"/>
  <c r="P174" i="55"/>
  <c r="BI172" i="55"/>
  <c r="BH172" i="55"/>
  <c r="BG172" i="55"/>
  <c r="BF172" i="55"/>
  <c r="T172" i="55"/>
  <c r="R172" i="55"/>
  <c r="P172" i="55"/>
  <c r="BI170" i="55"/>
  <c r="BH170" i="55"/>
  <c r="BG170" i="55"/>
  <c r="BF170" i="55"/>
  <c r="T170" i="55"/>
  <c r="R170" i="55"/>
  <c r="P170" i="55"/>
  <c r="BI168" i="55"/>
  <c r="BH168" i="55"/>
  <c r="BG168" i="55"/>
  <c r="BF168" i="55"/>
  <c r="T168" i="55"/>
  <c r="R168" i="55"/>
  <c r="P168" i="55"/>
  <c r="BI166" i="55"/>
  <c r="BH166" i="55"/>
  <c r="BG166" i="55"/>
  <c r="BF166" i="55"/>
  <c r="T166" i="55"/>
  <c r="R166" i="55"/>
  <c r="P166" i="55"/>
  <c r="BI163" i="55"/>
  <c r="BH163" i="55"/>
  <c r="BG163" i="55"/>
  <c r="BF163" i="55"/>
  <c r="T163" i="55"/>
  <c r="R163" i="55"/>
  <c r="P163" i="55"/>
  <c r="BI161" i="55"/>
  <c r="BH161" i="55"/>
  <c r="BG161" i="55"/>
  <c r="BF161" i="55"/>
  <c r="T161" i="55"/>
  <c r="R161" i="55"/>
  <c r="P161" i="55"/>
  <c r="BI159" i="55"/>
  <c r="BH159" i="55"/>
  <c r="BG159" i="55"/>
  <c r="BF159" i="55"/>
  <c r="T159" i="55"/>
  <c r="R159" i="55"/>
  <c r="P159" i="55"/>
  <c r="BI157" i="55"/>
  <c r="BH157" i="55"/>
  <c r="BG157" i="55"/>
  <c r="BF157" i="55"/>
  <c r="T157" i="55"/>
  <c r="R157" i="55"/>
  <c r="P157" i="55"/>
  <c r="BI155" i="55"/>
  <c r="BH155" i="55"/>
  <c r="BG155" i="55"/>
  <c r="BF155" i="55"/>
  <c r="T155" i="55"/>
  <c r="R155" i="55"/>
  <c r="P155" i="55"/>
  <c r="BI153" i="55"/>
  <c r="BH153" i="55"/>
  <c r="BG153" i="55"/>
  <c r="BF153" i="55"/>
  <c r="T153" i="55"/>
  <c r="R153" i="55"/>
  <c r="P153" i="55"/>
  <c r="BI150" i="55"/>
  <c r="BH150" i="55"/>
  <c r="BG150" i="55"/>
  <c r="BF150" i="55"/>
  <c r="T150" i="55"/>
  <c r="R150" i="55"/>
  <c r="P150" i="55"/>
  <c r="BI148" i="55"/>
  <c r="BH148" i="55"/>
  <c r="BG148" i="55"/>
  <c r="BF148" i="55"/>
  <c r="T148" i="55"/>
  <c r="R148" i="55"/>
  <c r="P148" i="55"/>
  <c r="BI146" i="55"/>
  <c r="BH146" i="55"/>
  <c r="BG146" i="55"/>
  <c r="BF146" i="55"/>
  <c r="T146" i="55"/>
  <c r="R146" i="55"/>
  <c r="P146" i="55"/>
  <c r="BI144" i="55"/>
  <c r="BH144" i="55"/>
  <c r="BG144" i="55"/>
  <c r="BF144" i="55"/>
  <c r="T144" i="55"/>
  <c r="R144" i="55"/>
  <c r="P144" i="55"/>
  <c r="BI142" i="55"/>
  <c r="BH142" i="55"/>
  <c r="BG142" i="55"/>
  <c r="BF142" i="55"/>
  <c r="T142" i="55"/>
  <c r="R142" i="55"/>
  <c r="P142" i="55"/>
  <c r="BI140" i="55"/>
  <c r="BH140" i="55"/>
  <c r="BG140" i="55"/>
  <c r="BF140" i="55"/>
  <c r="T140" i="55"/>
  <c r="R140" i="55"/>
  <c r="P140" i="55"/>
  <c r="BI138" i="55"/>
  <c r="BH138" i="55"/>
  <c r="BG138" i="55"/>
  <c r="BF138" i="55"/>
  <c r="T138" i="55"/>
  <c r="R138" i="55"/>
  <c r="P138" i="55"/>
  <c r="BI136" i="55"/>
  <c r="BH136" i="55"/>
  <c r="BG136" i="55"/>
  <c r="BF136" i="55"/>
  <c r="T136" i="55"/>
  <c r="R136" i="55"/>
  <c r="P136" i="55"/>
  <c r="BI134" i="55"/>
  <c r="BH134" i="55"/>
  <c r="BG134" i="55"/>
  <c r="BF134" i="55"/>
  <c r="T134" i="55"/>
  <c r="R134" i="55"/>
  <c r="P134" i="55"/>
  <c r="BI131" i="55"/>
  <c r="BH131" i="55"/>
  <c r="BG131" i="55"/>
  <c r="BF131" i="55"/>
  <c r="T131" i="55"/>
  <c r="R131" i="55"/>
  <c r="P131" i="55"/>
  <c r="BI129" i="55"/>
  <c r="BH129" i="55"/>
  <c r="BG129" i="55"/>
  <c r="BF129" i="55"/>
  <c r="T129" i="55"/>
  <c r="R129" i="55"/>
  <c r="P129" i="55"/>
  <c r="BI127" i="55"/>
  <c r="BH127" i="55"/>
  <c r="BG127" i="55"/>
  <c r="BF127" i="55"/>
  <c r="T127" i="55"/>
  <c r="R127" i="55"/>
  <c r="P127" i="55"/>
  <c r="BI125" i="55"/>
  <c r="BH125" i="55"/>
  <c r="BG125" i="55"/>
  <c r="BF125" i="55"/>
  <c r="T125" i="55"/>
  <c r="R125" i="55"/>
  <c r="P125" i="55"/>
  <c r="BI123" i="55"/>
  <c r="BH123" i="55"/>
  <c r="BG123" i="55"/>
  <c r="BF123" i="55"/>
  <c r="T123" i="55"/>
  <c r="R123" i="55"/>
  <c r="P123" i="55"/>
  <c r="BI121" i="55"/>
  <c r="BH121" i="55"/>
  <c r="BG121" i="55"/>
  <c r="BF121" i="55"/>
  <c r="T121" i="55"/>
  <c r="R121" i="55"/>
  <c r="P121" i="55"/>
  <c r="BI119" i="55"/>
  <c r="BH119" i="55"/>
  <c r="BG119" i="55"/>
  <c r="BF119" i="55"/>
  <c r="T119" i="55"/>
  <c r="R119" i="55"/>
  <c r="P119" i="55"/>
  <c r="BI117" i="55"/>
  <c r="BH117" i="55"/>
  <c r="BG117" i="55"/>
  <c r="BF117" i="55"/>
  <c r="T117" i="55"/>
  <c r="R117" i="55"/>
  <c r="P117" i="55"/>
  <c r="BI115" i="55"/>
  <c r="BH115" i="55"/>
  <c r="BG115" i="55"/>
  <c r="BF115" i="55"/>
  <c r="T115" i="55"/>
  <c r="R115" i="55"/>
  <c r="P115" i="55"/>
  <c r="BI113" i="55"/>
  <c r="BH113" i="55"/>
  <c r="BG113" i="55"/>
  <c r="BF113" i="55"/>
  <c r="T113" i="55"/>
  <c r="R113" i="55"/>
  <c r="P113" i="55"/>
  <c r="BI111" i="55"/>
  <c r="BH111" i="55"/>
  <c r="BG111" i="55"/>
  <c r="BF111" i="55"/>
  <c r="T111" i="55"/>
  <c r="R111" i="55"/>
  <c r="P111" i="55"/>
  <c r="BI109" i="55"/>
  <c r="BH109" i="55"/>
  <c r="BG109" i="55"/>
  <c r="BF109" i="55"/>
  <c r="T109" i="55"/>
  <c r="R109" i="55"/>
  <c r="P109" i="55"/>
  <c r="BI107" i="55"/>
  <c r="BH107" i="55"/>
  <c r="BG107" i="55"/>
  <c r="BF107" i="55"/>
  <c r="T107" i="55"/>
  <c r="R107" i="55"/>
  <c r="P107" i="55"/>
  <c r="BI105" i="55"/>
  <c r="BH105" i="55"/>
  <c r="BG105" i="55"/>
  <c r="BF105" i="55"/>
  <c r="T105" i="55"/>
  <c r="R105" i="55"/>
  <c r="P105" i="55"/>
  <c r="BI103" i="55"/>
  <c r="BH103" i="55"/>
  <c r="BG103" i="55"/>
  <c r="BF103" i="55"/>
  <c r="T103" i="55"/>
  <c r="R103" i="55"/>
  <c r="P103" i="55"/>
  <c r="BI101" i="55"/>
  <c r="BH101" i="55"/>
  <c r="BG101" i="55"/>
  <c r="BF101" i="55"/>
  <c r="T101" i="55"/>
  <c r="R101" i="55"/>
  <c r="P101" i="55"/>
  <c r="BI99" i="55"/>
  <c r="BH99" i="55"/>
  <c r="BG99" i="55"/>
  <c r="BF99" i="55"/>
  <c r="T99" i="55"/>
  <c r="R99" i="55"/>
  <c r="P99" i="55"/>
  <c r="BI97" i="55"/>
  <c r="BH97" i="55"/>
  <c r="BG97" i="55"/>
  <c r="BF97" i="55"/>
  <c r="T97" i="55"/>
  <c r="R97" i="55"/>
  <c r="P97" i="55"/>
  <c r="BI95" i="55"/>
  <c r="BH95" i="55"/>
  <c r="BG95" i="55"/>
  <c r="BF95" i="55"/>
  <c r="T95" i="55"/>
  <c r="R95" i="55"/>
  <c r="P95" i="55"/>
  <c r="BI93" i="55"/>
  <c r="BH93" i="55"/>
  <c r="BG93" i="55"/>
  <c r="BF93" i="55"/>
  <c r="T93" i="55"/>
  <c r="R93" i="55"/>
  <c r="P93" i="55"/>
  <c r="BI91" i="55"/>
  <c r="BH91" i="55"/>
  <c r="BG91" i="55"/>
  <c r="BF91" i="55"/>
  <c r="T91" i="55"/>
  <c r="R91" i="55"/>
  <c r="P91" i="55"/>
  <c r="J85" i="55"/>
  <c r="F85" i="55"/>
  <c r="F83" i="55"/>
  <c r="E81" i="55"/>
  <c r="J58" i="55"/>
  <c r="F58" i="55"/>
  <c r="F56" i="55"/>
  <c r="E54" i="55"/>
  <c r="J26" i="55"/>
  <c r="E26" i="55"/>
  <c r="J86" i="55"/>
  <c r="J25" i="55"/>
  <c r="J20" i="55"/>
  <c r="E20" i="55"/>
  <c r="F86" i="55"/>
  <c r="J19" i="55"/>
  <c r="J14" i="55"/>
  <c r="J56" i="55" s="1"/>
  <c r="E7" i="55"/>
  <c r="E77" i="55" s="1"/>
  <c r="J39" i="54"/>
  <c r="J38" i="54"/>
  <c r="AY113" i="1"/>
  <c r="J37" i="54"/>
  <c r="AX113" i="1" s="1"/>
  <c r="BI181" i="54"/>
  <c r="BH181" i="54"/>
  <c r="BG181" i="54"/>
  <c r="BF181" i="54"/>
  <c r="T181" i="54"/>
  <c r="R181" i="54"/>
  <c r="P181" i="54"/>
  <c r="BI180" i="54"/>
  <c r="BH180" i="54"/>
  <c r="BG180" i="54"/>
  <c r="BF180" i="54"/>
  <c r="T180" i="54"/>
  <c r="R180" i="54"/>
  <c r="P180" i="54"/>
  <c r="BI179" i="54"/>
  <c r="BH179" i="54"/>
  <c r="BG179" i="54"/>
  <c r="BF179" i="54"/>
  <c r="T179" i="54"/>
  <c r="R179" i="54"/>
  <c r="P179" i="54"/>
  <c r="BI178" i="54"/>
  <c r="BH178" i="54"/>
  <c r="BG178" i="54"/>
  <c r="BF178" i="54"/>
  <c r="T178" i="54"/>
  <c r="R178" i="54"/>
  <c r="P178" i="54"/>
  <c r="BI177" i="54"/>
  <c r="BH177" i="54"/>
  <c r="BG177" i="54"/>
  <c r="BF177" i="54"/>
  <c r="T177" i="54"/>
  <c r="R177" i="54"/>
  <c r="P177" i="54"/>
  <c r="BI176" i="54"/>
  <c r="BH176" i="54"/>
  <c r="BG176" i="54"/>
  <c r="BF176" i="54"/>
  <c r="T176" i="54"/>
  <c r="R176" i="54"/>
  <c r="P176" i="54"/>
  <c r="BI175" i="54"/>
  <c r="BH175" i="54"/>
  <c r="BG175" i="54"/>
  <c r="BF175" i="54"/>
  <c r="T175" i="54"/>
  <c r="R175" i="54"/>
  <c r="P175" i="54"/>
  <c r="BI174" i="54"/>
  <c r="BH174" i="54"/>
  <c r="BG174" i="54"/>
  <c r="BF174" i="54"/>
  <c r="T174" i="54"/>
  <c r="R174" i="54"/>
  <c r="P174" i="54"/>
  <c r="BI173" i="54"/>
  <c r="BH173" i="54"/>
  <c r="BG173" i="54"/>
  <c r="BF173" i="54"/>
  <c r="T173" i="54"/>
  <c r="R173" i="54"/>
  <c r="P173" i="54"/>
  <c r="BI172" i="54"/>
  <c r="BH172" i="54"/>
  <c r="BG172" i="54"/>
  <c r="BF172" i="54"/>
  <c r="T172" i="54"/>
  <c r="R172" i="54"/>
  <c r="P172" i="54"/>
  <c r="BI171" i="54"/>
  <c r="BH171" i="54"/>
  <c r="BG171" i="54"/>
  <c r="BF171" i="54"/>
  <c r="T171" i="54"/>
  <c r="R171" i="54"/>
  <c r="P171" i="54"/>
  <c r="BI170" i="54"/>
  <c r="BH170" i="54"/>
  <c r="BG170" i="54"/>
  <c r="BF170" i="54"/>
  <c r="T170" i="54"/>
  <c r="R170" i="54"/>
  <c r="P170" i="54"/>
  <c r="BI169" i="54"/>
  <c r="BH169" i="54"/>
  <c r="BG169" i="54"/>
  <c r="BF169" i="54"/>
  <c r="T169" i="54"/>
  <c r="R169" i="54"/>
  <c r="P169" i="54"/>
  <c r="BI168" i="54"/>
  <c r="BH168" i="54"/>
  <c r="BG168" i="54"/>
  <c r="BF168" i="54"/>
  <c r="T168" i="54"/>
  <c r="R168" i="54"/>
  <c r="P168" i="54"/>
  <c r="BI167" i="54"/>
  <c r="BH167" i="54"/>
  <c r="BG167" i="54"/>
  <c r="BF167" i="54"/>
  <c r="T167" i="54"/>
  <c r="R167" i="54"/>
  <c r="P167" i="54"/>
  <c r="BI166" i="54"/>
  <c r="BH166" i="54"/>
  <c r="BG166" i="54"/>
  <c r="BF166" i="54"/>
  <c r="T166" i="54"/>
  <c r="R166" i="54"/>
  <c r="P166" i="54"/>
  <c r="BI165" i="54"/>
  <c r="BH165" i="54"/>
  <c r="BG165" i="54"/>
  <c r="BF165" i="54"/>
  <c r="T165" i="54"/>
  <c r="R165" i="54"/>
  <c r="P165" i="54"/>
  <c r="BI163" i="54"/>
  <c r="BH163" i="54"/>
  <c r="BG163" i="54"/>
  <c r="BF163" i="54"/>
  <c r="T163" i="54"/>
  <c r="R163" i="54"/>
  <c r="P163" i="54"/>
  <c r="BI162" i="54"/>
  <c r="BH162" i="54"/>
  <c r="BG162" i="54"/>
  <c r="BF162" i="54"/>
  <c r="T162" i="54"/>
  <c r="R162" i="54"/>
  <c r="P162" i="54"/>
  <c r="BI161" i="54"/>
  <c r="BH161" i="54"/>
  <c r="BG161" i="54"/>
  <c r="BF161" i="54"/>
  <c r="T161" i="54"/>
  <c r="R161" i="54"/>
  <c r="P161" i="54"/>
  <c r="BI160" i="54"/>
  <c r="BH160" i="54"/>
  <c r="BG160" i="54"/>
  <c r="BF160" i="54"/>
  <c r="T160" i="54"/>
  <c r="R160" i="54"/>
  <c r="P160" i="54"/>
  <c r="BI159" i="54"/>
  <c r="BH159" i="54"/>
  <c r="BG159" i="54"/>
  <c r="BF159" i="54"/>
  <c r="T159" i="54"/>
  <c r="R159" i="54"/>
  <c r="P159" i="54"/>
  <c r="BI156" i="54"/>
  <c r="BH156" i="54"/>
  <c r="BG156" i="54"/>
  <c r="BF156" i="54"/>
  <c r="T156" i="54"/>
  <c r="R156" i="54"/>
  <c r="P156" i="54"/>
  <c r="BI155" i="54"/>
  <c r="BH155" i="54"/>
  <c r="BG155" i="54"/>
  <c r="BF155" i="54"/>
  <c r="T155" i="54"/>
  <c r="R155" i="54"/>
  <c r="P155" i="54"/>
  <c r="BI154" i="54"/>
  <c r="BH154" i="54"/>
  <c r="BG154" i="54"/>
  <c r="BF154" i="54"/>
  <c r="T154" i="54"/>
  <c r="R154" i="54"/>
  <c r="P154" i="54"/>
  <c r="BI153" i="54"/>
  <c r="BH153" i="54"/>
  <c r="BG153" i="54"/>
  <c r="BF153" i="54"/>
  <c r="T153" i="54"/>
  <c r="R153" i="54"/>
  <c r="P153" i="54"/>
  <c r="BI152" i="54"/>
  <c r="BH152" i="54"/>
  <c r="BG152" i="54"/>
  <c r="BF152" i="54"/>
  <c r="T152" i="54"/>
  <c r="R152" i="54"/>
  <c r="P152" i="54"/>
  <c r="BI151" i="54"/>
  <c r="BH151" i="54"/>
  <c r="BG151" i="54"/>
  <c r="BF151" i="54"/>
  <c r="T151" i="54"/>
  <c r="R151" i="54"/>
  <c r="P151" i="54"/>
  <c r="BI150" i="54"/>
  <c r="BH150" i="54"/>
  <c r="BG150" i="54"/>
  <c r="BF150" i="54"/>
  <c r="T150" i="54"/>
  <c r="R150" i="54"/>
  <c r="P150" i="54"/>
  <c r="BI148" i="54"/>
  <c r="BH148" i="54"/>
  <c r="BG148" i="54"/>
  <c r="BF148" i="54"/>
  <c r="T148" i="54"/>
  <c r="R148" i="54"/>
  <c r="P148" i="54"/>
  <c r="BI147" i="54"/>
  <c r="BH147" i="54"/>
  <c r="BG147" i="54"/>
  <c r="BF147" i="54"/>
  <c r="T147" i="54"/>
  <c r="R147" i="54"/>
  <c r="P147" i="54"/>
  <c r="BI146" i="54"/>
  <c r="BH146" i="54"/>
  <c r="BG146" i="54"/>
  <c r="BF146" i="54"/>
  <c r="T146" i="54"/>
  <c r="R146" i="54"/>
  <c r="P146" i="54"/>
  <c r="BI145" i="54"/>
  <c r="BH145" i="54"/>
  <c r="BG145" i="54"/>
  <c r="BF145" i="54"/>
  <c r="T145" i="54"/>
  <c r="R145" i="54"/>
  <c r="P145" i="54"/>
  <c r="BI144" i="54"/>
  <c r="BH144" i="54"/>
  <c r="BG144" i="54"/>
  <c r="BF144" i="54"/>
  <c r="T144" i="54"/>
  <c r="R144" i="54"/>
  <c r="P144" i="54"/>
  <c r="BI143" i="54"/>
  <c r="BH143" i="54"/>
  <c r="BG143" i="54"/>
  <c r="BF143" i="54"/>
  <c r="T143" i="54"/>
  <c r="R143" i="54"/>
  <c r="P143" i="54"/>
  <c r="BI139" i="54"/>
  <c r="BH139" i="54"/>
  <c r="BG139" i="54"/>
  <c r="BF139" i="54"/>
  <c r="T139" i="54"/>
  <c r="R139" i="54"/>
  <c r="P139" i="54"/>
  <c r="BI136" i="54"/>
  <c r="BH136" i="54"/>
  <c r="BG136" i="54"/>
  <c r="BF136" i="54"/>
  <c r="T136" i="54"/>
  <c r="R136" i="54"/>
  <c r="P136" i="54"/>
  <c r="BI134" i="54"/>
  <c r="BH134" i="54"/>
  <c r="BG134" i="54"/>
  <c r="BF134" i="54"/>
  <c r="T134" i="54"/>
  <c r="R134" i="54"/>
  <c r="P134" i="54"/>
  <c r="BI132" i="54"/>
  <c r="BH132" i="54"/>
  <c r="BG132" i="54"/>
  <c r="BF132" i="54"/>
  <c r="T132" i="54"/>
  <c r="R132" i="54"/>
  <c r="P132" i="54"/>
  <c r="BI130" i="54"/>
  <c r="BH130" i="54"/>
  <c r="BG130" i="54"/>
  <c r="BF130" i="54"/>
  <c r="T130" i="54"/>
  <c r="R130" i="54"/>
  <c r="P130" i="54"/>
  <c r="BI128" i="54"/>
  <c r="BH128" i="54"/>
  <c r="BG128" i="54"/>
  <c r="BF128" i="54"/>
  <c r="T128" i="54"/>
  <c r="R128" i="54"/>
  <c r="P128" i="54"/>
  <c r="BI125" i="54"/>
  <c r="BH125" i="54"/>
  <c r="BG125" i="54"/>
  <c r="BF125" i="54"/>
  <c r="T125" i="54"/>
  <c r="R125" i="54"/>
  <c r="P125" i="54"/>
  <c r="BI124" i="54"/>
  <c r="BH124" i="54"/>
  <c r="BG124" i="54"/>
  <c r="BF124" i="54"/>
  <c r="T124" i="54"/>
  <c r="R124" i="54"/>
  <c r="P124" i="54"/>
  <c r="BI123" i="54"/>
  <c r="BH123" i="54"/>
  <c r="BG123" i="54"/>
  <c r="BF123" i="54"/>
  <c r="T123" i="54"/>
  <c r="R123" i="54"/>
  <c r="P123" i="54"/>
  <c r="BI122" i="54"/>
  <c r="BH122" i="54"/>
  <c r="BG122" i="54"/>
  <c r="BF122" i="54"/>
  <c r="T122" i="54"/>
  <c r="R122" i="54"/>
  <c r="P122" i="54"/>
  <c r="BI121" i="54"/>
  <c r="BH121" i="54"/>
  <c r="BG121" i="54"/>
  <c r="BF121" i="54"/>
  <c r="T121" i="54"/>
  <c r="R121" i="54"/>
  <c r="P121" i="54"/>
  <c r="BI120" i="54"/>
  <c r="BH120" i="54"/>
  <c r="BG120" i="54"/>
  <c r="BF120" i="54"/>
  <c r="T120" i="54"/>
  <c r="R120" i="54"/>
  <c r="P120" i="54"/>
  <c r="BI119" i="54"/>
  <c r="BH119" i="54"/>
  <c r="BG119" i="54"/>
  <c r="BF119" i="54"/>
  <c r="T119" i="54"/>
  <c r="R119" i="54"/>
  <c r="P119" i="54"/>
  <c r="BI116" i="54"/>
  <c r="BH116" i="54"/>
  <c r="BG116" i="54"/>
  <c r="BF116" i="54"/>
  <c r="T116" i="54"/>
  <c r="R116" i="54"/>
  <c r="P116" i="54"/>
  <c r="BI115" i="54"/>
  <c r="BH115" i="54"/>
  <c r="BG115" i="54"/>
  <c r="BF115" i="54"/>
  <c r="T115" i="54"/>
  <c r="R115" i="54"/>
  <c r="P115" i="54"/>
  <c r="BI114" i="54"/>
  <c r="BH114" i="54"/>
  <c r="BG114" i="54"/>
  <c r="BF114" i="54"/>
  <c r="T114" i="54"/>
  <c r="R114" i="54"/>
  <c r="P114" i="54"/>
  <c r="BI113" i="54"/>
  <c r="BH113" i="54"/>
  <c r="BG113" i="54"/>
  <c r="BF113" i="54"/>
  <c r="T113" i="54"/>
  <c r="R113" i="54"/>
  <c r="P113" i="54"/>
  <c r="BI110" i="54"/>
  <c r="BH110" i="54"/>
  <c r="BG110" i="54"/>
  <c r="BF110" i="54"/>
  <c r="T110" i="54"/>
  <c r="R110" i="54"/>
  <c r="P110" i="54"/>
  <c r="BI109" i="54"/>
  <c r="BH109" i="54"/>
  <c r="BG109" i="54"/>
  <c r="BF109" i="54"/>
  <c r="T109" i="54"/>
  <c r="R109" i="54"/>
  <c r="P109" i="54"/>
  <c r="BI108" i="54"/>
  <c r="BH108" i="54"/>
  <c r="BG108" i="54"/>
  <c r="BF108" i="54"/>
  <c r="T108" i="54"/>
  <c r="R108" i="54"/>
  <c r="P108" i="54"/>
  <c r="BI107" i="54"/>
  <c r="BH107" i="54"/>
  <c r="BG107" i="54"/>
  <c r="BF107" i="54"/>
  <c r="T107" i="54"/>
  <c r="R107" i="54"/>
  <c r="P107" i="54"/>
  <c r="BI106" i="54"/>
  <c r="BH106" i="54"/>
  <c r="BG106" i="54"/>
  <c r="BF106" i="54"/>
  <c r="T106" i="54"/>
  <c r="R106" i="54"/>
  <c r="P106" i="54"/>
  <c r="BI105" i="54"/>
  <c r="BH105" i="54"/>
  <c r="BG105" i="54"/>
  <c r="BF105" i="54"/>
  <c r="T105" i="54"/>
  <c r="R105" i="54"/>
  <c r="P105" i="54"/>
  <c r="BI104" i="54"/>
  <c r="BH104" i="54"/>
  <c r="BG104" i="54"/>
  <c r="BF104" i="54"/>
  <c r="T104" i="54"/>
  <c r="R104" i="54"/>
  <c r="P104" i="54"/>
  <c r="BI101" i="54"/>
  <c r="BH101" i="54"/>
  <c r="BG101" i="54"/>
  <c r="BF101" i="54"/>
  <c r="T101" i="54"/>
  <c r="R101" i="54"/>
  <c r="P101" i="54"/>
  <c r="BI99" i="54"/>
  <c r="BH99" i="54"/>
  <c r="BG99" i="54"/>
  <c r="BF99" i="54"/>
  <c r="T99" i="54"/>
  <c r="R99" i="54"/>
  <c r="P99" i="54"/>
  <c r="BI98" i="54"/>
  <c r="BH98" i="54"/>
  <c r="BG98" i="54"/>
  <c r="BF98" i="54"/>
  <c r="T98" i="54"/>
  <c r="R98" i="54"/>
  <c r="P98" i="54"/>
  <c r="BI97" i="54"/>
  <c r="BH97" i="54"/>
  <c r="BG97" i="54"/>
  <c r="BF97" i="54"/>
  <c r="T97" i="54"/>
  <c r="R97" i="54"/>
  <c r="P97" i="54"/>
  <c r="BI95" i="54"/>
  <c r="BH95" i="54"/>
  <c r="BG95" i="54"/>
  <c r="BF95" i="54"/>
  <c r="T95" i="54"/>
  <c r="T94" i="54" s="1"/>
  <c r="R95" i="54"/>
  <c r="R94" i="54" s="1"/>
  <c r="P95" i="54"/>
  <c r="P94" i="54" s="1"/>
  <c r="J89" i="54"/>
  <c r="F89" i="54"/>
  <c r="F87" i="54"/>
  <c r="E85" i="54"/>
  <c r="J58" i="54"/>
  <c r="F58" i="54"/>
  <c r="F56" i="54"/>
  <c r="E54" i="54"/>
  <c r="J26" i="54"/>
  <c r="E26" i="54"/>
  <c r="J90" i="54"/>
  <c r="J25" i="54"/>
  <c r="J20" i="54"/>
  <c r="E20" i="54"/>
  <c r="F90" i="54"/>
  <c r="J19" i="54"/>
  <c r="J14" i="54"/>
  <c r="J87" i="54" s="1"/>
  <c r="E7" i="54"/>
  <c r="E81" i="54" s="1"/>
  <c r="J39" i="53"/>
  <c r="J38" i="53"/>
  <c r="AY112" i="1"/>
  <c r="J37" i="53"/>
  <c r="AX112" i="1" s="1"/>
  <c r="BI441" i="53"/>
  <c r="BH441" i="53"/>
  <c r="BG441" i="53"/>
  <c r="BF441" i="53"/>
  <c r="T441" i="53"/>
  <c r="T440" i="53"/>
  <c r="R441" i="53"/>
  <c r="R440" i="53" s="1"/>
  <c r="P441" i="53"/>
  <c r="P440" i="53"/>
  <c r="BI438" i="53"/>
  <c r="BH438" i="53"/>
  <c r="BG438" i="53"/>
  <c r="BF438" i="53"/>
  <c r="T438" i="53"/>
  <c r="R438" i="53"/>
  <c r="P438" i="53"/>
  <c r="BI437" i="53"/>
  <c r="BH437" i="53"/>
  <c r="BG437" i="53"/>
  <c r="BF437" i="53"/>
  <c r="T437" i="53"/>
  <c r="R437" i="53"/>
  <c r="P437" i="53"/>
  <c r="BI436" i="53"/>
  <c r="BH436" i="53"/>
  <c r="BG436" i="53"/>
  <c r="BF436" i="53"/>
  <c r="T436" i="53"/>
  <c r="R436" i="53"/>
  <c r="P436" i="53"/>
  <c r="BI435" i="53"/>
  <c r="BH435" i="53"/>
  <c r="BG435" i="53"/>
  <c r="BF435" i="53"/>
  <c r="T435" i="53"/>
  <c r="R435" i="53"/>
  <c r="P435" i="53"/>
  <c r="BI432" i="53"/>
  <c r="BH432" i="53"/>
  <c r="BG432" i="53"/>
  <c r="BF432" i="53"/>
  <c r="T432" i="53"/>
  <c r="R432" i="53"/>
  <c r="P432" i="53"/>
  <c r="BI431" i="53"/>
  <c r="BH431" i="53"/>
  <c r="BG431" i="53"/>
  <c r="BF431" i="53"/>
  <c r="T431" i="53"/>
  <c r="R431" i="53"/>
  <c r="P431" i="53"/>
  <c r="BI429" i="53"/>
  <c r="BH429" i="53"/>
  <c r="BG429" i="53"/>
  <c r="BF429" i="53"/>
  <c r="T429" i="53"/>
  <c r="R429" i="53"/>
  <c r="P429" i="53"/>
  <c r="BI427" i="53"/>
  <c r="BH427" i="53"/>
  <c r="BG427" i="53"/>
  <c r="BF427" i="53"/>
  <c r="T427" i="53"/>
  <c r="R427" i="53"/>
  <c r="P427" i="53"/>
  <c r="BI424" i="53"/>
  <c r="BH424" i="53"/>
  <c r="BG424" i="53"/>
  <c r="BF424" i="53"/>
  <c r="T424" i="53"/>
  <c r="R424" i="53"/>
  <c r="P424" i="53"/>
  <c r="BI423" i="53"/>
  <c r="BH423" i="53"/>
  <c r="BG423" i="53"/>
  <c r="BF423" i="53"/>
  <c r="T423" i="53"/>
  <c r="R423" i="53"/>
  <c r="P423" i="53"/>
  <c r="BI422" i="53"/>
  <c r="BH422" i="53"/>
  <c r="BG422" i="53"/>
  <c r="BF422" i="53"/>
  <c r="T422" i="53"/>
  <c r="R422" i="53"/>
  <c r="P422" i="53"/>
  <c r="BI421" i="53"/>
  <c r="BH421" i="53"/>
  <c r="BG421" i="53"/>
  <c r="BF421" i="53"/>
  <c r="T421" i="53"/>
  <c r="R421" i="53"/>
  <c r="P421" i="53"/>
  <c r="BI420" i="53"/>
  <c r="BH420" i="53"/>
  <c r="BG420" i="53"/>
  <c r="BF420" i="53"/>
  <c r="T420" i="53"/>
  <c r="R420" i="53"/>
  <c r="P420" i="53"/>
  <c r="BI419" i="53"/>
  <c r="BH419" i="53"/>
  <c r="BG419" i="53"/>
  <c r="BF419" i="53"/>
  <c r="T419" i="53"/>
  <c r="R419" i="53"/>
  <c r="P419" i="53"/>
  <c r="BI418" i="53"/>
  <c r="BH418" i="53"/>
  <c r="BG418" i="53"/>
  <c r="BF418" i="53"/>
  <c r="T418" i="53"/>
  <c r="R418" i="53"/>
  <c r="P418" i="53"/>
  <c r="BI417" i="53"/>
  <c r="BH417" i="53"/>
  <c r="BG417" i="53"/>
  <c r="BF417" i="53"/>
  <c r="T417" i="53"/>
  <c r="R417" i="53"/>
  <c r="P417" i="53"/>
  <c r="BI416" i="53"/>
  <c r="BH416" i="53"/>
  <c r="BG416" i="53"/>
  <c r="BF416" i="53"/>
  <c r="T416" i="53"/>
  <c r="R416" i="53"/>
  <c r="P416" i="53"/>
  <c r="BI415" i="53"/>
  <c r="BH415" i="53"/>
  <c r="BG415" i="53"/>
  <c r="BF415" i="53"/>
  <c r="T415" i="53"/>
  <c r="R415" i="53"/>
  <c r="P415" i="53"/>
  <c r="BI414" i="53"/>
  <c r="BH414" i="53"/>
  <c r="BG414" i="53"/>
  <c r="BF414" i="53"/>
  <c r="T414" i="53"/>
  <c r="R414" i="53"/>
  <c r="P414" i="53"/>
  <c r="BI413" i="53"/>
  <c r="BH413" i="53"/>
  <c r="BG413" i="53"/>
  <c r="BF413" i="53"/>
  <c r="T413" i="53"/>
  <c r="R413" i="53"/>
  <c r="P413" i="53"/>
  <c r="BI412" i="53"/>
  <c r="BH412" i="53"/>
  <c r="BG412" i="53"/>
  <c r="BF412" i="53"/>
  <c r="T412" i="53"/>
  <c r="R412" i="53"/>
  <c r="P412" i="53"/>
  <c r="BI411" i="53"/>
  <c r="BH411" i="53"/>
  <c r="BG411" i="53"/>
  <c r="BF411" i="53"/>
  <c r="T411" i="53"/>
  <c r="R411" i="53"/>
  <c r="P411" i="53"/>
  <c r="BI410" i="53"/>
  <c r="BH410" i="53"/>
  <c r="BG410" i="53"/>
  <c r="BF410" i="53"/>
  <c r="T410" i="53"/>
  <c r="R410" i="53"/>
  <c r="P410" i="53"/>
  <c r="BI409" i="53"/>
  <c r="BH409" i="53"/>
  <c r="BG409" i="53"/>
  <c r="BF409" i="53"/>
  <c r="T409" i="53"/>
  <c r="R409" i="53"/>
  <c r="P409" i="53"/>
  <c r="BI408" i="53"/>
  <c r="BH408" i="53"/>
  <c r="BG408" i="53"/>
  <c r="BF408" i="53"/>
  <c r="T408" i="53"/>
  <c r="R408" i="53"/>
  <c r="P408" i="53"/>
  <c r="BI407" i="53"/>
  <c r="BH407" i="53"/>
  <c r="BG407" i="53"/>
  <c r="BF407" i="53"/>
  <c r="T407" i="53"/>
  <c r="R407" i="53"/>
  <c r="P407" i="53"/>
  <c r="BI406" i="53"/>
  <c r="BH406" i="53"/>
  <c r="BG406" i="53"/>
  <c r="BF406" i="53"/>
  <c r="T406" i="53"/>
  <c r="R406" i="53"/>
  <c r="P406" i="53"/>
  <c r="BI403" i="53"/>
  <c r="BH403" i="53"/>
  <c r="BG403" i="53"/>
  <c r="BF403" i="53"/>
  <c r="T403" i="53"/>
  <c r="R403" i="53"/>
  <c r="P403" i="53"/>
  <c r="BI402" i="53"/>
  <c r="BH402" i="53"/>
  <c r="BG402" i="53"/>
  <c r="BF402" i="53"/>
  <c r="T402" i="53"/>
  <c r="R402" i="53"/>
  <c r="P402" i="53"/>
  <c r="BI401" i="53"/>
  <c r="BH401" i="53"/>
  <c r="BG401" i="53"/>
  <c r="BF401" i="53"/>
  <c r="T401" i="53"/>
  <c r="R401" i="53"/>
  <c r="P401" i="53"/>
  <c r="BI400" i="53"/>
  <c r="BH400" i="53"/>
  <c r="BG400" i="53"/>
  <c r="BF400" i="53"/>
  <c r="T400" i="53"/>
  <c r="R400" i="53"/>
  <c r="P400" i="53"/>
  <c r="BI398" i="53"/>
  <c r="BH398" i="53"/>
  <c r="BG398" i="53"/>
  <c r="BF398" i="53"/>
  <c r="T398" i="53"/>
  <c r="R398" i="53"/>
  <c r="P398" i="53"/>
  <c r="BI397" i="53"/>
  <c r="BH397" i="53"/>
  <c r="BG397" i="53"/>
  <c r="BF397" i="53"/>
  <c r="T397" i="53"/>
  <c r="R397" i="53"/>
  <c r="P397" i="53"/>
  <c r="BI395" i="53"/>
  <c r="BH395" i="53"/>
  <c r="BG395" i="53"/>
  <c r="BF395" i="53"/>
  <c r="T395" i="53"/>
  <c r="R395" i="53"/>
  <c r="P395" i="53"/>
  <c r="BI393" i="53"/>
  <c r="BH393" i="53"/>
  <c r="BG393" i="53"/>
  <c r="BF393" i="53"/>
  <c r="T393" i="53"/>
  <c r="R393" i="53"/>
  <c r="P393" i="53"/>
  <c r="BI390" i="53"/>
  <c r="BH390" i="53"/>
  <c r="BG390" i="53"/>
  <c r="BF390" i="53"/>
  <c r="T390" i="53"/>
  <c r="R390" i="53"/>
  <c r="P390" i="53"/>
  <c r="BI389" i="53"/>
  <c r="BH389" i="53"/>
  <c r="BG389" i="53"/>
  <c r="BF389" i="53"/>
  <c r="T389" i="53"/>
  <c r="R389" i="53"/>
  <c r="P389" i="53"/>
  <c r="BI388" i="53"/>
  <c r="BH388" i="53"/>
  <c r="BG388" i="53"/>
  <c r="BF388" i="53"/>
  <c r="T388" i="53"/>
  <c r="R388" i="53"/>
  <c r="P388" i="53"/>
  <c r="BI387" i="53"/>
  <c r="BH387" i="53"/>
  <c r="BG387" i="53"/>
  <c r="BF387" i="53"/>
  <c r="T387" i="53"/>
  <c r="R387" i="53"/>
  <c r="P387" i="53"/>
  <c r="BI384" i="53"/>
  <c r="BH384" i="53"/>
  <c r="BG384" i="53"/>
  <c r="BF384" i="53"/>
  <c r="T384" i="53"/>
  <c r="R384" i="53"/>
  <c r="P384" i="53"/>
  <c r="BI382" i="53"/>
  <c r="BH382" i="53"/>
  <c r="BG382" i="53"/>
  <c r="BF382" i="53"/>
  <c r="T382" i="53"/>
  <c r="R382" i="53"/>
  <c r="P382" i="53"/>
  <c r="BI381" i="53"/>
  <c r="BH381" i="53"/>
  <c r="BG381" i="53"/>
  <c r="BF381" i="53"/>
  <c r="T381" i="53"/>
  <c r="R381" i="53"/>
  <c r="P381" i="53"/>
  <c r="BI380" i="53"/>
  <c r="BH380" i="53"/>
  <c r="BG380" i="53"/>
  <c r="BF380" i="53"/>
  <c r="T380" i="53"/>
  <c r="R380" i="53"/>
  <c r="P380" i="53"/>
  <c r="BI379" i="53"/>
  <c r="BH379" i="53"/>
  <c r="BG379" i="53"/>
  <c r="BF379" i="53"/>
  <c r="T379" i="53"/>
  <c r="R379" i="53"/>
  <c r="P379" i="53"/>
  <c r="BI378" i="53"/>
  <c r="BH378" i="53"/>
  <c r="BG378" i="53"/>
  <c r="BF378" i="53"/>
  <c r="T378" i="53"/>
  <c r="R378" i="53"/>
  <c r="P378" i="53"/>
  <c r="BI377" i="53"/>
  <c r="BH377" i="53"/>
  <c r="BG377" i="53"/>
  <c r="BF377" i="53"/>
  <c r="T377" i="53"/>
  <c r="R377" i="53"/>
  <c r="P377" i="53"/>
  <c r="BI376" i="53"/>
  <c r="BH376" i="53"/>
  <c r="BG376" i="53"/>
  <c r="BF376" i="53"/>
  <c r="T376" i="53"/>
  <c r="R376" i="53"/>
  <c r="P376" i="53"/>
  <c r="BI375" i="53"/>
  <c r="BH375" i="53"/>
  <c r="BG375" i="53"/>
  <c r="BF375" i="53"/>
  <c r="T375" i="53"/>
  <c r="R375" i="53"/>
  <c r="P375" i="53"/>
  <c r="BI374" i="53"/>
  <c r="BH374" i="53"/>
  <c r="BG374" i="53"/>
  <c r="BF374" i="53"/>
  <c r="T374" i="53"/>
  <c r="R374" i="53"/>
  <c r="P374" i="53"/>
  <c r="BI373" i="53"/>
  <c r="BH373" i="53"/>
  <c r="BG373" i="53"/>
  <c r="BF373" i="53"/>
  <c r="T373" i="53"/>
  <c r="R373" i="53"/>
  <c r="P373" i="53"/>
  <c r="BI372" i="53"/>
  <c r="BH372" i="53"/>
  <c r="BG372" i="53"/>
  <c r="BF372" i="53"/>
  <c r="T372" i="53"/>
  <c r="R372" i="53"/>
  <c r="P372" i="53"/>
  <c r="BI371" i="53"/>
  <c r="BH371" i="53"/>
  <c r="BG371" i="53"/>
  <c r="BF371" i="53"/>
  <c r="T371" i="53"/>
  <c r="R371" i="53"/>
  <c r="P371" i="53"/>
  <c r="BI369" i="53"/>
  <c r="BH369" i="53"/>
  <c r="BG369" i="53"/>
  <c r="BF369" i="53"/>
  <c r="T369" i="53"/>
  <c r="R369" i="53"/>
  <c r="P369" i="53"/>
  <c r="BI368" i="53"/>
  <c r="BH368" i="53"/>
  <c r="BG368" i="53"/>
  <c r="BF368" i="53"/>
  <c r="T368" i="53"/>
  <c r="R368" i="53"/>
  <c r="P368" i="53"/>
  <c r="BI366" i="53"/>
  <c r="BH366" i="53"/>
  <c r="BG366" i="53"/>
  <c r="BF366" i="53"/>
  <c r="T366" i="53"/>
  <c r="R366" i="53"/>
  <c r="P366" i="53"/>
  <c r="BI364" i="53"/>
  <c r="BH364" i="53"/>
  <c r="BG364" i="53"/>
  <c r="BF364" i="53"/>
  <c r="T364" i="53"/>
  <c r="R364" i="53"/>
  <c r="P364" i="53"/>
  <c r="BI362" i="53"/>
  <c r="BH362" i="53"/>
  <c r="BG362" i="53"/>
  <c r="BF362" i="53"/>
  <c r="T362" i="53"/>
  <c r="R362" i="53"/>
  <c r="P362" i="53"/>
  <c r="BI359" i="53"/>
  <c r="BH359" i="53"/>
  <c r="BG359" i="53"/>
  <c r="BF359" i="53"/>
  <c r="T359" i="53"/>
  <c r="R359" i="53"/>
  <c r="P359" i="53"/>
  <c r="BI358" i="53"/>
  <c r="BH358" i="53"/>
  <c r="BG358" i="53"/>
  <c r="BF358" i="53"/>
  <c r="T358" i="53"/>
  <c r="R358" i="53"/>
  <c r="P358" i="53"/>
  <c r="BI357" i="53"/>
  <c r="BH357" i="53"/>
  <c r="BG357" i="53"/>
  <c r="BF357" i="53"/>
  <c r="T357" i="53"/>
  <c r="R357" i="53"/>
  <c r="P357" i="53"/>
  <c r="BI356" i="53"/>
  <c r="BH356" i="53"/>
  <c r="BG356" i="53"/>
  <c r="BF356" i="53"/>
  <c r="T356" i="53"/>
  <c r="R356" i="53"/>
  <c r="P356" i="53"/>
  <c r="BI355" i="53"/>
  <c r="BH355" i="53"/>
  <c r="BG355" i="53"/>
  <c r="BF355" i="53"/>
  <c r="T355" i="53"/>
  <c r="R355" i="53"/>
  <c r="P355" i="53"/>
  <c r="BI354" i="53"/>
  <c r="BH354" i="53"/>
  <c r="BG354" i="53"/>
  <c r="BF354" i="53"/>
  <c r="T354" i="53"/>
  <c r="R354" i="53"/>
  <c r="P354" i="53"/>
  <c r="BI353" i="53"/>
  <c r="BH353" i="53"/>
  <c r="BG353" i="53"/>
  <c r="BF353" i="53"/>
  <c r="T353" i="53"/>
  <c r="R353" i="53"/>
  <c r="P353" i="53"/>
  <c r="BI352" i="53"/>
  <c r="BH352" i="53"/>
  <c r="BG352" i="53"/>
  <c r="BF352" i="53"/>
  <c r="T352" i="53"/>
  <c r="R352" i="53"/>
  <c r="P352" i="53"/>
  <c r="BI348" i="53"/>
  <c r="BH348" i="53"/>
  <c r="BG348" i="53"/>
  <c r="BF348" i="53"/>
  <c r="T348" i="53"/>
  <c r="R348" i="53"/>
  <c r="P348" i="53"/>
  <c r="BI346" i="53"/>
  <c r="BH346" i="53"/>
  <c r="BG346" i="53"/>
  <c r="BF346" i="53"/>
  <c r="T346" i="53"/>
  <c r="R346" i="53"/>
  <c r="P346" i="53"/>
  <c r="BI344" i="53"/>
  <c r="BH344" i="53"/>
  <c r="BG344" i="53"/>
  <c r="BF344" i="53"/>
  <c r="T344" i="53"/>
  <c r="R344" i="53"/>
  <c r="P344" i="53"/>
  <c r="BI340" i="53"/>
  <c r="BH340" i="53"/>
  <c r="BG340" i="53"/>
  <c r="BF340" i="53"/>
  <c r="T340" i="53"/>
  <c r="R340" i="53"/>
  <c r="P340" i="53"/>
  <c r="BI339" i="53"/>
  <c r="BH339" i="53"/>
  <c r="BG339" i="53"/>
  <c r="BF339" i="53"/>
  <c r="T339" i="53"/>
  <c r="R339" i="53"/>
  <c r="P339" i="53"/>
  <c r="BI338" i="53"/>
  <c r="BH338" i="53"/>
  <c r="BG338" i="53"/>
  <c r="BF338" i="53"/>
  <c r="T338" i="53"/>
  <c r="R338" i="53"/>
  <c r="P338" i="53"/>
  <c r="BI337" i="53"/>
  <c r="BH337" i="53"/>
  <c r="BG337" i="53"/>
  <c r="BF337" i="53"/>
  <c r="T337" i="53"/>
  <c r="R337" i="53"/>
  <c r="P337" i="53"/>
  <c r="BI336" i="53"/>
  <c r="BH336" i="53"/>
  <c r="BG336" i="53"/>
  <c r="BF336" i="53"/>
  <c r="T336" i="53"/>
  <c r="R336" i="53"/>
  <c r="P336" i="53"/>
  <c r="BI335" i="53"/>
  <c r="BH335" i="53"/>
  <c r="BG335" i="53"/>
  <c r="BF335" i="53"/>
  <c r="T335" i="53"/>
  <c r="R335" i="53"/>
  <c r="P335" i="53"/>
  <c r="BI334" i="53"/>
  <c r="BH334" i="53"/>
  <c r="BG334" i="53"/>
  <c r="BF334" i="53"/>
  <c r="T334" i="53"/>
  <c r="R334" i="53"/>
  <c r="P334" i="53"/>
  <c r="BI333" i="53"/>
  <c r="BH333" i="53"/>
  <c r="BG333" i="53"/>
  <c r="BF333" i="53"/>
  <c r="T333" i="53"/>
  <c r="R333" i="53"/>
  <c r="P333" i="53"/>
  <c r="BI332" i="53"/>
  <c r="BH332" i="53"/>
  <c r="BG332" i="53"/>
  <c r="BF332" i="53"/>
  <c r="T332" i="53"/>
  <c r="R332" i="53"/>
  <c r="P332" i="53"/>
  <c r="BI331" i="53"/>
  <c r="BH331" i="53"/>
  <c r="BG331" i="53"/>
  <c r="BF331" i="53"/>
  <c r="T331" i="53"/>
  <c r="R331" i="53"/>
  <c r="P331" i="53"/>
  <c r="BI330" i="53"/>
  <c r="BH330" i="53"/>
  <c r="BG330" i="53"/>
  <c r="BF330" i="53"/>
  <c r="T330" i="53"/>
  <c r="R330" i="53"/>
  <c r="P330" i="53"/>
  <c r="BI329" i="53"/>
  <c r="BH329" i="53"/>
  <c r="BG329" i="53"/>
  <c r="BF329" i="53"/>
  <c r="T329" i="53"/>
  <c r="R329" i="53"/>
  <c r="P329" i="53"/>
  <c r="BI328" i="53"/>
  <c r="BH328" i="53"/>
  <c r="BG328" i="53"/>
  <c r="BF328" i="53"/>
  <c r="T328" i="53"/>
  <c r="R328" i="53"/>
  <c r="P328" i="53"/>
  <c r="BI327" i="53"/>
  <c r="BH327" i="53"/>
  <c r="BG327" i="53"/>
  <c r="BF327" i="53"/>
  <c r="T327" i="53"/>
  <c r="R327" i="53"/>
  <c r="P327" i="53"/>
  <c r="BI324" i="53"/>
  <c r="BH324" i="53"/>
  <c r="BG324" i="53"/>
  <c r="BF324" i="53"/>
  <c r="T324" i="53"/>
  <c r="R324" i="53"/>
  <c r="P324" i="53"/>
  <c r="BI321" i="53"/>
  <c r="BH321" i="53"/>
  <c r="BG321" i="53"/>
  <c r="BF321" i="53"/>
  <c r="T321" i="53"/>
  <c r="R321" i="53"/>
  <c r="P321" i="53"/>
  <c r="BI319" i="53"/>
  <c r="BH319" i="53"/>
  <c r="BG319" i="53"/>
  <c r="BF319" i="53"/>
  <c r="T319" i="53"/>
  <c r="R319" i="53"/>
  <c r="P319" i="53"/>
  <c r="BI317" i="53"/>
  <c r="BH317" i="53"/>
  <c r="BG317" i="53"/>
  <c r="BF317" i="53"/>
  <c r="T317" i="53"/>
  <c r="R317" i="53"/>
  <c r="P317" i="53"/>
  <c r="BI315" i="53"/>
  <c r="BH315" i="53"/>
  <c r="BG315" i="53"/>
  <c r="BF315" i="53"/>
  <c r="T315" i="53"/>
  <c r="R315" i="53"/>
  <c r="P315" i="53"/>
  <c r="BI313" i="53"/>
  <c r="BH313" i="53"/>
  <c r="BG313" i="53"/>
  <c r="BF313" i="53"/>
  <c r="T313" i="53"/>
  <c r="R313" i="53"/>
  <c r="P313" i="53"/>
  <c r="BI311" i="53"/>
  <c r="BH311" i="53"/>
  <c r="BG311" i="53"/>
  <c r="BF311" i="53"/>
  <c r="T311" i="53"/>
  <c r="R311" i="53"/>
  <c r="P311" i="53"/>
  <c r="BI309" i="53"/>
  <c r="BH309" i="53"/>
  <c r="BG309" i="53"/>
  <c r="BF309" i="53"/>
  <c r="T309" i="53"/>
  <c r="R309" i="53"/>
  <c r="P309" i="53"/>
  <c r="BI307" i="53"/>
  <c r="BH307" i="53"/>
  <c r="BG307" i="53"/>
  <c r="BF307" i="53"/>
  <c r="T307" i="53"/>
  <c r="R307" i="53"/>
  <c r="P307" i="53"/>
  <c r="BI305" i="53"/>
  <c r="BH305" i="53"/>
  <c r="BG305" i="53"/>
  <c r="BF305" i="53"/>
  <c r="T305" i="53"/>
  <c r="R305" i="53"/>
  <c r="P305" i="53"/>
  <c r="BI303" i="53"/>
  <c r="BH303" i="53"/>
  <c r="BG303" i="53"/>
  <c r="BF303" i="53"/>
  <c r="T303" i="53"/>
  <c r="R303" i="53"/>
  <c r="P303" i="53"/>
  <c r="BI296" i="53"/>
  <c r="BH296" i="53"/>
  <c r="BG296" i="53"/>
  <c r="BF296" i="53"/>
  <c r="T296" i="53"/>
  <c r="R296" i="53"/>
  <c r="P296" i="53"/>
  <c r="BI295" i="53"/>
  <c r="BH295" i="53"/>
  <c r="BG295" i="53"/>
  <c r="BF295" i="53"/>
  <c r="T295" i="53"/>
  <c r="R295" i="53"/>
  <c r="P295" i="53"/>
  <c r="BI289" i="53"/>
  <c r="BH289" i="53"/>
  <c r="BG289" i="53"/>
  <c r="BF289" i="53"/>
  <c r="T289" i="53"/>
  <c r="R289" i="53"/>
  <c r="P289" i="53"/>
  <c r="BI285" i="53"/>
  <c r="BH285" i="53"/>
  <c r="BG285" i="53"/>
  <c r="BF285" i="53"/>
  <c r="T285" i="53"/>
  <c r="R285" i="53"/>
  <c r="P285" i="53"/>
  <c r="BI284" i="53"/>
  <c r="BH284" i="53"/>
  <c r="BG284" i="53"/>
  <c r="BF284" i="53"/>
  <c r="T284" i="53"/>
  <c r="R284" i="53"/>
  <c r="P284" i="53"/>
  <c r="BI283" i="53"/>
  <c r="BH283" i="53"/>
  <c r="BG283" i="53"/>
  <c r="BF283" i="53"/>
  <c r="T283" i="53"/>
  <c r="R283" i="53"/>
  <c r="P283" i="53"/>
  <c r="BI279" i="53"/>
  <c r="BH279" i="53"/>
  <c r="BG279" i="53"/>
  <c r="BF279" i="53"/>
  <c r="T279" i="53"/>
  <c r="R279" i="53"/>
  <c r="P279" i="53"/>
  <c r="BI277" i="53"/>
  <c r="BH277" i="53"/>
  <c r="BG277" i="53"/>
  <c r="BF277" i="53"/>
  <c r="T277" i="53"/>
  <c r="R277" i="53"/>
  <c r="P277" i="53"/>
  <c r="BI275" i="53"/>
  <c r="BH275" i="53"/>
  <c r="BG275" i="53"/>
  <c r="BF275" i="53"/>
  <c r="T275" i="53"/>
  <c r="R275" i="53"/>
  <c r="P275" i="53"/>
  <c r="BI273" i="53"/>
  <c r="BH273" i="53"/>
  <c r="BG273" i="53"/>
  <c r="BF273" i="53"/>
  <c r="T273" i="53"/>
  <c r="R273" i="53"/>
  <c r="P273" i="53"/>
  <c r="BI267" i="53"/>
  <c r="BH267" i="53"/>
  <c r="BG267" i="53"/>
  <c r="BF267" i="53"/>
  <c r="T267" i="53"/>
  <c r="R267" i="53"/>
  <c r="P267" i="53"/>
  <c r="BI264" i="53"/>
  <c r="BH264" i="53"/>
  <c r="BG264" i="53"/>
  <c r="BF264" i="53"/>
  <c r="T264" i="53"/>
  <c r="R264" i="53"/>
  <c r="P264" i="53"/>
  <c r="BI263" i="53"/>
  <c r="BH263" i="53"/>
  <c r="BG263" i="53"/>
  <c r="BF263" i="53"/>
  <c r="T263" i="53"/>
  <c r="R263" i="53"/>
  <c r="P263" i="53"/>
  <c r="BI262" i="53"/>
  <c r="BH262" i="53"/>
  <c r="BG262" i="53"/>
  <c r="BF262" i="53"/>
  <c r="T262" i="53"/>
  <c r="R262" i="53"/>
  <c r="P262" i="53"/>
  <c r="BI261" i="53"/>
  <c r="BH261" i="53"/>
  <c r="BG261" i="53"/>
  <c r="BF261" i="53"/>
  <c r="T261" i="53"/>
  <c r="R261" i="53"/>
  <c r="P261" i="53"/>
  <c r="BI260" i="53"/>
  <c r="BH260" i="53"/>
  <c r="BG260" i="53"/>
  <c r="BF260" i="53"/>
  <c r="T260" i="53"/>
  <c r="R260" i="53"/>
  <c r="P260" i="53"/>
  <c r="BI259" i="53"/>
  <c r="BH259" i="53"/>
  <c r="BG259" i="53"/>
  <c r="BF259" i="53"/>
  <c r="T259" i="53"/>
  <c r="R259" i="53"/>
  <c r="P259" i="53"/>
  <c r="BI258" i="53"/>
  <c r="BH258" i="53"/>
  <c r="BG258" i="53"/>
  <c r="BF258" i="53"/>
  <c r="T258" i="53"/>
  <c r="R258" i="53"/>
  <c r="P258" i="53"/>
  <c r="BI257" i="53"/>
  <c r="BH257" i="53"/>
  <c r="BG257" i="53"/>
  <c r="BF257" i="53"/>
  <c r="T257" i="53"/>
  <c r="R257" i="53"/>
  <c r="P257" i="53"/>
  <c r="BI255" i="53"/>
  <c r="BH255" i="53"/>
  <c r="BG255" i="53"/>
  <c r="BF255" i="53"/>
  <c r="T255" i="53"/>
  <c r="R255" i="53"/>
  <c r="P255" i="53"/>
  <c r="BI252" i="53"/>
  <c r="BH252" i="53"/>
  <c r="BG252" i="53"/>
  <c r="BF252" i="53"/>
  <c r="T252" i="53"/>
  <c r="R252" i="53"/>
  <c r="P252" i="53"/>
  <c r="BI251" i="53"/>
  <c r="BH251" i="53"/>
  <c r="BG251" i="53"/>
  <c r="BF251" i="53"/>
  <c r="T251" i="53"/>
  <c r="R251" i="53"/>
  <c r="P251" i="53"/>
  <c r="BI250" i="53"/>
  <c r="BH250" i="53"/>
  <c r="BG250" i="53"/>
  <c r="BF250" i="53"/>
  <c r="T250" i="53"/>
  <c r="R250" i="53"/>
  <c r="P250" i="53"/>
  <c r="BI249" i="53"/>
  <c r="BH249" i="53"/>
  <c r="BG249" i="53"/>
  <c r="BF249" i="53"/>
  <c r="T249" i="53"/>
  <c r="R249" i="53"/>
  <c r="P249" i="53"/>
  <c r="BI247" i="53"/>
  <c r="BH247" i="53"/>
  <c r="BG247" i="53"/>
  <c r="BF247" i="53"/>
  <c r="T247" i="53"/>
  <c r="R247" i="53"/>
  <c r="P247" i="53"/>
  <c r="BI245" i="53"/>
  <c r="BH245" i="53"/>
  <c r="BG245" i="53"/>
  <c r="BF245" i="53"/>
  <c r="T245" i="53"/>
  <c r="R245" i="53"/>
  <c r="P245" i="53"/>
  <c r="BI243" i="53"/>
  <c r="BH243" i="53"/>
  <c r="BG243" i="53"/>
  <c r="BF243" i="53"/>
  <c r="T243" i="53"/>
  <c r="R243" i="53"/>
  <c r="P243" i="53"/>
  <c r="BI241" i="53"/>
  <c r="BH241" i="53"/>
  <c r="BG241" i="53"/>
  <c r="BF241" i="53"/>
  <c r="T241" i="53"/>
  <c r="R241" i="53"/>
  <c r="P241" i="53"/>
  <c r="BI239" i="53"/>
  <c r="BH239" i="53"/>
  <c r="BG239" i="53"/>
  <c r="BF239" i="53"/>
  <c r="T239" i="53"/>
  <c r="R239" i="53"/>
  <c r="P239" i="53"/>
  <c r="BI237" i="53"/>
  <c r="BH237" i="53"/>
  <c r="BG237" i="53"/>
  <c r="BF237" i="53"/>
  <c r="T237" i="53"/>
  <c r="R237" i="53"/>
  <c r="P237" i="53"/>
  <c r="BI235" i="53"/>
  <c r="BH235" i="53"/>
  <c r="BG235" i="53"/>
  <c r="BF235" i="53"/>
  <c r="T235" i="53"/>
  <c r="R235" i="53"/>
  <c r="P235" i="53"/>
  <c r="BI233" i="53"/>
  <c r="BH233" i="53"/>
  <c r="BG233" i="53"/>
  <c r="BF233" i="53"/>
  <c r="T233" i="53"/>
  <c r="R233" i="53"/>
  <c r="P233" i="53"/>
  <c r="BI231" i="53"/>
  <c r="BH231" i="53"/>
  <c r="BG231" i="53"/>
  <c r="BF231" i="53"/>
  <c r="T231" i="53"/>
  <c r="R231" i="53"/>
  <c r="P231" i="53"/>
  <c r="BI229" i="53"/>
  <c r="BH229" i="53"/>
  <c r="BG229" i="53"/>
  <c r="BF229" i="53"/>
  <c r="T229" i="53"/>
  <c r="R229" i="53"/>
  <c r="P229" i="53"/>
  <c r="BI227" i="53"/>
  <c r="BH227" i="53"/>
  <c r="BG227" i="53"/>
  <c r="BF227" i="53"/>
  <c r="T227" i="53"/>
  <c r="R227" i="53"/>
  <c r="P227" i="53"/>
  <c r="BI225" i="53"/>
  <c r="BH225" i="53"/>
  <c r="BG225" i="53"/>
  <c r="BF225" i="53"/>
  <c r="T225" i="53"/>
  <c r="R225" i="53"/>
  <c r="P225" i="53"/>
  <c r="BI223" i="53"/>
  <c r="BH223" i="53"/>
  <c r="BG223" i="53"/>
  <c r="BF223" i="53"/>
  <c r="T223" i="53"/>
  <c r="R223" i="53"/>
  <c r="P223" i="53"/>
  <c r="BI220" i="53"/>
  <c r="BH220" i="53"/>
  <c r="BG220" i="53"/>
  <c r="BF220" i="53"/>
  <c r="T220" i="53"/>
  <c r="T219" i="53"/>
  <c r="R220" i="53"/>
  <c r="R219" i="53" s="1"/>
  <c r="P220" i="53"/>
  <c r="P219" i="53"/>
  <c r="BI218" i="53"/>
  <c r="BH218" i="53"/>
  <c r="BG218" i="53"/>
  <c r="BF218" i="53"/>
  <c r="T218" i="53"/>
  <c r="R218" i="53"/>
  <c r="P218" i="53"/>
  <c r="BI217" i="53"/>
  <c r="BH217" i="53"/>
  <c r="BG217" i="53"/>
  <c r="BF217" i="53"/>
  <c r="T217" i="53"/>
  <c r="R217" i="53"/>
  <c r="P217" i="53"/>
  <c r="BI215" i="53"/>
  <c r="BH215" i="53"/>
  <c r="BG215" i="53"/>
  <c r="BF215" i="53"/>
  <c r="T215" i="53"/>
  <c r="R215" i="53"/>
  <c r="P215" i="53"/>
  <c r="BI213" i="53"/>
  <c r="BH213" i="53"/>
  <c r="BG213" i="53"/>
  <c r="BF213" i="53"/>
  <c r="T213" i="53"/>
  <c r="R213" i="53"/>
  <c r="P213" i="53"/>
  <c r="BI212" i="53"/>
  <c r="BH212" i="53"/>
  <c r="BG212" i="53"/>
  <c r="BF212" i="53"/>
  <c r="T212" i="53"/>
  <c r="R212" i="53"/>
  <c r="P212" i="53"/>
  <c r="BI210" i="53"/>
  <c r="BH210" i="53"/>
  <c r="BG210" i="53"/>
  <c r="BF210" i="53"/>
  <c r="T210" i="53"/>
  <c r="R210" i="53"/>
  <c r="P210" i="53"/>
  <c r="BI208" i="53"/>
  <c r="BH208" i="53"/>
  <c r="BG208" i="53"/>
  <c r="BF208" i="53"/>
  <c r="T208" i="53"/>
  <c r="R208" i="53"/>
  <c r="P208" i="53"/>
  <c r="BI204" i="53"/>
  <c r="BH204" i="53"/>
  <c r="BG204" i="53"/>
  <c r="BF204" i="53"/>
  <c r="T204" i="53"/>
  <c r="R204" i="53"/>
  <c r="P204" i="53"/>
  <c r="BI200" i="53"/>
  <c r="BH200" i="53"/>
  <c r="BG200" i="53"/>
  <c r="BF200" i="53"/>
  <c r="T200" i="53"/>
  <c r="R200" i="53"/>
  <c r="P200" i="53"/>
  <c r="BI196" i="53"/>
  <c r="BH196" i="53"/>
  <c r="BG196" i="53"/>
  <c r="BF196" i="53"/>
  <c r="T196" i="53"/>
  <c r="R196" i="53"/>
  <c r="P196" i="53"/>
  <c r="BI193" i="53"/>
  <c r="BH193" i="53"/>
  <c r="BG193" i="53"/>
  <c r="BF193" i="53"/>
  <c r="T193" i="53"/>
  <c r="R193" i="53"/>
  <c r="P193" i="53"/>
  <c r="BI191" i="53"/>
  <c r="BH191" i="53"/>
  <c r="BG191" i="53"/>
  <c r="BF191" i="53"/>
  <c r="T191" i="53"/>
  <c r="R191" i="53"/>
  <c r="P191" i="53"/>
  <c r="BI189" i="53"/>
  <c r="BH189" i="53"/>
  <c r="BG189" i="53"/>
  <c r="BF189" i="53"/>
  <c r="T189" i="53"/>
  <c r="R189" i="53"/>
  <c r="P189" i="53"/>
  <c r="BI187" i="53"/>
  <c r="BH187" i="53"/>
  <c r="BG187" i="53"/>
  <c r="BF187" i="53"/>
  <c r="T187" i="53"/>
  <c r="R187" i="53"/>
  <c r="P187" i="53"/>
  <c r="BI185" i="53"/>
  <c r="BH185" i="53"/>
  <c r="BG185" i="53"/>
  <c r="BF185" i="53"/>
  <c r="T185" i="53"/>
  <c r="R185" i="53"/>
  <c r="P185" i="53"/>
  <c r="BI183" i="53"/>
  <c r="BH183" i="53"/>
  <c r="BG183" i="53"/>
  <c r="BF183" i="53"/>
  <c r="T183" i="53"/>
  <c r="R183" i="53"/>
  <c r="P183" i="53"/>
  <c r="BI173" i="53"/>
  <c r="BH173" i="53"/>
  <c r="BG173" i="53"/>
  <c r="BF173" i="53"/>
  <c r="T173" i="53"/>
  <c r="T172" i="53" s="1"/>
  <c r="R173" i="53"/>
  <c r="R172" i="53"/>
  <c r="P173" i="53"/>
  <c r="P172" i="53" s="1"/>
  <c r="BI170" i="53"/>
  <c r="BH170" i="53"/>
  <c r="BG170" i="53"/>
  <c r="BF170" i="53"/>
  <c r="T170" i="53"/>
  <c r="T169" i="53"/>
  <c r="R170" i="53"/>
  <c r="R169" i="53" s="1"/>
  <c r="P170" i="53"/>
  <c r="P169" i="53"/>
  <c r="BI168" i="53"/>
  <c r="BH168" i="53"/>
  <c r="BG168" i="53"/>
  <c r="BF168" i="53"/>
  <c r="T168" i="53"/>
  <c r="R168" i="53"/>
  <c r="P168" i="53"/>
  <c r="BI159" i="53"/>
  <c r="BH159" i="53"/>
  <c r="BG159" i="53"/>
  <c r="BF159" i="53"/>
  <c r="T159" i="53"/>
  <c r="R159" i="53"/>
  <c r="P159" i="53"/>
  <c r="BI157" i="53"/>
  <c r="BH157" i="53"/>
  <c r="BG157" i="53"/>
  <c r="BF157" i="53"/>
  <c r="T157" i="53"/>
  <c r="R157" i="53"/>
  <c r="P157" i="53"/>
  <c r="BI156" i="53"/>
  <c r="BH156" i="53"/>
  <c r="BG156" i="53"/>
  <c r="BF156" i="53"/>
  <c r="T156" i="53"/>
  <c r="R156" i="53"/>
  <c r="P156" i="53"/>
  <c r="BI155" i="53"/>
  <c r="BH155" i="53"/>
  <c r="BG155" i="53"/>
  <c r="BF155" i="53"/>
  <c r="T155" i="53"/>
  <c r="R155" i="53"/>
  <c r="P155" i="53"/>
  <c r="BI151" i="53"/>
  <c r="BH151" i="53"/>
  <c r="BG151" i="53"/>
  <c r="BF151" i="53"/>
  <c r="T151" i="53"/>
  <c r="R151" i="53"/>
  <c r="P151" i="53"/>
  <c r="BI149" i="53"/>
  <c r="BH149" i="53"/>
  <c r="BG149" i="53"/>
  <c r="BF149" i="53"/>
  <c r="T149" i="53"/>
  <c r="R149" i="53"/>
  <c r="P149" i="53"/>
  <c r="BI147" i="53"/>
  <c r="BH147" i="53"/>
  <c r="BG147" i="53"/>
  <c r="BF147" i="53"/>
  <c r="T147" i="53"/>
  <c r="R147" i="53"/>
  <c r="P147" i="53"/>
  <c r="BI145" i="53"/>
  <c r="BH145" i="53"/>
  <c r="BG145" i="53"/>
  <c r="BF145" i="53"/>
  <c r="T145" i="53"/>
  <c r="R145" i="53"/>
  <c r="P145" i="53"/>
  <c r="BI141" i="53"/>
  <c r="BH141" i="53"/>
  <c r="BG141" i="53"/>
  <c r="BF141" i="53"/>
  <c r="T141" i="53"/>
  <c r="R141" i="53"/>
  <c r="P141" i="53"/>
  <c r="BI135" i="53"/>
  <c r="BH135" i="53"/>
  <c r="BG135" i="53"/>
  <c r="BF135" i="53"/>
  <c r="T135" i="53"/>
  <c r="R135" i="53"/>
  <c r="P135" i="53"/>
  <c r="BI133" i="53"/>
  <c r="BH133" i="53"/>
  <c r="BG133" i="53"/>
  <c r="BF133" i="53"/>
  <c r="T133" i="53"/>
  <c r="R133" i="53"/>
  <c r="P133" i="53"/>
  <c r="BI127" i="53"/>
  <c r="BH127" i="53"/>
  <c r="BG127" i="53"/>
  <c r="BF127" i="53"/>
  <c r="T127" i="53"/>
  <c r="R127" i="53"/>
  <c r="P127" i="53"/>
  <c r="BI121" i="53"/>
  <c r="BH121" i="53"/>
  <c r="BG121" i="53"/>
  <c r="BF121" i="53"/>
  <c r="T121" i="53"/>
  <c r="R121" i="53"/>
  <c r="P121" i="53"/>
  <c r="BI119" i="53"/>
  <c r="BH119" i="53"/>
  <c r="BG119" i="53"/>
  <c r="BF119" i="53"/>
  <c r="T119" i="53"/>
  <c r="R119" i="53"/>
  <c r="P119" i="53"/>
  <c r="BI110" i="53"/>
  <c r="BH110" i="53"/>
  <c r="BG110" i="53"/>
  <c r="BF110" i="53"/>
  <c r="T110" i="53"/>
  <c r="R110" i="53"/>
  <c r="P110" i="53"/>
  <c r="BI108" i="53"/>
  <c r="BH108" i="53"/>
  <c r="BG108" i="53"/>
  <c r="BF108" i="53"/>
  <c r="T108" i="53"/>
  <c r="R108" i="53"/>
  <c r="P108" i="53"/>
  <c r="BI106" i="53"/>
  <c r="BH106" i="53"/>
  <c r="BG106" i="53"/>
  <c r="BF106" i="53"/>
  <c r="T106" i="53"/>
  <c r="R106" i="53"/>
  <c r="P106" i="53"/>
  <c r="BI104" i="53"/>
  <c r="BH104" i="53"/>
  <c r="BG104" i="53"/>
  <c r="BF104" i="53"/>
  <c r="T104" i="53"/>
  <c r="R104" i="53"/>
  <c r="P104" i="53"/>
  <c r="BI102" i="53"/>
  <c r="BH102" i="53"/>
  <c r="BG102" i="53"/>
  <c r="BF102" i="53"/>
  <c r="T102" i="53"/>
  <c r="R102" i="53"/>
  <c r="P102" i="53"/>
  <c r="J96" i="53"/>
  <c r="F96" i="53"/>
  <c r="F94" i="53"/>
  <c r="E92" i="53"/>
  <c r="J58" i="53"/>
  <c r="F58" i="53"/>
  <c r="F56" i="53"/>
  <c r="E54" i="53"/>
  <c r="J26" i="53"/>
  <c r="E26" i="53"/>
  <c r="J59" i="53" s="1"/>
  <c r="J25" i="53"/>
  <c r="J20" i="53"/>
  <c r="E20" i="53"/>
  <c r="F59" i="53" s="1"/>
  <c r="J19" i="53"/>
  <c r="J14" i="53"/>
  <c r="J94" i="53" s="1"/>
  <c r="E7" i="53"/>
  <c r="E88" i="53"/>
  <c r="J39" i="52"/>
  <c r="J38" i="52"/>
  <c r="AY111" i="1" s="1"/>
  <c r="J37" i="52"/>
  <c r="AX111" i="1" s="1"/>
  <c r="BI116" i="52"/>
  <c r="BH116" i="52"/>
  <c r="BG116" i="52"/>
  <c r="BF116" i="52"/>
  <c r="T116" i="52"/>
  <c r="T115" i="52" s="1"/>
  <c r="R116" i="52"/>
  <c r="R115" i="52" s="1"/>
  <c r="P116" i="52"/>
  <c r="P115" i="52" s="1"/>
  <c r="BI114" i="52"/>
  <c r="BH114" i="52"/>
  <c r="BG114" i="52"/>
  <c r="BF114" i="52"/>
  <c r="T114" i="52"/>
  <c r="R114" i="52"/>
  <c r="P114" i="52"/>
  <c r="BI113" i="52"/>
  <c r="BH113" i="52"/>
  <c r="BG113" i="52"/>
  <c r="BF113" i="52"/>
  <c r="T113" i="52"/>
  <c r="R113" i="52"/>
  <c r="P113" i="52"/>
  <c r="BI112" i="52"/>
  <c r="BH112" i="52"/>
  <c r="BG112" i="52"/>
  <c r="BF112" i="52"/>
  <c r="T112" i="52"/>
  <c r="R112" i="52"/>
  <c r="P112" i="52"/>
  <c r="BI111" i="52"/>
  <c r="BH111" i="52"/>
  <c r="BG111" i="52"/>
  <c r="BF111" i="52"/>
  <c r="T111" i="52"/>
  <c r="R111" i="52"/>
  <c r="P111" i="52"/>
  <c r="BI110" i="52"/>
  <c r="BH110" i="52"/>
  <c r="BG110" i="52"/>
  <c r="BF110" i="52"/>
  <c r="T110" i="52"/>
  <c r="R110" i="52"/>
  <c r="P110" i="52"/>
  <c r="BI109" i="52"/>
  <c r="BH109" i="52"/>
  <c r="BG109" i="52"/>
  <c r="BF109" i="52"/>
  <c r="T109" i="52"/>
  <c r="R109" i="52"/>
  <c r="P109" i="52"/>
  <c r="BI108" i="52"/>
  <c r="BH108" i="52"/>
  <c r="BG108" i="52"/>
  <c r="BF108" i="52"/>
  <c r="T108" i="52"/>
  <c r="R108" i="52"/>
  <c r="P108" i="52"/>
  <c r="BI107" i="52"/>
  <c r="BH107" i="52"/>
  <c r="BG107" i="52"/>
  <c r="BF107" i="52"/>
  <c r="T107" i="52"/>
  <c r="R107" i="52"/>
  <c r="P107" i="52"/>
  <c r="BI106" i="52"/>
  <c r="BH106" i="52"/>
  <c r="BG106" i="52"/>
  <c r="BF106" i="52"/>
  <c r="T106" i="52"/>
  <c r="R106" i="52"/>
  <c r="P106" i="52"/>
  <c r="BI103" i="52"/>
  <c r="BH103" i="52"/>
  <c r="BG103" i="52"/>
  <c r="BF103" i="52"/>
  <c r="T103" i="52"/>
  <c r="R103" i="52"/>
  <c r="P103" i="52"/>
  <c r="BI101" i="52"/>
  <c r="BH101" i="52"/>
  <c r="BG101" i="52"/>
  <c r="BF101" i="52"/>
  <c r="T101" i="52"/>
  <c r="R101" i="52"/>
  <c r="P101" i="52"/>
  <c r="BI99" i="52"/>
  <c r="BH99" i="52"/>
  <c r="BG99" i="52"/>
  <c r="BF99" i="52"/>
  <c r="T99" i="52"/>
  <c r="R99" i="52"/>
  <c r="P99" i="52"/>
  <c r="BI98" i="52"/>
  <c r="BH98" i="52"/>
  <c r="BG98" i="52"/>
  <c r="BF98" i="52"/>
  <c r="T98" i="52"/>
  <c r="R98" i="52"/>
  <c r="P98" i="52"/>
  <c r="BI97" i="52"/>
  <c r="BH97" i="52"/>
  <c r="BG97" i="52"/>
  <c r="BF97" i="52"/>
  <c r="T97" i="52"/>
  <c r="R97" i="52"/>
  <c r="P97" i="52"/>
  <c r="BI95" i="52"/>
  <c r="BH95" i="52"/>
  <c r="BG95" i="52"/>
  <c r="BF95" i="52"/>
  <c r="T95" i="52"/>
  <c r="R95" i="52"/>
  <c r="P95" i="52"/>
  <c r="BI93" i="52"/>
  <c r="BH93" i="52"/>
  <c r="BG93" i="52"/>
  <c r="BF93" i="52"/>
  <c r="T93" i="52"/>
  <c r="R93" i="52"/>
  <c r="P93" i="52"/>
  <c r="J86" i="52"/>
  <c r="F86" i="52"/>
  <c r="F84" i="52"/>
  <c r="E82" i="52"/>
  <c r="J58" i="52"/>
  <c r="F58" i="52"/>
  <c r="F56" i="52"/>
  <c r="E54" i="52"/>
  <c r="J26" i="52"/>
  <c r="E26" i="52"/>
  <c r="J87" i="52" s="1"/>
  <c r="J25" i="52"/>
  <c r="J20" i="52"/>
  <c r="E20" i="52"/>
  <c r="F87" i="52" s="1"/>
  <c r="J19" i="52"/>
  <c r="J14" i="52"/>
  <c r="J84" i="52" s="1"/>
  <c r="E7" i="52"/>
  <c r="E78" i="52" s="1"/>
  <c r="J39" i="51"/>
  <c r="J38" i="51"/>
  <c r="AY110" i="1" s="1"/>
  <c r="J37" i="51"/>
  <c r="AX110" i="1"/>
  <c r="BI95" i="51"/>
  <c r="BH95" i="51"/>
  <c r="BG95" i="51"/>
  <c r="BF95" i="51"/>
  <c r="T95" i="51"/>
  <c r="T94" i="51" s="1"/>
  <c r="R95" i="51"/>
  <c r="R94" i="51"/>
  <c r="P95" i="51"/>
  <c r="P94" i="51" s="1"/>
  <c r="BI92" i="51"/>
  <c r="BH92" i="51"/>
  <c r="BG92" i="51"/>
  <c r="BF92" i="51"/>
  <c r="T92" i="51"/>
  <c r="R92" i="51"/>
  <c r="P92" i="51"/>
  <c r="BI91" i="51"/>
  <c r="BH91" i="51"/>
  <c r="BG91" i="51"/>
  <c r="BF91" i="51"/>
  <c r="T91" i="51"/>
  <c r="R91" i="51"/>
  <c r="P91" i="51"/>
  <c r="J84" i="51"/>
  <c r="F84" i="51"/>
  <c r="F82" i="51"/>
  <c r="E80" i="51"/>
  <c r="J58" i="51"/>
  <c r="F58" i="51"/>
  <c r="F56" i="51"/>
  <c r="E54" i="51"/>
  <c r="J26" i="51"/>
  <c r="E26" i="51"/>
  <c r="J59" i="51" s="1"/>
  <c r="J25" i="51"/>
  <c r="J20" i="51"/>
  <c r="E20" i="51"/>
  <c r="F85" i="51" s="1"/>
  <c r="J19" i="51"/>
  <c r="J14" i="51"/>
  <c r="J82" i="51" s="1"/>
  <c r="E7" i="51"/>
  <c r="E76" i="51"/>
  <c r="J39" i="50"/>
  <c r="J38" i="50"/>
  <c r="AY109" i="1"/>
  <c r="J37" i="50"/>
  <c r="AX109" i="1" s="1"/>
  <c r="BI608" i="50"/>
  <c r="BH608" i="50"/>
  <c r="BG608" i="50"/>
  <c r="BF608" i="50"/>
  <c r="T608" i="50"/>
  <c r="T607" i="50"/>
  <c r="T606" i="50"/>
  <c r="R608" i="50"/>
  <c r="R607" i="50" s="1"/>
  <c r="R606" i="50" s="1"/>
  <c r="P608" i="50"/>
  <c r="P607" i="50" s="1"/>
  <c r="P606" i="50" s="1"/>
  <c r="BI605" i="50"/>
  <c r="BH605" i="50"/>
  <c r="BG605" i="50"/>
  <c r="BF605" i="50"/>
  <c r="T605" i="50"/>
  <c r="T604" i="50"/>
  <c r="R605" i="50"/>
  <c r="R604" i="50" s="1"/>
  <c r="P605" i="50"/>
  <c r="P604" i="50"/>
  <c r="BI603" i="50"/>
  <c r="BH603" i="50"/>
  <c r="BG603" i="50"/>
  <c r="BF603" i="50"/>
  <c r="T603" i="50"/>
  <c r="R603" i="50"/>
  <c r="P603" i="50"/>
  <c r="BI602" i="50"/>
  <c r="BH602" i="50"/>
  <c r="BG602" i="50"/>
  <c r="BF602" i="50"/>
  <c r="T602" i="50"/>
  <c r="R602" i="50"/>
  <c r="P602" i="50"/>
  <c r="BI600" i="50"/>
  <c r="BH600" i="50"/>
  <c r="BG600" i="50"/>
  <c r="BF600" i="50"/>
  <c r="T600" i="50"/>
  <c r="R600" i="50"/>
  <c r="P600" i="50"/>
  <c r="BI599" i="50"/>
  <c r="BH599" i="50"/>
  <c r="BG599" i="50"/>
  <c r="BF599" i="50"/>
  <c r="T599" i="50"/>
  <c r="R599" i="50"/>
  <c r="P599" i="50"/>
  <c r="BI597" i="50"/>
  <c r="BH597" i="50"/>
  <c r="BG597" i="50"/>
  <c r="BF597" i="50"/>
  <c r="T597" i="50"/>
  <c r="R597" i="50"/>
  <c r="P597" i="50"/>
  <c r="BI596" i="50"/>
  <c r="BH596" i="50"/>
  <c r="BG596" i="50"/>
  <c r="BF596" i="50"/>
  <c r="T596" i="50"/>
  <c r="R596" i="50"/>
  <c r="P596" i="50"/>
  <c r="BI584" i="50"/>
  <c r="BH584" i="50"/>
  <c r="BG584" i="50"/>
  <c r="BF584" i="50"/>
  <c r="T584" i="50"/>
  <c r="R584" i="50"/>
  <c r="P584" i="50"/>
  <c r="BI579" i="50"/>
  <c r="BH579" i="50"/>
  <c r="BG579" i="50"/>
  <c r="BF579" i="50"/>
  <c r="T579" i="50"/>
  <c r="R579" i="50"/>
  <c r="P579" i="50"/>
  <c r="BI578" i="50"/>
  <c r="BH578" i="50"/>
  <c r="BG578" i="50"/>
  <c r="BF578" i="50"/>
  <c r="T578" i="50"/>
  <c r="R578" i="50"/>
  <c r="P578" i="50"/>
  <c r="BI574" i="50"/>
  <c r="BH574" i="50"/>
  <c r="BG574" i="50"/>
  <c r="BF574" i="50"/>
  <c r="T574" i="50"/>
  <c r="R574" i="50"/>
  <c r="P574" i="50"/>
  <c r="BI573" i="50"/>
  <c r="BH573" i="50"/>
  <c r="BG573" i="50"/>
  <c r="BF573" i="50"/>
  <c r="T573" i="50"/>
  <c r="R573" i="50"/>
  <c r="P573" i="50"/>
  <c r="BI569" i="50"/>
  <c r="BH569" i="50"/>
  <c r="BG569" i="50"/>
  <c r="BF569" i="50"/>
  <c r="T569" i="50"/>
  <c r="R569" i="50"/>
  <c r="P569" i="50"/>
  <c r="BI565" i="50"/>
  <c r="BH565" i="50"/>
  <c r="BG565" i="50"/>
  <c r="BF565" i="50"/>
  <c r="T565" i="50"/>
  <c r="R565" i="50"/>
  <c r="P565" i="50"/>
  <c r="BI557" i="50"/>
  <c r="BH557" i="50"/>
  <c r="BG557" i="50"/>
  <c r="BF557" i="50"/>
  <c r="T557" i="50"/>
  <c r="R557" i="50"/>
  <c r="P557" i="50"/>
  <c r="BI550" i="50"/>
  <c r="BH550" i="50"/>
  <c r="BG550" i="50"/>
  <c r="BF550" i="50"/>
  <c r="T550" i="50"/>
  <c r="R550" i="50"/>
  <c r="P550" i="50"/>
  <c r="BI546" i="50"/>
  <c r="BH546" i="50"/>
  <c r="BG546" i="50"/>
  <c r="BF546" i="50"/>
  <c r="T546" i="50"/>
  <c r="R546" i="50"/>
  <c r="P546" i="50"/>
  <c r="BI545" i="50"/>
  <c r="BH545" i="50"/>
  <c r="BG545" i="50"/>
  <c r="BF545" i="50"/>
  <c r="T545" i="50"/>
  <c r="R545" i="50"/>
  <c r="P545" i="50"/>
  <c r="BI537" i="50"/>
  <c r="BH537" i="50"/>
  <c r="BG537" i="50"/>
  <c r="BF537" i="50"/>
  <c r="T537" i="50"/>
  <c r="R537" i="50"/>
  <c r="P537" i="50"/>
  <c r="BI529" i="50"/>
  <c r="BH529" i="50"/>
  <c r="BG529" i="50"/>
  <c r="BF529" i="50"/>
  <c r="T529" i="50"/>
  <c r="R529" i="50"/>
  <c r="P529" i="50"/>
  <c r="BI527" i="50"/>
  <c r="BH527" i="50"/>
  <c r="BG527" i="50"/>
  <c r="BF527" i="50"/>
  <c r="T527" i="50"/>
  <c r="R527" i="50"/>
  <c r="P527" i="50"/>
  <c r="BI523" i="50"/>
  <c r="BH523" i="50"/>
  <c r="BG523" i="50"/>
  <c r="BF523" i="50"/>
  <c r="T523" i="50"/>
  <c r="R523" i="50"/>
  <c r="P523" i="50"/>
  <c r="BI522" i="50"/>
  <c r="BH522" i="50"/>
  <c r="BG522" i="50"/>
  <c r="BF522" i="50"/>
  <c r="T522" i="50"/>
  <c r="R522" i="50"/>
  <c r="P522" i="50"/>
  <c r="BI517" i="50"/>
  <c r="BH517" i="50"/>
  <c r="BG517" i="50"/>
  <c r="BF517" i="50"/>
  <c r="T517" i="50"/>
  <c r="R517" i="50"/>
  <c r="P517" i="50"/>
  <c r="BI512" i="50"/>
  <c r="BH512" i="50"/>
  <c r="BG512" i="50"/>
  <c r="BF512" i="50"/>
  <c r="T512" i="50"/>
  <c r="R512" i="50"/>
  <c r="P512" i="50"/>
  <c r="BI508" i="50"/>
  <c r="BH508" i="50"/>
  <c r="BG508" i="50"/>
  <c r="BF508" i="50"/>
  <c r="T508" i="50"/>
  <c r="R508" i="50"/>
  <c r="P508" i="50"/>
  <c r="BI507" i="50"/>
  <c r="BH507" i="50"/>
  <c r="BG507" i="50"/>
  <c r="BF507" i="50"/>
  <c r="T507" i="50"/>
  <c r="R507" i="50"/>
  <c r="P507" i="50"/>
  <c r="BI496" i="50"/>
  <c r="BH496" i="50"/>
  <c r="BG496" i="50"/>
  <c r="BF496" i="50"/>
  <c r="T496" i="50"/>
  <c r="R496" i="50"/>
  <c r="P496" i="50"/>
  <c r="BI485" i="50"/>
  <c r="BH485" i="50"/>
  <c r="BG485" i="50"/>
  <c r="BF485" i="50"/>
  <c r="T485" i="50"/>
  <c r="R485" i="50"/>
  <c r="P485" i="50"/>
  <c r="BI481" i="50"/>
  <c r="BH481" i="50"/>
  <c r="BG481" i="50"/>
  <c r="BF481" i="50"/>
  <c r="T481" i="50"/>
  <c r="R481" i="50"/>
  <c r="P481" i="50"/>
  <c r="BI480" i="50"/>
  <c r="BH480" i="50"/>
  <c r="BG480" i="50"/>
  <c r="BF480" i="50"/>
  <c r="T480" i="50"/>
  <c r="R480" i="50"/>
  <c r="P480" i="50"/>
  <c r="BI444" i="50"/>
  <c r="BH444" i="50"/>
  <c r="BG444" i="50"/>
  <c r="BF444" i="50"/>
  <c r="T444" i="50"/>
  <c r="R444" i="50"/>
  <c r="P444" i="50"/>
  <c r="BI420" i="50"/>
  <c r="BH420" i="50"/>
  <c r="BG420" i="50"/>
  <c r="BF420" i="50"/>
  <c r="T420" i="50"/>
  <c r="R420" i="50"/>
  <c r="P420" i="50"/>
  <c r="BI403" i="50"/>
  <c r="BH403" i="50"/>
  <c r="BG403" i="50"/>
  <c r="BF403" i="50"/>
  <c r="T403" i="50"/>
  <c r="R403" i="50"/>
  <c r="P403" i="50"/>
  <c r="BI390" i="50"/>
  <c r="BH390" i="50"/>
  <c r="BG390" i="50"/>
  <c r="BF390" i="50"/>
  <c r="T390" i="50"/>
  <c r="R390" i="50"/>
  <c r="P390" i="50"/>
  <c r="BI381" i="50"/>
  <c r="BH381" i="50"/>
  <c r="BG381" i="50"/>
  <c r="BF381" i="50"/>
  <c r="T381" i="50"/>
  <c r="R381" i="50"/>
  <c r="P381" i="50"/>
  <c r="BI372" i="50"/>
  <c r="BH372" i="50"/>
  <c r="BG372" i="50"/>
  <c r="BF372" i="50"/>
  <c r="T372" i="50"/>
  <c r="R372" i="50"/>
  <c r="P372" i="50"/>
  <c r="BI363" i="50"/>
  <c r="BH363" i="50"/>
  <c r="BG363" i="50"/>
  <c r="BF363" i="50"/>
  <c r="T363" i="50"/>
  <c r="R363" i="50"/>
  <c r="P363" i="50"/>
  <c r="BI304" i="50"/>
  <c r="BH304" i="50"/>
  <c r="BG304" i="50"/>
  <c r="BF304" i="50"/>
  <c r="T304" i="50"/>
  <c r="R304" i="50"/>
  <c r="P304" i="50"/>
  <c r="BI291" i="50"/>
  <c r="BH291" i="50"/>
  <c r="BG291" i="50"/>
  <c r="BF291" i="50"/>
  <c r="T291" i="50"/>
  <c r="R291" i="50"/>
  <c r="P291" i="50"/>
  <c r="BI241" i="50"/>
  <c r="BH241" i="50"/>
  <c r="BG241" i="50"/>
  <c r="BF241" i="50"/>
  <c r="T241" i="50"/>
  <c r="R241" i="50"/>
  <c r="P241" i="50"/>
  <c r="BI228" i="50"/>
  <c r="BH228" i="50"/>
  <c r="BG228" i="50"/>
  <c r="BF228" i="50"/>
  <c r="T228" i="50"/>
  <c r="R228" i="50"/>
  <c r="P228" i="50"/>
  <c r="BI178" i="50"/>
  <c r="BH178" i="50"/>
  <c r="BG178" i="50"/>
  <c r="BF178" i="50"/>
  <c r="T178" i="50"/>
  <c r="R178" i="50"/>
  <c r="P178" i="50"/>
  <c r="BI175" i="50"/>
  <c r="BH175" i="50"/>
  <c r="BG175" i="50"/>
  <c r="BF175" i="50"/>
  <c r="T175" i="50"/>
  <c r="R175" i="50"/>
  <c r="P175" i="50"/>
  <c r="BI169" i="50"/>
  <c r="BH169" i="50"/>
  <c r="BG169" i="50"/>
  <c r="BF169" i="50"/>
  <c r="T169" i="50"/>
  <c r="R169" i="50"/>
  <c r="P169" i="50"/>
  <c r="BI167" i="50"/>
  <c r="BH167" i="50"/>
  <c r="BG167" i="50"/>
  <c r="BF167" i="50"/>
  <c r="T167" i="50"/>
  <c r="R167" i="50"/>
  <c r="P167" i="50"/>
  <c r="BI156" i="50"/>
  <c r="BH156" i="50"/>
  <c r="BG156" i="50"/>
  <c r="BF156" i="50"/>
  <c r="T156" i="50"/>
  <c r="R156" i="50"/>
  <c r="P156" i="50"/>
  <c r="BI150" i="50"/>
  <c r="BH150" i="50"/>
  <c r="BG150" i="50"/>
  <c r="BF150" i="50"/>
  <c r="T150" i="50"/>
  <c r="R150" i="50"/>
  <c r="P150" i="50"/>
  <c r="BI145" i="50"/>
  <c r="BH145" i="50"/>
  <c r="BG145" i="50"/>
  <c r="BF145" i="50"/>
  <c r="T145" i="50"/>
  <c r="R145" i="50"/>
  <c r="P145" i="50"/>
  <c r="BI141" i="50"/>
  <c r="BH141" i="50"/>
  <c r="BG141" i="50"/>
  <c r="BF141" i="50"/>
  <c r="T141" i="50"/>
  <c r="R141" i="50"/>
  <c r="P141" i="50"/>
  <c r="BI136" i="50"/>
  <c r="BH136" i="50"/>
  <c r="BG136" i="50"/>
  <c r="BF136" i="50"/>
  <c r="T136" i="50"/>
  <c r="R136" i="50"/>
  <c r="P136" i="50"/>
  <c r="BI98" i="50"/>
  <c r="BH98" i="50"/>
  <c r="BG98" i="50"/>
  <c r="BF98" i="50"/>
  <c r="T98" i="50"/>
  <c r="R98" i="50"/>
  <c r="P98" i="50"/>
  <c r="J91" i="50"/>
  <c r="F91" i="50"/>
  <c r="F89" i="50"/>
  <c r="E87" i="50"/>
  <c r="J58" i="50"/>
  <c r="F58" i="50"/>
  <c r="F56" i="50"/>
  <c r="E54" i="50"/>
  <c r="J26" i="50"/>
  <c r="E26" i="50"/>
  <c r="J92" i="50"/>
  <c r="J25" i="50"/>
  <c r="J20" i="50"/>
  <c r="E20" i="50"/>
  <c r="F92" i="50"/>
  <c r="J19" i="50"/>
  <c r="J14" i="50"/>
  <c r="J89" i="50" s="1"/>
  <c r="E7" i="50"/>
  <c r="E83" i="50" s="1"/>
  <c r="J39" i="49"/>
  <c r="J38" i="49"/>
  <c r="AY108" i="1"/>
  <c r="J37" i="49"/>
  <c r="AX108" i="1" s="1"/>
  <c r="BI518" i="49"/>
  <c r="BH518" i="49"/>
  <c r="BG518" i="49"/>
  <c r="BF518" i="49"/>
  <c r="T518" i="49"/>
  <c r="R518" i="49"/>
  <c r="P518" i="49"/>
  <c r="BI517" i="49"/>
  <c r="BH517" i="49"/>
  <c r="BG517" i="49"/>
  <c r="BF517" i="49"/>
  <c r="T517" i="49"/>
  <c r="R517" i="49"/>
  <c r="P517" i="49"/>
  <c r="BI516" i="49"/>
  <c r="BH516" i="49"/>
  <c r="BG516" i="49"/>
  <c r="BF516" i="49"/>
  <c r="T516" i="49"/>
  <c r="R516" i="49"/>
  <c r="P516" i="49"/>
  <c r="BI515" i="49"/>
  <c r="BH515" i="49"/>
  <c r="BG515" i="49"/>
  <c r="BF515" i="49"/>
  <c r="T515" i="49"/>
  <c r="R515" i="49"/>
  <c r="P515" i="49"/>
  <c r="BI514" i="49"/>
  <c r="BH514" i="49"/>
  <c r="BG514" i="49"/>
  <c r="BF514" i="49"/>
  <c r="T514" i="49"/>
  <c r="R514" i="49"/>
  <c r="P514" i="49"/>
  <c r="BI513" i="49"/>
  <c r="BH513" i="49"/>
  <c r="BG513" i="49"/>
  <c r="BF513" i="49"/>
  <c r="T513" i="49"/>
  <c r="R513" i="49"/>
  <c r="P513" i="49"/>
  <c r="BI512" i="49"/>
  <c r="BH512" i="49"/>
  <c r="BG512" i="49"/>
  <c r="BF512" i="49"/>
  <c r="T512" i="49"/>
  <c r="R512" i="49"/>
  <c r="P512" i="49"/>
  <c r="BI511" i="49"/>
  <c r="BH511" i="49"/>
  <c r="BG511" i="49"/>
  <c r="BF511" i="49"/>
  <c r="T511" i="49"/>
  <c r="R511" i="49"/>
  <c r="P511" i="49"/>
  <c r="BI510" i="49"/>
  <c r="BH510" i="49"/>
  <c r="BG510" i="49"/>
  <c r="BF510" i="49"/>
  <c r="T510" i="49"/>
  <c r="R510" i="49"/>
  <c r="P510" i="49"/>
  <c r="BI509" i="49"/>
  <c r="BH509" i="49"/>
  <c r="BG509" i="49"/>
  <c r="BF509" i="49"/>
  <c r="T509" i="49"/>
  <c r="R509" i="49"/>
  <c r="P509" i="49"/>
  <c r="BI508" i="49"/>
  <c r="BH508" i="49"/>
  <c r="BG508" i="49"/>
  <c r="BF508" i="49"/>
  <c r="T508" i="49"/>
  <c r="R508" i="49"/>
  <c r="P508" i="49"/>
  <c r="BI507" i="49"/>
  <c r="BH507" i="49"/>
  <c r="BG507" i="49"/>
  <c r="BF507" i="49"/>
  <c r="T507" i="49"/>
  <c r="R507" i="49"/>
  <c r="P507" i="49"/>
  <c r="BI506" i="49"/>
  <c r="BH506" i="49"/>
  <c r="BG506" i="49"/>
  <c r="BF506" i="49"/>
  <c r="T506" i="49"/>
  <c r="R506" i="49"/>
  <c r="P506" i="49"/>
  <c r="BI505" i="49"/>
  <c r="BH505" i="49"/>
  <c r="BG505" i="49"/>
  <c r="BF505" i="49"/>
  <c r="T505" i="49"/>
  <c r="R505" i="49"/>
  <c r="P505" i="49"/>
  <c r="BI504" i="49"/>
  <c r="BH504" i="49"/>
  <c r="BG504" i="49"/>
  <c r="BF504" i="49"/>
  <c r="T504" i="49"/>
  <c r="R504" i="49"/>
  <c r="P504" i="49"/>
  <c r="BI503" i="49"/>
  <c r="BH503" i="49"/>
  <c r="BG503" i="49"/>
  <c r="BF503" i="49"/>
  <c r="T503" i="49"/>
  <c r="R503" i="49"/>
  <c r="P503" i="49"/>
  <c r="BI502" i="49"/>
  <c r="BH502" i="49"/>
  <c r="BG502" i="49"/>
  <c r="BF502" i="49"/>
  <c r="T502" i="49"/>
  <c r="R502" i="49"/>
  <c r="P502" i="49"/>
  <c r="BI491" i="49"/>
  <c r="BH491" i="49"/>
  <c r="BG491" i="49"/>
  <c r="BF491" i="49"/>
  <c r="T491" i="49"/>
  <c r="R491" i="49"/>
  <c r="P491" i="49"/>
  <c r="BI487" i="49"/>
  <c r="BH487" i="49"/>
  <c r="BG487" i="49"/>
  <c r="BF487" i="49"/>
  <c r="T487" i="49"/>
  <c r="T486" i="49" s="1"/>
  <c r="R487" i="49"/>
  <c r="P487" i="49"/>
  <c r="P486" i="49" s="1"/>
  <c r="BI480" i="49"/>
  <c r="BH480" i="49"/>
  <c r="BG480" i="49"/>
  <c r="BF480" i="49"/>
  <c r="T480" i="49"/>
  <c r="R480" i="49"/>
  <c r="P480" i="49"/>
  <c r="BI473" i="49"/>
  <c r="BH473" i="49"/>
  <c r="BG473" i="49"/>
  <c r="BF473" i="49"/>
  <c r="T473" i="49"/>
  <c r="R473" i="49"/>
  <c r="P473" i="49"/>
  <c r="BI468" i="49"/>
  <c r="BH468" i="49"/>
  <c r="BG468" i="49"/>
  <c r="BF468" i="49"/>
  <c r="T468" i="49"/>
  <c r="R468" i="49"/>
  <c r="P468" i="49"/>
  <c r="BI464" i="49"/>
  <c r="BH464" i="49"/>
  <c r="BG464" i="49"/>
  <c r="BF464" i="49"/>
  <c r="T464" i="49"/>
  <c r="R464" i="49"/>
  <c r="P464" i="49"/>
  <c r="BI462" i="49"/>
  <c r="BH462" i="49"/>
  <c r="BG462" i="49"/>
  <c r="BF462" i="49"/>
  <c r="T462" i="49"/>
  <c r="R462" i="49"/>
  <c r="P462" i="49"/>
  <c r="BI457" i="49"/>
  <c r="BH457" i="49"/>
  <c r="BG457" i="49"/>
  <c r="BF457" i="49"/>
  <c r="T457" i="49"/>
  <c r="R457" i="49"/>
  <c r="P457" i="49"/>
  <c r="BI443" i="49"/>
  <c r="BH443" i="49"/>
  <c r="BG443" i="49"/>
  <c r="BF443" i="49"/>
  <c r="T443" i="49"/>
  <c r="R443" i="49"/>
  <c r="P443" i="49"/>
  <c r="BI441" i="49"/>
  <c r="BH441" i="49"/>
  <c r="BG441" i="49"/>
  <c r="BF441" i="49"/>
  <c r="T441" i="49"/>
  <c r="R441" i="49"/>
  <c r="P441" i="49"/>
  <c r="BI437" i="49"/>
  <c r="BH437" i="49"/>
  <c r="BG437" i="49"/>
  <c r="BF437" i="49"/>
  <c r="T437" i="49"/>
  <c r="R437" i="49"/>
  <c r="P437" i="49"/>
  <c r="BI435" i="49"/>
  <c r="BH435" i="49"/>
  <c r="BG435" i="49"/>
  <c r="BF435" i="49"/>
  <c r="T435" i="49"/>
  <c r="R435" i="49"/>
  <c r="P435" i="49"/>
  <c r="BI421" i="49"/>
  <c r="BH421" i="49"/>
  <c r="BG421" i="49"/>
  <c r="BF421" i="49"/>
  <c r="T421" i="49"/>
  <c r="R421" i="49"/>
  <c r="P421" i="49"/>
  <c r="BI417" i="49"/>
  <c r="BH417" i="49"/>
  <c r="BG417" i="49"/>
  <c r="BF417" i="49"/>
  <c r="T417" i="49"/>
  <c r="R417" i="49"/>
  <c r="P417" i="49"/>
  <c r="BI415" i="49"/>
  <c r="BH415" i="49"/>
  <c r="BG415" i="49"/>
  <c r="BF415" i="49"/>
  <c r="T415" i="49"/>
  <c r="R415" i="49"/>
  <c r="P415" i="49"/>
  <c r="BI411" i="49"/>
  <c r="BH411" i="49"/>
  <c r="BG411" i="49"/>
  <c r="BF411" i="49"/>
  <c r="T411" i="49"/>
  <c r="R411" i="49"/>
  <c r="P411" i="49"/>
  <c r="BI407" i="49"/>
  <c r="BH407" i="49"/>
  <c r="BG407" i="49"/>
  <c r="BF407" i="49"/>
  <c r="T407" i="49"/>
  <c r="R407" i="49"/>
  <c r="P407" i="49"/>
  <c r="BI406" i="49"/>
  <c r="BH406" i="49"/>
  <c r="BG406" i="49"/>
  <c r="BF406" i="49"/>
  <c r="T406" i="49"/>
  <c r="R406" i="49"/>
  <c r="P406" i="49"/>
  <c r="BI399" i="49"/>
  <c r="BH399" i="49"/>
  <c r="BG399" i="49"/>
  <c r="BF399" i="49"/>
  <c r="T399" i="49"/>
  <c r="R399" i="49"/>
  <c r="P399" i="49"/>
  <c r="BI394" i="49"/>
  <c r="BH394" i="49"/>
  <c r="BG394" i="49"/>
  <c r="BF394" i="49"/>
  <c r="T394" i="49"/>
  <c r="R394" i="49"/>
  <c r="P394" i="49"/>
  <c r="BI392" i="49"/>
  <c r="BH392" i="49"/>
  <c r="BG392" i="49"/>
  <c r="BF392" i="49"/>
  <c r="T392" i="49"/>
  <c r="R392" i="49"/>
  <c r="P392" i="49"/>
  <c r="BI390" i="49"/>
  <c r="BH390" i="49"/>
  <c r="BG390" i="49"/>
  <c r="BF390" i="49"/>
  <c r="T390" i="49"/>
  <c r="R390" i="49"/>
  <c r="P390" i="49"/>
  <c r="BI385" i="49"/>
  <c r="BH385" i="49"/>
  <c r="BG385" i="49"/>
  <c r="BF385" i="49"/>
  <c r="T385" i="49"/>
  <c r="R385" i="49"/>
  <c r="P385" i="49"/>
  <c r="BI383" i="49"/>
  <c r="BH383" i="49"/>
  <c r="BG383" i="49"/>
  <c r="BF383" i="49"/>
  <c r="T383" i="49"/>
  <c r="R383" i="49"/>
  <c r="P383" i="49"/>
  <c r="BI376" i="49"/>
  <c r="BH376" i="49"/>
  <c r="BG376" i="49"/>
  <c r="BF376" i="49"/>
  <c r="T376" i="49"/>
  <c r="R376" i="49"/>
  <c r="P376" i="49"/>
  <c r="BI371" i="49"/>
  <c r="BH371" i="49"/>
  <c r="BG371" i="49"/>
  <c r="BF371" i="49"/>
  <c r="T371" i="49"/>
  <c r="R371" i="49"/>
  <c r="P371" i="49"/>
  <c r="BI369" i="49"/>
  <c r="BH369" i="49"/>
  <c r="BG369" i="49"/>
  <c r="BF369" i="49"/>
  <c r="T369" i="49"/>
  <c r="R369" i="49"/>
  <c r="P369" i="49"/>
  <c r="BI368" i="49"/>
  <c r="BH368" i="49"/>
  <c r="BG368" i="49"/>
  <c r="BF368" i="49"/>
  <c r="T368" i="49"/>
  <c r="R368" i="49"/>
  <c r="P368" i="49"/>
  <c r="BI367" i="49"/>
  <c r="BH367" i="49"/>
  <c r="BG367" i="49"/>
  <c r="BF367" i="49"/>
  <c r="T367" i="49"/>
  <c r="R367" i="49"/>
  <c r="P367" i="49"/>
  <c r="BI366" i="49"/>
  <c r="BH366" i="49"/>
  <c r="BG366" i="49"/>
  <c r="BF366" i="49"/>
  <c r="T366" i="49"/>
  <c r="R366" i="49"/>
  <c r="P366" i="49"/>
  <c r="BI365" i="49"/>
  <c r="BH365" i="49"/>
  <c r="BG365" i="49"/>
  <c r="BF365" i="49"/>
  <c r="T365" i="49"/>
  <c r="R365" i="49"/>
  <c r="P365" i="49"/>
  <c r="BI364" i="49"/>
  <c r="BH364" i="49"/>
  <c r="BG364" i="49"/>
  <c r="BF364" i="49"/>
  <c r="T364" i="49"/>
  <c r="R364" i="49"/>
  <c r="P364" i="49"/>
  <c r="BI363" i="49"/>
  <c r="BH363" i="49"/>
  <c r="BG363" i="49"/>
  <c r="BF363" i="49"/>
  <c r="T363" i="49"/>
  <c r="R363" i="49"/>
  <c r="P363" i="49"/>
  <c r="BI362" i="49"/>
  <c r="BH362" i="49"/>
  <c r="BG362" i="49"/>
  <c r="BF362" i="49"/>
  <c r="T362" i="49"/>
  <c r="R362" i="49"/>
  <c r="P362" i="49"/>
  <c r="BI361" i="49"/>
  <c r="BH361" i="49"/>
  <c r="BG361" i="49"/>
  <c r="BF361" i="49"/>
  <c r="T361" i="49"/>
  <c r="R361" i="49"/>
  <c r="P361" i="49"/>
  <c r="BI360" i="49"/>
  <c r="BH360" i="49"/>
  <c r="BG360" i="49"/>
  <c r="BF360" i="49"/>
  <c r="T360" i="49"/>
  <c r="R360" i="49"/>
  <c r="P360" i="49"/>
  <c r="BI359" i="49"/>
  <c r="BH359" i="49"/>
  <c r="BG359" i="49"/>
  <c r="BF359" i="49"/>
  <c r="T359" i="49"/>
  <c r="R359" i="49"/>
  <c r="P359" i="49"/>
  <c r="BI358" i="49"/>
  <c r="BH358" i="49"/>
  <c r="BG358" i="49"/>
  <c r="BF358" i="49"/>
  <c r="T358" i="49"/>
  <c r="R358" i="49"/>
  <c r="P358" i="49"/>
  <c r="BI357" i="49"/>
  <c r="BH357" i="49"/>
  <c r="BG357" i="49"/>
  <c r="BF357" i="49"/>
  <c r="T357" i="49"/>
  <c r="R357" i="49"/>
  <c r="P357" i="49"/>
  <c r="BI356" i="49"/>
  <c r="BH356" i="49"/>
  <c r="BG356" i="49"/>
  <c r="BF356" i="49"/>
  <c r="T356" i="49"/>
  <c r="R356" i="49"/>
  <c r="P356" i="49"/>
  <c r="BI354" i="49"/>
  <c r="BH354" i="49"/>
  <c r="BG354" i="49"/>
  <c r="BF354" i="49"/>
  <c r="T354" i="49"/>
  <c r="R354" i="49"/>
  <c r="P354" i="49"/>
  <c r="BI353" i="49"/>
  <c r="BH353" i="49"/>
  <c r="BG353" i="49"/>
  <c r="BF353" i="49"/>
  <c r="T353" i="49"/>
  <c r="R353" i="49"/>
  <c r="P353" i="49"/>
  <c r="BI352" i="49"/>
  <c r="BH352" i="49"/>
  <c r="BG352" i="49"/>
  <c r="BF352" i="49"/>
  <c r="T352" i="49"/>
  <c r="R352" i="49"/>
  <c r="P352" i="49"/>
  <c r="BI351" i="49"/>
  <c r="BH351" i="49"/>
  <c r="BG351" i="49"/>
  <c r="BF351" i="49"/>
  <c r="T351" i="49"/>
  <c r="R351" i="49"/>
  <c r="P351" i="49"/>
  <c r="BI350" i="49"/>
  <c r="BH350" i="49"/>
  <c r="BG350" i="49"/>
  <c r="BF350" i="49"/>
  <c r="T350" i="49"/>
  <c r="R350" i="49"/>
  <c r="P350" i="49"/>
  <c r="BI349" i="49"/>
  <c r="BH349" i="49"/>
  <c r="BG349" i="49"/>
  <c r="BF349" i="49"/>
  <c r="T349" i="49"/>
  <c r="R349" i="49"/>
  <c r="P349" i="49"/>
  <c r="BI348" i="49"/>
  <c r="BH348" i="49"/>
  <c r="BG348" i="49"/>
  <c r="BF348" i="49"/>
  <c r="T348" i="49"/>
  <c r="R348" i="49"/>
  <c r="P348" i="49"/>
  <c r="BI347" i="49"/>
  <c r="BH347" i="49"/>
  <c r="BG347" i="49"/>
  <c r="BF347" i="49"/>
  <c r="T347" i="49"/>
  <c r="R347" i="49"/>
  <c r="P347" i="49"/>
  <c r="BI346" i="49"/>
  <c r="BH346" i="49"/>
  <c r="BG346" i="49"/>
  <c r="BF346" i="49"/>
  <c r="T346" i="49"/>
  <c r="R346" i="49"/>
  <c r="P346" i="49"/>
  <c r="BI345" i="49"/>
  <c r="BH345" i="49"/>
  <c r="BG345" i="49"/>
  <c r="BF345" i="49"/>
  <c r="T345" i="49"/>
  <c r="R345" i="49"/>
  <c r="P345" i="49"/>
  <c r="BI344" i="49"/>
  <c r="BH344" i="49"/>
  <c r="BG344" i="49"/>
  <c r="BF344" i="49"/>
  <c r="T344" i="49"/>
  <c r="R344" i="49"/>
  <c r="P344" i="49"/>
  <c r="BI343" i="49"/>
  <c r="BH343" i="49"/>
  <c r="BG343" i="49"/>
  <c r="BF343" i="49"/>
  <c r="T343" i="49"/>
  <c r="R343" i="49"/>
  <c r="P343" i="49"/>
  <c r="BI342" i="49"/>
  <c r="BH342" i="49"/>
  <c r="BG342" i="49"/>
  <c r="BF342" i="49"/>
  <c r="T342" i="49"/>
  <c r="R342" i="49"/>
  <c r="P342" i="49"/>
  <c r="BI341" i="49"/>
  <c r="BH341" i="49"/>
  <c r="BG341" i="49"/>
  <c r="BF341" i="49"/>
  <c r="T341" i="49"/>
  <c r="R341" i="49"/>
  <c r="P341" i="49"/>
  <c r="BI340" i="49"/>
  <c r="BH340" i="49"/>
  <c r="BG340" i="49"/>
  <c r="BF340" i="49"/>
  <c r="T340" i="49"/>
  <c r="R340" i="49"/>
  <c r="P340" i="49"/>
  <c r="BI339" i="49"/>
  <c r="BH339" i="49"/>
  <c r="BG339" i="49"/>
  <c r="BF339" i="49"/>
  <c r="T339" i="49"/>
  <c r="R339" i="49"/>
  <c r="P339" i="49"/>
  <c r="BI338" i="49"/>
  <c r="BH338" i="49"/>
  <c r="BG338" i="49"/>
  <c r="BF338" i="49"/>
  <c r="T338" i="49"/>
  <c r="R338" i="49"/>
  <c r="P338" i="49"/>
  <c r="BI337" i="49"/>
  <c r="BH337" i="49"/>
  <c r="BG337" i="49"/>
  <c r="BF337" i="49"/>
  <c r="T337" i="49"/>
  <c r="R337" i="49"/>
  <c r="P337" i="49"/>
  <c r="BI336" i="49"/>
  <c r="BH336" i="49"/>
  <c r="BG336" i="49"/>
  <c r="BF336" i="49"/>
  <c r="T336" i="49"/>
  <c r="R336" i="49"/>
  <c r="P336" i="49"/>
  <c r="BI334" i="49"/>
  <c r="BH334" i="49"/>
  <c r="BG334" i="49"/>
  <c r="BF334" i="49"/>
  <c r="T334" i="49"/>
  <c r="R334" i="49"/>
  <c r="P334" i="49"/>
  <c r="BI330" i="49"/>
  <c r="BH330" i="49"/>
  <c r="BG330" i="49"/>
  <c r="BF330" i="49"/>
  <c r="T330" i="49"/>
  <c r="R330" i="49"/>
  <c r="P330" i="49"/>
  <c r="BI324" i="49"/>
  <c r="BH324" i="49"/>
  <c r="BG324" i="49"/>
  <c r="BF324" i="49"/>
  <c r="T324" i="49"/>
  <c r="R324" i="49"/>
  <c r="P324" i="49"/>
  <c r="BI319" i="49"/>
  <c r="BH319" i="49"/>
  <c r="BG319" i="49"/>
  <c r="BF319" i="49"/>
  <c r="T319" i="49"/>
  <c r="R319" i="49"/>
  <c r="P319" i="49"/>
  <c r="BI314" i="49"/>
  <c r="BH314" i="49"/>
  <c r="BG314" i="49"/>
  <c r="BF314" i="49"/>
  <c r="T314" i="49"/>
  <c r="R314" i="49"/>
  <c r="P314" i="49"/>
  <c r="BI309" i="49"/>
  <c r="BH309" i="49"/>
  <c r="BG309" i="49"/>
  <c r="BF309" i="49"/>
  <c r="T309" i="49"/>
  <c r="R309" i="49"/>
  <c r="P309" i="49"/>
  <c r="BI302" i="49"/>
  <c r="BH302" i="49"/>
  <c r="BG302" i="49"/>
  <c r="BF302" i="49"/>
  <c r="T302" i="49"/>
  <c r="R302" i="49"/>
  <c r="P302" i="49"/>
  <c r="BI295" i="49"/>
  <c r="BH295" i="49"/>
  <c r="BG295" i="49"/>
  <c r="BF295" i="49"/>
  <c r="T295" i="49"/>
  <c r="R295" i="49"/>
  <c r="P295" i="49"/>
  <c r="BI290" i="49"/>
  <c r="BH290" i="49"/>
  <c r="BG290" i="49"/>
  <c r="BF290" i="49"/>
  <c r="T290" i="49"/>
  <c r="R290" i="49"/>
  <c r="P290" i="49"/>
  <c r="BI288" i="49"/>
  <c r="BH288" i="49"/>
  <c r="BG288" i="49"/>
  <c r="BF288" i="49"/>
  <c r="T288" i="49"/>
  <c r="R288" i="49"/>
  <c r="P288" i="49"/>
  <c r="BI279" i="49"/>
  <c r="BH279" i="49"/>
  <c r="BG279" i="49"/>
  <c r="BF279" i="49"/>
  <c r="T279" i="49"/>
  <c r="R279" i="49"/>
  <c r="P279" i="49"/>
  <c r="BI272" i="49"/>
  <c r="BH272" i="49"/>
  <c r="BG272" i="49"/>
  <c r="BF272" i="49"/>
  <c r="T272" i="49"/>
  <c r="R272" i="49"/>
  <c r="P272" i="49"/>
  <c r="BI263" i="49"/>
  <c r="BH263" i="49"/>
  <c r="BG263" i="49"/>
  <c r="BF263" i="49"/>
  <c r="T263" i="49"/>
  <c r="R263" i="49"/>
  <c r="P263" i="49"/>
  <c r="BI258" i="49"/>
  <c r="BH258" i="49"/>
  <c r="BG258" i="49"/>
  <c r="BF258" i="49"/>
  <c r="T258" i="49"/>
  <c r="R258" i="49"/>
  <c r="P258" i="49"/>
  <c r="BI253" i="49"/>
  <c r="BH253" i="49"/>
  <c r="BG253" i="49"/>
  <c r="BF253" i="49"/>
  <c r="T253" i="49"/>
  <c r="R253" i="49"/>
  <c r="P253" i="49"/>
  <c r="BI245" i="49"/>
  <c r="BH245" i="49"/>
  <c r="BG245" i="49"/>
  <c r="BF245" i="49"/>
  <c r="T245" i="49"/>
  <c r="R245" i="49"/>
  <c r="P245" i="49"/>
  <c r="BI236" i="49"/>
  <c r="BH236" i="49"/>
  <c r="BG236" i="49"/>
  <c r="BF236" i="49"/>
  <c r="T236" i="49"/>
  <c r="R236" i="49"/>
  <c r="P236" i="49"/>
  <c r="BI234" i="49"/>
  <c r="BH234" i="49"/>
  <c r="BG234" i="49"/>
  <c r="BF234" i="49"/>
  <c r="T234" i="49"/>
  <c r="R234" i="49"/>
  <c r="P234" i="49"/>
  <c r="BI232" i="49"/>
  <c r="BH232" i="49"/>
  <c r="BG232" i="49"/>
  <c r="BF232" i="49"/>
  <c r="T232" i="49"/>
  <c r="R232" i="49"/>
  <c r="P232" i="49"/>
  <c r="BI228" i="49"/>
  <c r="BH228" i="49"/>
  <c r="BG228" i="49"/>
  <c r="BF228" i="49"/>
  <c r="T228" i="49"/>
  <c r="R228" i="49"/>
  <c r="P228" i="49"/>
  <c r="BI226" i="49"/>
  <c r="BH226" i="49"/>
  <c r="BG226" i="49"/>
  <c r="BF226" i="49"/>
  <c r="T226" i="49"/>
  <c r="R226" i="49"/>
  <c r="P226" i="49"/>
  <c r="BI222" i="49"/>
  <c r="BH222" i="49"/>
  <c r="BG222" i="49"/>
  <c r="BF222" i="49"/>
  <c r="T222" i="49"/>
  <c r="R222" i="49"/>
  <c r="P222" i="49"/>
  <c r="BI220" i="49"/>
  <c r="BH220" i="49"/>
  <c r="BG220" i="49"/>
  <c r="BF220" i="49"/>
  <c r="T220" i="49"/>
  <c r="R220" i="49"/>
  <c r="P220" i="49"/>
  <c r="BI216" i="49"/>
  <c r="BH216" i="49"/>
  <c r="BG216" i="49"/>
  <c r="BF216" i="49"/>
  <c r="T216" i="49"/>
  <c r="R216" i="49"/>
  <c r="P216" i="49"/>
  <c r="BI214" i="49"/>
  <c r="BH214" i="49"/>
  <c r="BG214" i="49"/>
  <c r="BF214" i="49"/>
  <c r="T214" i="49"/>
  <c r="R214" i="49"/>
  <c r="P214" i="49"/>
  <c r="BI210" i="49"/>
  <c r="BH210" i="49"/>
  <c r="BG210" i="49"/>
  <c r="BF210" i="49"/>
  <c r="T210" i="49"/>
  <c r="R210" i="49"/>
  <c r="P210" i="49"/>
  <c r="BI203" i="49"/>
  <c r="BH203" i="49"/>
  <c r="BG203" i="49"/>
  <c r="BF203" i="49"/>
  <c r="T203" i="49"/>
  <c r="R203" i="49"/>
  <c r="P203" i="49"/>
  <c r="BI201" i="49"/>
  <c r="BH201" i="49"/>
  <c r="BG201" i="49"/>
  <c r="BF201" i="49"/>
  <c r="T201" i="49"/>
  <c r="R201" i="49"/>
  <c r="P201" i="49"/>
  <c r="BI197" i="49"/>
  <c r="BH197" i="49"/>
  <c r="BG197" i="49"/>
  <c r="BF197" i="49"/>
  <c r="T197" i="49"/>
  <c r="R197" i="49"/>
  <c r="P197" i="49"/>
  <c r="BI190" i="49"/>
  <c r="BH190" i="49"/>
  <c r="BG190" i="49"/>
  <c r="BF190" i="49"/>
  <c r="T190" i="49"/>
  <c r="R190" i="49"/>
  <c r="P190" i="49"/>
  <c r="BI188" i="49"/>
  <c r="BH188" i="49"/>
  <c r="BG188" i="49"/>
  <c r="BF188" i="49"/>
  <c r="T188" i="49"/>
  <c r="R188" i="49"/>
  <c r="P188" i="49"/>
  <c r="BI184" i="49"/>
  <c r="BH184" i="49"/>
  <c r="BG184" i="49"/>
  <c r="BF184" i="49"/>
  <c r="T184" i="49"/>
  <c r="R184" i="49"/>
  <c r="P184" i="49"/>
  <c r="BI177" i="49"/>
  <c r="BH177" i="49"/>
  <c r="BG177" i="49"/>
  <c r="BF177" i="49"/>
  <c r="T177" i="49"/>
  <c r="R177" i="49"/>
  <c r="P177" i="49"/>
  <c r="BI171" i="49"/>
  <c r="BH171" i="49"/>
  <c r="BG171" i="49"/>
  <c r="BF171" i="49"/>
  <c r="T171" i="49"/>
  <c r="R171" i="49"/>
  <c r="P171" i="49"/>
  <c r="BI165" i="49"/>
  <c r="BH165" i="49"/>
  <c r="BG165" i="49"/>
  <c r="BF165" i="49"/>
  <c r="T165" i="49"/>
  <c r="R165" i="49"/>
  <c r="P165" i="49"/>
  <c r="BI161" i="49"/>
  <c r="BH161" i="49"/>
  <c r="BG161" i="49"/>
  <c r="BF161" i="49"/>
  <c r="T161" i="49"/>
  <c r="R161" i="49"/>
  <c r="P161" i="49"/>
  <c r="BI157" i="49"/>
  <c r="BH157" i="49"/>
  <c r="BG157" i="49"/>
  <c r="BF157" i="49"/>
  <c r="T157" i="49"/>
  <c r="R157" i="49"/>
  <c r="P157" i="49"/>
  <c r="BI155" i="49"/>
  <c r="BH155" i="49"/>
  <c r="BG155" i="49"/>
  <c r="BF155" i="49"/>
  <c r="T155" i="49"/>
  <c r="R155" i="49"/>
  <c r="P155" i="49"/>
  <c r="BI151" i="49"/>
  <c r="BH151" i="49"/>
  <c r="BG151" i="49"/>
  <c r="BF151" i="49"/>
  <c r="T151" i="49"/>
  <c r="R151" i="49"/>
  <c r="P151" i="49"/>
  <c r="BI147" i="49"/>
  <c r="BH147" i="49"/>
  <c r="BG147" i="49"/>
  <c r="BF147" i="49"/>
  <c r="T147" i="49"/>
  <c r="R147" i="49"/>
  <c r="P147" i="49"/>
  <c r="BI144" i="49"/>
  <c r="BH144" i="49"/>
  <c r="BG144" i="49"/>
  <c r="BF144" i="49"/>
  <c r="T144" i="49"/>
  <c r="T143" i="49" s="1"/>
  <c r="R144" i="49"/>
  <c r="R143" i="49" s="1"/>
  <c r="P144" i="49"/>
  <c r="P143" i="49" s="1"/>
  <c r="BI142" i="49"/>
  <c r="BH142" i="49"/>
  <c r="BG142" i="49"/>
  <c r="BF142" i="49"/>
  <c r="T142" i="49"/>
  <c r="R142" i="49"/>
  <c r="P142" i="49"/>
  <c r="BI141" i="49"/>
  <c r="BH141" i="49"/>
  <c r="BG141" i="49"/>
  <c r="BF141" i="49"/>
  <c r="T141" i="49"/>
  <c r="R141" i="49"/>
  <c r="P141" i="49"/>
  <c r="BI129" i="49"/>
  <c r="BH129" i="49"/>
  <c r="BG129" i="49"/>
  <c r="BF129" i="49"/>
  <c r="T129" i="49"/>
  <c r="R129" i="49"/>
  <c r="P129" i="49"/>
  <c r="BI125" i="49"/>
  <c r="BH125" i="49"/>
  <c r="BG125" i="49"/>
  <c r="BF125" i="49"/>
  <c r="T125" i="49"/>
  <c r="R125" i="49"/>
  <c r="P125" i="49"/>
  <c r="BI121" i="49"/>
  <c r="BH121" i="49"/>
  <c r="BG121" i="49"/>
  <c r="BF121" i="49"/>
  <c r="T121" i="49"/>
  <c r="R121" i="49"/>
  <c r="P121" i="49"/>
  <c r="BI114" i="49"/>
  <c r="BH114" i="49"/>
  <c r="BG114" i="49"/>
  <c r="BF114" i="49"/>
  <c r="T114" i="49"/>
  <c r="R114" i="49"/>
  <c r="P114" i="49"/>
  <c r="BI110" i="49"/>
  <c r="BH110" i="49"/>
  <c r="BG110" i="49"/>
  <c r="BF110" i="49"/>
  <c r="T110" i="49"/>
  <c r="R110" i="49"/>
  <c r="P110" i="49"/>
  <c r="BI109" i="49"/>
  <c r="BH109" i="49"/>
  <c r="BG109" i="49"/>
  <c r="BF109" i="49"/>
  <c r="T109" i="49"/>
  <c r="R109" i="49"/>
  <c r="P109" i="49"/>
  <c r="BI108" i="49"/>
  <c r="BH108" i="49"/>
  <c r="BG108" i="49"/>
  <c r="BF108" i="49"/>
  <c r="T108" i="49"/>
  <c r="R108" i="49"/>
  <c r="P108" i="49"/>
  <c r="BI104" i="49"/>
  <c r="BH104" i="49"/>
  <c r="BG104" i="49"/>
  <c r="BF104" i="49"/>
  <c r="T104" i="49"/>
  <c r="R104" i="49"/>
  <c r="P104" i="49"/>
  <c r="J97" i="49"/>
  <c r="F97" i="49"/>
  <c r="F95" i="49"/>
  <c r="E93" i="49"/>
  <c r="J58" i="49"/>
  <c r="F58" i="49"/>
  <c r="F56" i="49"/>
  <c r="E54" i="49"/>
  <c r="J26" i="49"/>
  <c r="E26" i="49"/>
  <c r="J59" i="49"/>
  <c r="J25" i="49"/>
  <c r="J20" i="49"/>
  <c r="E20" i="49"/>
  <c r="F59" i="49"/>
  <c r="J19" i="49"/>
  <c r="J14" i="49"/>
  <c r="J56" i="49"/>
  <c r="E7" i="49"/>
  <c r="E89" i="49" s="1"/>
  <c r="J39" i="48"/>
  <c r="J38" i="48"/>
  <c r="AY106" i="1"/>
  <c r="J37" i="48"/>
  <c r="AX106" i="1" s="1"/>
  <c r="BI124" i="48"/>
  <c r="BH124" i="48"/>
  <c r="BG124" i="48"/>
  <c r="BF124" i="48"/>
  <c r="T124" i="48"/>
  <c r="R124" i="48"/>
  <c r="P124" i="48"/>
  <c r="BI123" i="48"/>
  <c r="BH123" i="48"/>
  <c r="BG123" i="48"/>
  <c r="BF123" i="48"/>
  <c r="T123" i="48"/>
  <c r="R123" i="48"/>
  <c r="P123" i="48"/>
  <c r="BI122" i="48"/>
  <c r="BH122" i="48"/>
  <c r="BG122" i="48"/>
  <c r="BF122" i="48"/>
  <c r="T122" i="48"/>
  <c r="R122" i="48"/>
  <c r="P122" i="48"/>
  <c r="BI121" i="48"/>
  <c r="BH121" i="48"/>
  <c r="BG121" i="48"/>
  <c r="BF121" i="48"/>
  <c r="T121" i="48"/>
  <c r="R121" i="48"/>
  <c r="P121" i="48"/>
  <c r="BI120" i="48"/>
  <c r="BH120" i="48"/>
  <c r="BG120" i="48"/>
  <c r="BF120" i="48"/>
  <c r="T120" i="48"/>
  <c r="R120" i="48"/>
  <c r="P120" i="48"/>
  <c r="BI119" i="48"/>
  <c r="BH119" i="48"/>
  <c r="BG119" i="48"/>
  <c r="BF119" i="48"/>
  <c r="T119" i="48"/>
  <c r="R119" i="48"/>
  <c r="P119" i="48"/>
  <c r="BI117" i="48"/>
  <c r="BH117" i="48"/>
  <c r="BG117" i="48"/>
  <c r="BF117" i="48"/>
  <c r="T117" i="48"/>
  <c r="R117" i="48"/>
  <c r="P117" i="48"/>
  <c r="BI116" i="48"/>
  <c r="BH116" i="48"/>
  <c r="BG116" i="48"/>
  <c r="BF116" i="48"/>
  <c r="T116" i="48"/>
  <c r="R116" i="48"/>
  <c r="P116" i="48"/>
  <c r="BI115" i="48"/>
  <c r="BH115" i="48"/>
  <c r="BG115" i="48"/>
  <c r="BF115" i="48"/>
  <c r="T115" i="48"/>
  <c r="R115" i="48"/>
  <c r="P115" i="48"/>
  <c r="BI114" i="48"/>
  <c r="BH114" i="48"/>
  <c r="BG114" i="48"/>
  <c r="BF114" i="48"/>
  <c r="T114" i="48"/>
  <c r="R114" i="48"/>
  <c r="P114" i="48"/>
  <c r="BI113" i="48"/>
  <c r="BH113" i="48"/>
  <c r="BG113" i="48"/>
  <c r="BF113" i="48"/>
  <c r="T113" i="48"/>
  <c r="R113" i="48"/>
  <c r="P113" i="48"/>
  <c r="BI112" i="48"/>
  <c r="BH112" i="48"/>
  <c r="BG112" i="48"/>
  <c r="BF112" i="48"/>
  <c r="T112" i="48"/>
  <c r="R112" i="48"/>
  <c r="P112" i="48"/>
  <c r="BI111" i="48"/>
  <c r="BH111" i="48"/>
  <c r="BG111" i="48"/>
  <c r="BF111" i="48"/>
  <c r="T111" i="48"/>
  <c r="R111" i="48"/>
  <c r="P111" i="48"/>
  <c r="BI110" i="48"/>
  <c r="BH110" i="48"/>
  <c r="BG110" i="48"/>
  <c r="BF110" i="48"/>
  <c r="T110" i="48"/>
  <c r="R110" i="48"/>
  <c r="P110" i="48"/>
  <c r="BI109" i="48"/>
  <c r="BH109" i="48"/>
  <c r="BG109" i="48"/>
  <c r="BF109" i="48"/>
  <c r="T109" i="48"/>
  <c r="R109" i="48"/>
  <c r="P109" i="48"/>
  <c r="BI108" i="48"/>
  <c r="BH108" i="48"/>
  <c r="BG108" i="48"/>
  <c r="BF108" i="48"/>
  <c r="T108" i="48"/>
  <c r="R108" i="48"/>
  <c r="P108" i="48"/>
  <c r="BI107" i="48"/>
  <c r="BH107" i="48"/>
  <c r="BG107" i="48"/>
  <c r="BF107" i="48"/>
  <c r="T107" i="48"/>
  <c r="R107" i="48"/>
  <c r="P107" i="48"/>
  <c r="BI106" i="48"/>
  <c r="BH106" i="48"/>
  <c r="BG106" i="48"/>
  <c r="BF106" i="48"/>
  <c r="T106" i="48"/>
  <c r="R106" i="48"/>
  <c r="P106" i="48"/>
  <c r="BI105" i="48"/>
  <c r="BH105" i="48"/>
  <c r="BG105" i="48"/>
  <c r="BF105" i="48"/>
  <c r="T105" i="48"/>
  <c r="R105" i="48"/>
  <c r="P105" i="48"/>
  <c r="BI104" i="48"/>
  <c r="BH104" i="48"/>
  <c r="BG104" i="48"/>
  <c r="BF104" i="48"/>
  <c r="T104" i="48"/>
  <c r="R104" i="48"/>
  <c r="P104" i="48"/>
  <c r="BI103" i="48"/>
  <c r="BH103" i="48"/>
  <c r="BG103" i="48"/>
  <c r="BF103" i="48"/>
  <c r="T103" i="48"/>
  <c r="R103" i="48"/>
  <c r="P103" i="48"/>
  <c r="BI102" i="48"/>
  <c r="BH102" i="48"/>
  <c r="BG102" i="48"/>
  <c r="BF102" i="48"/>
  <c r="T102" i="48"/>
  <c r="R102" i="48"/>
  <c r="P102" i="48"/>
  <c r="BI101" i="48"/>
  <c r="BH101" i="48"/>
  <c r="BG101" i="48"/>
  <c r="BF101" i="48"/>
  <c r="T101" i="48"/>
  <c r="R101" i="48"/>
  <c r="P101" i="48"/>
  <c r="BI100" i="48"/>
  <c r="BH100" i="48"/>
  <c r="BG100" i="48"/>
  <c r="BF100" i="48"/>
  <c r="T100" i="48"/>
  <c r="R100" i="48"/>
  <c r="P100" i="48"/>
  <c r="BI99" i="48"/>
  <c r="BH99" i="48"/>
  <c r="BG99" i="48"/>
  <c r="BF99" i="48"/>
  <c r="T99" i="48"/>
  <c r="R99" i="48"/>
  <c r="P99" i="48"/>
  <c r="BI98" i="48"/>
  <c r="BH98" i="48"/>
  <c r="BG98" i="48"/>
  <c r="BF98" i="48"/>
  <c r="T98" i="48"/>
  <c r="R98" i="48"/>
  <c r="P98" i="48"/>
  <c r="BI97" i="48"/>
  <c r="BH97" i="48"/>
  <c r="BG97" i="48"/>
  <c r="BF97" i="48"/>
  <c r="T97" i="48"/>
  <c r="R97" i="48"/>
  <c r="P97" i="48"/>
  <c r="BI96" i="48"/>
  <c r="BH96" i="48"/>
  <c r="BG96" i="48"/>
  <c r="BF96" i="48"/>
  <c r="T96" i="48"/>
  <c r="R96" i="48"/>
  <c r="P96" i="48"/>
  <c r="BI95" i="48"/>
  <c r="BH95" i="48"/>
  <c r="BG95" i="48"/>
  <c r="BF95" i="48"/>
  <c r="T95" i="48"/>
  <c r="R95" i="48"/>
  <c r="P95" i="48"/>
  <c r="BI94" i="48"/>
  <c r="BH94" i="48"/>
  <c r="BG94" i="48"/>
  <c r="BF94" i="48"/>
  <c r="T94" i="48"/>
  <c r="R94" i="48"/>
  <c r="P94" i="48"/>
  <c r="BI93" i="48"/>
  <c r="BH93" i="48"/>
  <c r="BG93" i="48"/>
  <c r="BF93" i="48"/>
  <c r="T93" i="48"/>
  <c r="R93" i="48"/>
  <c r="P93" i="48"/>
  <c r="BI92" i="48"/>
  <c r="BH92" i="48"/>
  <c r="BG92" i="48"/>
  <c r="BF92" i="48"/>
  <c r="T92" i="48"/>
  <c r="R92" i="48"/>
  <c r="P92" i="48"/>
  <c r="BI91" i="48"/>
  <c r="BH91" i="48"/>
  <c r="BG91" i="48"/>
  <c r="BF91" i="48"/>
  <c r="T91" i="48"/>
  <c r="R91" i="48"/>
  <c r="P91" i="48"/>
  <c r="BI90" i="48"/>
  <c r="BH90" i="48"/>
  <c r="BG90" i="48"/>
  <c r="BF90" i="48"/>
  <c r="T90" i="48"/>
  <c r="R90" i="48"/>
  <c r="P90" i="48"/>
  <c r="BI89" i="48"/>
  <c r="BH89" i="48"/>
  <c r="BG89" i="48"/>
  <c r="BF89" i="48"/>
  <c r="T89" i="48"/>
  <c r="R89" i="48"/>
  <c r="P89" i="48"/>
  <c r="J83" i="48"/>
  <c r="F83" i="48"/>
  <c r="F81" i="48"/>
  <c r="E79" i="48"/>
  <c r="J58" i="48"/>
  <c r="F58" i="48"/>
  <c r="F56" i="48"/>
  <c r="E54" i="48"/>
  <c r="J26" i="48"/>
  <c r="E26" i="48"/>
  <c r="J84" i="48" s="1"/>
  <c r="J25" i="48"/>
  <c r="J20" i="48"/>
  <c r="E20" i="48"/>
  <c r="F84" i="48" s="1"/>
  <c r="J19" i="48"/>
  <c r="J14" i="48"/>
  <c r="J56" i="48" s="1"/>
  <c r="E7" i="48"/>
  <c r="E50" i="48"/>
  <c r="J39" i="47"/>
  <c r="J38" i="47"/>
  <c r="AY105" i="1" s="1"/>
  <c r="J37" i="47"/>
  <c r="AX105" i="1"/>
  <c r="BI159" i="47"/>
  <c r="BH159" i="47"/>
  <c r="BG159" i="47"/>
  <c r="BF159" i="47"/>
  <c r="T159" i="47"/>
  <c r="R159" i="47"/>
  <c r="P159" i="47"/>
  <c r="BI158" i="47"/>
  <c r="BH158" i="47"/>
  <c r="BG158" i="47"/>
  <c r="BF158" i="47"/>
  <c r="T158" i="47"/>
  <c r="R158" i="47"/>
  <c r="P158" i="47"/>
  <c r="BI156" i="47"/>
  <c r="BH156" i="47"/>
  <c r="BG156" i="47"/>
  <c r="BF156" i="47"/>
  <c r="T156" i="47"/>
  <c r="R156" i="47"/>
  <c r="P156" i="47"/>
  <c r="BI155" i="47"/>
  <c r="BH155" i="47"/>
  <c r="BG155" i="47"/>
  <c r="BF155" i="47"/>
  <c r="T155" i="47"/>
  <c r="R155" i="47"/>
  <c r="P155" i="47"/>
  <c r="BI154" i="47"/>
  <c r="BH154" i="47"/>
  <c r="BG154" i="47"/>
  <c r="BF154" i="47"/>
  <c r="T154" i="47"/>
  <c r="R154" i="47"/>
  <c r="P154" i="47"/>
  <c r="BI153" i="47"/>
  <c r="BH153" i="47"/>
  <c r="BG153" i="47"/>
  <c r="BF153" i="47"/>
  <c r="T153" i="47"/>
  <c r="R153" i="47"/>
  <c r="P153" i="47"/>
  <c r="BI152" i="47"/>
  <c r="BH152" i="47"/>
  <c r="BG152" i="47"/>
  <c r="BF152" i="47"/>
  <c r="T152" i="47"/>
  <c r="R152" i="47"/>
  <c r="P152" i="47"/>
  <c r="BI151" i="47"/>
  <c r="BH151" i="47"/>
  <c r="BG151" i="47"/>
  <c r="BF151" i="47"/>
  <c r="T151" i="47"/>
  <c r="R151" i="47"/>
  <c r="P151" i="47"/>
  <c r="BI150" i="47"/>
  <c r="BH150" i="47"/>
  <c r="BG150" i="47"/>
  <c r="BF150" i="47"/>
  <c r="T150" i="47"/>
  <c r="R150" i="47"/>
  <c r="P150" i="47"/>
  <c r="BI149" i="47"/>
  <c r="BH149" i="47"/>
  <c r="BG149" i="47"/>
  <c r="BF149" i="47"/>
  <c r="T149" i="47"/>
  <c r="R149" i="47"/>
  <c r="P149" i="47"/>
  <c r="BI147" i="47"/>
  <c r="BH147" i="47"/>
  <c r="BG147" i="47"/>
  <c r="BF147" i="47"/>
  <c r="T147" i="47"/>
  <c r="R147" i="47"/>
  <c r="P147" i="47"/>
  <c r="BI146" i="47"/>
  <c r="BH146" i="47"/>
  <c r="BG146" i="47"/>
  <c r="BF146" i="47"/>
  <c r="T146" i="47"/>
  <c r="R146" i="47"/>
  <c r="P146" i="47"/>
  <c r="BI145" i="47"/>
  <c r="BH145" i="47"/>
  <c r="BG145" i="47"/>
  <c r="BF145" i="47"/>
  <c r="T145" i="47"/>
  <c r="R145" i="47"/>
  <c r="P145" i="47"/>
  <c r="BI142" i="47"/>
  <c r="BH142" i="47"/>
  <c r="BG142" i="47"/>
  <c r="BF142" i="47"/>
  <c r="T142" i="47"/>
  <c r="R142" i="47"/>
  <c r="P142" i="47"/>
  <c r="BI140" i="47"/>
  <c r="BH140" i="47"/>
  <c r="BG140" i="47"/>
  <c r="BF140" i="47"/>
  <c r="T140" i="47"/>
  <c r="R140" i="47"/>
  <c r="P140" i="47"/>
  <c r="BI139" i="47"/>
  <c r="BH139" i="47"/>
  <c r="BG139" i="47"/>
  <c r="BF139" i="47"/>
  <c r="T139" i="47"/>
  <c r="R139" i="47"/>
  <c r="P139" i="47"/>
  <c r="BI138" i="47"/>
  <c r="BH138" i="47"/>
  <c r="BG138" i="47"/>
  <c r="BF138" i="47"/>
  <c r="T138" i="47"/>
  <c r="R138" i="47"/>
  <c r="P138" i="47"/>
  <c r="BI137" i="47"/>
  <c r="BH137" i="47"/>
  <c r="BG137" i="47"/>
  <c r="BF137" i="47"/>
  <c r="T137" i="47"/>
  <c r="R137" i="47"/>
  <c r="P137" i="47"/>
  <c r="BI136" i="47"/>
  <c r="BH136" i="47"/>
  <c r="BG136" i="47"/>
  <c r="BF136" i="47"/>
  <c r="T136" i="47"/>
  <c r="R136" i="47"/>
  <c r="P136" i="47"/>
  <c r="BI135" i="47"/>
  <c r="BH135" i="47"/>
  <c r="BG135" i="47"/>
  <c r="BF135" i="47"/>
  <c r="T135" i="47"/>
  <c r="R135" i="47"/>
  <c r="P135" i="47"/>
  <c r="BI133" i="47"/>
  <c r="BH133" i="47"/>
  <c r="BG133" i="47"/>
  <c r="BF133" i="47"/>
  <c r="T133" i="47"/>
  <c r="R133" i="47"/>
  <c r="P133" i="47"/>
  <c r="BI132" i="47"/>
  <c r="BH132" i="47"/>
  <c r="BG132" i="47"/>
  <c r="BF132" i="47"/>
  <c r="T132" i="47"/>
  <c r="R132" i="47"/>
  <c r="P132" i="47"/>
  <c r="BI131" i="47"/>
  <c r="BH131" i="47"/>
  <c r="BG131" i="47"/>
  <c r="BF131" i="47"/>
  <c r="T131" i="47"/>
  <c r="R131" i="47"/>
  <c r="P131" i="47"/>
  <c r="BI130" i="47"/>
  <c r="BH130" i="47"/>
  <c r="BG130" i="47"/>
  <c r="BF130" i="47"/>
  <c r="T130" i="47"/>
  <c r="R130" i="47"/>
  <c r="P130" i="47"/>
  <c r="BI129" i="47"/>
  <c r="BH129" i="47"/>
  <c r="BG129" i="47"/>
  <c r="BF129" i="47"/>
  <c r="T129" i="47"/>
  <c r="R129" i="47"/>
  <c r="P129" i="47"/>
  <c r="BI128" i="47"/>
  <c r="BH128" i="47"/>
  <c r="BG128" i="47"/>
  <c r="BF128" i="47"/>
  <c r="T128" i="47"/>
  <c r="R128" i="47"/>
  <c r="P128" i="47"/>
  <c r="BI127" i="47"/>
  <c r="BH127" i="47"/>
  <c r="BG127" i="47"/>
  <c r="BF127" i="47"/>
  <c r="T127" i="47"/>
  <c r="R127" i="47"/>
  <c r="P127" i="47"/>
  <c r="BI126" i="47"/>
  <c r="BH126" i="47"/>
  <c r="BG126" i="47"/>
  <c r="BF126" i="47"/>
  <c r="T126" i="47"/>
  <c r="R126" i="47"/>
  <c r="P126" i="47"/>
  <c r="BI125" i="47"/>
  <c r="BH125" i="47"/>
  <c r="BG125" i="47"/>
  <c r="BF125" i="47"/>
  <c r="T125" i="47"/>
  <c r="R125" i="47"/>
  <c r="P125" i="47"/>
  <c r="BI124" i="47"/>
  <c r="BH124" i="47"/>
  <c r="BG124" i="47"/>
  <c r="BF124" i="47"/>
  <c r="T124" i="47"/>
  <c r="R124" i="47"/>
  <c r="P124" i="47"/>
  <c r="BI123" i="47"/>
  <c r="BH123" i="47"/>
  <c r="BG123" i="47"/>
  <c r="BF123" i="47"/>
  <c r="T123" i="47"/>
  <c r="R123" i="47"/>
  <c r="P123" i="47"/>
  <c r="BI122" i="47"/>
  <c r="BH122" i="47"/>
  <c r="BG122" i="47"/>
  <c r="BF122" i="47"/>
  <c r="T122" i="47"/>
  <c r="R122" i="47"/>
  <c r="P122" i="47"/>
  <c r="BI121" i="47"/>
  <c r="BH121" i="47"/>
  <c r="BG121" i="47"/>
  <c r="BF121" i="47"/>
  <c r="T121" i="47"/>
  <c r="R121" i="47"/>
  <c r="P121" i="47"/>
  <c r="BI120" i="47"/>
  <c r="BH120" i="47"/>
  <c r="BG120" i="47"/>
  <c r="BF120" i="47"/>
  <c r="T120" i="47"/>
  <c r="R120" i="47"/>
  <c r="P120" i="47"/>
  <c r="BI119" i="47"/>
  <c r="BH119" i="47"/>
  <c r="BG119" i="47"/>
  <c r="BF119" i="47"/>
  <c r="T119" i="47"/>
  <c r="R119" i="47"/>
  <c r="P119" i="47"/>
  <c r="BI118" i="47"/>
  <c r="BH118" i="47"/>
  <c r="BG118" i="47"/>
  <c r="BF118" i="47"/>
  <c r="T118" i="47"/>
  <c r="R118" i="47"/>
  <c r="P118" i="47"/>
  <c r="BI117" i="47"/>
  <c r="BH117" i="47"/>
  <c r="BG117" i="47"/>
  <c r="BF117" i="47"/>
  <c r="T117" i="47"/>
  <c r="R117" i="47"/>
  <c r="P117" i="47"/>
  <c r="BI116" i="47"/>
  <c r="BH116" i="47"/>
  <c r="BG116" i="47"/>
  <c r="BF116" i="47"/>
  <c r="T116" i="47"/>
  <c r="R116" i="47"/>
  <c r="P116" i="47"/>
  <c r="BI115" i="47"/>
  <c r="BH115" i="47"/>
  <c r="BG115" i="47"/>
  <c r="BF115" i="47"/>
  <c r="T115" i="47"/>
  <c r="R115" i="47"/>
  <c r="P115" i="47"/>
  <c r="BI114" i="47"/>
  <c r="BH114" i="47"/>
  <c r="BG114" i="47"/>
  <c r="BF114" i="47"/>
  <c r="T114" i="47"/>
  <c r="R114" i="47"/>
  <c r="P114" i="47"/>
  <c r="BI113" i="47"/>
  <c r="BH113" i="47"/>
  <c r="BG113" i="47"/>
  <c r="BF113" i="47"/>
  <c r="T113" i="47"/>
  <c r="R113" i="47"/>
  <c r="P113" i="47"/>
  <c r="BI112" i="47"/>
  <c r="BH112" i="47"/>
  <c r="BG112" i="47"/>
  <c r="BF112" i="47"/>
  <c r="T112" i="47"/>
  <c r="R112" i="47"/>
  <c r="P112" i="47"/>
  <c r="BI111" i="47"/>
  <c r="BH111" i="47"/>
  <c r="BG111" i="47"/>
  <c r="BF111" i="47"/>
  <c r="T111" i="47"/>
  <c r="R111" i="47"/>
  <c r="P111" i="47"/>
  <c r="BI109" i="47"/>
  <c r="BH109" i="47"/>
  <c r="BG109" i="47"/>
  <c r="BF109" i="47"/>
  <c r="T109" i="47"/>
  <c r="R109" i="47"/>
  <c r="P109" i="47"/>
  <c r="BI108" i="47"/>
  <c r="BH108" i="47"/>
  <c r="BG108" i="47"/>
  <c r="BF108" i="47"/>
  <c r="T108" i="47"/>
  <c r="R108" i="47"/>
  <c r="P108" i="47"/>
  <c r="BI107" i="47"/>
  <c r="BH107" i="47"/>
  <c r="BG107" i="47"/>
  <c r="BF107" i="47"/>
  <c r="T107" i="47"/>
  <c r="R107" i="47"/>
  <c r="P107" i="47"/>
  <c r="BI106" i="47"/>
  <c r="BH106" i="47"/>
  <c r="BG106" i="47"/>
  <c r="BF106" i="47"/>
  <c r="T106" i="47"/>
  <c r="R106" i="47"/>
  <c r="P106" i="47"/>
  <c r="BI105" i="47"/>
  <c r="BH105" i="47"/>
  <c r="BG105" i="47"/>
  <c r="BF105" i="47"/>
  <c r="T105" i="47"/>
  <c r="R105" i="47"/>
  <c r="P105" i="47"/>
  <c r="BI104" i="47"/>
  <c r="BH104" i="47"/>
  <c r="BG104" i="47"/>
  <c r="BF104" i="47"/>
  <c r="T104" i="47"/>
  <c r="R104" i="47"/>
  <c r="P104" i="47"/>
  <c r="BI103" i="47"/>
  <c r="BH103" i="47"/>
  <c r="BG103" i="47"/>
  <c r="BF103" i="47"/>
  <c r="T103" i="47"/>
  <c r="R103" i="47"/>
  <c r="P103" i="47"/>
  <c r="BI102" i="47"/>
  <c r="BH102" i="47"/>
  <c r="BG102" i="47"/>
  <c r="BF102" i="47"/>
  <c r="T102" i="47"/>
  <c r="R102" i="47"/>
  <c r="P102" i="47"/>
  <c r="BI101" i="47"/>
  <c r="BH101" i="47"/>
  <c r="BG101" i="47"/>
  <c r="BF101" i="47"/>
  <c r="T101" i="47"/>
  <c r="R101" i="47"/>
  <c r="P101" i="47"/>
  <c r="BI100" i="47"/>
  <c r="BH100" i="47"/>
  <c r="BG100" i="47"/>
  <c r="BF100" i="47"/>
  <c r="T100" i="47"/>
  <c r="R100" i="47"/>
  <c r="P100" i="47"/>
  <c r="BI99" i="47"/>
  <c r="BH99" i="47"/>
  <c r="BG99" i="47"/>
  <c r="BF99" i="47"/>
  <c r="T99" i="47"/>
  <c r="R99" i="47"/>
  <c r="P99" i="47"/>
  <c r="BI98" i="47"/>
  <c r="BH98" i="47"/>
  <c r="BG98" i="47"/>
  <c r="BF98" i="47"/>
  <c r="T98" i="47"/>
  <c r="R98" i="47"/>
  <c r="P98" i="47"/>
  <c r="BI97" i="47"/>
  <c r="BH97" i="47"/>
  <c r="BG97" i="47"/>
  <c r="BF97" i="47"/>
  <c r="T97" i="47"/>
  <c r="R97" i="47"/>
  <c r="P97" i="47"/>
  <c r="BI96" i="47"/>
  <c r="BH96" i="47"/>
  <c r="BG96" i="47"/>
  <c r="BF96" i="47"/>
  <c r="T96" i="47"/>
  <c r="R96" i="47"/>
  <c r="P96" i="47"/>
  <c r="BI95" i="47"/>
  <c r="BH95" i="47"/>
  <c r="BG95" i="47"/>
  <c r="BF95" i="47"/>
  <c r="T95" i="47"/>
  <c r="R95" i="47"/>
  <c r="P95" i="47"/>
  <c r="BI94" i="47"/>
  <c r="BH94" i="47"/>
  <c r="BG94" i="47"/>
  <c r="BF94" i="47"/>
  <c r="T94" i="47"/>
  <c r="R94" i="47"/>
  <c r="P94" i="47"/>
  <c r="BI93" i="47"/>
  <c r="BH93" i="47"/>
  <c r="BG93" i="47"/>
  <c r="BF93" i="47"/>
  <c r="T93" i="47"/>
  <c r="R93" i="47"/>
  <c r="P93" i="47"/>
  <c r="J87" i="47"/>
  <c r="F87" i="47"/>
  <c r="F85" i="47"/>
  <c r="E83" i="47"/>
  <c r="J58" i="47"/>
  <c r="F58" i="47"/>
  <c r="F56" i="47"/>
  <c r="E54" i="47"/>
  <c r="J26" i="47"/>
  <c r="E26" i="47"/>
  <c r="J59" i="47" s="1"/>
  <c r="J25" i="47"/>
  <c r="J20" i="47"/>
  <c r="E20" i="47"/>
  <c r="F88" i="47" s="1"/>
  <c r="J19" i="47"/>
  <c r="J14" i="47"/>
  <c r="J56" i="47" s="1"/>
  <c r="E7" i="47"/>
  <c r="E50" i="47"/>
  <c r="J39" i="46"/>
  <c r="J38" i="46"/>
  <c r="AY104" i="1"/>
  <c r="J37" i="46"/>
  <c r="AX104" i="1" s="1"/>
  <c r="BI100" i="46"/>
  <c r="BH100" i="46"/>
  <c r="BG100" i="46"/>
  <c r="BF100" i="46"/>
  <c r="T100" i="46"/>
  <c r="R100" i="46"/>
  <c r="P100" i="46"/>
  <c r="BI99" i="46"/>
  <c r="BH99" i="46"/>
  <c r="BG99" i="46"/>
  <c r="BF99" i="46"/>
  <c r="T99" i="46"/>
  <c r="R99" i="46"/>
  <c r="P99" i="46"/>
  <c r="BI98" i="46"/>
  <c r="BH98" i="46"/>
  <c r="BG98" i="46"/>
  <c r="BF98" i="46"/>
  <c r="T98" i="46"/>
  <c r="R98" i="46"/>
  <c r="P98" i="46"/>
  <c r="BI97" i="46"/>
  <c r="BH97" i="46"/>
  <c r="BG97" i="46"/>
  <c r="BF97" i="46"/>
  <c r="T97" i="46"/>
  <c r="R97" i="46"/>
  <c r="P97" i="46"/>
  <c r="BI96" i="46"/>
  <c r="BH96" i="46"/>
  <c r="BG96" i="46"/>
  <c r="BF96" i="46"/>
  <c r="T96" i="46"/>
  <c r="R96" i="46"/>
  <c r="P96" i="46"/>
  <c r="BI95" i="46"/>
  <c r="BH95" i="46"/>
  <c r="BG95" i="46"/>
  <c r="BF95" i="46"/>
  <c r="T95" i="46"/>
  <c r="R95" i="46"/>
  <c r="P95" i="46"/>
  <c r="BI93" i="46"/>
  <c r="BH93" i="46"/>
  <c r="BG93" i="46"/>
  <c r="BF93" i="46"/>
  <c r="T93" i="46"/>
  <c r="R93" i="46"/>
  <c r="P93" i="46"/>
  <c r="BI92" i="46"/>
  <c r="BH92" i="46"/>
  <c r="BG92" i="46"/>
  <c r="BF92" i="46"/>
  <c r="T92" i="46"/>
  <c r="R92" i="46"/>
  <c r="P92" i="46"/>
  <c r="BI91" i="46"/>
  <c r="BH91" i="46"/>
  <c r="BG91" i="46"/>
  <c r="BF91" i="46"/>
  <c r="T91" i="46"/>
  <c r="R91" i="46"/>
  <c r="P91" i="46"/>
  <c r="BI90" i="46"/>
  <c r="BH90" i="46"/>
  <c r="BG90" i="46"/>
  <c r="BF90" i="46"/>
  <c r="T90" i="46"/>
  <c r="R90" i="46"/>
  <c r="P90" i="46"/>
  <c r="BI89" i="46"/>
  <c r="BH89" i="46"/>
  <c r="BG89" i="46"/>
  <c r="BF89" i="46"/>
  <c r="T89" i="46"/>
  <c r="R89" i="46"/>
  <c r="P89" i="46"/>
  <c r="J83" i="46"/>
  <c r="F83" i="46"/>
  <c r="F81" i="46"/>
  <c r="E79" i="46"/>
  <c r="J58" i="46"/>
  <c r="F58" i="46"/>
  <c r="F56" i="46"/>
  <c r="E54" i="46"/>
  <c r="J26" i="46"/>
  <c r="E26" i="46"/>
  <c r="J59" i="46" s="1"/>
  <c r="J25" i="46"/>
  <c r="J20" i="46"/>
  <c r="E20" i="46"/>
  <c r="F59" i="46" s="1"/>
  <c r="J19" i="46"/>
  <c r="J14" i="46"/>
  <c r="J81" i="46"/>
  <c r="E7" i="46"/>
  <c r="E75" i="46" s="1"/>
  <c r="J39" i="45"/>
  <c r="J38" i="45"/>
  <c r="AY103" i="1" s="1"/>
  <c r="J37" i="45"/>
  <c r="AX103" i="1"/>
  <c r="BI284" i="45"/>
  <c r="BH284" i="45"/>
  <c r="BG284" i="45"/>
  <c r="BF284" i="45"/>
  <c r="T284" i="45"/>
  <c r="R284" i="45"/>
  <c r="P284" i="45"/>
  <c r="BI283" i="45"/>
  <c r="BH283" i="45"/>
  <c r="BG283" i="45"/>
  <c r="BF283" i="45"/>
  <c r="T283" i="45"/>
  <c r="R283" i="45"/>
  <c r="P283" i="45"/>
  <c r="BI282" i="45"/>
  <c r="BH282" i="45"/>
  <c r="BG282" i="45"/>
  <c r="BF282" i="45"/>
  <c r="T282" i="45"/>
  <c r="R282" i="45"/>
  <c r="P282" i="45"/>
  <c r="BI277" i="45"/>
  <c r="BH277" i="45"/>
  <c r="BG277" i="45"/>
  <c r="BF277" i="45"/>
  <c r="T277" i="45"/>
  <c r="R277" i="45"/>
  <c r="P277" i="45"/>
  <c r="BI276" i="45"/>
  <c r="BH276" i="45"/>
  <c r="BG276" i="45"/>
  <c r="BF276" i="45"/>
  <c r="T276" i="45"/>
  <c r="R276" i="45"/>
  <c r="P276" i="45"/>
  <c r="BI272" i="45"/>
  <c r="BH272" i="45"/>
  <c r="BG272" i="45"/>
  <c r="BF272" i="45"/>
  <c r="T272" i="45"/>
  <c r="R272" i="45"/>
  <c r="P272" i="45"/>
  <c r="BI270" i="45"/>
  <c r="BH270" i="45"/>
  <c r="BG270" i="45"/>
  <c r="BF270" i="45"/>
  <c r="T270" i="45"/>
  <c r="R270" i="45"/>
  <c r="P270" i="45"/>
  <c r="BI269" i="45"/>
  <c r="BH269" i="45"/>
  <c r="BG269" i="45"/>
  <c r="BF269" i="45"/>
  <c r="T269" i="45"/>
  <c r="R269" i="45"/>
  <c r="P269" i="45"/>
  <c r="BI268" i="45"/>
  <c r="BH268" i="45"/>
  <c r="BG268" i="45"/>
  <c r="BF268" i="45"/>
  <c r="T268" i="45"/>
  <c r="R268" i="45"/>
  <c r="P268" i="45"/>
  <c r="BI264" i="45"/>
  <c r="BH264" i="45"/>
  <c r="BG264" i="45"/>
  <c r="BF264" i="45"/>
  <c r="T264" i="45"/>
  <c r="R264" i="45"/>
  <c r="P264" i="45"/>
  <c r="BI262" i="45"/>
  <c r="BH262" i="45"/>
  <c r="BG262" i="45"/>
  <c r="BF262" i="45"/>
  <c r="T262" i="45"/>
  <c r="R262" i="45"/>
  <c r="P262" i="45"/>
  <c r="BI258" i="45"/>
  <c r="BH258" i="45"/>
  <c r="BG258" i="45"/>
  <c r="BF258" i="45"/>
  <c r="T258" i="45"/>
  <c r="R258" i="45"/>
  <c r="P258" i="45"/>
  <c r="BI254" i="45"/>
  <c r="BH254" i="45"/>
  <c r="BG254" i="45"/>
  <c r="BF254" i="45"/>
  <c r="T254" i="45"/>
  <c r="R254" i="45"/>
  <c r="P254" i="45"/>
  <c r="BI252" i="45"/>
  <c r="BH252" i="45"/>
  <c r="BG252" i="45"/>
  <c r="BF252" i="45"/>
  <c r="T252" i="45"/>
  <c r="R252" i="45"/>
  <c r="P252" i="45"/>
  <c r="BI248" i="45"/>
  <c r="BH248" i="45"/>
  <c r="BG248" i="45"/>
  <c r="BF248" i="45"/>
  <c r="T248" i="45"/>
  <c r="R248" i="45"/>
  <c r="P248" i="45"/>
  <c r="BI246" i="45"/>
  <c r="BH246" i="45"/>
  <c r="BG246" i="45"/>
  <c r="BF246" i="45"/>
  <c r="T246" i="45"/>
  <c r="R246" i="45"/>
  <c r="P246" i="45"/>
  <c r="BI242" i="45"/>
  <c r="BH242" i="45"/>
  <c r="BG242" i="45"/>
  <c r="BF242" i="45"/>
  <c r="T242" i="45"/>
  <c r="R242" i="45"/>
  <c r="P242" i="45"/>
  <c r="BI240" i="45"/>
  <c r="BH240" i="45"/>
  <c r="BG240" i="45"/>
  <c r="BF240" i="45"/>
  <c r="T240" i="45"/>
  <c r="R240" i="45"/>
  <c r="P240" i="45"/>
  <c r="BI238" i="45"/>
  <c r="BH238" i="45"/>
  <c r="BG238" i="45"/>
  <c r="BF238" i="45"/>
  <c r="T238" i="45"/>
  <c r="R238" i="45"/>
  <c r="P238" i="45"/>
  <c r="BI235" i="45"/>
  <c r="BH235" i="45"/>
  <c r="BG235" i="45"/>
  <c r="BF235" i="45"/>
  <c r="T235" i="45"/>
  <c r="R235" i="45"/>
  <c r="P235" i="45"/>
  <c r="BI234" i="45"/>
  <c r="BH234" i="45"/>
  <c r="BG234" i="45"/>
  <c r="BF234" i="45"/>
  <c r="T234" i="45"/>
  <c r="R234" i="45"/>
  <c r="P234" i="45"/>
  <c r="BI233" i="45"/>
  <c r="BH233" i="45"/>
  <c r="BG233" i="45"/>
  <c r="BF233" i="45"/>
  <c r="T233" i="45"/>
  <c r="R233" i="45"/>
  <c r="P233" i="45"/>
  <c r="BI232" i="45"/>
  <c r="BH232" i="45"/>
  <c r="BG232" i="45"/>
  <c r="BF232" i="45"/>
  <c r="T232" i="45"/>
  <c r="R232" i="45"/>
  <c r="P232" i="45"/>
  <c r="BI231" i="45"/>
  <c r="BH231" i="45"/>
  <c r="BG231" i="45"/>
  <c r="BF231" i="45"/>
  <c r="T231" i="45"/>
  <c r="R231" i="45"/>
  <c r="P231" i="45"/>
  <c r="BI230" i="45"/>
  <c r="BH230" i="45"/>
  <c r="BG230" i="45"/>
  <c r="BF230" i="45"/>
  <c r="T230" i="45"/>
  <c r="R230" i="45"/>
  <c r="P230" i="45"/>
  <c r="BI228" i="45"/>
  <c r="BH228" i="45"/>
  <c r="BG228" i="45"/>
  <c r="BF228" i="45"/>
  <c r="T228" i="45"/>
  <c r="R228" i="45"/>
  <c r="P228" i="45"/>
  <c r="BI227" i="45"/>
  <c r="BH227" i="45"/>
  <c r="BG227" i="45"/>
  <c r="BF227" i="45"/>
  <c r="T227" i="45"/>
  <c r="R227" i="45"/>
  <c r="P227" i="45"/>
  <c r="BI226" i="45"/>
  <c r="BH226" i="45"/>
  <c r="BG226" i="45"/>
  <c r="BF226" i="45"/>
  <c r="T226" i="45"/>
  <c r="R226" i="45"/>
  <c r="P226" i="45"/>
  <c r="BI225" i="45"/>
  <c r="BH225" i="45"/>
  <c r="BG225" i="45"/>
  <c r="BF225" i="45"/>
  <c r="T225" i="45"/>
  <c r="R225" i="45"/>
  <c r="P225" i="45"/>
  <c r="BI223" i="45"/>
  <c r="BH223" i="45"/>
  <c r="BG223" i="45"/>
  <c r="BF223" i="45"/>
  <c r="T223" i="45"/>
  <c r="R223" i="45"/>
  <c r="P223" i="45"/>
  <c r="BI219" i="45"/>
  <c r="BH219" i="45"/>
  <c r="BG219" i="45"/>
  <c r="BF219" i="45"/>
  <c r="T219" i="45"/>
  <c r="R219" i="45"/>
  <c r="P219" i="45"/>
  <c r="BI218" i="45"/>
  <c r="BH218" i="45"/>
  <c r="BG218" i="45"/>
  <c r="BF218" i="45"/>
  <c r="T218" i="45"/>
  <c r="R218" i="45"/>
  <c r="P218" i="45"/>
  <c r="BI217" i="45"/>
  <c r="BH217" i="45"/>
  <c r="BG217" i="45"/>
  <c r="BF217" i="45"/>
  <c r="T217" i="45"/>
  <c r="R217" i="45"/>
  <c r="P217" i="45"/>
  <c r="BI216" i="45"/>
  <c r="BH216" i="45"/>
  <c r="BG216" i="45"/>
  <c r="BF216" i="45"/>
  <c r="T216" i="45"/>
  <c r="R216" i="45"/>
  <c r="P216" i="45"/>
  <c r="BI215" i="45"/>
  <c r="BH215" i="45"/>
  <c r="BG215" i="45"/>
  <c r="BF215" i="45"/>
  <c r="T215" i="45"/>
  <c r="R215" i="45"/>
  <c r="P215" i="45"/>
  <c r="BI214" i="45"/>
  <c r="BH214" i="45"/>
  <c r="BG214" i="45"/>
  <c r="BF214" i="45"/>
  <c r="T214" i="45"/>
  <c r="R214" i="45"/>
  <c r="P214" i="45"/>
  <c r="BI213" i="45"/>
  <c r="BH213" i="45"/>
  <c r="BG213" i="45"/>
  <c r="BF213" i="45"/>
  <c r="T213" i="45"/>
  <c r="R213" i="45"/>
  <c r="P213" i="45"/>
  <c r="BI212" i="45"/>
  <c r="BH212" i="45"/>
  <c r="BG212" i="45"/>
  <c r="BF212" i="45"/>
  <c r="T212" i="45"/>
  <c r="R212" i="45"/>
  <c r="P212" i="45"/>
  <c r="BI211" i="45"/>
  <c r="BH211" i="45"/>
  <c r="BG211" i="45"/>
  <c r="BF211" i="45"/>
  <c r="T211" i="45"/>
  <c r="R211" i="45"/>
  <c r="P211" i="45"/>
  <c r="BI209" i="45"/>
  <c r="BH209" i="45"/>
  <c r="BG209" i="45"/>
  <c r="BF209" i="45"/>
  <c r="T209" i="45"/>
  <c r="R209" i="45"/>
  <c r="P209" i="45"/>
  <c r="BI207" i="45"/>
  <c r="BH207" i="45"/>
  <c r="BG207" i="45"/>
  <c r="BF207" i="45"/>
  <c r="T207" i="45"/>
  <c r="R207" i="45"/>
  <c r="P207" i="45"/>
  <c r="BI205" i="45"/>
  <c r="BH205" i="45"/>
  <c r="BG205" i="45"/>
  <c r="BF205" i="45"/>
  <c r="T205" i="45"/>
  <c r="R205" i="45"/>
  <c r="P205" i="45"/>
  <c r="BI203" i="45"/>
  <c r="BH203" i="45"/>
  <c r="BG203" i="45"/>
  <c r="BF203" i="45"/>
  <c r="T203" i="45"/>
  <c r="R203" i="45"/>
  <c r="P203" i="45"/>
  <c r="BI201" i="45"/>
  <c r="BH201" i="45"/>
  <c r="BG201" i="45"/>
  <c r="BF201" i="45"/>
  <c r="T201" i="45"/>
  <c r="R201" i="45"/>
  <c r="P201" i="45"/>
  <c r="BI200" i="45"/>
  <c r="BH200" i="45"/>
  <c r="BG200" i="45"/>
  <c r="BF200" i="45"/>
  <c r="T200" i="45"/>
  <c r="R200" i="45"/>
  <c r="P200" i="45"/>
  <c r="BI197" i="45"/>
  <c r="BH197" i="45"/>
  <c r="BG197" i="45"/>
  <c r="BF197" i="45"/>
  <c r="T197" i="45"/>
  <c r="R197" i="45"/>
  <c r="P197" i="45"/>
  <c r="BI196" i="45"/>
  <c r="BH196" i="45"/>
  <c r="BG196" i="45"/>
  <c r="BF196" i="45"/>
  <c r="T196" i="45"/>
  <c r="R196" i="45"/>
  <c r="P196" i="45"/>
  <c r="BI195" i="45"/>
  <c r="BH195" i="45"/>
  <c r="BG195" i="45"/>
  <c r="BF195" i="45"/>
  <c r="T195" i="45"/>
  <c r="R195" i="45"/>
  <c r="P195" i="45"/>
  <c r="BI194" i="45"/>
  <c r="BH194" i="45"/>
  <c r="BG194" i="45"/>
  <c r="BF194" i="45"/>
  <c r="T194" i="45"/>
  <c r="R194" i="45"/>
  <c r="P194" i="45"/>
  <c r="BI193" i="45"/>
  <c r="BH193" i="45"/>
  <c r="BG193" i="45"/>
  <c r="BF193" i="45"/>
  <c r="T193" i="45"/>
  <c r="R193" i="45"/>
  <c r="P193" i="45"/>
  <c r="BI192" i="45"/>
  <c r="BH192" i="45"/>
  <c r="BG192" i="45"/>
  <c r="BF192" i="45"/>
  <c r="T192" i="45"/>
  <c r="R192" i="45"/>
  <c r="P192" i="45"/>
  <c r="BI190" i="45"/>
  <c r="BH190" i="45"/>
  <c r="BG190" i="45"/>
  <c r="BF190" i="45"/>
  <c r="T190" i="45"/>
  <c r="R190" i="45"/>
  <c r="P190" i="45"/>
  <c r="BI188" i="45"/>
  <c r="BH188" i="45"/>
  <c r="BG188" i="45"/>
  <c r="BF188" i="45"/>
  <c r="T188" i="45"/>
  <c r="R188" i="45"/>
  <c r="P188" i="45"/>
  <c r="BI185" i="45"/>
  <c r="BH185" i="45"/>
  <c r="BG185" i="45"/>
  <c r="BF185" i="45"/>
  <c r="T185" i="45"/>
  <c r="T184" i="45"/>
  <c r="R185" i="45"/>
  <c r="R184" i="45" s="1"/>
  <c r="P185" i="45"/>
  <c r="P184" i="45"/>
  <c r="BI183" i="45"/>
  <c r="BH183" i="45"/>
  <c r="BG183" i="45"/>
  <c r="BF183" i="45"/>
  <c r="T183" i="45"/>
  <c r="R183" i="45"/>
  <c r="P183" i="45"/>
  <c r="BI181" i="45"/>
  <c r="BH181" i="45"/>
  <c r="BG181" i="45"/>
  <c r="BF181" i="45"/>
  <c r="T181" i="45"/>
  <c r="R181" i="45"/>
  <c r="P181" i="45"/>
  <c r="BI180" i="45"/>
  <c r="BH180" i="45"/>
  <c r="BG180" i="45"/>
  <c r="BF180" i="45"/>
  <c r="T180" i="45"/>
  <c r="R180" i="45"/>
  <c r="P180" i="45"/>
  <c r="BI178" i="45"/>
  <c r="BH178" i="45"/>
  <c r="BG178" i="45"/>
  <c r="BF178" i="45"/>
  <c r="T178" i="45"/>
  <c r="R178" i="45"/>
  <c r="P178" i="45"/>
  <c r="BI177" i="45"/>
  <c r="BH177" i="45"/>
  <c r="BG177" i="45"/>
  <c r="BF177" i="45"/>
  <c r="T177" i="45"/>
  <c r="R177" i="45"/>
  <c r="P177" i="45"/>
  <c r="BI175" i="45"/>
  <c r="BH175" i="45"/>
  <c r="BG175" i="45"/>
  <c r="BF175" i="45"/>
  <c r="T175" i="45"/>
  <c r="R175" i="45"/>
  <c r="P175" i="45"/>
  <c r="BI171" i="45"/>
  <c r="BH171" i="45"/>
  <c r="BG171" i="45"/>
  <c r="BF171" i="45"/>
  <c r="T171" i="45"/>
  <c r="R171" i="45"/>
  <c r="P171" i="45"/>
  <c r="BI167" i="45"/>
  <c r="BH167" i="45"/>
  <c r="BG167" i="45"/>
  <c r="BF167" i="45"/>
  <c r="T167" i="45"/>
  <c r="R167" i="45"/>
  <c r="P167" i="45"/>
  <c r="BI164" i="45"/>
  <c r="BH164" i="45"/>
  <c r="BG164" i="45"/>
  <c r="BF164" i="45"/>
  <c r="T164" i="45"/>
  <c r="R164" i="45"/>
  <c r="P164" i="45"/>
  <c r="BI162" i="45"/>
  <c r="BH162" i="45"/>
  <c r="BG162" i="45"/>
  <c r="BF162" i="45"/>
  <c r="T162" i="45"/>
  <c r="R162" i="45"/>
  <c r="P162" i="45"/>
  <c r="BI160" i="45"/>
  <c r="BH160" i="45"/>
  <c r="BG160" i="45"/>
  <c r="BF160" i="45"/>
  <c r="T160" i="45"/>
  <c r="R160" i="45"/>
  <c r="P160" i="45"/>
  <c r="BI158" i="45"/>
  <c r="BH158" i="45"/>
  <c r="BG158" i="45"/>
  <c r="BF158" i="45"/>
  <c r="T158" i="45"/>
  <c r="R158" i="45"/>
  <c r="P158" i="45"/>
  <c r="BI152" i="45"/>
  <c r="BH152" i="45"/>
  <c r="BG152" i="45"/>
  <c r="BF152" i="45"/>
  <c r="T152" i="45"/>
  <c r="T151" i="45" s="1"/>
  <c r="R152" i="45"/>
  <c r="R151" i="45"/>
  <c r="P152" i="45"/>
  <c r="P151" i="45" s="1"/>
  <c r="BI149" i="45"/>
  <c r="BH149" i="45"/>
  <c r="BG149" i="45"/>
  <c r="BF149" i="45"/>
  <c r="T149" i="45"/>
  <c r="T148" i="45"/>
  <c r="R149" i="45"/>
  <c r="R148" i="45" s="1"/>
  <c r="P149" i="45"/>
  <c r="P148" i="45"/>
  <c r="BI147" i="45"/>
  <c r="BH147" i="45"/>
  <c r="BG147" i="45"/>
  <c r="BF147" i="45"/>
  <c r="T147" i="45"/>
  <c r="R147" i="45"/>
  <c r="P147" i="45"/>
  <c r="BI142" i="45"/>
  <c r="BH142" i="45"/>
  <c r="BG142" i="45"/>
  <c r="BF142" i="45"/>
  <c r="T142" i="45"/>
  <c r="R142" i="45"/>
  <c r="P142" i="45"/>
  <c r="BI140" i="45"/>
  <c r="BH140" i="45"/>
  <c r="BG140" i="45"/>
  <c r="BF140" i="45"/>
  <c r="T140" i="45"/>
  <c r="R140" i="45"/>
  <c r="P140" i="45"/>
  <c r="BI139" i="45"/>
  <c r="BH139" i="45"/>
  <c r="BG139" i="45"/>
  <c r="BF139" i="45"/>
  <c r="T139" i="45"/>
  <c r="R139" i="45"/>
  <c r="P139" i="45"/>
  <c r="BI138" i="45"/>
  <c r="BH138" i="45"/>
  <c r="BG138" i="45"/>
  <c r="BF138" i="45"/>
  <c r="T138" i="45"/>
  <c r="R138" i="45"/>
  <c r="P138" i="45"/>
  <c r="BI134" i="45"/>
  <c r="BH134" i="45"/>
  <c r="BG134" i="45"/>
  <c r="BF134" i="45"/>
  <c r="T134" i="45"/>
  <c r="R134" i="45"/>
  <c r="P134" i="45"/>
  <c r="BI132" i="45"/>
  <c r="BH132" i="45"/>
  <c r="BG132" i="45"/>
  <c r="BF132" i="45"/>
  <c r="T132" i="45"/>
  <c r="R132" i="45"/>
  <c r="P132" i="45"/>
  <c r="BI130" i="45"/>
  <c r="BH130" i="45"/>
  <c r="BG130" i="45"/>
  <c r="BF130" i="45"/>
  <c r="T130" i="45"/>
  <c r="R130" i="45"/>
  <c r="P130" i="45"/>
  <c r="BI128" i="45"/>
  <c r="BH128" i="45"/>
  <c r="BG128" i="45"/>
  <c r="BF128" i="45"/>
  <c r="T128" i="45"/>
  <c r="R128" i="45"/>
  <c r="P128" i="45"/>
  <c r="BI123" i="45"/>
  <c r="BH123" i="45"/>
  <c r="BG123" i="45"/>
  <c r="BF123" i="45"/>
  <c r="T123" i="45"/>
  <c r="R123" i="45"/>
  <c r="P123" i="45"/>
  <c r="BI121" i="45"/>
  <c r="BH121" i="45"/>
  <c r="BG121" i="45"/>
  <c r="BF121" i="45"/>
  <c r="T121" i="45"/>
  <c r="R121" i="45"/>
  <c r="P121" i="45"/>
  <c r="BI116" i="45"/>
  <c r="BH116" i="45"/>
  <c r="BG116" i="45"/>
  <c r="BF116" i="45"/>
  <c r="T116" i="45"/>
  <c r="R116" i="45"/>
  <c r="P116" i="45"/>
  <c r="BI112" i="45"/>
  <c r="BH112" i="45"/>
  <c r="BG112" i="45"/>
  <c r="BF112" i="45"/>
  <c r="T112" i="45"/>
  <c r="R112" i="45"/>
  <c r="P112" i="45"/>
  <c r="BI110" i="45"/>
  <c r="BH110" i="45"/>
  <c r="BG110" i="45"/>
  <c r="BF110" i="45"/>
  <c r="T110" i="45"/>
  <c r="R110" i="45"/>
  <c r="P110" i="45"/>
  <c r="BI105" i="45"/>
  <c r="BH105" i="45"/>
  <c r="BG105" i="45"/>
  <c r="BF105" i="45"/>
  <c r="T105" i="45"/>
  <c r="R105" i="45"/>
  <c r="P105" i="45"/>
  <c r="BI103" i="45"/>
  <c r="BH103" i="45"/>
  <c r="BG103" i="45"/>
  <c r="BF103" i="45"/>
  <c r="T103" i="45"/>
  <c r="R103" i="45"/>
  <c r="P103" i="45"/>
  <c r="BI101" i="45"/>
  <c r="BH101" i="45"/>
  <c r="BG101" i="45"/>
  <c r="BF101" i="45"/>
  <c r="T101" i="45"/>
  <c r="R101" i="45"/>
  <c r="P101" i="45"/>
  <c r="BI99" i="45"/>
  <c r="BH99" i="45"/>
  <c r="BG99" i="45"/>
  <c r="BF99" i="45"/>
  <c r="T99" i="45"/>
  <c r="R99" i="45"/>
  <c r="P99" i="45"/>
  <c r="BI97" i="45"/>
  <c r="BH97" i="45"/>
  <c r="BG97" i="45"/>
  <c r="BF97" i="45"/>
  <c r="T97" i="45"/>
  <c r="R97" i="45"/>
  <c r="P97" i="45"/>
  <c r="J91" i="45"/>
  <c r="F91" i="45"/>
  <c r="F89" i="45"/>
  <c r="E87" i="45"/>
  <c r="J58" i="45"/>
  <c r="F58" i="45"/>
  <c r="F56" i="45"/>
  <c r="E54" i="45"/>
  <c r="J26" i="45"/>
  <c r="E26" i="45"/>
  <c r="J92" i="45"/>
  <c r="J25" i="45"/>
  <c r="J20" i="45"/>
  <c r="E20" i="45"/>
  <c r="F59" i="45"/>
  <c r="J19" i="45"/>
  <c r="J14" i="45"/>
  <c r="J56" i="45" s="1"/>
  <c r="E7" i="45"/>
  <c r="E83" i="45" s="1"/>
  <c r="J39" i="44"/>
  <c r="J38" i="44"/>
  <c r="AY102" i="1"/>
  <c r="J37" i="44"/>
  <c r="AX102" i="1" s="1"/>
  <c r="BI102" i="44"/>
  <c r="BH102" i="44"/>
  <c r="BG102" i="44"/>
  <c r="BF102" i="44"/>
  <c r="T102" i="44"/>
  <c r="T101" i="44"/>
  <c r="R102" i="44"/>
  <c r="R101" i="44" s="1"/>
  <c r="P102" i="44"/>
  <c r="P101" i="44"/>
  <c r="BI100" i="44"/>
  <c r="BH100" i="44"/>
  <c r="BG100" i="44"/>
  <c r="BF100" i="44"/>
  <c r="T100" i="44"/>
  <c r="T99" i="44" s="1"/>
  <c r="T98" i="44" s="1"/>
  <c r="R100" i="44"/>
  <c r="R99" i="44" s="1"/>
  <c r="R98" i="44" s="1"/>
  <c r="P100" i="44"/>
  <c r="P99" i="44"/>
  <c r="P98" i="44" s="1"/>
  <c r="BI97" i="44"/>
  <c r="BH97" i="44"/>
  <c r="BG97" i="44"/>
  <c r="BF97" i="44"/>
  <c r="T97" i="44"/>
  <c r="R97" i="44"/>
  <c r="P97" i="44"/>
  <c r="BI95" i="44"/>
  <c r="BH95" i="44"/>
  <c r="BG95" i="44"/>
  <c r="BF95" i="44"/>
  <c r="T95" i="44"/>
  <c r="R95" i="44"/>
  <c r="P95" i="44"/>
  <c r="BI93" i="44"/>
  <c r="BH93" i="44"/>
  <c r="BG93" i="44"/>
  <c r="BF93" i="44"/>
  <c r="T93" i="44"/>
  <c r="R93" i="44"/>
  <c r="P93" i="44"/>
  <c r="J86" i="44"/>
  <c r="F86" i="44"/>
  <c r="F84" i="44"/>
  <c r="E82" i="44"/>
  <c r="J58" i="44"/>
  <c r="F58" i="44"/>
  <c r="F56" i="44"/>
  <c r="E54" i="44"/>
  <c r="J26" i="44"/>
  <c r="E26" i="44"/>
  <c r="J87" i="44"/>
  <c r="J25" i="44"/>
  <c r="J20" i="44"/>
  <c r="E20" i="44"/>
  <c r="F59" i="44"/>
  <c r="J19" i="44"/>
  <c r="J14" i="44"/>
  <c r="J56" i="44"/>
  <c r="E7" i="44"/>
  <c r="E50" i="44" s="1"/>
  <c r="J39" i="43"/>
  <c r="J38" i="43"/>
  <c r="AY101" i="1"/>
  <c r="J37" i="43"/>
  <c r="AX101" i="1" s="1"/>
  <c r="BI95" i="43"/>
  <c r="BH95" i="43"/>
  <c r="BG95" i="43"/>
  <c r="BF95" i="43"/>
  <c r="T95" i="43"/>
  <c r="T94" i="43"/>
  <c r="R95" i="43"/>
  <c r="R94" i="43" s="1"/>
  <c r="P95" i="43"/>
  <c r="P94" i="43"/>
  <c r="BI92" i="43"/>
  <c r="BH92" i="43"/>
  <c r="BG92" i="43"/>
  <c r="BF92" i="43"/>
  <c r="T92" i="43"/>
  <c r="R92" i="43"/>
  <c r="P92" i="43"/>
  <c r="BI91" i="43"/>
  <c r="BH91" i="43"/>
  <c r="BG91" i="43"/>
  <c r="BF91" i="43"/>
  <c r="T91" i="43"/>
  <c r="R91" i="43"/>
  <c r="P91" i="43"/>
  <c r="J84" i="43"/>
  <c r="F84" i="43"/>
  <c r="F82" i="43"/>
  <c r="E80" i="43"/>
  <c r="J58" i="43"/>
  <c r="F58" i="43"/>
  <c r="F56" i="43"/>
  <c r="E54" i="43"/>
  <c r="J26" i="43"/>
  <c r="E26" i="43"/>
  <c r="J59" i="43"/>
  <c r="J25" i="43"/>
  <c r="J20" i="43"/>
  <c r="E20" i="43"/>
  <c r="F85" i="43"/>
  <c r="J19" i="43"/>
  <c r="J14" i="43"/>
  <c r="J82" i="43"/>
  <c r="E7" i="43"/>
  <c r="E76" i="43" s="1"/>
  <c r="J39" i="42"/>
  <c r="J38" i="42"/>
  <c r="AY100" i="1"/>
  <c r="J37" i="42"/>
  <c r="AX100" i="1" s="1"/>
  <c r="BI312" i="42"/>
  <c r="BH312" i="42"/>
  <c r="BG312" i="42"/>
  <c r="BF312" i="42"/>
  <c r="T312" i="42"/>
  <c r="T311" i="42"/>
  <c r="T310" i="42" s="1"/>
  <c r="R312" i="42"/>
  <c r="R311" i="42"/>
  <c r="R310" i="42"/>
  <c r="P312" i="42"/>
  <c r="P311" i="42" s="1"/>
  <c r="P310" i="42" s="1"/>
  <c r="BI309" i="42"/>
  <c r="BH309" i="42"/>
  <c r="BG309" i="42"/>
  <c r="BF309" i="42"/>
  <c r="T309" i="42"/>
  <c r="T308" i="42" s="1"/>
  <c r="R309" i="42"/>
  <c r="R308" i="42"/>
  <c r="P309" i="42"/>
  <c r="P308" i="42" s="1"/>
  <c r="BI307" i="42"/>
  <c r="BH307" i="42"/>
  <c r="BG307" i="42"/>
  <c r="BF307" i="42"/>
  <c r="T307" i="42"/>
  <c r="R307" i="42"/>
  <c r="P307" i="42"/>
  <c r="BI306" i="42"/>
  <c r="BH306" i="42"/>
  <c r="BG306" i="42"/>
  <c r="BF306" i="42"/>
  <c r="T306" i="42"/>
  <c r="R306" i="42"/>
  <c r="P306" i="42"/>
  <c r="BI304" i="42"/>
  <c r="BH304" i="42"/>
  <c r="BG304" i="42"/>
  <c r="BF304" i="42"/>
  <c r="T304" i="42"/>
  <c r="R304" i="42"/>
  <c r="P304" i="42"/>
  <c r="BI303" i="42"/>
  <c r="BH303" i="42"/>
  <c r="BG303" i="42"/>
  <c r="BF303" i="42"/>
  <c r="T303" i="42"/>
  <c r="R303" i="42"/>
  <c r="P303" i="42"/>
  <c r="BI301" i="42"/>
  <c r="BH301" i="42"/>
  <c r="BG301" i="42"/>
  <c r="BF301" i="42"/>
  <c r="T301" i="42"/>
  <c r="R301" i="42"/>
  <c r="P301" i="42"/>
  <c r="BI300" i="42"/>
  <c r="BH300" i="42"/>
  <c r="BG300" i="42"/>
  <c r="BF300" i="42"/>
  <c r="T300" i="42"/>
  <c r="R300" i="42"/>
  <c r="P300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3" i="42"/>
  <c r="BH283" i="42"/>
  <c r="BG283" i="42"/>
  <c r="BF283" i="42"/>
  <c r="T283" i="42"/>
  <c r="R283" i="42"/>
  <c r="P283" i="42"/>
  <c r="BI282" i="42"/>
  <c r="BH282" i="42"/>
  <c r="BG282" i="42"/>
  <c r="BF282" i="42"/>
  <c r="T282" i="42"/>
  <c r="R282" i="42"/>
  <c r="P282" i="42"/>
  <c r="BI269" i="42"/>
  <c r="BH269" i="42"/>
  <c r="BG269" i="42"/>
  <c r="BF269" i="42"/>
  <c r="T269" i="42"/>
  <c r="R269" i="42"/>
  <c r="P269" i="42"/>
  <c r="BI260" i="42"/>
  <c r="BH260" i="42"/>
  <c r="BG260" i="42"/>
  <c r="BF260" i="42"/>
  <c r="T260" i="42"/>
  <c r="R260" i="42"/>
  <c r="P260" i="42"/>
  <c r="BI251" i="42"/>
  <c r="BH251" i="42"/>
  <c r="BG251" i="42"/>
  <c r="BF251" i="42"/>
  <c r="T251" i="42"/>
  <c r="R251" i="42"/>
  <c r="P251" i="42"/>
  <c r="BI247" i="42"/>
  <c r="BH247" i="42"/>
  <c r="BG247" i="42"/>
  <c r="BF247" i="42"/>
  <c r="T247" i="42"/>
  <c r="R247" i="42"/>
  <c r="P247" i="42"/>
  <c r="BI243" i="42"/>
  <c r="BH243" i="42"/>
  <c r="BG243" i="42"/>
  <c r="BF243" i="42"/>
  <c r="T243" i="42"/>
  <c r="R243" i="42"/>
  <c r="P243" i="42"/>
  <c r="BI239" i="42"/>
  <c r="BH239" i="42"/>
  <c r="BG239" i="42"/>
  <c r="BF239" i="42"/>
  <c r="T239" i="42"/>
  <c r="R239" i="42"/>
  <c r="P239" i="42"/>
  <c r="BI235" i="42"/>
  <c r="BH235" i="42"/>
  <c r="BG235" i="42"/>
  <c r="BF235" i="42"/>
  <c r="T235" i="42"/>
  <c r="R235" i="42"/>
  <c r="P235" i="42"/>
  <c r="BI203" i="42"/>
  <c r="BH203" i="42"/>
  <c r="BG203" i="42"/>
  <c r="BF203" i="42"/>
  <c r="T203" i="42"/>
  <c r="R203" i="42"/>
  <c r="P203" i="42"/>
  <c r="BI172" i="42"/>
  <c r="BH172" i="42"/>
  <c r="BG172" i="42"/>
  <c r="BF172" i="42"/>
  <c r="T172" i="42"/>
  <c r="R172" i="42"/>
  <c r="P172" i="42"/>
  <c r="BI141" i="42"/>
  <c r="BH141" i="42"/>
  <c r="BG141" i="42"/>
  <c r="BF141" i="42"/>
  <c r="T141" i="42"/>
  <c r="R141" i="42"/>
  <c r="P141" i="42"/>
  <c r="BI138" i="42"/>
  <c r="BH138" i="42"/>
  <c r="BG138" i="42"/>
  <c r="BF138" i="42"/>
  <c r="T138" i="42"/>
  <c r="R138" i="42"/>
  <c r="P138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6" i="42"/>
  <c r="BH126" i="42"/>
  <c r="BG126" i="42"/>
  <c r="BF126" i="42"/>
  <c r="T126" i="42"/>
  <c r="R126" i="42"/>
  <c r="P126" i="42"/>
  <c r="BI120" i="42"/>
  <c r="BH120" i="42"/>
  <c r="BG120" i="42"/>
  <c r="BF120" i="42"/>
  <c r="T120" i="42"/>
  <c r="R120" i="42"/>
  <c r="P120" i="42"/>
  <c r="BI115" i="42"/>
  <c r="BH115" i="42"/>
  <c r="BG115" i="42"/>
  <c r="BF115" i="42"/>
  <c r="T115" i="42"/>
  <c r="R115" i="42"/>
  <c r="P115" i="42"/>
  <c r="BI111" i="42"/>
  <c r="BH111" i="42"/>
  <c r="BG111" i="42"/>
  <c r="BF111" i="42"/>
  <c r="T111" i="42"/>
  <c r="R111" i="42"/>
  <c r="P111" i="42"/>
  <c r="BI106" i="42"/>
  <c r="BH106" i="42"/>
  <c r="BG106" i="42"/>
  <c r="BF106" i="42"/>
  <c r="T106" i="42"/>
  <c r="R106" i="42"/>
  <c r="P106" i="42"/>
  <c r="BI97" i="42"/>
  <c r="BH97" i="42"/>
  <c r="BG97" i="42"/>
  <c r="BF97" i="42"/>
  <c r="T97" i="42"/>
  <c r="R97" i="42"/>
  <c r="P97" i="42"/>
  <c r="J90" i="42"/>
  <c r="F90" i="42"/>
  <c r="F88" i="42"/>
  <c r="E86" i="42"/>
  <c r="J58" i="42"/>
  <c r="F58" i="42"/>
  <c r="F56" i="42"/>
  <c r="E54" i="42"/>
  <c r="J26" i="42"/>
  <c r="E26" i="42"/>
  <c r="J59" i="42" s="1"/>
  <c r="J25" i="42"/>
  <c r="J20" i="42"/>
  <c r="E20" i="42"/>
  <c r="F91" i="42" s="1"/>
  <c r="J19" i="42"/>
  <c r="J14" i="42"/>
  <c r="J88" i="42"/>
  <c r="E7" i="42"/>
  <c r="E50" i="42" s="1"/>
  <c r="J39" i="41"/>
  <c r="J38" i="41"/>
  <c r="AY99" i="1" s="1"/>
  <c r="J37" i="41"/>
  <c r="AX99" i="1"/>
  <c r="BI163" i="41"/>
  <c r="BH163" i="41"/>
  <c r="BG163" i="41"/>
  <c r="BF163" i="41"/>
  <c r="T163" i="41"/>
  <c r="R163" i="41"/>
  <c r="P163" i="41"/>
  <c r="BI162" i="41"/>
  <c r="BH162" i="41"/>
  <c r="BG162" i="41"/>
  <c r="BF162" i="41"/>
  <c r="T162" i="41"/>
  <c r="R162" i="41"/>
  <c r="P162" i="41"/>
  <c r="BI157" i="41"/>
  <c r="BH157" i="41"/>
  <c r="BG157" i="41"/>
  <c r="BF157" i="41"/>
  <c r="T157" i="41"/>
  <c r="T156" i="41"/>
  <c r="R157" i="41"/>
  <c r="R156" i="41" s="1"/>
  <c r="P157" i="41"/>
  <c r="P156" i="41"/>
  <c r="BI155" i="41"/>
  <c r="BH155" i="41"/>
  <c r="BG155" i="41"/>
  <c r="BF155" i="41"/>
  <c r="T155" i="41"/>
  <c r="R155" i="41"/>
  <c r="P155" i="41"/>
  <c r="BI154" i="41"/>
  <c r="BH154" i="41"/>
  <c r="BG154" i="41"/>
  <c r="BF154" i="41"/>
  <c r="T154" i="41"/>
  <c r="R154" i="41"/>
  <c r="P154" i="41"/>
  <c r="BI153" i="41"/>
  <c r="BH153" i="41"/>
  <c r="BG153" i="41"/>
  <c r="BF153" i="41"/>
  <c r="T153" i="41"/>
  <c r="R153" i="41"/>
  <c r="P153" i="41"/>
  <c r="BI151" i="41"/>
  <c r="BH151" i="41"/>
  <c r="BG151" i="41"/>
  <c r="BF151" i="41"/>
  <c r="T151" i="41"/>
  <c r="R151" i="41"/>
  <c r="P151" i="41"/>
  <c r="BI149" i="41"/>
  <c r="BH149" i="41"/>
  <c r="BG149" i="41"/>
  <c r="BF149" i="41"/>
  <c r="T149" i="41"/>
  <c r="R149" i="41"/>
  <c r="P149" i="41"/>
  <c r="BI145" i="41"/>
  <c r="BH145" i="41"/>
  <c r="BG145" i="41"/>
  <c r="BF145" i="41"/>
  <c r="T145" i="41"/>
  <c r="R145" i="41"/>
  <c r="P145" i="41"/>
  <c r="BI143" i="41"/>
  <c r="BH143" i="41"/>
  <c r="BG143" i="41"/>
  <c r="BF143" i="41"/>
  <c r="T143" i="41"/>
  <c r="R143" i="41"/>
  <c r="P143" i="41"/>
  <c r="BI139" i="41"/>
  <c r="BH139" i="41"/>
  <c r="BG139" i="41"/>
  <c r="BF139" i="41"/>
  <c r="T139" i="41"/>
  <c r="R139" i="41"/>
  <c r="P139" i="41"/>
  <c r="BI135" i="41"/>
  <c r="BH135" i="41"/>
  <c r="BG135" i="41"/>
  <c r="BF135" i="41"/>
  <c r="T135" i="41"/>
  <c r="R135" i="41"/>
  <c r="P135" i="41"/>
  <c r="BI133" i="41"/>
  <c r="BH133" i="41"/>
  <c r="BG133" i="41"/>
  <c r="BF133" i="41"/>
  <c r="T133" i="41"/>
  <c r="R133" i="41"/>
  <c r="P133" i="41"/>
  <c r="BI129" i="41"/>
  <c r="BH129" i="41"/>
  <c r="BG129" i="41"/>
  <c r="BF129" i="41"/>
  <c r="T129" i="41"/>
  <c r="R129" i="41"/>
  <c r="P129" i="41"/>
  <c r="BI125" i="41"/>
  <c r="BH125" i="41"/>
  <c r="BG125" i="41"/>
  <c r="BF125" i="41"/>
  <c r="T125" i="41"/>
  <c r="R125" i="41"/>
  <c r="P125" i="41"/>
  <c r="BI123" i="41"/>
  <c r="BH123" i="41"/>
  <c r="BG123" i="41"/>
  <c r="BF123" i="41"/>
  <c r="T123" i="41"/>
  <c r="R123" i="41"/>
  <c r="P123" i="41"/>
  <c r="BI119" i="41"/>
  <c r="BH119" i="41"/>
  <c r="BG119" i="41"/>
  <c r="BF119" i="41"/>
  <c r="T119" i="41"/>
  <c r="R119" i="41"/>
  <c r="P119" i="41"/>
  <c r="BI115" i="41"/>
  <c r="BH115" i="41"/>
  <c r="BG115" i="41"/>
  <c r="BF115" i="41"/>
  <c r="T115" i="41"/>
  <c r="R115" i="41"/>
  <c r="P115" i="41"/>
  <c r="BI112" i="41"/>
  <c r="BH112" i="41"/>
  <c r="BG112" i="41"/>
  <c r="BF112" i="41"/>
  <c r="T112" i="41"/>
  <c r="T111" i="41" s="1"/>
  <c r="R112" i="41"/>
  <c r="R111" i="41"/>
  <c r="P112" i="41"/>
  <c r="P111" i="41" s="1"/>
  <c r="BI110" i="41"/>
  <c r="BH110" i="41"/>
  <c r="BG110" i="41"/>
  <c r="BF110" i="41"/>
  <c r="T110" i="41"/>
  <c r="R110" i="41"/>
  <c r="P110" i="41"/>
  <c r="BI109" i="41"/>
  <c r="BH109" i="41"/>
  <c r="BG109" i="41"/>
  <c r="BF109" i="41"/>
  <c r="T109" i="41"/>
  <c r="R109" i="41"/>
  <c r="P109" i="41"/>
  <c r="BI104" i="41"/>
  <c r="BH104" i="41"/>
  <c r="BG104" i="41"/>
  <c r="BF104" i="41"/>
  <c r="T104" i="41"/>
  <c r="R104" i="41"/>
  <c r="P104" i="41"/>
  <c r="BI103" i="41"/>
  <c r="BH103" i="41"/>
  <c r="BG103" i="41"/>
  <c r="BF103" i="41"/>
  <c r="T103" i="41"/>
  <c r="R103" i="41"/>
  <c r="P103" i="41"/>
  <c r="BI101" i="41"/>
  <c r="BH101" i="41"/>
  <c r="BG101" i="41"/>
  <c r="BF101" i="41"/>
  <c r="T101" i="41"/>
  <c r="R101" i="41"/>
  <c r="P101" i="41"/>
  <c r="BI97" i="41"/>
  <c r="BH97" i="41"/>
  <c r="BG97" i="41"/>
  <c r="BF97" i="41"/>
  <c r="T97" i="41"/>
  <c r="R97" i="41"/>
  <c r="P97" i="41"/>
  <c r="J90" i="41"/>
  <c r="F90" i="41"/>
  <c r="F88" i="41"/>
  <c r="E86" i="41"/>
  <c r="J58" i="41"/>
  <c r="F58" i="41"/>
  <c r="F56" i="41"/>
  <c r="E54" i="41"/>
  <c r="J26" i="41"/>
  <c r="E26" i="41"/>
  <c r="J91" i="41"/>
  <c r="J25" i="41"/>
  <c r="J20" i="41"/>
  <c r="E20" i="41"/>
  <c r="F91" i="41"/>
  <c r="J19" i="41"/>
  <c r="J14" i="41"/>
  <c r="J56" i="41" s="1"/>
  <c r="E7" i="41"/>
  <c r="E82" i="41"/>
  <c r="J39" i="40"/>
  <c r="J38" i="40"/>
  <c r="AY97" i="1"/>
  <c r="J37" i="40"/>
  <c r="AX97" i="1" s="1"/>
  <c r="BI150" i="40"/>
  <c r="BH150" i="40"/>
  <c r="BG150" i="40"/>
  <c r="BF150" i="40"/>
  <c r="T150" i="40"/>
  <c r="R150" i="40"/>
  <c r="P150" i="40"/>
  <c r="BI149" i="40"/>
  <c r="BH149" i="40"/>
  <c r="BG149" i="40"/>
  <c r="BF149" i="40"/>
  <c r="T149" i="40"/>
  <c r="R149" i="40"/>
  <c r="P149" i="40"/>
  <c r="BI148" i="40"/>
  <c r="BH148" i="40"/>
  <c r="BG148" i="40"/>
  <c r="BF148" i="40"/>
  <c r="T148" i="40"/>
  <c r="R148" i="40"/>
  <c r="P148" i="40"/>
  <c r="BI147" i="40"/>
  <c r="BH147" i="40"/>
  <c r="BG147" i="40"/>
  <c r="BF147" i="40"/>
  <c r="T147" i="40"/>
  <c r="R147" i="40"/>
  <c r="P147" i="40"/>
  <c r="BI146" i="40"/>
  <c r="BH146" i="40"/>
  <c r="BG146" i="40"/>
  <c r="BF146" i="40"/>
  <c r="T146" i="40"/>
  <c r="R146" i="40"/>
  <c r="P146" i="40"/>
  <c r="BI145" i="40"/>
  <c r="BH145" i="40"/>
  <c r="BG145" i="40"/>
  <c r="BF145" i="40"/>
  <c r="T145" i="40"/>
  <c r="R145" i="40"/>
  <c r="P145" i="40"/>
  <c r="BI144" i="40"/>
  <c r="BH144" i="40"/>
  <c r="BG144" i="40"/>
  <c r="BF144" i="40"/>
  <c r="T144" i="40"/>
  <c r="R144" i="40"/>
  <c r="P144" i="40"/>
  <c r="BI143" i="40"/>
  <c r="BH143" i="40"/>
  <c r="BG143" i="40"/>
  <c r="BF143" i="40"/>
  <c r="T143" i="40"/>
  <c r="R143" i="40"/>
  <c r="P143" i="40"/>
  <c r="BI142" i="40"/>
  <c r="BH142" i="40"/>
  <c r="BG142" i="40"/>
  <c r="BF142" i="40"/>
  <c r="T142" i="40"/>
  <c r="R142" i="40"/>
  <c r="P142" i="40"/>
  <c r="BI141" i="40"/>
  <c r="BH141" i="40"/>
  <c r="BG141" i="40"/>
  <c r="BF141" i="40"/>
  <c r="T141" i="40"/>
  <c r="R141" i="40"/>
  <c r="P141" i="40"/>
  <c r="BI139" i="40"/>
  <c r="BH139" i="40"/>
  <c r="BG139" i="40"/>
  <c r="BF139" i="40"/>
  <c r="T139" i="40"/>
  <c r="R139" i="40"/>
  <c r="P139" i="40"/>
  <c r="BI138" i="40"/>
  <c r="BH138" i="40"/>
  <c r="BG138" i="40"/>
  <c r="BF138" i="40"/>
  <c r="T138" i="40"/>
  <c r="R138" i="40"/>
  <c r="P138" i="40"/>
  <c r="BI137" i="40"/>
  <c r="BH137" i="40"/>
  <c r="BG137" i="40"/>
  <c r="BF137" i="40"/>
  <c r="T137" i="40"/>
  <c r="R137" i="40"/>
  <c r="P137" i="40"/>
  <c r="BI136" i="40"/>
  <c r="BH136" i="40"/>
  <c r="BG136" i="40"/>
  <c r="BF136" i="40"/>
  <c r="T136" i="40"/>
  <c r="R136" i="40"/>
  <c r="P136" i="40"/>
  <c r="BI135" i="40"/>
  <c r="BH135" i="40"/>
  <c r="BG135" i="40"/>
  <c r="BF135" i="40"/>
  <c r="T135" i="40"/>
  <c r="R135" i="40"/>
  <c r="P135" i="40"/>
  <c r="BI134" i="40"/>
  <c r="BH134" i="40"/>
  <c r="BG134" i="40"/>
  <c r="BF134" i="40"/>
  <c r="T134" i="40"/>
  <c r="R134" i="40"/>
  <c r="P134" i="40"/>
  <c r="BI133" i="40"/>
  <c r="BH133" i="40"/>
  <c r="BG133" i="40"/>
  <c r="BF133" i="40"/>
  <c r="T133" i="40"/>
  <c r="R133" i="40"/>
  <c r="P133" i="40"/>
  <c r="BI132" i="40"/>
  <c r="BH132" i="40"/>
  <c r="BG132" i="40"/>
  <c r="BF132" i="40"/>
  <c r="T132" i="40"/>
  <c r="R132" i="40"/>
  <c r="P132" i="40"/>
  <c r="BI131" i="40"/>
  <c r="BH131" i="40"/>
  <c r="BG131" i="40"/>
  <c r="BF131" i="40"/>
  <c r="T131" i="40"/>
  <c r="R131" i="40"/>
  <c r="P131" i="40"/>
  <c r="BI130" i="40"/>
  <c r="BH130" i="40"/>
  <c r="BG130" i="40"/>
  <c r="BF130" i="40"/>
  <c r="T130" i="40"/>
  <c r="R130" i="40"/>
  <c r="P130" i="40"/>
  <c r="BI129" i="40"/>
  <c r="BH129" i="40"/>
  <c r="BG129" i="40"/>
  <c r="BF129" i="40"/>
  <c r="T129" i="40"/>
  <c r="R129" i="40"/>
  <c r="P129" i="40"/>
  <c r="BI127" i="40"/>
  <c r="BH127" i="40"/>
  <c r="BG127" i="40"/>
  <c r="BF127" i="40"/>
  <c r="T127" i="40"/>
  <c r="R127" i="40"/>
  <c r="P127" i="40"/>
  <c r="BI126" i="40"/>
  <c r="BH126" i="40"/>
  <c r="BG126" i="40"/>
  <c r="BF126" i="40"/>
  <c r="T126" i="40"/>
  <c r="R126" i="40"/>
  <c r="P126" i="40"/>
  <c r="BI125" i="40"/>
  <c r="BH125" i="40"/>
  <c r="BG125" i="40"/>
  <c r="BF125" i="40"/>
  <c r="T125" i="40"/>
  <c r="R125" i="40"/>
  <c r="P125" i="40"/>
  <c r="BI124" i="40"/>
  <c r="BH124" i="40"/>
  <c r="BG124" i="40"/>
  <c r="BF124" i="40"/>
  <c r="T124" i="40"/>
  <c r="R124" i="40"/>
  <c r="P124" i="40"/>
  <c r="BI123" i="40"/>
  <c r="BH123" i="40"/>
  <c r="BG123" i="40"/>
  <c r="BF123" i="40"/>
  <c r="T123" i="40"/>
  <c r="R123" i="40"/>
  <c r="P123" i="40"/>
  <c r="BI122" i="40"/>
  <c r="BH122" i="40"/>
  <c r="BG122" i="40"/>
  <c r="BF122" i="40"/>
  <c r="T122" i="40"/>
  <c r="R122" i="40"/>
  <c r="P122" i="40"/>
  <c r="BI121" i="40"/>
  <c r="BH121" i="40"/>
  <c r="BG121" i="40"/>
  <c r="BF121" i="40"/>
  <c r="T121" i="40"/>
  <c r="R121" i="40"/>
  <c r="P121" i="40"/>
  <c r="BI120" i="40"/>
  <c r="BH120" i="40"/>
  <c r="BG120" i="40"/>
  <c r="BF120" i="40"/>
  <c r="T120" i="40"/>
  <c r="R120" i="40"/>
  <c r="P120" i="40"/>
  <c r="BI119" i="40"/>
  <c r="BH119" i="40"/>
  <c r="BG119" i="40"/>
  <c r="BF119" i="40"/>
  <c r="T119" i="40"/>
  <c r="R119" i="40"/>
  <c r="P119" i="40"/>
  <c r="BI118" i="40"/>
  <c r="BH118" i="40"/>
  <c r="BG118" i="40"/>
  <c r="BF118" i="40"/>
  <c r="T118" i="40"/>
  <c r="R118" i="40"/>
  <c r="P118" i="40"/>
  <c r="BI117" i="40"/>
  <c r="BH117" i="40"/>
  <c r="BG117" i="40"/>
  <c r="BF117" i="40"/>
  <c r="T117" i="40"/>
  <c r="R117" i="40"/>
  <c r="P117" i="40"/>
  <c r="BI116" i="40"/>
  <c r="BH116" i="40"/>
  <c r="BG116" i="40"/>
  <c r="BF116" i="40"/>
  <c r="T116" i="40"/>
  <c r="R116" i="40"/>
  <c r="P116" i="40"/>
  <c r="BI115" i="40"/>
  <c r="BH115" i="40"/>
  <c r="BG115" i="40"/>
  <c r="BF115" i="40"/>
  <c r="T115" i="40"/>
  <c r="R115" i="40"/>
  <c r="P115" i="40"/>
  <c r="BI113" i="40"/>
  <c r="BH113" i="40"/>
  <c r="BG113" i="40"/>
  <c r="BF113" i="40"/>
  <c r="T113" i="40"/>
  <c r="R113" i="40"/>
  <c r="P113" i="40"/>
  <c r="BI112" i="40"/>
  <c r="BH112" i="40"/>
  <c r="BG112" i="40"/>
  <c r="BF112" i="40"/>
  <c r="T112" i="40"/>
  <c r="R112" i="40"/>
  <c r="P112" i="40"/>
  <c r="BI110" i="40"/>
  <c r="BH110" i="40"/>
  <c r="BG110" i="40"/>
  <c r="BF110" i="40"/>
  <c r="T110" i="40"/>
  <c r="R110" i="40"/>
  <c r="P110" i="40"/>
  <c r="BI109" i="40"/>
  <c r="BH109" i="40"/>
  <c r="BG109" i="40"/>
  <c r="BF109" i="40"/>
  <c r="T109" i="40"/>
  <c r="R109" i="40"/>
  <c r="P109" i="40"/>
  <c r="BI108" i="40"/>
  <c r="BH108" i="40"/>
  <c r="BG108" i="40"/>
  <c r="BF108" i="40"/>
  <c r="T108" i="40"/>
  <c r="R108" i="40"/>
  <c r="P108" i="40"/>
  <c r="BI107" i="40"/>
  <c r="BH107" i="40"/>
  <c r="BG107" i="40"/>
  <c r="BF107" i="40"/>
  <c r="T107" i="40"/>
  <c r="R107" i="40"/>
  <c r="P107" i="40"/>
  <c r="BI106" i="40"/>
  <c r="BH106" i="40"/>
  <c r="BG106" i="40"/>
  <c r="BF106" i="40"/>
  <c r="T106" i="40"/>
  <c r="R106" i="40"/>
  <c r="P106" i="40"/>
  <c r="BI105" i="40"/>
  <c r="BH105" i="40"/>
  <c r="BG105" i="40"/>
  <c r="BF105" i="40"/>
  <c r="T105" i="40"/>
  <c r="R105" i="40"/>
  <c r="P105" i="40"/>
  <c r="BI104" i="40"/>
  <c r="BH104" i="40"/>
  <c r="BG104" i="40"/>
  <c r="BF104" i="40"/>
  <c r="T104" i="40"/>
  <c r="R104" i="40"/>
  <c r="P104" i="40"/>
  <c r="BI103" i="40"/>
  <c r="BH103" i="40"/>
  <c r="BG103" i="40"/>
  <c r="BF103" i="40"/>
  <c r="T103" i="40"/>
  <c r="R103" i="40"/>
  <c r="P103" i="40"/>
  <c r="BI102" i="40"/>
  <c r="BH102" i="40"/>
  <c r="BG102" i="40"/>
  <c r="BF102" i="40"/>
  <c r="T102" i="40"/>
  <c r="R102" i="40"/>
  <c r="P102" i="40"/>
  <c r="BI101" i="40"/>
  <c r="BH101" i="40"/>
  <c r="BG101" i="40"/>
  <c r="BF101" i="40"/>
  <c r="T101" i="40"/>
  <c r="R101" i="40"/>
  <c r="P101" i="40"/>
  <c r="BI100" i="40"/>
  <c r="BH100" i="40"/>
  <c r="BG100" i="40"/>
  <c r="BF100" i="40"/>
  <c r="T100" i="40"/>
  <c r="R100" i="40"/>
  <c r="P100" i="40"/>
  <c r="BI99" i="40"/>
  <c r="BH99" i="40"/>
  <c r="BG99" i="40"/>
  <c r="BF99" i="40"/>
  <c r="T99" i="40"/>
  <c r="R99" i="40"/>
  <c r="P99" i="40"/>
  <c r="BI98" i="40"/>
  <c r="BH98" i="40"/>
  <c r="BG98" i="40"/>
  <c r="BF98" i="40"/>
  <c r="T98" i="40"/>
  <c r="R98" i="40"/>
  <c r="P98" i="40"/>
  <c r="BI97" i="40"/>
  <c r="BH97" i="40"/>
  <c r="BG97" i="40"/>
  <c r="BF97" i="40"/>
  <c r="T97" i="40"/>
  <c r="R97" i="40"/>
  <c r="P97" i="40"/>
  <c r="BI96" i="40"/>
  <c r="BH96" i="40"/>
  <c r="BG96" i="40"/>
  <c r="BF96" i="40"/>
  <c r="T96" i="40"/>
  <c r="R96" i="40"/>
  <c r="P96" i="40"/>
  <c r="BI95" i="40"/>
  <c r="BH95" i="40"/>
  <c r="BG95" i="40"/>
  <c r="BF95" i="40"/>
  <c r="T95" i="40"/>
  <c r="R95" i="40"/>
  <c r="P95" i="40"/>
  <c r="BI94" i="40"/>
  <c r="BH94" i="40"/>
  <c r="BG94" i="40"/>
  <c r="BF94" i="40"/>
  <c r="T94" i="40"/>
  <c r="R94" i="40"/>
  <c r="P94" i="40"/>
  <c r="BI93" i="40"/>
  <c r="BH93" i="40"/>
  <c r="BG93" i="40"/>
  <c r="BF93" i="40"/>
  <c r="T93" i="40"/>
  <c r="R93" i="40"/>
  <c r="P93" i="40"/>
  <c r="BI92" i="40"/>
  <c r="BH92" i="40"/>
  <c r="BG92" i="40"/>
  <c r="BF92" i="40"/>
  <c r="T92" i="40"/>
  <c r="R92" i="40"/>
  <c r="P92" i="40"/>
  <c r="BI91" i="40"/>
  <c r="BH91" i="40"/>
  <c r="BG91" i="40"/>
  <c r="BF91" i="40"/>
  <c r="T91" i="40"/>
  <c r="R91" i="40"/>
  <c r="P91" i="40"/>
  <c r="BI90" i="40"/>
  <c r="BH90" i="40"/>
  <c r="BG90" i="40"/>
  <c r="BF90" i="40"/>
  <c r="T90" i="40"/>
  <c r="R90" i="40"/>
  <c r="P90" i="40"/>
  <c r="F82" i="40"/>
  <c r="E80" i="40"/>
  <c r="F56" i="40"/>
  <c r="E54" i="40"/>
  <c r="J26" i="40"/>
  <c r="E26" i="40"/>
  <c r="J85" i="40"/>
  <c r="J25" i="40"/>
  <c r="J23" i="40"/>
  <c r="E23" i="40"/>
  <c r="J84" i="40"/>
  <c r="J22" i="40"/>
  <c r="J20" i="40"/>
  <c r="E20" i="40"/>
  <c r="F85" i="40"/>
  <c r="J19" i="40"/>
  <c r="J17" i="40"/>
  <c r="E17" i="40"/>
  <c r="F58" i="40"/>
  <c r="J16" i="40"/>
  <c r="J14" i="40"/>
  <c r="J56" i="40" s="1"/>
  <c r="E7" i="40"/>
  <c r="E50" i="40"/>
  <c r="J39" i="39"/>
  <c r="J38" i="39"/>
  <c r="AY96" i="1"/>
  <c r="J37" i="39"/>
  <c r="AX96" i="1" s="1"/>
  <c r="BI126" i="39"/>
  <c r="BH126" i="39"/>
  <c r="BG126" i="39"/>
  <c r="BF126" i="39"/>
  <c r="T126" i="39"/>
  <c r="R126" i="39"/>
  <c r="P126" i="39"/>
  <c r="BI125" i="39"/>
  <c r="BH125" i="39"/>
  <c r="BG125" i="39"/>
  <c r="BF125" i="39"/>
  <c r="T125" i="39"/>
  <c r="R125" i="39"/>
  <c r="P125" i="39"/>
  <c r="BI124" i="39"/>
  <c r="BH124" i="39"/>
  <c r="BG124" i="39"/>
  <c r="BF124" i="39"/>
  <c r="T124" i="39"/>
  <c r="R124" i="39"/>
  <c r="P124" i="39"/>
  <c r="BI123" i="39"/>
  <c r="BH123" i="39"/>
  <c r="BG123" i="39"/>
  <c r="BF123" i="39"/>
  <c r="T123" i="39"/>
  <c r="R123" i="39"/>
  <c r="P123" i="39"/>
  <c r="BI122" i="39"/>
  <c r="BH122" i="39"/>
  <c r="BG122" i="39"/>
  <c r="BF122" i="39"/>
  <c r="T122" i="39"/>
  <c r="R122" i="39"/>
  <c r="P122" i="39"/>
  <c r="BI121" i="39"/>
  <c r="BH121" i="39"/>
  <c r="BG121" i="39"/>
  <c r="BF121" i="39"/>
  <c r="T121" i="39"/>
  <c r="R121" i="39"/>
  <c r="P121" i="39"/>
  <c r="BI119" i="39"/>
  <c r="BH119" i="39"/>
  <c r="BG119" i="39"/>
  <c r="BF119" i="39"/>
  <c r="T119" i="39"/>
  <c r="R119" i="39"/>
  <c r="P119" i="39"/>
  <c r="BI118" i="39"/>
  <c r="BH118" i="39"/>
  <c r="BG118" i="39"/>
  <c r="BF118" i="39"/>
  <c r="T118" i="39"/>
  <c r="R118" i="39"/>
  <c r="P118" i="39"/>
  <c r="BI117" i="39"/>
  <c r="BH117" i="39"/>
  <c r="BG117" i="39"/>
  <c r="BF117" i="39"/>
  <c r="T117" i="39"/>
  <c r="R117" i="39"/>
  <c r="P117" i="39"/>
  <c r="BI116" i="39"/>
  <c r="BH116" i="39"/>
  <c r="BG116" i="39"/>
  <c r="BF116" i="39"/>
  <c r="T116" i="39"/>
  <c r="R116" i="39"/>
  <c r="P116" i="39"/>
  <c r="BI115" i="39"/>
  <c r="BH115" i="39"/>
  <c r="BG115" i="39"/>
  <c r="BF115" i="39"/>
  <c r="T115" i="39"/>
  <c r="R115" i="39"/>
  <c r="P115" i="39"/>
  <c r="BI114" i="39"/>
  <c r="BH114" i="39"/>
  <c r="BG114" i="39"/>
  <c r="BF114" i="39"/>
  <c r="T114" i="39"/>
  <c r="R114" i="39"/>
  <c r="P114" i="39"/>
  <c r="BI113" i="39"/>
  <c r="BH113" i="39"/>
  <c r="BG113" i="39"/>
  <c r="BF113" i="39"/>
  <c r="T113" i="39"/>
  <c r="R113" i="39"/>
  <c r="P113" i="39"/>
  <c r="BI112" i="39"/>
  <c r="BH112" i="39"/>
  <c r="BG112" i="39"/>
  <c r="BF112" i="39"/>
  <c r="T112" i="39"/>
  <c r="R112" i="39"/>
  <c r="P112" i="39"/>
  <c r="BI111" i="39"/>
  <c r="BH111" i="39"/>
  <c r="BG111" i="39"/>
  <c r="BF111" i="39"/>
  <c r="T111" i="39"/>
  <c r="R111" i="39"/>
  <c r="P111" i="39"/>
  <c r="BI110" i="39"/>
  <c r="BH110" i="39"/>
  <c r="BG110" i="39"/>
  <c r="BF110" i="39"/>
  <c r="T110" i="39"/>
  <c r="R110" i="39"/>
  <c r="P110" i="39"/>
  <c r="BI109" i="39"/>
  <c r="BH109" i="39"/>
  <c r="BG109" i="39"/>
  <c r="BF109" i="39"/>
  <c r="T109" i="39"/>
  <c r="R109" i="39"/>
  <c r="P109" i="39"/>
  <c r="BI108" i="39"/>
  <c r="BH108" i="39"/>
  <c r="BG108" i="39"/>
  <c r="BF108" i="39"/>
  <c r="T108" i="39"/>
  <c r="R108" i="39"/>
  <c r="P108" i="39"/>
  <c r="BI107" i="39"/>
  <c r="BH107" i="39"/>
  <c r="BG107" i="39"/>
  <c r="BF107" i="39"/>
  <c r="T107" i="39"/>
  <c r="R107" i="39"/>
  <c r="P107" i="39"/>
  <c r="BI106" i="39"/>
  <c r="BH106" i="39"/>
  <c r="BG106" i="39"/>
  <c r="BF106" i="39"/>
  <c r="T106" i="39"/>
  <c r="R106" i="39"/>
  <c r="P106" i="39"/>
  <c r="BI105" i="39"/>
  <c r="BH105" i="39"/>
  <c r="BG105" i="39"/>
  <c r="BF105" i="39"/>
  <c r="T105" i="39"/>
  <c r="R105" i="39"/>
  <c r="P105" i="39"/>
  <c r="BI104" i="39"/>
  <c r="BH104" i="39"/>
  <c r="BG104" i="39"/>
  <c r="BF104" i="39"/>
  <c r="T104" i="39"/>
  <c r="R104" i="39"/>
  <c r="P104" i="39"/>
  <c r="BI103" i="39"/>
  <c r="BH103" i="39"/>
  <c r="BG103" i="39"/>
  <c r="BF103" i="39"/>
  <c r="T103" i="39"/>
  <c r="R103" i="39"/>
  <c r="P103" i="39"/>
  <c r="BI102" i="39"/>
  <c r="BH102" i="39"/>
  <c r="BG102" i="39"/>
  <c r="BF102" i="39"/>
  <c r="T102" i="39"/>
  <c r="R102" i="39"/>
  <c r="P102" i="39"/>
  <c r="BI101" i="39"/>
  <c r="BH101" i="39"/>
  <c r="BG101" i="39"/>
  <c r="BF101" i="39"/>
  <c r="T101" i="39"/>
  <c r="R101" i="39"/>
  <c r="P101" i="39"/>
  <c r="BI100" i="39"/>
  <c r="BH100" i="39"/>
  <c r="BG100" i="39"/>
  <c r="BF100" i="39"/>
  <c r="T100" i="39"/>
  <c r="R100" i="39"/>
  <c r="P100" i="39"/>
  <c r="BI99" i="39"/>
  <c r="BH99" i="39"/>
  <c r="BG99" i="39"/>
  <c r="BF99" i="39"/>
  <c r="T99" i="39"/>
  <c r="R99" i="39"/>
  <c r="P99" i="39"/>
  <c r="BI98" i="39"/>
  <c r="BH98" i="39"/>
  <c r="BG98" i="39"/>
  <c r="BF98" i="39"/>
  <c r="T98" i="39"/>
  <c r="R98" i="39"/>
  <c r="P98" i="39"/>
  <c r="BI97" i="39"/>
  <c r="BH97" i="39"/>
  <c r="BG97" i="39"/>
  <c r="BF97" i="39"/>
  <c r="T97" i="39"/>
  <c r="R97" i="39"/>
  <c r="P97" i="39"/>
  <c r="BI96" i="39"/>
  <c r="BH96" i="39"/>
  <c r="BG96" i="39"/>
  <c r="BF96" i="39"/>
  <c r="T96" i="39"/>
  <c r="R96" i="39"/>
  <c r="P96" i="39"/>
  <c r="BI95" i="39"/>
  <c r="BH95" i="39"/>
  <c r="BG95" i="39"/>
  <c r="BF95" i="39"/>
  <c r="T95" i="39"/>
  <c r="R95" i="39"/>
  <c r="P95" i="39"/>
  <c r="BI94" i="39"/>
  <c r="BH94" i="39"/>
  <c r="BG94" i="39"/>
  <c r="BF94" i="39"/>
  <c r="T94" i="39"/>
  <c r="R94" i="39"/>
  <c r="P94" i="39"/>
  <c r="BI93" i="39"/>
  <c r="BH93" i="39"/>
  <c r="BG93" i="39"/>
  <c r="BF93" i="39"/>
  <c r="T93" i="39"/>
  <c r="R93" i="39"/>
  <c r="P93" i="39"/>
  <c r="BI92" i="39"/>
  <c r="BH92" i="39"/>
  <c r="BG92" i="39"/>
  <c r="BF92" i="39"/>
  <c r="T92" i="39"/>
  <c r="R92" i="39"/>
  <c r="P92" i="39"/>
  <c r="BI91" i="39"/>
  <c r="BH91" i="39"/>
  <c r="BG91" i="39"/>
  <c r="BF91" i="39"/>
  <c r="T91" i="39"/>
  <c r="R91" i="39"/>
  <c r="P91" i="39"/>
  <c r="BI90" i="39"/>
  <c r="BH90" i="39"/>
  <c r="BG90" i="39"/>
  <c r="BF90" i="39"/>
  <c r="T90" i="39"/>
  <c r="R90" i="39"/>
  <c r="P90" i="39"/>
  <c r="BI89" i="39"/>
  <c r="BH89" i="39"/>
  <c r="BG89" i="39"/>
  <c r="BF89" i="39"/>
  <c r="T89" i="39"/>
  <c r="R89" i="39"/>
  <c r="P89" i="39"/>
  <c r="F81" i="39"/>
  <c r="E79" i="39"/>
  <c r="F56" i="39"/>
  <c r="E54" i="39"/>
  <c r="J26" i="39"/>
  <c r="E26" i="39"/>
  <c r="J84" i="39"/>
  <c r="J25" i="39"/>
  <c r="J23" i="39"/>
  <c r="E23" i="39"/>
  <c r="J58" i="39"/>
  <c r="J22" i="39"/>
  <c r="J20" i="39"/>
  <c r="E20" i="39"/>
  <c r="F84" i="39"/>
  <c r="J19" i="39"/>
  <c r="J17" i="39"/>
  <c r="E17" i="39"/>
  <c r="F83" i="39"/>
  <c r="J16" i="39"/>
  <c r="J14" i="39"/>
  <c r="J56" i="39" s="1"/>
  <c r="E7" i="39"/>
  <c r="E50" i="39"/>
  <c r="J39" i="38"/>
  <c r="J38" i="38"/>
  <c r="AY95" i="1"/>
  <c r="J37" i="38"/>
  <c r="AX95" i="1" s="1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4" i="38"/>
  <c r="BH184" i="38"/>
  <c r="BG184" i="38"/>
  <c r="BF184" i="38"/>
  <c r="T184" i="38"/>
  <c r="R184" i="38"/>
  <c r="P184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2" i="38"/>
  <c r="BH162" i="38"/>
  <c r="BG162" i="38"/>
  <c r="BF162" i="38"/>
  <c r="T162" i="38"/>
  <c r="R162" i="38"/>
  <c r="P162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8" i="38"/>
  <c r="BH158" i="38"/>
  <c r="BG158" i="38"/>
  <c r="BF158" i="38"/>
  <c r="T158" i="38"/>
  <c r="R158" i="38"/>
  <c r="P158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4" i="38"/>
  <c r="BH134" i="38"/>
  <c r="BG134" i="38"/>
  <c r="BF134" i="38"/>
  <c r="T134" i="38"/>
  <c r="R134" i="38"/>
  <c r="P134" i="38"/>
  <c r="BI133" i="38"/>
  <c r="BH133" i="38"/>
  <c r="BG133" i="38"/>
  <c r="BF133" i="38"/>
  <c r="T133" i="38"/>
  <c r="R133" i="38"/>
  <c r="P133" i="38"/>
  <c r="BI132" i="38"/>
  <c r="BH132" i="38"/>
  <c r="BG132" i="38"/>
  <c r="BF132" i="38"/>
  <c r="T132" i="38"/>
  <c r="R132" i="38"/>
  <c r="P132" i="38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6" i="38"/>
  <c r="BH126" i="38"/>
  <c r="BG126" i="38"/>
  <c r="BF126" i="38"/>
  <c r="T126" i="38"/>
  <c r="R126" i="38"/>
  <c r="P126" i="38"/>
  <c r="BI125" i="38"/>
  <c r="BH125" i="38"/>
  <c r="BG125" i="38"/>
  <c r="BF125" i="38"/>
  <c r="T125" i="38"/>
  <c r="R125" i="38"/>
  <c r="P125" i="38"/>
  <c r="BI124" i="38"/>
  <c r="BH124" i="38"/>
  <c r="BG124" i="38"/>
  <c r="BF124" i="38"/>
  <c r="T124" i="38"/>
  <c r="R124" i="38"/>
  <c r="P124" i="38"/>
  <c r="BI123" i="38"/>
  <c r="BH123" i="38"/>
  <c r="BG123" i="38"/>
  <c r="BF123" i="38"/>
  <c r="T123" i="38"/>
  <c r="R123" i="38"/>
  <c r="P123" i="38"/>
  <c r="BI122" i="38"/>
  <c r="BH122" i="38"/>
  <c r="BG122" i="38"/>
  <c r="BF122" i="38"/>
  <c r="T122" i="38"/>
  <c r="R122" i="38"/>
  <c r="P122" i="38"/>
  <c r="BI121" i="38"/>
  <c r="BH121" i="38"/>
  <c r="BG121" i="38"/>
  <c r="BF121" i="38"/>
  <c r="T121" i="38"/>
  <c r="R121" i="38"/>
  <c r="P121" i="38"/>
  <c r="BI120" i="38"/>
  <c r="BH120" i="38"/>
  <c r="BG120" i="38"/>
  <c r="BF120" i="38"/>
  <c r="T120" i="38"/>
  <c r="R120" i="38"/>
  <c r="P120" i="38"/>
  <c r="BI118" i="38"/>
  <c r="BH118" i="38"/>
  <c r="BG118" i="38"/>
  <c r="BF118" i="38"/>
  <c r="T118" i="38"/>
  <c r="R118" i="38"/>
  <c r="P118" i="38"/>
  <c r="BI117" i="38"/>
  <c r="BH117" i="38"/>
  <c r="BG117" i="38"/>
  <c r="BF117" i="38"/>
  <c r="T117" i="38"/>
  <c r="R117" i="38"/>
  <c r="P117" i="38"/>
  <c r="BI116" i="38"/>
  <c r="BH116" i="38"/>
  <c r="BG116" i="38"/>
  <c r="BF116" i="38"/>
  <c r="T116" i="38"/>
  <c r="R116" i="38"/>
  <c r="P116" i="38"/>
  <c r="BI115" i="38"/>
  <c r="BH115" i="38"/>
  <c r="BG115" i="38"/>
  <c r="BF115" i="38"/>
  <c r="T115" i="38"/>
  <c r="R115" i="38"/>
  <c r="P115" i="38"/>
  <c r="BI114" i="38"/>
  <c r="BH114" i="38"/>
  <c r="BG114" i="38"/>
  <c r="BF114" i="38"/>
  <c r="T114" i="38"/>
  <c r="R114" i="38"/>
  <c r="P114" i="38"/>
  <c r="BI113" i="38"/>
  <c r="BH113" i="38"/>
  <c r="BG113" i="38"/>
  <c r="BF113" i="38"/>
  <c r="T113" i="38"/>
  <c r="R113" i="38"/>
  <c r="P113" i="38"/>
  <c r="BI112" i="38"/>
  <c r="BH112" i="38"/>
  <c r="BG112" i="38"/>
  <c r="BF112" i="38"/>
  <c r="T112" i="38"/>
  <c r="R112" i="38"/>
  <c r="P112" i="38"/>
  <c r="BI111" i="38"/>
  <c r="BH111" i="38"/>
  <c r="BG111" i="38"/>
  <c r="BF111" i="38"/>
  <c r="T111" i="38"/>
  <c r="R111" i="38"/>
  <c r="P111" i="38"/>
  <c r="BI110" i="38"/>
  <c r="BH110" i="38"/>
  <c r="BG110" i="38"/>
  <c r="BF110" i="38"/>
  <c r="T110" i="38"/>
  <c r="R110" i="38"/>
  <c r="P110" i="38"/>
  <c r="BI109" i="38"/>
  <c r="BH109" i="38"/>
  <c r="BG109" i="38"/>
  <c r="BF109" i="38"/>
  <c r="T109" i="38"/>
  <c r="R109" i="38"/>
  <c r="P109" i="38"/>
  <c r="BI108" i="38"/>
  <c r="BH108" i="38"/>
  <c r="BG108" i="38"/>
  <c r="BF108" i="38"/>
  <c r="T108" i="38"/>
  <c r="R108" i="38"/>
  <c r="P108" i="38"/>
  <c r="BI107" i="38"/>
  <c r="BH107" i="38"/>
  <c r="BG107" i="38"/>
  <c r="BF107" i="38"/>
  <c r="T107" i="38"/>
  <c r="R107" i="38"/>
  <c r="P107" i="38"/>
  <c r="BI106" i="38"/>
  <c r="BH106" i="38"/>
  <c r="BG106" i="38"/>
  <c r="BF106" i="38"/>
  <c r="T106" i="38"/>
  <c r="R106" i="38"/>
  <c r="P106" i="38"/>
  <c r="BI105" i="38"/>
  <c r="BH105" i="38"/>
  <c r="BG105" i="38"/>
  <c r="BF105" i="38"/>
  <c r="T105" i="38"/>
  <c r="R105" i="38"/>
  <c r="P105" i="38"/>
  <c r="BI104" i="38"/>
  <c r="BH104" i="38"/>
  <c r="BG104" i="38"/>
  <c r="BF104" i="38"/>
  <c r="T104" i="38"/>
  <c r="R104" i="38"/>
  <c r="P104" i="38"/>
  <c r="BI103" i="38"/>
  <c r="BH103" i="38"/>
  <c r="BG103" i="38"/>
  <c r="BF103" i="38"/>
  <c r="T103" i="38"/>
  <c r="R103" i="38"/>
  <c r="P103" i="38"/>
  <c r="BI102" i="38"/>
  <c r="BH102" i="38"/>
  <c r="BG102" i="38"/>
  <c r="BF102" i="38"/>
  <c r="T102" i="38"/>
  <c r="R102" i="38"/>
  <c r="P102" i="38"/>
  <c r="BI101" i="38"/>
  <c r="BH101" i="38"/>
  <c r="BG101" i="38"/>
  <c r="BF101" i="38"/>
  <c r="T101" i="38"/>
  <c r="R101" i="38"/>
  <c r="P101" i="38"/>
  <c r="BI100" i="38"/>
  <c r="BH100" i="38"/>
  <c r="BG100" i="38"/>
  <c r="BF100" i="38"/>
  <c r="T100" i="38"/>
  <c r="R100" i="38"/>
  <c r="P100" i="38"/>
  <c r="BI99" i="38"/>
  <c r="BH99" i="38"/>
  <c r="BG99" i="38"/>
  <c r="BF99" i="38"/>
  <c r="T99" i="38"/>
  <c r="R99" i="38"/>
  <c r="P99" i="38"/>
  <c r="BI98" i="38"/>
  <c r="BH98" i="38"/>
  <c r="BG98" i="38"/>
  <c r="BF98" i="38"/>
  <c r="T98" i="38"/>
  <c r="R98" i="38"/>
  <c r="P98" i="38"/>
  <c r="BI97" i="38"/>
  <c r="BH97" i="38"/>
  <c r="BG97" i="38"/>
  <c r="BF97" i="38"/>
  <c r="T97" i="38"/>
  <c r="R97" i="38"/>
  <c r="P97" i="38"/>
  <c r="BI96" i="38"/>
  <c r="BH96" i="38"/>
  <c r="BG96" i="38"/>
  <c r="BF96" i="38"/>
  <c r="T96" i="38"/>
  <c r="R96" i="38"/>
  <c r="P96" i="38"/>
  <c r="F88" i="38"/>
  <c r="E86" i="38"/>
  <c r="F56" i="38"/>
  <c r="E54" i="38"/>
  <c r="J26" i="38"/>
  <c r="E26" i="38"/>
  <c r="J59" i="38"/>
  <c r="J25" i="38"/>
  <c r="J23" i="38"/>
  <c r="E23" i="38"/>
  <c r="J90" i="38"/>
  <c r="J22" i="38"/>
  <c r="J20" i="38"/>
  <c r="E20" i="38"/>
  <c r="F91" i="38"/>
  <c r="J19" i="38"/>
  <c r="J17" i="38"/>
  <c r="E17" i="38"/>
  <c r="F58" i="38"/>
  <c r="J16" i="38"/>
  <c r="J14" i="38"/>
  <c r="J56" i="38"/>
  <c r="E7" i="38"/>
  <c r="E82" i="38" s="1"/>
  <c r="J39" i="37"/>
  <c r="J38" i="37"/>
  <c r="AY94" i="1"/>
  <c r="J37" i="37"/>
  <c r="AX94" i="1" s="1"/>
  <c r="BI130" i="37"/>
  <c r="BH130" i="37"/>
  <c r="BG130" i="37"/>
  <c r="BF130" i="37"/>
  <c r="T130" i="37"/>
  <c r="R130" i="37"/>
  <c r="P130" i="37"/>
  <c r="BI129" i="37"/>
  <c r="BH129" i="37"/>
  <c r="BG129" i="37"/>
  <c r="BF129" i="37"/>
  <c r="T129" i="37"/>
  <c r="R129" i="37"/>
  <c r="P129" i="37"/>
  <c r="BI128" i="37"/>
  <c r="BH128" i="37"/>
  <c r="BG128" i="37"/>
  <c r="BF128" i="37"/>
  <c r="T128" i="37"/>
  <c r="R128" i="37"/>
  <c r="P128" i="37"/>
  <c r="BI127" i="37"/>
  <c r="BH127" i="37"/>
  <c r="BG127" i="37"/>
  <c r="BF127" i="37"/>
  <c r="T127" i="37"/>
  <c r="R127" i="37"/>
  <c r="P127" i="37"/>
  <c r="BI126" i="37"/>
  <c r="BH126" i="37"/>
  <c r="BG126" i="37"/>
  <c r="BF126" i="37"/>
  <c r="T126" i="37"/>
  <c r="R126" i="37"/>
  <c r="P126" i="37"/>
  <c r="BI125" i="37"/>
  <c r="BH125" i="37"/>
  <c r="BG125" i="37"/>
  <c r="BF125" i="37"/>
  <c r="T125" i="37"/>
  <c r="R125" i="37"/>
  <c r="P125" i="37"/>
  <c r="BI123" i="37"/>
  <c r="BH123" i="37"/>
  <c r="BG123" i="37"/>
  <c r="BF123" i="37"/>
  <c r="T123" i="37"/>
  <c r="R123" i="37"/>
  <c r="P123" i="37"/>
  <c r="BI122" i="37"/>
  <c r="BH122" i="37"/>
  <c r="BG122" i="37"/>
  <c r="BF122" i="37"/>
  <c r="T122" i="37"/>
  <c r="R122" i="37"/>
  <c r="P122" i="37"/>
  <c r="BI121" i="37"/>
  <c r="BH121" i="37"/>
  <c r="BG121" i="37"/>
  <c r="BF121" i="37"/>
  <c r="T121" i="37"/>
  <c r="R121" i="37"/>
  <c r="P121" i="37"/>
  <c r="BI120" i="37"/>
  <c r="BH120" i="37"/>
  <c r="BG120" i="37"/>
  <c r="BF120" i="37"/>
  <c r="T120" i="37"/>
  <c r="R120" i="37"/>
  <c r="P120" i="37"/>
  <c r="BI119" i="37"/>
  <c r="BH119" i="37"/>
  <c r="BG119" i="37"/>
  <c r="BF119" i="37"/>
  <c r="T119" i="37"/>
  <c r="R119" i="37"/>
  <c r="P119" i="37"/>
  <c r="BI118" i="37"/>
  <c r="BH118" i="37"/>
  <c r="BG118" i="37"/>
  <c r="BF118" i="37"/>
  <c r="T118" i="37"/>
  <c r="R118" i="37"/>
  <c r="P118" i="37"/>
  <c r="BI117" i="37"/>
  <c r="BH117" i="37"/>
  <c r="BG117" i="37"/>
  <c r="BF117" i="37"/>
  <c r="T117" i="37"/>
  <c r="R117" i="37"/>
  <c r="P117" i="37"/>
  <c r="BI116" i="37"/>
  <c r="BH116" i="37"/>
  <c r="BG116" i="37"/>
  <c r="BF116" i="37"/>
  <c r="T116" i="37"/>
  <c r="R116" i="37"/>
  <c r="P116" i="37"/>
  <c r="BI115" i="37"/>
  <c r="BH115" i="37"/>
  <c r="BG115" i="37"/>
  <c r="BF115" i="37"/>
  <c r="T115" i="37"/>
  <c r="R115" i="37"/>
  <c r="P115" i="37"/>
  <c r="BI114" i="37"/>
  <c r="BH114" i="37"/>
  <c r="BG114" i="37"/>
  <c r="BF114" i="37"/>
  <c r="T114" i="37"/>
  <c r="R114" i="37"/>
  <c r="P114" i="37"/>
  <c r="BI113" i="37"/>
  <c r="BH113" i="37"/>
  <c r="BG113" i="37"/>
  <c r="BF113" i="37"/>
  <c r="T113" i="37"/>
  <c r="R113" i="37"/>
  <c r="P113" i="37"/>
  <c r="BI112" i="37"/>
  <c r="BH112" i="37"/>
  <c r="BG112" i="37"/>
  <c r="BF112" i="37"/>
  <c r="T112" i="37"/>
  <c r="R112" i="37"/>
  <c r="P112" i="37"/>
  <c r="BI111" i="37"/>
  <c r="BH111" i="37"/>
  <c r="BG111" i="37"/>
  <c r="BF111" i="37"/>
  <c r="T111" i="37"/>
  <c r="R111" i="37"/>
  <c r="P111" i="37"/>
  <c r="BI109" i="37"/>
  <c r="BH109" i="37"/>
  <c r="BG109" i="37"/>
  <c r="BF109" i="37"/>
  <c r="T109" i="37"/>
  <c r="R109" i="37"/>
  <c r="P109" i="37"/>
  <c r="BI108" i="37"/>
  <c r="BH108" i="37"/>
  <c r="BG108" i="37"/>
  <c r="BF108" i="37"/>
  <c r="T108" i="37"/>
  <c r="R108" i="37"/>
  <c r="P108" i="37"/>
  <c r="BI107" i="37"/>
  <c r="BH107" i="37"/>
  <c r="BG107" i="37"/>
  <c r="BF107" i="37"/>
  <c r="T107" i="37"/>
  <c r="R107" i="37"/>
  <c r="P107" i="37"/>
  <c r="BI106" i="37"/>
  <c r="BH106" i="37"/>
  <c r="BG106" i="37"/>
  <c r="BF106" i="37"/>
  <c r="T106" i="37"/>
  <c r="R106" i="37"/>
  <c r="P106" i="37"/>
  <c r="BI105" i="37"/>
  <c r="BH105" i="37"/>
  <c r="BG105" i="37"/>
  <c r="BF105" i="37"/>
  <c r="T105" i="37"/>
  <c r="R105" i="37"/>
  <c r="P105" i="37"/>
  <c r="BI104" i="37"/>
  <c r="BH104" i="37"/>
  <c r="BG104" i="37"/>
  <c r="BF104" i="37"/>
  <c r="T104" i="37"/>
  <c r="R104" i="37"/>
  <c r="P104" i="37"/>
  <c r="BI103" i="37"/>
  <c r="BH103" i="37"/>
  <c r="BG103" i="37"/>
  <c r="BF103" i="37"/>
  <c r="T103" i="37"/>
  <c r="R103" i="37"/>
  <c r="P103" i="37"/>
  <c r="BI102" i="37"/>
  <c r="BH102" i="37"/>
  <c r="BG102" i="37"/>
  <c r="BF102" i="37"/>
  <c r="T102" i="37"/>
  <c r="R102" i="37"/>
  <c r="P102" i="37"/>
  <c r="BI101" i="37"/>
  <c r="BH101" i="37"/>
  <c r="BG101" i="37"/>
  <c r="BF101" i="37"/>
  <c r="T101" i="37"/>
  <c r="R101" i="37"/>
  <c r="P101" i="37"/>
  <c r="BI100" i="37"/>
  <c r="BH100" i="37"/>
  <c r="BG100" i="37"/>
  <c r="BF100" i="37"/>
  <c r="T100" i="37"/>
  <c r="R100" i="37"/>
  <c r="P100" i="37"/>
  <c r="BI99" i="37"/>
  <c r="BH99" i="37"/>
  <c r="BG99" i="37"/>
  <c r="BF99" i="37"/>
  <c r="T99" i="37"/>
  <c r="R99" i="37"/>
  <c r="P99" i="37"/>
  <c r="BI98" i="37"/>
  <c r="BH98" i="37"/>
  <c r="BG98" i="37"/>
  <c r="BF98" i="37"/>
  <c r="T98" i="37"/>
  <c r="R98" i="37"/>
  <c r="P98" i="37"/>
  <c r="BI97" i="37"/>
  <c r="BH97" i="37"/>
  <c r="BG97" i="37"/>
  <c r="BF97" i="37"/>
  <c r="T97" i="37"/>
  <c r="R97" i="37"/>
  <c r="P97" i="37"/>
  <c r="BI96" i="37"/>
  <c r="BH96" i="37"/>
  <c r="BG96" i="37"/>
  <c r="BF96" i="37"/>
  <c r="T96" i="37"/>
  <c r="R96" i="37"/>
  <c r="P96" i="37"/>
  <c r="BI95" i="37"/>
  <c r="BH95" i="37"/>
  <c r="BG95" i="37"/>
  <c r="BF95" i="37"/>
  <c r="T95" i="37"/>
  <c r="R95" i="37"/>
  <c r="P95" i="37"/>
  <c r="BI94" i="37"/>
  <c r="BH94" i="37"/>
  <c r="BG94" i="37"/>
  <c r="BF94" i="37"/>
  <c r="T94" i="37"/>
  <c r="R94" i="37"/>
  <c r="P94" i="37"/>
  <c r="J86" i="37"/>
  <c r="F86" i="37"/>
  <c r="F84" i="37"/>
  <c r="E82" i="37"/>
  <c r="J58" i="37"/>
  <c r="F58" i="37"/>
  <c r="F56" i="37"/>
  <c r="E54" i="37"/>
  <c r="J26" i="37"/>
  <c r="E26" i="37"/>
  <c r="J87" i="37" s="1"/>
  <c r="J25" i="37"/>
  <c r="J20" i="37"/>
  <c r="E20" i="37"/>
  <c r="F59" i="37" s="1"/>
  <c r="J19" i="37"/>
  <c r="J14" i="37"/>
  <c r="J56" i="37" s="1"/>
  <c r="E7" i="37"/>
  <c r="E78" i="37"/>
  <c r="J39" i="36"/>
  <c r="J38" i="36"/>
  <c r="AY93" i="1" s="1"/>
  <c r="J37" i="36"/>
  <c r="AX93" i="1"/>
  <c r="BI110" i="36"/>
  <c r="BH110" i="36"/>
  <c r="BG110" i="36"/>
  <c r="BF110" i="36"/>
  <c r="T110" i="36"/>
  <c r="T109" i="36" s="1"/>
  <c r="R110" i="36"/>
  <c r="R109" i="36"/>
  <c r="P110" i="36"/>
  <c r="P109" i="36" s="1"/>
  <c r="BI107" i="36"/>
  <c r="BH107" i="36"/>
  <c r="BG107" i="36"/>
  <c r="BF107" i="36"/>
  <c r="T107" i="36"/>
  <c r="R107" i="36"/>
  <c r="P107" i="36"/>
  <c r="BI105" i="36"/>
  <c r="BH105" i="36"/>
  <c r="BG105" i="36"/>
  <c r="BF105" i="36"/>
  <c r="T105" i="36"/>
  <c r="R105" i="36"/>
  <c r="P105" i="36"/>
  <c r="BI104" i="36"/>
  <c r="BH104" i="36"/>
  <c r="BG104" i="36"/>
  <c r="BF104" i="36"/>
  <c r="T104" i="36"/>
  <c r="R104" i="36"/>
  <c r="P104" i="36"/>
  <c r="BI103" i="36"/>
  <c r="BH103" i="36"/>
  <c r="BG103" i="36"/>
  <c r="BF103" i="36"/>
  <c r="T103" i="36"/>
  <c r="R103" i="36"/>
  <c r="P103" i="36"/>
  <c r="BI102" i="36"/>
  <c r="BH102" i="36"/>
  <c r="BG102" i="36"/>
  <c r="BF102" i="36"/>
  <c r="T102" i="36"/>
  <c r="R102" i="36"/>
  <c r="P102" i="36"/>
  <c r="BI101" i="36"/>
  <c r="BH101" i="36"/>
  <c r="BG101" i="36"/>
  <c r="BF101" i="36"/>
  <c r="T101" i="36"/>
  <c r="R101" i="36"/>
  <c r="P101" i="36"/>
  <c r="BI100" i="36"/>
  <c r="BH100" i="36"/>
  <c r="BG100" i="36"/>
  <c r="BF100" i="36"/>
  <c r="T100" i="36"/>
  <c r="R100" i="36"/>
  <c r="P100" i="36"/>
  <c r="BI99" i="36"/>
  <c r="BH99" i="36"/>
  <c r="BG99" i="36"/>
  <c r="BF99" i="36"/>
  <c r="T99" i="36"/>
  <c r="R99" i="36"/>
  <c r="P99" i="36"/>
  <c r="BI98" i="36"/>
  <c r="BH98" i="36"/>
  <c r="BG98" i="36"/>
  <c r="BF98" i="36"/>
  <c r="T98" i="36"/>
  <c r="R98" i="36"/>
  <c r="P98" i="36"/>
  <c r="BI97" i="36"/>
  <c r="BH97" i="36"/>
  <c r="BG97" i="36"/>
  <c r="BF97" i="36"/>
  <c r="T97" i="36"/>
  <c r="R97" i="36"/>
  <c r="P97" i="36"/>
  <c r="BI96" i="36"/>
  <c r="BH96" i="36"/>
  <c r="BG96" i="36"/>
  <c r="BF96" i="36"/>
  <c r="T96" i="36"/>
  <c r="R96" i="36"/>
  <c r="P96" i="36"/>
  <c r="BI94" i="36"/>
  <c r="BH94" i="36"/>
  <c r="BG94" i="36"/>
  <c r="BF94" i="36"/>
  <c r="T94" i="36"/>
  <c r="R94" i="36"/>
  <c r="P94" i="36"/>
  <c r="BI93" i="36"/>
  <c r="BH93" i="36"/>
  <c r="BG93" i="36"/>
  <c r="BF93" i="36"/>
  <c r="T93" i="36"/>
  <c r="R93" i="36"/>
  <c r="P93" i="36"/>
  <c r="BI91" i="36"/>
  <c r="BH91" i="36"/>
  <c r="BG91" i="36"/>
  <c r="BF91" i="36"/>
  <c r="T91" i="36"/>
  <c r="R91" i="36"/>
  <c r="P91" i="36"/>
  <c r="BI89" i="36"/>
  <c r="BH89" i="36"/>
  <c r="BG89" i="36"/>
  <c r="BF89" i="36"/>
  <c r="T89" i="36"/>
  <c r="R89" i="36"/>
  <c r="P89" i="36"/>
  <c r="F81" i="36"/>
  <c r="E79" i="36"/>
  <c r="F56" i="36"/>
  <c r="E54" i="36"/>
  <c r="J26" i="36"/>
  <c r="E26" i="36"/>
  <c r="J84" i="36" s="1"/>
  <c r="J25" i="36"/>
  <c r="J23" i="36"/>
  <c r="E23" i="36"/>
  <c r="J83" i="36" s="1"/>
  <c r="J22" i="36"/>
  <c r="J20" i="36"/>
  <c r="E20" i="36"/>
  <c r="F84" i="36" s="1"/>
  <c r="J19" i="36"/>
  <c r="J17" i="36"/>
  <c r="E17" i="36"/>
  <c r="F58" i="36" s="1"/>
  <c r="J16" i="36"/>
  <c r="J14" i="36"/>
  <c r="J56" i="36" s="1"/>
  <c r="E7" i="36"/>
  <c r="E50" i="36"/>
  <c r="J39" i="35"/>
  <c r="J38" i="35"/>
  <c r="AY92" i="1" s="1"/>
  <c r="J37" i="35"/>
  <c r="AX92" i="1"/>
  <c r="BI167" i="35"/>
  <c r="BH167" i="35"/>
  <c r="BG167" i="35"/>
  <c r="BF167" i="35"/>
  <c r="T167" i="35"/>
  <c r="R167" i="35"/>
  <c r="P167" i="35"/>
  <c r="BI166" i="35"/>
  <c r="BH166" i="35"/>
  <c r="BG166" i="35"/>
  <c r="BF166" i="35"/>
  <c r="T166" i="35"/>
  <c r="R166" i="35"/>
  <c r="P166" i="35"/>
  <c r="BI165" i="35"/>
  <c r="BH165" i="35"/>
  <c r="BG165" i="35"/>
  <c r="BF165" i="35"/>
  <c r="T165" i="35"/>
  <c r="R165" i="35"/>
  <c r="P165" i="35"/>
  <c r="BI164" i="35"/>
  <c r="BH164" i="35"/>
  <c r="BG164" i="35"/>
  <c r="BF164" i="35"/>
  <c r="T164" i="35"/>
  <c r="R164" i="35"/>
  <c r="P164" i="35"/>
  <c r="BI163" i="35"/>
  <c r="BH163" i="35"/>
  <c r="BG163" i="35"/>
  <c r="BF163" i="35"/>
  <c r="T163" i="35"/>
  <c r="R163" i="35"/>
  <c r="P163" i="35"/>
  <c r="BI162" i="35"/>
  <c r="BH162" i="35"/>
  <c r="BG162" i="35"/>
  <c r="BF162" i="35"/>
  <c r="T162" i="35"/>
  <c r="R162" i="35"/>
  <c r="P162" i="35"/>
  <c r="BI161" i="35"/>
  <c r="BH161" i="35"/>
  <c r="BG161" i="35"/>
  <c r="BF161" i="35"/>
  <c r="T161" i="35"/>
  <c r="R161" i="35"/>
  <c r="P161" i="35"/>
  <c r="BI160" i="35"/>
  <c r="BH160" i="35"/>
  <c r="BG160" i="35"/>
  <c r="BF160" i="35"/>
  <c r="T160" i="35"/>
  <c r="R160" i="35"/>
  <c r="P160" i="35"/>
  <c r="BI159" i="35"/>
  <c r="BH159" i="35"/>
  <c r="BG159" i="35"/>
  <c r="BF159" i="35"/>
  <c r="T159" i="35"/>
  <c r="R159" i="35"/>
  <c r="P159" i="35"/>
  <c r="BI157" i="35"/>
  <c r="BH157" i="35"/>
  <c r="BG157" i="35"/>
  <c r="BF157" i="35"/>
  <c r="T157" i="35"/>
  <c r="R157" i="35"/>
  <c r="P157" i="35"/>
  <c r="BI156" i="35"/>
  <c r="BH156" i="35"/>
  <c r="BG156" i="35"/>
  <c r="BF156" i="35"/>
  <c r="T156" i="35"/>
  <c r="R156" i="35"/>
  <c r="P156" i="35"/>
  <c r="BI155" i="35"/>
  <c r="BH155" i="35"/>
  <c r="BG155" i="35"/>
  <c r="BF155" i="35"/>
  <c r="T155" i="35"/>
  <c r="R155" i="35"/>
  <c r="P155" i="35"/>
  <c r="BI154" i="35"/>
  <c r="BH154" i="35"/>
  <c r="BG154" i="35"/>
  <c r="BF154" i="35"/>
  <c r="T154" i="35"/>
  <c r="R154" i="35"/>
  <c r="P154" i="35"/>
  <c r="BI153" i="35"/>
  <c r="BH153" i="35"/>
  <c r="BG153" i="35"/>
  <c r="BF153" i="35"/>
  <c r="T153" i="35"/>
  <c r="R153" i="35"/>
  <c r="P153" i="35"/>
  <c r="BI150" i="35"/>
  <c r="BH150" i="35"/>
  <c r="BG150" i="35"/>
  <c r="BF150" i="35"/>
  <c r="T150" i="35"/>
  <c r="R150" i="35"/>
  <c r="P150" i="35"/>
  <c r="BI149" i="35"/>
  <c r="BH149" i="35"/>
  <c r="BG149" i="35"/>
  <c r="BF149" i="35"/>
  <c r="T149" i="35"/>
  <c r="R149" i="35"/>
  <c r="P149" i="35"/>
  <c r="BI148" i="35"/>
  <c r="BH148" i="35"/>
  <c r="BG148" i="35"/>
  <c r="BF148" i="35"/>
  <c r="T148" i="35"/>
  <c r="R148" i="35"/>
  <c r="P148" i="35"/>
  <c r="BI147" i="35"/>
  <c r="BH147" i="35"/>
  <c r="BG147" i="35"/>
  <c r="BF147" i="35"/>
  <c r="T147" i="35"/>
  <c r="R147" i="35"/>
  <c r="P147" i="35"/>
  <c r="BI146" i="35"/>
  <c r="BH146" i="35"/>
  <c r="BG146" i="35"/>
  <c r="BF146" i="35"/>
  <c r="T146" i="35"/>
  <c r="R146" i="35"/>
  <c r="P146" i="35"/>
  <c r="BI145" i="35"/>
  <c r="BH145" i="35"/>
  <c r="BG145" i="35"/>
  <c r="BF145" i="35"/>
  <c r="T145" i="35"/>
  <c r="R145" i="35"/>
  <c r="P145" i="35"/>
  <c r="BI143" i="35"/>
  <c r="BH143" i="35"/>
  <c r="BG143" i="35"/>
  <c r="BF143" i="35"/>
  <c r="T143" i="35"/>
  <c r="R143" i="35"/>
  <c r="P143" i="35"/>
  <c r="BI142" i="35"/>
  <c r="BH142" i="35"/>
  <c r="BG142" i="35"/>
  <c r="BF142" i="35"/>
  <c r="T142" i="35"/>
  <c r="R142" i="35"/>
  <c r="P142" i="35"/>
  <c r="BI141" i="35"/>
  <c r="BH141" i="35"/>
  <c r="BG141" i="35"/>
  <c r="BF141" i="35"/>
  <c r="T141" i="35"/>
  <c r="R141" i="35"/>
  <c r="P141" i="35"/>
  <c r="BI137" i="35"/>
  <c r="BH137" i="35"/>
  <c r="BG137" i="35"/>
  <c r="BF137" i="35"/>
  <c r="T137" i="35"/>
  <c r="R137" i="35"/>
  <c r="P137" i="35"/>
  <c r="BI134" i="35"/>
  <c r="BH134" i="35"/>
  <c r="BG134" i="35"/>
  <c r="BF134" i="35"/>
  <c r="T134" i="35"/>
  <c r="R134" i="35"/>
  <c r="P134" i="35"/>
  <c r="BI131" i="35"/>
  <c r="BH131" i="35"/>
  <c r="BG131" i="35"/>
  <c r="BF131" i="35"/>
  <c r="T131" i="35"/>
  <c r="R131" i="35"/>
  <c r="P131" i="35"/>
  <c r="BI129" i="35"/>
  <c r="BH129" i="35"/>
  <c r="BG129" i="35"/>
  <c r="BF129" i="35"/>
  <c r="T129" i="35"/>
  <c r="R129" i="35"/>
  <c r="P129" i="35"/>
  <c r="BI127" i="35"/>
  <c r="BH127" i="35"/>
  <c r="BG127" i="35"/>
  <c r="BF127" i="35"/>
  <c r="T127" i="35"/>
  <c r="R127" i="35"/>
  <c r="P127" i="35"/>
  <c r="BI126" i="35"/>
  <c r="BH126" i="35"/>
  <c r="BG126" i="35"/>
  <c r="BF126" i="35"/>
  <c r="T126" i="35"/>
  <c r="R126" i="35"/>
  <c r="P126" i="35"/>
  <c r="BI123" i="35"/>
  <c r="BH123" i="35"/>
  <c r="BG123" i="35"/>
  <c r="BF123" i="35"/>
  <c r="T123" i="35"/>
  <c r="R123" i="35"/>
  <c r="P123" i="35"/>
  <c r="BI122" i="35"/>
  <c r="BH122" i="35"/>
  <c r="BG122" i="35"/>
  <c r="BF122" i="35"/>
  <c r="T122" i="35"/>
  <c r="R122" i="35"/>
  <c r="P122" i="35"/>
  <c r="BI121" i="35"/>
  <c r="BH121" i="35"/>
  <c r="BG121" i="35"/>
  <c r="BF121" i="35"/>
  <c r="T121" i="35"/>
  <c r="R121" i="35"/>
  <c r="P121" i="35"/>
  <c r="BI120" i="35"/>
  <c r="BH120" i="35"/>
  <c r="BG120" i="35"/>
  <c r="BF120" i="35"/>
  <c r="T120" i="35"/>
  <c r="R120" i="35"/>
  <c r="P120" i="35"/>
  <c r="BI119" i="35"/>
  <c r="BH119" i="35"/>
  <c r="BG119" i="35"/>
  <c r="BF119" i="35"/>
  <c r="T119" i="35"/>
  <c r="R119" i="35"/>
  <c r="P119" i="35"/>
  <c r="BI118" i="35"/>
  <c r="BH118" i="35"/>
  <c r="BG118" i="35"/>
  <c r="BF118" i="35"/>
  <c r="T118" i="35"/>
  <c r="R118" i="35"/>
  <c r="P118" i="35"/>
  <c r="BI117" i="35"/>
  <c r="BH117" i="35"/>
  <c r="BG117" i="35"/>
  <c r="BF117" i="35"/>
  <c r="T117" i="35"/>
  <c r="R117" i="35"/>
  <c r="P117" i="35"/>
  <c r="BI114" i="35"/>
  <c r="BH114" i="35"/>
  <c r="BG114" i="35"/>
  <c r="BF114" i="35"/>
  <c r="T114" i="35"/>
  <c r="R114" i="35"/>
  <c r="P114" i="35"/>
  <c r="BI113" i="35"/>
  <c r="BH113" i="35"/>
  <c r="BG113" i="35"/>
  <c r="BF113" i="35"/>
  <c r="T113" i="35"/>
  <c r="R113" i="35"/>
  <c r="P113" i="35"/>
  <c r="BI112" i="35"/>
  <c r="BH112" i="35"/>
  <c r="BG112" i="35"/>
  <c r="BF112" i="35"/>
  <c r="T112" i="35"/>
  <c r="R112" i="35"/>
  <c r="P112" i="35"/>
  <c r="BI111" i="35"/>
  <c r="BH111" i="35"/>
  <c r="BG111" i="35"/>
  <c r="BF111" i="35"/>
  <c r="T111" i="35"/>
  <c r="R111" i="35"/>
  <c r="P111" i="35"/>
  <c r="BI108" i="35"/>
  <c r="BH108" i="35"/>
  <c r="BG108" i="35"/>
  <c r="BF108" i="35"/>
  <c r="T108" i="35"/>
  <c r="R108" i="35"/>
  <c r="P108" i="35"/>
  <c r="BI107" i="35"/>
  <c r="BH107" i="35"/>
  <c r="BG107" i="35"/>
  <c r="BF107" i="35"/>
  <c r="T107" i="35"/>
  <c r="R107" i="35"/>
  <c r="P107" i="35"/>
  <c r="BI106" i="35"/>
  <c r="BH106" i="35"/>
  <c r="BG106" i="35"/>
  <c r="BF106" i="35"/>
  <c r="T106" i="35"/>
  <c r="R106" i="35"/>
  <c r="P106" i="35"/>
  <c r="BI105" i="35"/>
  <c r="BH105" i="35"/>
  <c r="BG105" i="35"/>
  <c r="BF105" i="35"/>
  <c r="T105" i="35"/>
  <c r="R105" i="35"/>
  <c r="P105" i="35"/>
  <c r="BI104" i="35"/>
  <c r="BH104" i="35"/>
  <c r="BG104" i="35"/>
  <c r="BF104" i="35"/>
  <c r="T104" i="35"/>
  <c r="R104" i="35"/>
  <c r="P104" i="35"/>
  <c r="BI101" i="35"/>
  <c r="BH101" i="35"/>
  <c r="BG101" i="35"/>
  <c r="BF101" i="35"/>
  <c r="T101" i="35"/>
  <c r="R101" i="35"/>
  <c r="P101" i="35"/>
  <c r="BI99" i="35"/>
  <c r="BH99" i="35"/>
  <c r="BG99" i="35"/>
  <c r="BF99" i="35"/>
  <c r="T99" i="35"/>
  <c r="R99" i="35"/>
  <c r="P99" i="35"/>
  <c r="BI98" i="35"/>
  <c r="BH98" i="35"/>
  <c r="BG98" i="35"/>
  <c r="BF98" i="35"/>
  <c r="T98" i="35"/>
  <c r="R98" i="35"/>
  <c r="P98" i="35"/>
  <c r="BI97" i="35"/>
  <c r="BH97" i="35"/>
  <c r="BG97" i="35"/>
  <c r="BF97" i="35"/>
  <c r="T97" i="35"/>
  <c r="R97" i="35"/>
  <c r="P97" i="35"/>
  <c r="BI95" i="35"/>
  <c r="BH95" i="35"/>
  <c r="BG95" i="35"/>
  <c r="BF95" i="35"/>
  <c r="T95" i="35"/>
  <c r="T94" i="35" s="1"/>
  <c r="R95" i="35"/>
  <c r="R94" i="35"/>
  <c r="P95" i="35"/>
  <c r="P94" i="35" s="1"/>
  <c r="F87" i="35"/>
  <c r="E85" i="35"/>
  <c r="F56" i="35"/>
  <c r="E54" i="35"/>
  <c r="J26" i="35"/>
  <c r="E26" i="35"/>
  <c r="J90" i="35"/>
  <c r="J25" i="35"/>
  <c r="J23" i="35"/>
  <c r="E23" i="35"/>
  <c r="J89" i="35"/>
  <c r="J22" i="35"/>
  <c r="J20" i="35"/>
  <c r="E20" i="35"/>
  <c r="F59" i="35"/>
  <c r="J19" i="35"/>
  <c r="J17" i="35"/>
  <c r="E17" i="35"/>
  <c r="F58" i="35"/>
  <c r="J16" i="35"/>
  <c r="J14" i="35"/>
  <c r="J56" i="35"/>
  <c r="E7" i="35"/>
  <c r="E81" i="35" s="1"/>
  <c r="J39" i="34"/>
  <c r="J38" i="34"/>
  <c r="AY91" i="1" s="1"/>
  <c r="J37" i="34"/>
  <c r="AX91" i="1"/>
  <c r="BI370" i="34"/>
  <c r="BH370" i="34"/>
  <c r="BG370" i="34"/>
  <c r="BF370" i="34"/>
  <c r="T370" i="34"/>
  <c r="R370" i="34"/>
  <c r="P370" i="34"/>
  <c r="BI369" i="34"/>
  <c r="BH369" i="34"/>
  <c r="BG369" i="34"/>
  <c r="BF369" i="34"/>
  <c r="T369" i="34"/>
  <c r="R369" i="34"/>
  <c r="P369" i="34"/>
  <c r="BI368" i="34"/>
  <c r="BH368" i="34"/>
  <c r="BG368" i="34"/>
  <c r="BF368" i="34"/>
  <c r="T368" i="34"/>
  <c r="R368" i="34"/>
  <c r="P368" i="34"/>
  <c r="BI367" i="34"/>
  <c r="BH367" i="34"/>
  <c r="BG367" i="34"/>
  <c r="BF367" i="34"/>
  <c r="T367" i="34"/>
  <c r="R367" i="34"/>
  <c r="P367" i="34"/>
  <c r="BI364" i="34"/>
  <c r="BH364" i="34"/>
  <c r="BG364" i="34"/>
  <c r="BF364" i="34"/>
  <c r="T364" i="34"/>
  <c r="R364" i="34"/>
  <c r="P364" i="34"/>
  <c r="BI363" i="34"/>
  <c r="BH363" i="34"/>
  <c r="BG363" i="34"/>
  <c r="BF363" i="34"/>
  <c r="T363" i="34"/>
  <c r="R363" i="34"/>
  <c r="P363" i="34"/>
  <c r="BI361" i="34"/>
  <c r="BH361" i="34"/>
  <c r="BG361" i="34"/>
  <c r="BF361" i="34"/>
  <c r="T361" i="34"/>
  <c r="R361" i="34"/>
  <c r="P361" i="34"/>
  <c r="BI359" i="34"/>
  <c r="BH359" i="34"/>
  <c r="BG359" i="34"/>
  <c r="BF359" i="34"/>
  <c r="T359" i="34"/>
  <c r="R359" i="34"/>
  <c r="P359" i="34"/>
  <c r="BI357" i="34"/>
  <c r="BH357" i="34"/>
  <c r="BG357" i="34"/>
  <c r="BF357" i="34"/>
  <c r="T357" i="34"/>
  <c r="R357" i="34"/>
  <c r="P357" i="34"/>
  <c r="BI354" i="34"/>
  <c r="BH354" i="34"/>
  <c r="BG354" i="34"/>
  <c r="BF354" i="34"/>
  <c r="T354" i="34"/>
  <c r="R354" i="34"/>
  <c r="P354" i="34"/>
  <c r="BI353" i="34"/>
  <c r="BH353" i="34"/>
  <c r="BG353" i="34"/>
  <c r="BF353" i="34"/>
  <c r="T353" i="34"/>
  <c r="R353" i="34"/>
  <c r="P353" i="34"/>
  <c r="BI352" i="34"/>
  <c r="BH352" i="34"/>
  <c r="BG352" i="34"/>
  <c r="BF352" i="34"/>
  <c r="T352" i="34"/>
  <c r="R352" i="34"/>
  <c r="P352" i="34"/>
  <c r="BI351" i="34"/>
  <c r="BH351" i="34"/>
  <c r="BG351" i="34"/>
  <c r="BF351" i="34"/>
  <c r="T351" i="34"/>
  <c r="R351" i="34"/>
  <c r="P351" i="34"/>
  <c r="BI350" i="34"/>
  <c r="BH350" i="34"/>
  <c r="BG350" i="34"/>
  <c r="BF350" i="34"/>
  <c r="T350" i="34"/>
  <c r="R350" i="34"/>
  <c r="P350" i="34"/>
  <c r="BI349" i="34"/>
  <c r="BH349" i="34"/>
  <c r="BG349" i="34"/>
  <c r="BF349" i="34"/>
  <c r="T349" i="34"/>
  <c r="R349" i="34"/>
  <c r="P349" i="34"/>
  <c r="BI348" i="34"/>
  <c r="BH348" i="34"/>
  <c r="BG348" i="34"/>
  <c r="BF348" i="34"/>
  <c r="T348" i="34"/>
  <c r="R348" i="34"/>
  <c r="P348" i="34"/>
  <c r="BI347" i="34"/>
  <c r="BH347" i="34"/>
  <c r="BG347" i="34"/>
  <c r="BF347" i="34"/>
  <c r="T347" i="34"/>
  <c r="R347" i="34"/>
  <c r="P347" i="34"/>
  <c r="BI346" i="34"/>
  <c r="BH346" i="34"/>
  <c r="BG346" i="34"/>
  <c r="BF346" i="34"/>
  <c r="T346" i="34"/>
  <c r="R346" i="34"/>
  <c r="P346" i="34"/>
  <c r="BI345" i="34"/>
  <c r="BH345" i="34"/>
  <c r="BG345" i="34"/>
  <c r="BF345" i="34"/>
  <c r="T345" i="34"/>
  <c r="R345" i="34"/>
  <c r="P345" i="34"/>
  <c r="BI344" i="34"/>
  <c r="BH344" i="34"/>
  <c r="BG344" i="34"/>
  <c r="BF344" i="34"/>
  <c r="T344" i="34"/>
  <c r="R344" i="34"/>
  <c r="P344" i="34"/>
  <c r="BI343" i="34"/>
  <c r="BH343" i="34"/>
  <c r="BG343" i="34"/>
  <c r="BF343" i="34"/>
  <c r="T343" i="34"/>
  <c r="R343" i="34"/>
  <c r="P343" i="34"/>
  <c r="BI342" i="34"/>
  <c r="BH342" i="34"/>
  <c r="BG342" i="34"/>
  <c r="BF342" i="34"/>
  <c r="T342" i="34"/>
  <c r="R342" i="34"/>
  <c r="P342" i="34"/>
  <c r="BI341" i="34"/>
  <c r="BH341" i="34"/>
  <c r="BG341" i="34"/>
  <c r="BF341" i="34"/>
  <c r="T341" i="34"/>
  <c r="R341" i="34"/>
  <c r="P341" i="34"/>
  <c r="BI340" i="34"/>
  <c r="BH340" i="34"/>
  <c r="BG340" i="34"/>
  <c r="BF340" i="34"/>
  <c r="T340" i="34"/>
  <c r="R340" i="34"/>
  <c r="P340" i="34"/>
  <c r="BI339" i="34"/>
  <c r="BH339" i="34"/>
  <c r="BG339" i="34"/>
  <c r="BF339" i="34"/>
  <c r="T339" i="34"/>
  <c r="R339" i="34"/>
  <c r="P339" i="34"/>
  <c r="BI338" i="34"/>
  <c r="BH338" i="34"/>
  <c r="BG338" i="34"/>
  <c r="BF338" i="34"/>
  <c r="T338" i="34"/>
  <c r="R338" i="34"/>
  <c r="P338" i="34"/>
  <c r="BI337" i="34"/>
  <c r="BH337" i="34"/>
  <c r="BG337" i="34"/>
  <c r="BF337" i="34"/>
  <c r="T337" i="34"/>
  <c r="R337" i="34"/>
  <c r="P337" i="34"/>
  <c r="BI336" i="34"/>
  <c r="BH336" i="34"/>
  <c r="BG336" i="34"/>
  <c r="BF336" i="34"/>
  <c r="T336" i="34"/>
  <c r="R336" i="34"/>
  <c r="P336" i="34"/>
  <c r="BI333" i="34"/>
  <c r="BH333" i="34"/>
  <c r="BG333" i="34"/>
  <c r="BF333" i="34"/>
  <c r="T333" i="34"/>
  <c r="R333" i="34"/>
  <c r="P333" i="34"/>
  <c r="BI332" i="34"/>
  <c r="BH332" i="34"/>
  <c r="BG332" i="34"/>
  <c r="BF332" i="34"/>
  <c r="T332" i="34"/>
  <c r="R332" i="34"/>
  <c r="P332" i="34"/>
  <c r="BI331" i="34"/>
  <c r="BH331" i="34"/>
  <c r="BG331" i="34"/>
  <c r="BF331" i="34"/>
  <c r="T331" i="34"/>
  <c r="R331" i="34"/>
  <c r="P331" i="34"/>
  <c r="BI330" i="34"/>
  <c r="BH330" i="34"/>
  <c r="BG330" i="34"/>
  <c r="BF330" i="34"/>
  <c r="T330" i="34"/>
  <c r="R330" i="34"/>
  <c r="P330" i="34"/>
  <c r="BI328" i="34"/>
  <c r="BH328" i="34"/>
  <c r="BG328" i="34"/>
  <c r="BF328" i="34"/>
  <c r="T328" i="34"/>
  <c r="R328" i="34"/>
  <c r="P328" i="34"/>
  <c r="BI327" i="34"/>
  <c r="BH327" i="34"/>
  <c r="BG327" i="34"/>
  <c r="BF327" i="34"/>
  <c r="T327" i="34"/>
  <c r="R327" i="34"/>
  <c r="P327" i="34"/>
  <c r="BI325" i="34"/>
  <c r="BH325" i="34"/>
  <c r="BG325" i="34"/>
  <c r="BF325" i="34"/>
  <c r="T325" i="34"/>
  <c r="R325" i="34"/>
  <c r="P325" i="34"/>
  <c r="BI322" i="34"/>
  <c r="BH322" i="34"/>
  <c r="BG322" i="34"/>
  <c r="BF322" i="34"/>
  <c r="T322" i="34"/>
  <c r="R322" i="34"/>
  <c r="P322" i="34"/>
  <c r="BI321" i="34"/>
  <c r="BH321" i="34"/>
  <c r="BG321" i="34"/>
  <c r="BF321" i="34"/>
  <c r="T321" i="34"/>
  <c r="R321" i="34"/>
  <c r="P321" i="34"/>
  <c r="BI320" i="34"/>
  <c r="BH320" i="34"/>
  <c r="BG320" i="34"/>
  <c r="BF320" i="34"/>
  <c r="T320" i="34"/>
  <c r="R320" i="34"/>
  <c r="P320" i="34"/>
  <c r="BI319" i="34"/>
  <c r="BH319" i="34"/>
  <c r="BG319" i="34"/>
  <c r="BF319" i="34"/>
  <c r="T319" i="34"/>
  <c r="R319" i="34"/>
  <c r="P319" i="34"/>
  <c r="BI318" i="34"/>
  <c r="BH318" i="34"/>
  <c r="BG318" i="34"/>
  <c r="BF318" i="34"/>
  <c r="T318" i="34"/>
  <c r="R318" i="34"/>
  <c r="P318" i="34"/>
  <c r="BI316" i="34"/>
  <c r="BH316" i="34"/>
  <c r="BG316" i="34"/>
  <c r="BF316" i="34"/>
  <c r="T316" i="34"/>
  <c r="R316" i="34"/>
  <c r="P316" i="34"/>
  <c r="BI313" i="34"/>
  <c r="BH313" i="34"/>
  <c r="BG313" i="34"/>
  <c r="BF313" i="34"/>
  <c r="T313" i="34"/>
  <c r="R313" i="34"/>
  <c r="P313" i="34"/>
  <c r="BI312" i="34"/>
  <c r="BH312" i="34"/>
  <c r="BG312" i="34"/>
  <c r="BF312" i="34"/>
  <c r="T312" i="34"/>
  <c r="R312" i="34"/>
  <c r="P312" i="34"/>
  <c r="BI311" i="34"/>
  <c r="BH311" i="34"/>
  <c r="BG311" i="34"/>
  <c r="BF311" i="34"/>
  <c r="T311" i="34"/>
  <c r="R311" i="34"/>
  <c r="P311" i="34"/>
  <c r="BI310" i="34"/>
  <c r="BH310" i="34"/>
  <c r="BG310" i="34"/>
  <c r="BF310" i="34"/>
  <c r="T310" i="34"/>
  <c r="R310" i="34"/>
  <c r="P310" i="34"/>
  <c r="BI309" i="34"/>
  <c r="BH309" i="34"/>
  <c r="BG309" i="34"/>
  <c r="BF309" i="34"/>
  <c r="T309" i="34"/>
  <c r="R309" i="34"/>
  <c r="P309" i="34"/>
  <c r="BI305" i="34"/>
  <c r="BH305" i="34"/>
  <c r="BG305" i="34"/>
  <c r="BF305" i="34"/>
  <c r="T305" i="34"/>
  <c r="R305" i="34"/>
  <c r="P305" i="34"/>
  <c r="BI303" i="34"/>
  <c r="BH303" i="34"/>
  <c r="BG303" i="34"/>
  <c r="BF303" i="34"/>
  <c r="T303" i="34"/>
  <c r="R303" i="34"/>
  <c r="P303" i="34"/>
  <c r="BI299" i="34"/>
  <c r="BH299" i="34"/>
  <c r="BG299" i="34"/>
  <c r="BF299" i="34"/>
  <c r="T299" i="34"/>
  <c r="R299" i="34"/>
  <c r="P299" i="34"/>
  <c r="BI298" i="34"/>
  <c r="BH298" i="34"/>
  <c r="BG298" i="34"/>
  <c r="BF298" i="34"/>
  <c r="T298" i="34"/>
  <c r="R298" i="34"/>
  <c r="P298" i="34"/>
  <c r="BI297" i="34"/>
  <c r="BH297" i="34"/>
  <c r="BG297" i="34"/>
  <c r="BF297" i="34"/>
  <c r="T297" i="34"/>
  <c r="R297" i="34"/>
  <c r="P297" i="34"/>
  <c r="BI296" i="34"/>
  <c r="BH296" i="34"/>
  <c r="BG296" i="34"/>
  <c r="BF296" i="34"/>
  <c r="T296" i="34"/>
  <c r="R296" i="34"/>
  <c r="P296" i="34"/>
  <c r="BI295" i="34"/>
  <c r="BH295" i="34"/>
  <c r="BG295" i="34"/>
  <c r="BF295" i="34"/>
  <c r="T295" i="34"/>
  <c r="R295" i="34"/>
  <c r="P295" i="34"/>
  <c r="BI294" i="34"/>
  <c r="BH294" i="34"/>
  <c r="BG294" i="34"/>
  <c r="BF294" i="34"/>
  <c r="T294" i="34"/>
  <c r="R294" i="34"/>
  <c r="P294" i="34"/>
  <c r="BI293" i="34"/>
  <c r="BH293" i="34"/>
  <c r="BG293" i="34"/>
  <c r="BF293" i="34"/>
  <c r="T293" i="34"/>
  <c r="R293" i="34"/>
  <c r="P293" i="34"/>
  <c r="BI292" i="34"/>
  <c r="BH292" i="34"/>
  <c r="BG292" i="34"/>
  <c r="BF292" i="34"/>
  <c r="T292" i="34"/>
  <c r="R292" i="34"/>
  <c r="P292" i="34"/>
  <c r="BI291" i="34"/>
  <c r="BH291" i="34"/>
  <c r="BG291" i="34"/>
  <c r="BF291" i="34"/>
  <c r="T291" i="34"/>
  <c r="R291" i="34"/>
  <c r="P291" i="34"/>
  <c r="BI290" i="34"/>
  <c r="BH290" i="34"/>
  <c r="BG290" i="34"/>
  <c r="BF290" i="34"/>
  <c r="T290" i="34"/>
  <c r="R290" i="34"/>
  <c r="P290" i="34"/>
  <c r="BI289" i="34"/>
  <c r="BH289" i="34"/>
  <c r="BG289" i="34"/>
  <c r="BF289" i="34"/>
  <c r="T289" i="34"/>
  <c r="R289" i="34"/>
  <c r="P289" i="34"/>
  <c r="BI288" i="34"/>
  <c r="BH288" i="34"/>
  <c r="BG288" i="34"/>
  <c r="BF288" i="34"/>
  <c r="T288" i="34"/>
  <c r="R288" i="34"/>
  <c r="P288" i="34"/>
  <c r="BI285" i="34"/>
  <c r="BH285" i="34"/>
  <c r="BG285" i="34"/>
  <c r="BF285" i="34"/>
  <c r="T285" i="34"/>
  <c r="R285" i="34"/>
  <c r="P285" i="34"/>
  <c r="BI283" i="34"/>
  <c r="BH283" i="34"/>
  <c r="BG283" i="34"/>
  <c r="BF283" i="34"/>
  <c r="T283" i="34"/>
  <c r="R283" i="34"/>
  <c r="P283" i="34"/>
  <c r="BI281" i="34"/>
  <c r="BH281" i="34"/>
  <c r="BG281" i="34"/>
  <c r="BF281" i="34"/>
  <c r="T281" i="34"/>
  <c r="R281" i="34"/>
  <c r="P281" i="34"/>
  <c r="BI279" i="34"/>
  <c r="BH279" i="34"/>
  <c r="BG279" i="34"/>
  <c r="BF279" i="34"/>
  <c r="T279" i="34"/>
  <c r="R279" i="34"/>
  <c r="P279" i="34"/>
  <c r="BI277" i="34"/>
  <c r="BH277" i="34"/>
  <c r="BG277" i="34"/>
  <c r="BF277" i="34"/>
  <c r="T277" i="34"/>
  <c r="R277" i="34"/>
  <c r="P277" i="34"/>
  <c r="BI275" i="34"/>
  <c r="BH275" i="34"/>
  <c r="BG275" i="34"/>
  <c r="BF275" i="34"/>
  <c r="T275" i="34"/>
  <c r="R275" i="34"/>
  <c r="P275" i="34"/>
  <c r="BI273" i="34"/>
  <c r="BH273" i="34"/>
  <c r="BG273" i="34"/>
  <c r="BF273" i="34"/>
  <c r="T273" i="34"/>
  <c r="R273" i="34"/>
  <c r="P273" i="34"/>
  <c r="BI271" i="34"/>
  <c r="BH271" i="34"/>
  <c r="BG271" i="34"/>
  <c r="BF271" i="34"/>
  <c r="T271" i="34"/>
  <c r="R271" i="34"/>
  <c r="P271" i="34"/>
  <c r="BI269" i="34"/>
  <c r="BH269" i="34"/>
  <c r="BG269" i="34"/>
  <c r="BF269" i="34"/>
  <c r="T269" i="34"/>
  <c r="R269" i="34"/>
  <c r="P269" i="34"/>
  <c r="BI262" i="34"/>
  <c r="BH262" i="34"/>
  <c r="BG262" i="34"/>
  <c r="BF262" i="34"/>
  <c r="T262" i="34"/>
  <c r="R262" i="34"/>
  <c r="P262" i="34"/>
  <c r="BI261" i="34"/>
  <c r="BH261" i="34"/>
  <c r="BG261" i="34"/>
  <c r="BF261" i="34"/>
  <c r="T261" i="34"/>
  <c r="R261" i="34"/>
  <c r="P261" i="34"/>
  <c r="BI255" i="34"/>
  <c r="BH255" i="34"/>
  <c r="BG255" i="34"/>
  <c r="BF255" i="34"/>
  <c r="T255" i="34"/>
  <c r="R255" i="34"/>
  <c r="P255" i="34"/>
  <c r="BI250" i="34"/>
  <c r="BH250" i="34"/>
  <c r="BG250" i="34"/>
  <c r="BF250" i="34"/>
  <c r="T250" i="34"/>
  <c r="R250" i="34"/>
  <c r="P250" i="34"/>
  <c r="BI249" i="34"/>
  <c r="BH249" i="34"/>
  <c r="BG249" i="34"/>
  <c r="BF249" i="34"/>
  <c r="T249" i="34"/>
  <c r="R249" i="34"/>
  <c r="P249" i="34"/>
  <c r="BI248" i="34"/>
  <c r="BH248" i="34"/>
  <c r="BG248" i="34"/>
  <c r="BF248" i="34"/>
  <c r="T248" i="34"/>
  <c r="R248" i="34"/>
  <c r="P248" i="34"/>
  <c r="BI246" i="34"/>
  <c r="BH246" i="34"/>
  <c r="BG246" i="34"/>
  <c r="BF246" i="34"/>
  <c r="T246" i="34"/>
  <c r="R246" i="34"/>
  <c r="P246" i="34"/>
  <c r="BI244" i="34"/>
  <c r="BH244" i="34"/>
  <c r="BG244" i="34"/>
  <c r="BF244" i="34"/>
  <c r="T244" i="34"/>
  <c r="R244" i="34"/>
  <c r="P244" i="34"/>
  <c r="BI242" i="34"/>
  <c r="BH242" i="34"/>
  <c r="BG242" i="34"/>
  <c r="BF242" i="34"/>
  <c r="T242" i="34"/>
  <c r="R242" i="34"/>
  <c r="P242" i="34"/>
  <c r="BI240" i="34"/>
  <c r="BH240" i="34"/>
  <c r="BG240" i="34"/>
  <c r="BF240" i="34"/>
  <c r="T240" i="34"/>
  <c r="R240" i="34"/>
  <c r="P240" i="34"/>
  <c r="BI234" i="34"/>
  <c r="BH234" i="34"/>
  <c r="BG234" i="34"/>
  <c r="BF234" i="34"/>
  <c r="T234" i="34"/>
  <c r="R234" i="34"/>
  <c r="P234" i="34"/>
  <c r="BI231" i="34"/>
  <c r="BH231" i="34"/>
  <c r="BG231" i="34"/>
  <c r="BF231" i="34"/>
  <c r="T231" i="34"/>
  <c r="R231" i="34"/>
  <c r="P231" i="34"/>
  <c r="BI230" i="34"/>
  <c r="BH230" i="34"/>
  <c r="BG230" i="34"/>
  <c r="BF230" i="34"/>
  <c r="T230" i="34"/>
  <c r="R230" i="34"/>
  <c r="P230" i="34"/>
  <c r="BI229" i="34"/>
  <c r="BH229" i="34"/>
  <c r="BG229" i="34"/>
  <c r="BF229" i="34"/>
  <c r="T229" i="34"/>
  <c r="R229" i="34"/>
  <c r="P229" i="34"/>
  <c r="BI228" i="34"/>
  <c r="BH228" i="34"/>
  <c r="BG228" i="34"/>
  <c r="BF228" i="34"/>
  <c r="T228" i="34"/>
  <c r="R228" i="34"/>
  <c r="P228" i="34"/>
  <c r="BI227" i="34"/>
  <c r="BH227" i="34"/>
  <c r="BG227" i="34"/>
  <c r="BF227" i="34"/>
  <c r="T227" i="34"/>
  <c r="R227" i="34"/>
  <c r="P227" i="34"/>
  <c r="BI226" i="34"/>
  <c r="BH226" i="34"/>
  <c r="BG226" i="34"/>
  <c r="BF226" i="34"/>
  <c r="T226" i="34"/>
  <c r="R226" i="34"/>
  <c r="P226" i="34"/>
  <c r="BI225" i="34"/>
  <c r="BH225" i="34"/>
  <c r="BG225" i="34"/>
  <c r="BF225" i="34"/>
  <c r="T225" i="34"/>
  <c r="R225" i="34"/>
  <c r="P225" i="34"/>
  <c r="BI223" i="34"/>
  <c r="BH223" i="34"/>
  <c r="BG223" i="34"/>
  <c r="BF223" i="34"/>
  <c r="T223" i="34"/>
  <c r="R223" i="34"/>
  <c r="P223" i="34"/>
  <c r="BI220" i="34"/>
  <c r="BH220" i="34"/>
  <c r="BG220" i="34"/>
  <c r="BF220" i="34"/>
  <c r="T220" i="34"/>
  <c r="R220" i="34"/>
  <c r="P220" i="34"/>
  <c r="BI219" i="34"/>
  <c r="BH219" i="34"/>
  <c r="BG219" i="34"/>
  <c r="BF219" i="34"/>
  <c r="T219" i="34"/>
  <c r="R219" i="34"/>
  <c r="P219" i="34"/>
  <c r="BI218" i="34"/>
  <c r="BH218" i="34"/>
  <c r="BG218" i="34"/>
  <c r="BF218" i="34"/>
  <c r="T218" i="34"/>
  <c r="R218" i="34"/>
  <c r="P218" i="34"/>
  <c r="BI217" i="34"/>
  <c r="BH217" i="34"/>
  <c r="BG217" i="34"/>
  <c r="BF217" i="34"/>
  <c r="T217" i="34"/>
  <c r="R217" i="34"/>
  <c r="P217" i="34"/>
  <c r="BI215" i="34"/>
  <c r="BH215" i="34"/>
  <c r="BG215" i="34"/>
  <c r="BF215" i="34"/>
  <c r="T215" i="34"/>
  <c r="R215" i="34"/>
  <c r="P215" i="34"/>
  <c r="BI213" i="34"/>
  <c r="BH213" i="34"/>
  <c r="BG213" i="34"/>
  <c r="BF213" i="34"/>
  <c r="T213" i="34"/>
  <c r="R213" i="34"/>
  <c r="P213" i="34"/>
  <c r="BI211" i="34"/>
  <c r="BH211" i="34"/>
  <c r="BG211" i="34"/>
  <c r="BF211" i="34"/>
  <c r="T211" i="34"/>
  <c r="R211" i="34"/>
  <c r="P211" i="34"/>
  <c r="BI209" i="34"/>
  <c r="BH209" i="34"/>
  <c r="BG209" i="34"/>
  <c r="BF209" i="34"/>
  <c r="T209" i="34"/>
  <c r="R209" i="34"/>
  <c r="P209" i="34"/>
  <c r="BI207" i="34"/>
  <c r="BH207" i="34"/>
  <c r="BG207" i="34"/>
  <c r="BF207" i="34"/>
  <c r="T207" i="34"/>
  <c r="R207" i="34"/>
  <c r="P207" i="34"/>
  <c r="BI205" i="34"/>
  <c r="BH205" i="34"/>
  <c r="BG205" i="34"/>
  <c r="BF205" i="34"/>
  <c r="T205" i="34"/>
  <c r="R205" i="34"/>
  <c r="P205" i="34"/>
  <c r="BI203" i="34"/>
  <c r="BH203" i="34"/>
  <c r="BG203" i="34"/>
  <c r="BF203" i="34"/>
  <c r="T203" i="34"/>
  <c r="R203" i="34"/>
  <c r="P203" i="34"/>
  <c r="BI201" i="34"/>
  <c r="BH201" i="34"/>
  <c r="BG201" i="34"/>
  <c r="BF201" i="34"/>
  <c r="T201" i="34"/>
  <c r="R201" i="34"/>
  <c r="P201" i="34"/>
  <c r="BI199" i="34"/>
  <c r="BH199" i="34"/>
  <c r="BG199" i="34"/>
  <c r="BF199" i="34"/>
  <c r="T199" i="34"/>
  <c r="R199" i="34"/>
  <c r="P199" i="34"/>
  <c r="BI197" i="34"/>
  <c r="BH197" i="34"/>
  <c r="BG197" i="34"/>
  <c r="BF197" i="34"/>
  <c r="T197" i="34"/>
  <c r="R197" i="34"/>
  <c r="P197" i="34"/>
  <c r="BI194" i="34"/>
  <c r="BH194" i="34"/>
  <c r="BG194" i="34"/>
  <c r="BF194" i="34"/>
  <c r="T194" i="34"/>
  <c r="T193" i="34"/>
  <c r="R194" i="34"/>
  <c r="R193" i="34" s="1"/>
  <c r="P194" i="34"/>
  <c r="P193" i="34"/>
  <c r="BI192" i="34"/>
  <c r="BH192" i="34"/>
  <c r="BG192" i="34"/>
  <c r="BF192" i="34"/>
  <c r="T192" i="34"/>
  <c r="R192" i="34"/>
  <c r="P192" i="34"/>
  <c r="BI191" i="34"/>
  <c r="BH191" i="34"/>
  <c r="BG191" i="34"/>
  <c r="BF191" i="34"/>
  <c r="T191" i="34"/>
  <c r="R191" i="34"/>
  <c r="P191" i="34"/>
  <c r="BI189" i="34"/>
  <c r="BH189" i="34"/>
  <c r="BG189" i="34"/>
  <c r="BF189" i="34"/>
  <c r="T189" i="34"/>
  <c r="R189" i="34"/>
  <c r="P189" i="34"/>
  <c r="BI187" i="34"/>
  <c r="BH187" i="34"/>
  <c r="BG187" i="34"/>
  <c r="BF187" i="34"/>
  <c r="T187" i="34"/>
  <c r="R187" i="34"/>
  <c r="P187" i="34"/>
  <c r="BI186" i="34"/>
  <c r="BH186" i="34"/>
  <c r="BG186" i="34"/>
  <c r="BF186" i="34"/>
  <c r="T186" i="34"/>
  <c r="R186" i="34"/>
  <c r="P186" i="34"/>
  <c r="BI184" i="34"/>
  <c r="BH184" i="34"/>
  <c r="BG184" i="34"/>
  <c r="BF184" i="34"/>
  <c r="T184" i="34"/>
  <c r="R184" i="34"/>
  <c r="P184" i="34"/>
  <c r="BI182" i="34"/>
  <c r="BH182" i="34"/>
  <c r="BG182" i="34"/>
  <c r="BF182" i="34"/>
  <c r="T182" i="34"/>
  <c r="R182" i="34"/>
  <c r="P182" i="34"/>
  <c r="BI178" i="34"/>
  <c r="BH178" i="34"/>
  <c r="BG178" i="34"/>
  <c r="BF178" i="34"/>
  <c r="T178" i="34"/>
  <c r="R178" i="34"/>
  <c r="P178" i="34"/>
  <c r="BI175" i="34"/>
  <c r="BH175" i="34"/>
  <c r="BG175" i="34"/>
  <c r="BF175" i="34"/>
  <c r="T175" i="34"/>
  <c r="R175" i="34"/>
  <c r="P175" i="34"/>
  <c r="BI173" i="34"/>
  <c r="BH173" i="34"/>
  <c r="BG173" i="34"/>
  <c r="BF173" i="34"/>
  <c r="T173" i="34"/>
  <c r="R173" i="34"/>
  <c r="P173" i="34"/>
  <c r="BI171" i="34"/>
  <c r="BH171" i="34"/>
  <c r="BG171" i="34"/>
  <c r="BF171" i="34"/>
  <c r="T171" i="34"/>
  <c r="R171" i="34"/>
  <c r="P171" i="34"/>
  <c r="BI161" i="34"/>
  <c r="BH161" i="34"/>
  <c r="BG161" i="34"/>
  <c r="BF161" i="34"/>
  <c r="T161" i="34"/>
  <c r="T160" i="34" s="1"/>
  <c r="R161" i="34"/>
  <c r="R160" i="34" s="1"/>
  <c r="P161" i="34"/>
  <c r="P160" i="34" s="1"/>
  <c r="BI158" i="34"/>
  <c r="BH158" i="34"/>
  <c r="BG158" i="34"/>
  <c r="BF158" i="34"/>
  <c r="T158" i="34"/>
  <c r="T157" i="34" s="1"/>
  <c r="R158" i="34"/>
  <c r="R157" i="34"/>
  <c r="P158" i="34"/>
  <c r="P157" i="34" s="1"/>
  <c r="BI156" i="34"/>
  <c r="BH156" i="34"/>
  <c r="BG156" i="34"/>
  <c r="BF156" i="34"/>
  <c r="T156" i="34"/>
  <c r="R156" i="34"/>
  <c r="P156" i="34"/>
  <c r="BI147" i="34"/>
  <c r="BH147" i="34"/>
  <c r="BG147" i="34"/>
  <c r="BF147" i="34"/>
  <c r="T147" i="34"/>
  <c r="R147" i="34"/>
  <c r="P147" i="34"/>
  <c r="BI145" i="34"/>
  <c r="BH145" i="34"/>
  <c r="BG145" i="34"/>
  <c r="BF145" i="34"/>
  <c r="T145" i="34"/>
  <c r="R145" i="34"/>
  <c r="P145" i="34"/>
  <c r="BI144" i="34"/>
  <c r="BH144" i="34"/>
  <c r="BG144" i="34"/>
  <c r="BF144" i="34"/>
  <c r="T144" i="34"/>
  <c r="R144" i="34"/>
  <c r="P144" i="34"/>
  <c r="BI143" i="34"/>
  <c r="BH143" i="34"/>
  <c r="BG143" i="34"/>
  <c r="BF143" i="34"/>
  <c r="T143" i="34"/>
  <c r="R143" i="34"/>
  <c r="P143" i="34"/>
  <c r="BI141" i="34"/>
  <c r="BH141" i="34"/>
  <c r="BG141" i="34"/>
  <c r="BF141" i="34"/>
  <c r="T141" i="34"/>
  <c r="R141" i="34"/>
  <c r="P141" i="34"/>
  <c r="BI139" i="34"/>
  <c r="BH139" i="34"/>
  <c r="BG139" i="34"/>
  <c r="BF139" i="34"/>
  <c r="T139" i="34"/>
  <c r="R139" i="34"/>
  <c r="P139" i="34"/>
  <c r="BI137" i="34"/>
  <c r="BH137" i="34"/>
  <c r="BG137" i="34"/>
  <c r="BF137" i="34"/>
  <c r="T137" i="34"/>
  <c r="R137" i="34"/>
  <c r="P137" i="34"/>
  <c r="BI133" i="34"/>
  <c r="BH133" i="34"/>
  <c r="BG133" i="34"/>
  <c r="BF133" i="34"/>
  <c r="T133" i="34"/>
  <c r="R133" i="34"/>
  <c r="P133" i="34"/>
  <c r="BI131" i="34"/>
  <c r="BH131" i="34"/>
  <c r="BG131" i="34"/>
  <c r="BF131" i="34"/>
  <c r="T131" i="34"/>
  <c r="R131" i="34"/>
  <c r="P131" i="34"/>
  <c r="BI127" i="34"/>
  <c r="BH127" i="34"/>
  <c r="BG127" i="34"/>
  <c r="BF127" i="34"/>
  <c r="T127" i="34"/>
  <c r="R127" i="34"/>
  <c r="P127" i="34"/>
  <c r="BI125" i="34"/>
  <c r="BH125" i="34"/>
  <c r="BG125" i="34"/>
  <c r="BF125" i="34"/>
  <c r="T125" i="34"/>
  <c r="R125" i="34"/>
  <c r="P125" i="34"/>
  <c r="BI119" i="34"/>
  <c r="BH119" i="34"/>
  <c r="BG119" i="34"/>
  <c r="BF119" i="34"/>
  <c r="T119" i="34"/>
  <c r="R119" i="34"/>
  <c r="P119" i="34"/>
  <c r="BI117" i="34"/>
  <c r="BH117" i="34"/>
  <c r="BG117" i="34"/>
  <c r="BF117" i="34"/>
  <c r="T117" i="34"/>
  <c r="R117" i="34"/>
  <c r="P117" i="34"/>
  <c r="BI108" i="34"/>
  <c r="BH108" i="34"/>
  <c r="BG108" i="34"/>
  <c r="BF108" i="34"/>
  <c r="T108" i="34"/>
  <c r="R108" i="34"/>
  <c r="P108" i="34"/>
  <c r="BI106" i="34"/>
  <c r="BH106" i="34"/>
  <c r="BG106" i="34"/>
  <c r="BF106" i="34"/>
  <c r="T106" i="34"/>
  <c r="R106" i="34"/>
  <c r="P106" i="34"/>
  <c r="BI104" i="34"/>
  <c r="BH104" i="34"/>
  <c r="BG104" i="34"/>
  <c r="BF104" i="34"/>
  <c r="T104" i="34"/>
  <c r="R104" i="34"/>
  <c r="P104" i="34"/>
  <c r="BI102" i="34"/>
  <c r="BH102" i="34"/>
  <c r="BG102" i="34"/>
  <c r="BF102" i="34"/>
  <c r="T102" i="34"/>
  <c r="R102" i="34"/>
  <c r="P102" i="34"/>
  <c r="BI100" i="34"/>
  <c r="BH100" i="34"/>
  <c r="BG100" i="34"/>
  <c r="BF100" i="34"/>
  <c r="T100" i="34"/>
  <c r="R100" i="34"/>
  <c r="P100" i="34"/>
  <c r="F92" i="34"/>
  <c r="E90" i="34"/>
  <c r="F56" i="34"/>
  <c r="E54" i="34"/>
  <c r="J26" i="34"/>
  <c r="E26" i="34"/>
  <c r="J59" i="34" s="1"/>
  <c r="J25" i="34"/>
  <c r="J23" i="34"/>
  <c r="E23" i="34"/>
  <c r="J94" i="34" s="1"/>
  <c r="J22" i="34"/>
  <c r="J20" i="34"/>
  <c r="E20" i="34"/>
  <c r="F95" i="34" s="1"/>
  <c r="J19" i="34"/>
  <c r="J17" i="34"/>
  <c r="E17" i="34"/>
  <c r="F58" i="34" s="1"/>
  <c r="J16" i="34"/>
  <c r="J14" i="34"/>
  <c r="J92" i="34" s="1"/>
  <c r="E7" i="34"/>
  <c r="E50" i="34"/>
  <c r="J39" i="33"/>
  <c r="J38" i="33"/>
  <c r="AY90" i="1" s="1"/>
  <c r="J37" i="33"/>
  <c r="AX90" i="1"/>
  <c r="BI137" i="33"/>
  <c r="BH137" i="33"/>
  <c r="BG137" i="33"/>
  <c r="BF137" i="33"/>
  <c r="T137" i="33"/>
  <c r="T136" i="33" s="1"/>
  <c r="R137" i="33"/>
  <c r="R136" i="33"/>
  <c r="P137" i="33"/>
  <c r="P136" i="33" s="1"/>
  <c r="BI135" i="33"/>
  <c r="BH135" i="33"/>
  <c r="BG135" i="33"/>
  <c r="BF135" i="33"/>
  <c r="T135" i="33"/>
  <c r="R135" i="33"/>
  <c r="P135" i="33"/>
  <c r="BI128" i="33"/>
  <c r="BH128" i="33"/>
  <c r="BG128" i="33"/>
  <c r="BF128" i="33"/>
  <c r="T128" i="33"/>
  <c r="R128" i="33"/>
  <c r="P128" i="33"/>
  <c r="BI123" i="33"/>
  <c r="BH123" i="33"/>
  <c r="BG123" i="33"/>
  <c r="BF123" i="33"/>
  <c r="T123" i="33"/>
  <c r="R123" i="33"/>
  <c r="P123" i="33"/>
  <c r="BI118" i="33"/>
  <c r="BH118" i="33"/>
  <c r="BG118" i="33"/>
  <c r="BF118" i="33"/>
  <c r="T118" i="33"/>
  <c r="R118" i="33"/>
  <c r="P118" i="33"/>
  <c r="BI112" i="33"/>
  <c r="BH112" i="33"/>
  <c r="BG112" i="33"/>
  <c r="BF112" i="33"/>
  <c r="T112" i="33"/>
  <c r="R112" i="33"/>
  <c r="P112" i="33"/>
  <c r="BI107" i="33"/>
  <c r="BH107" i="33"/>
  <c r="BG107" i="33"/>
  <c r="BF107" i="33"/>
  <c r="T107" i="33"/>
  <c r="R107" i="33"/>
  <c r="P107" i="33"/>
  <c r="BI102" i="33"/>
  <c r="BH102" i="33"/>
  <c r="BG102" i="33"/>
  <c r="BF102" i="33"/>
  <c r="T102" i="33"/>
  <c r="R102" i="33"/>
  <c r="P102" i="33"/>
  <c r="BI98" i="33"/>
  <c r="BH98" i="33"/>
  <c r="BG98" i="33"/>
  <c r="BF98" i="33"/>
  <c r="T98" i="33"/>
  <c r="R98" i="33"/>
  <c r="P98" i="33"/>
  <c r="BI92" i="33"/>
  <c r="BH92" i="33"/>
  <c r="BG92" i="33"/>
  <c r="BF92" i="33"/>
  <c r="T92" i="33"/>
  <c r="R92" i="33"/>
  <c r="P92" i="33"/>
  <c r="J85" i="33"/>
  <c r="F85" i="33"/>
  <c r="F83" i="33"/>
  <c r="E81" i="33"/>
  <c r="J58" i="33"/>
  <c r="F58" i="33"/>
  <c r="F56" i="33"/>
  <c r="E54" i="33"/>
  <c r="J26" i="33"/>
  <c r="E26" i="33"/>
  <c r="J59" i="33"/>
  <c r="J25" i="33"/>
  <c r="J20" i="33"/>
  <c r="E20" i="33"/>
  <c r="F59" i="33"/>
  <c r="J19" i="33"/>
  <c r="J14" i="33"/>
  <c r="J83" i="33"/>
  <c r="E7" i="33"/>
  <c r="E77" i="33" s="1"/>
  <c r="J39" i="32"/>
  <c r="J38" i="32"/>
  <c r="AY89" i="1" s="1"/>
  <c r="J37" i="32"/>
  <c r="AX89" i="1" s="1"/>
  <c r="BI288" i="32"/>
  <c r="BH288" i="32"/>
  <c r="BG288" i="32"/>
  <c r="BF288" i="32"/>
  <c r="T288" i="32"/>
  <c r="R288" i="32"/>
  <c r="P288" i="32"/>
  <c r="BI287" i="32"/>
  <c r="BH287" i="32"/>
  <c r="BG287" i="32"/>
  <c r="BF287" i="32"/>
  <c r="T287" i="32"/>
  <c r="R287" i="32"/>
  <c r="P287" i="32"/>
  <c r="BI286" i="32"/>
  <c r="BH286" i="32"/>
  <c r="BG286" i="32"/>
  <c r="BF286" i="32"/>
  <c r="T286" i="32"/>
  <c r="R286" i="32"/>
  <c r="P286" i="32"/>
  <c r="BI285" i="32"/>
  <c r="BH285" i="32"/>
  <c r="BG285" i="32"/>
  <c r="BF285" i="32"/>
  <c r="T285" i="32"/>
  <c r="R285" i="32"/>
  <c r="P285" i="32"/>
  <c r="BI284" i="32"/>
  <c r="BH284" i="32"/>
  <c r="BG284" i="32"/>
  <c r="BF284" i="32"/>
  <c r="T284" i="32"/>
  <c r="R284" i="32"/>
  <c r="P284" i="32"/>
  <c r="BI283" i="32"/>
  <c r="BH283" i="32"/>
  <c r="BG283" i="32"/>
  <c r="BF283" i="32"/>
  <c r="T283" i="32"/>
  <c r="R283" i="32"/>
  <c r="P283" i="32"/>
  <c r="BI282" i="32"/>
  <c r="BH282" i="32"/>
  <c r="BG282" i="32"/>
  <c r="BF282" i="32"/>
  <c r="T282" i="32"/>
  <c r="R282" i="32"/>
  <c r="P282" i="32"/>
  <c r="BI281" i="32"/>
  <c r="BH281" i="32"/>
  <c r="BG281" i="32"/>
  <c r="BF281" i="32"/>
  <c r="T281" i="32"/>
  <c r="R281" i="32"/>
  <c r="P281" i="32"/>
  <c r="BI271" i="32"/>
  <c r="BH271" i="32"/>
  <c r="BG271" i="32"/>
  <c r="BF271" i="32"/>
  <c r="T271" i="32"/>
  <c r="R271" i="32"/>
  <c r="P271" i="32"/>
  <c r="BI267" i="32"/>
  <c r="BH267" i="32"/>
  <c r="BG267" i="32"/>
  <c r="BF267" i="32"/>
  <c r="T267" i="32"/>
  <c r="R267" i="32"/>
  <c r="P267" i="32"/>
  <c r="BI265" i="32"/>
  <c r="BH265" i="32"/>
  <c r="BG265" i="32"/>
  <c r="BF265" i="32"/>
  <c r="T265" i="32"/>
  <c r="R265" i="32"/>
  <c r="P265" i="32"/>
  <c r="BI261" i="32"/>
  <c r="BH261" i="32"/>
  <c r="BG261" i="32"/>
  <c r="BF261" i="32"/>
  <c r="T261" i="32"/>
  <c r="R261" i="32"/>
  <c r="P261" i="32"/>
  <c r="BI257" i="32"/>
  <c r="BH257" i="32"/>
  <c r="BG257" i="32"/>
  <c r="BF257" i="32"/>
  <c r="T257" i="32"/>
  <c r="R257" i="32"/>
  <c r="P257" i="32"/>
  <c r="BI255" i="32"/>
  <c r="BH255" i="32"/>
  <c r="BG255" i="32"/>
  <c r="BF255" i="32"/>
  <c r="T255" i="32"/>
  <c r="R255" i="32"/>
  <c r="P255" i="32"/>
  <c r="BI251" i="32"/>
  <c r="BH251" i="32"/>
  <c r="BG251" i="32"/>
  <c r="BF251" i="32"/>
  <c r="T251" i="32"/>
  <c r="R251" i="32"/>
  <c r="P251" i="32"/>
  <c r="BI249" i="32"/>
  <c r="BH249" i="32"/>
  <c r="BG249" i="32"/>
  <c r="BF249" i="32"/>
  <c r="T249" i="32"/>
  <c r="R249" i="32"/>
  <c r="P249" i="32"/>
  <c r="BI244" i="32"/>
  <c r="BH244" i="32"/>
  <c r="BG244" i="32"/>
  <c r="BF244" i="32"/>
  <c r="T244" i="32"/>
  <c r="R244" i="32"/>
  <c r="P244" i="32"/>
  <c r="BI240" i="32"/>
  <c r="BH240" i="32"/>
  <c r="BG240" i="32"/>
  <c r="BF240" i="32"/>
  <c r="T240" i="32"/>
  <c r="R240" i="32"/>
  <c r="P240" i="32"/>
  <c r="BI238" i="32"/>
  <c r="BH238" i="32"/>
  <c r="BG238" i="32"/>
  <c r="BF238" i="32"/>
  <c r="T238" i="32"/>
  <c r="R238" i="32"/>
  <c r="P238" i="32"/>
  <c r="BI236" i="32"/>
  <c r="BH236" i="32"/>
  <c r="BG236" i="32"/>
  <c r="BF236" i="32"/>
  <c r="T236" i="32"/>
  <c r="R236" i="32"/>
  <c r="P236" i="32"/>
  <c r="BI232" i="32"/>
  <c r="BH232" i="32"/>
  <c r="BG232" i="32"/>
  <c r="BF232" i="32"/>
  <c r="T232" i="32"/>
  <c r="R232" i="32"/>
  <c r="P232" i="32"/>
  <c r="BI230" i="32"/>
  <c r="BH230" i="32"/>
  <c r="BG230" i="32"/>
  <c r="BF230" i="32"/>
  <c r="T230" i="32"/>
  <c r="R230" i="32"/>
  <c r="P230" i="32"/>
  <c r="BI226" i="32"/>
  <c r="BH226" i="32"/>
  <c r="BG226" i="32"/>
  <c r="BF226" i="32"/>
  <c r="T226" i="32"/>
  <c r="R226" i="32"/>
  <c r="P226" i="32"/>
  <c r="BI222" i="32"/>
  <c r="BH222" i="32"/>
  <c r="BG222" i="32"/>
  <c r="BF222" i="32"/>
  <c r="T222" i="32"/>
  <c r="R222" i="32"/>
  <c r="P222" i="32"/>
  <c r="BI220" i="32"/>
  <c r="BH220" i="32"/>
  <c r="BG220" i="32"/>
  <c r="BF220" i="32"/>
  <c r="T220" i="32"/>
  <c r="R220" i="32"/>
  <c r="P220" i="32"/>
  <c r="BI219" i="32"/>
  <c r="BH219" i="32"/>
  <c r="BG219" i="32"/>
  <c r="BF219" i="32"/>
  <c r="T219" i="32"/>
  <c r="R219" i="32"/>
  <c r="P219" i="32"/>
  <c r="BI218" i="32"/>
  <c r="BH218" i="32"/>
  <c r="BG218" i="32"/>
  <c r="BF218" i="32"/>
  <c r="T218" i="32"/>
  <c r="R218" i="32"/>
  <c r="P218" i="32"/>
  <c r="BI217" i="32"/>
  <c r="BH217" i="32"/>
  <c r="BG217" i="32"/>
  <c r="BF217" i="32"/>
  <c r="T217" i="32"/>
  <c r="R217" i="32"/>
  <c r="P217" i="32"/>
  <c r="BI216" i="32"/>
  <c r="BH216" i="32"/>
  <c r="BG216" i="32"/>
  <c r="BF216" i="32"/>
  <c r="T216" i="32"/>
  <c r="R216" i="32"/>
  <c r="P216" i="32"/>
  <c r="BI215" i="32"/>
  <c r="BH215" i="32"/>
  <c r="BG215" i="32"/>
  <c r="BF215" i="32"/>
  <c r="T215" i="32"/>
  <c r="R215" i="32"/>
  <c r="P215" i="32"/>
  <c r="BI214" i="32"/>
  <c r="BH214" i="32"/>
  <c r="BG214" i="32"/>
  <c r="BF214" i="32"/>
  <c r="T214" i="32"/>
  <c r="R214" i="32"/>
  <c r="P214" i="32"/>
  <c r="BI213" i="32"/>
  <c r="BH213" i="32"/>
  <c r="BG213" i="32"/>
  <c r="BF213" i="32"/>
  <c r="T213" i="32"/>
  <c r="R213" i="32"/>
  <c r="P213" i="32"/>
  <c r="BI212" i="32"/>
  <c r="BH212" i="32"/>
  <c r="BG212" i="32"/>
  <c r="BF212" i="32"/>
  <c r="T212" i="32"/>
  <c r="R212" i="32"/>
  <c r="P212" i="32"/>
  <c r="BI211" i="32"/>
  <c r="BH211" i="32"/>
  <c r="BG211" i="32"/>
  <c r="BF211" i="32"/>
  <c r="T211" i="32"/>
  <c r="R211" i="32"/>
  <c r="P211" i="32"/>
  <c r="BI210" i="32"/>
  <c r="BH210" i="32"/>
  <c r="BG210" i="32"/>
  <c r="BF210" i="32"/>
  <c r="T210" i="32"/>
  <c r="R210" i="32"/>
  <c r="P210" i="32"/>
  <c r="BI209" i="32"/>
  <c r="BH209" i="32"/>
  <c r="BG209" i="32"/>
  <c r="BF209" i="32"/>
  <c r="T209" i="32"/>
  <c r="R209" i="32"/>
  <c r="P209" i="32"/>
  <c r="BI207" i="32"/>
  <c r="BH207" i="32"/>
  <c r="BG207" i="32"/>
  <c r="BF207" i="32"/>
  <c r="T207" i="32"/>
  <c r="R207" i="32"/>
  <c r="P207" i="32"/>
  <c r="BI206" i="32"/>
  <c r="BH206" i="32"/>
  <c r="BG206" i="32"/>
  <c r="BF206" i="32"/>
  <c r="T206" i="32"/>
  <c r="R206" i="32"/>
  <c r="P206" i="32"/>
  <c r="BI205" i="32"/>
  <c r="BH205" i="32"/>
  <c r="BG205" i="32"/>
  <c r="BF205" i="32"/>
  <c r="T205" i="32"/>
  <c r="R205" i="32"/>
  <c r="P205" i="32"/>
  <c r="BI203" i="32"/>
  <c r="BH203" i="32"/>
  <c r="BG203" i="32"/>
  <c r="BF203" i="32"/>
  <c r="T203" i="32"/>
  <c r="R203" i="32"/>
  <c r="P203" i="32"/>
  <c r="BI198" i="32"/>
  <c r="BH198" i="32"/>
  <c r="BG198" i="32"/>
  <c r="BF198" i="32"/>
  <c r="T198" i="32"/>
  <c r="R198" i="32"/>
  <c r="P198" i="32"/>
  <c r="BI194" i="32"/>
  <c r="BH194" i="32"/>
  <c r="BG194" i="32"/>
  <c r="BF194" i="32"/>
  <c r="T194" i="32"/>
  <c r="R194" i="32"/>
  <c r="P194" i="32"/>
  <c r="BI190" i="32"/>
  <c r="BH190" i="32"/>
  <c r="BG190" i="32"/>
  <c r="BF190" i="32"/>
  <c r="T190" i="32"/>
  <c r="R190" i="32"/>
  <c r="P190" i="32"/>
  <c r="BI186" i="32"/>
  <c r="BH186" i="32"/>
  <c r="BG186" i="32"/>
  <c r="BF186" i="32"/>
  <c r="T186" i="32"/>
  <c r="R186" i="32"/>
  <c r="P186" i="32"/>
  <c r="BI184" i="32"/>
  <c r="BH184" i="32"/>
  <c r="BG184" i="32"/>
  <c r="BF184" i="32"/>
  <c r="T184" i="32"/>
  <c r="R184" i="32"/>
  <c r="P184" i="32"/>
  <c r="BI173" i="32"/>
  <c r="BH173" i="32"/>
  <c r="BG173" i="32"/>
  <c r="BF173" i="32"/>
  <c r="T173" i="32"/>
  <c r="R173" i="32"/>
  <c r="P173" i="32"/>
  <c r="BI165" i="32"/>
  <c r="BH165" i="32"/>
  <c r="BG165" i="32"/>
  <c r="BF165" i="32"/>
  <c r="T165" i="32"/>
  <c r="R165" i="32"/>
  <c r="P165" i="32"/>
  <c r="BI161" i="32"/>
  <c r="BH161" i="32"/>
  <c r="BG161" i="32"/>
  <c r="BF161" i="32"/>
  <c r="T161" i="32"/>
  <c r="R161" i="32"/>
  <c r="P161" i="32"/>
  <c r="BI157" i="32"/>
  <c r="BH157" i="32"/>
  <c r="BG157" i="32"/>
  <c r="BF157" i="32"/>
  <c r="T157" i="32"/>
  <c r="R157" i="32"/>
  <c r="P157" i="32"/>
  <c r="BI151" i="32"/>
  <c r="BH151" i="32"/>
  <c r="BG151" i="32"/>
  <c r="BF151" i="32"/>
  <c r="T151" i="32"/>
  <c r="R151" i="32"/>
  <c r="P151" i="32"/>
  <c r="BI146" i="32"/>
  <c r="BH146" i="32"/>
  <c r="BG146" i="32"/>
  <c r="BF146" i="32"/>
  <c r="T146" i="32"/>
  <c r="T145" i="32" s="1"/>
  <c r="R146" i="32"/>
  <c r="R145" i="32" s="1"/>
  <c r="P146" i="32"/>
  <c r="P145" i="32" s="1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35" i="32"/>
  <c r="BH135" i="32"/>
  <c r="BG135" i="32"/>
  <c r="BF135" i="32"/>
  <c r="T135" i="32"/>
  <c r="R135" i="32"/>
  <c r="P135" i="32"/>
  <c r="BI134" i="32"/>
  <c r="BH134" i="32"/>
  <c r="BG134" i="32"/>
  <c r="BF134" i="32"/>
  <c r="T134" i="32"/>
  <c r="R134" i="32"/>
  <c r="P134" i="32"/>
  <c r="BI132" i="32"/>
  <c r="BH132" i="32"/>
  <c r="BG132" i="32"/>
  <c r="BF132" i="32"/>
  <c r="T132" i="32"/>
  <c r="R132" i="32"/>
  <c r="P132" i="32"/>
  <c r="BI128" i="32"/>
  <c r="BH128" i="32"/>
  <c r="BG128" i="32"/>
  <c r="BF128" i="32"/>
  <c r="T128" i="32"/>
  <c r="R128" i="32"/>
  <c r="P128" i="32"/>
  <c r="BI126" i="32"/>
  <c r="BH126" i="32"/>
  <c r="BG126" i="32"/>
  <c r="BF126" i="32"/>
  <c r="T126" i="32"/>
  <c r="R126" i="32"/>
  <c r="P126" i="32"/>
  <c r="BI122" i="32"/>
  <c r="BH122" i="32"/>
  <c r="BG122" i="32"/>
  <c r="BF122" i="32"/>
  <c r="T122" i="32"/>
  <c r="R122" i="32"/>
  <c r="P122" i="32"/>
  <c r="BI118" i="32"/>
  <c r="BH118" i="32"/>
  <c r="BG118" i="32"/>
  <c r="BF118" i="32"/>
  <c r="T118" i="32"/>
  <c r="R118" i="32"/>
  <c r="P118" i="32"/>
  <c r="BI116" i="32"/>
  <c r="BH116" i="32"/>
  <c r="BG116" i="32"/>
  <c r="BF116" i="32"/>
  <c r="T116" i="32"/>
  <c r="R116" i="32"/>
  <c r="P116" i="32"/>
  <c r="BI112" i="32"/>
  <c r="BH112" i="32"/>
  <c r="BG112" i="32"/>
  <c r="BF112" i="32"/>
  <c r="T112" i="32"/>
  <c r="R112" i="32"/>
  <c r="P112" i="32"/>
  <c r="BI109" i="32"/>
  <c r="BH109" i="32"/>
  <c r="BG109" i="32"/>
  <c r="BF109" i="32"/>
  <c r="T109" i="32"/>
  <c r="T108" i="32" s="1"/>
  <c r="R109" i="32"/>
  <c r="R108" i="32"/>
  <c r="P109" i="32"/>
  <c r="P108" i="32" s="1"/>
  <c r="BI107" i="32"/>
  <c r="BH107" i="32"/>
  <c r="BG107" i="32"/>
  <c r="BF107" i="32"/>
  <c r="T107" i="32"/>
  <c r="R107" i="32"/>
  <c r="P107" i="32"/>
  <c r="BI106" i="32"/>
  <c r="BH106" i="32"/>
  <c r="BG106" i="32"/>
  <c r="BF106" i="32"/>
  <c r="T106" i="32"/>
  <c r="R106" i="32"/>
  <c r="P106" i="32"/>
  <c r="BI104" i="32"/>
  <c r="BH104" i="32"/>
  <c r="BG104" i="32"/>
  <c r="BF104" i="32"/>
  <c r="T104" i="32"/>
  <c r="T103" i="32" s="1"/>
  <c r="R104" i="32"/>
  <c r="R103" i="32"/>
  <c r="P104" i="32"/>
  <c r="P103" i="32" s="1"/>
  <c r="J97" i="32"/>
  <c r="F97" i="32"/>
  <c r="F95" i="32"/>
  <c r="E93" i="32"/>
  <c r="J58" i="32"/>
  <c r="F58" i="32"/>
  <c r="F56" i="32"/>
  <c r="E54" i="32"/>
  <c r="J26" i="32"/>
  <c r="E26" i="32"/>
  <c r="J98" i="32" s="1"/>
  <c r="J25" i="32"/>
  <c r="J20" i="32"/>
  <c r="E20" i="32"/>
  <c r="F98" i="32" s="1"/>
  <c r="J19" i="32"/>
  <c r="J14" i="32"/>
  <c r="J95" i="32"/>
  <c r="E7" i="32"/>
  <c r="E50" i="32" s="1"/>
  <c r="J39" i="31"/>
  <c r="J38" i="31"/>
  <c r="AY87" i="1" s="1"/>
  <c r="J37" i="31"/>
  <c r="AX87" i="1" s="1"/>
  <c r="BI160" i="31"/>
  <c r="BH160" i="31"/>
  <c r="BG160" i="31"/>
  <c r="BF160" i="31"/>
  <c r="T160" i="31"/>
  <c r="R160" i="31"/>
  <c r="P160" i="31"/>
  <c r="BI159" i="31"/>
  <c r="BH159" i="31"/>
  <c r="BG159" i="31"/>
  <c r="BF159" i="31"/>
  <c r="T159" i="31"/>
  <c r="R159" i="31"/>
  <c r="P159" i="31"/>
  <c r="BI158" i="31"/>
  <c r="BH158" i="31"/>
  <c r="BG158" i="31"/>
  <c r="BF158" i="31"/>
  <c r="T158" i="31"/>
  <c r="R158" i="31"/>
  <c r="P158" i="31"/>
  <c r="BI157" i="31"/>
  <c r="BH157" i="31"/>
  <c r="BG157" i="31"/>
  <c r="BF157" i="31"/>
  <c r="T157" i="31"/>
  <c r="R157" i="31"/>
  <c r="P157" i="31"/>
  <c r="BI156" i="31"/>
  <c r="BH156" i="31"/>
  <c r="BG156" i="31"/>
  <c r="BF156" i="31"/>
  <c r="T156" i="31"/>
  <c r="R156" i="31"/>
  <c r="P156" i="31"/>
  <c r="BI155" i="31"/>
  <c r="BH155" i="31"/>
  <c r="BG155" i="31"/>
  <c r="BF155" i="31"/>
  <c r="T155" i="31"/>
  <c r="R155" i="31"/>
  <c r="P155" i="31"/>
  <c r="BI154" i="31"/>
  <c r="BH154" i="31"/>
  <c r="BG154" i="31"/>
  <c r="BF154" i="31"/>
  <c r="T154" i="31"/>
  <c r="R154" i="31"/>
  <c r="P154" i="31"/>
  <c r="BI153" i="31"/>
  <c r="BH153" i="31"/>
  <c r="BG153" i="31"/>
  <c r="BF153" i="31"/>
  <c r="T153" i="31"/>
  <c r="R153" i="31"/>
  <c r="P153" i="31"/>
  <c r="BI152" i="31"/>
  <c r="BH152" i="31"/>
  <c r="BG152" i="31"/>
  <c r="BF152" i="31"/>
  <c r="T152" i="31"/>
  <c r="R152" i="31"/>
  <c r="P152" i="31"/>
  <c r="BI151" i="31"/>
  <c r="BH151" i="31"/>
  <c r="BG151" i="31"/>
  <c r="BF151" i="31"/>
  <c r="T151" i="31"/>
  <c r="R151" i="31"/>
  <c r="P151" i="31"/>
  <c r="BI150" i="31"/>
  <c r="BH150" i="31"/>
  <c r="BG150" i="31"/>
  <c r="BF150" i="31"/>
  <c r="T150" i="31"/>
  <c r="R150" i="31"/>
  <c r="P150" i="31"/>
  <c r="BI149" i="31"/>
  <c r="BH149" i="31"/>
  <c r="BG149" i="31"/>
  <c r="BF149" i="31"/>
  <c r="T149" i="31"/>
  <c r="R149" i="31"/>
  <c r="P149" i="31"/>
  <c r="BI148" i="31"/>
  <c r="BH148" i="31"/>
  <c r="BG148" i="31"/>
  <c r="BF148" i="31"/>
  <c r="T148" i="31"/>
  <c r="R148" i="31"/>
  <c r="P148" i="31"/>
  <c r="BI147" i="31"/>
  <c r="BH147" i="31"/>
  <c r="BG147" i="31"/>
  <c r="BF147" i="31"/>
  <c r="T147" i="31"/>
  <c r="R147" i="31"/>
  <c r="P147" i="31"/>
  <c r="BI146" i="31"/>
  <c r="BH146" i="31"/>
  <c r="BG146" i="31"/>
  <c r="BF146" i="31"/>
  <c r="T146" i="31"/>
  <c r="R146" i="31"/>
  <c r="P146" i="31"/>
  <c r="BI145" i="31"/>
  <c r="BH145" i="31"/>
  <c r="BG145" i="31"/>
  <c r="BF145" i="31"/>
  <c r="T145" i="31"/>
  <c r="R145" i="31"/>
  <c r="P145" i="31"/>
  <c r="BI144" i="31"/>
  <c r="BH144" i="31"/>
  <c r="BG144" i="31"/>
  <c r="BF144" i="31"/>
  <c r="T144" i="31"/>
  <c r="R144" i="31"/>
  <c r="P144" i="31"/>
  <c r="BI142" i="31"/>
  <c r="BH142" i="31"/>
  <c r="BG142" i="31"/>
  <c r="BF142" i="31"/>
  <c r="T142" i="31"/>
  <c r="R142" i="31"/>
  <c r="P142" i="31"/>
  <c r="BI141" i="31"/>
  <c r="BH141" i="31"/>
  <c r="BG141" i="31"/>
  <c r="BF141" i="31"/>
  <c r="T141" i="31"/>
  <c r="R141" i="31"/>
  <c r="P141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8" i="31"/>
  <c r="BH138" i="31"/>
  <c r="BG138" i="31"/>
  <c r="BF138" i="31"/>
  <c r="T138" i="31"/>
  <c r="R138" i="31"/>
  <c r="P138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5" i="31"/>
  <c r="BH135" i="31"/>
  <c r="BG135" i="31"/>
  <c r="BF135" i="31"/>
  <c r="T135" i="31"/>
  <c r="R135" i="31"/>
  <c r="P135" i="31"/>
  <c r="BI134" i="31"/>
  <c r="BH134" i="31"/>
  <c r="BG134" i="31"/>
  <c r="BF134" i="31"/>
  <c r="T134" i="31"/>
  <c r="R134" i="31"/>
  <c r="P134" i="31"/>
  <c r="BI133" i="31"/>
  <c r="BH133" i="31"/>
  <c r="BG133" i="31"/>
  <c r="BF133" i="31"/>
  <c r="T133" i="31"/>
  <c r="R133" i="31"/>
  <c r="P133" i="31"/>
  <c r="BI131" i="31"/>
  <c r="BH131" i="31"/>
  <c r="BG131" i="31"/>
  <c r="BF131" i="31"/>
  <c r="T131" i="31"/>
  <c r="R131" i="31"/>
  <c r="P131" i="31"/>
  <c r="BI130" i="31"/>
  <c r="BH130" i="31"/>
  <c r="BG130" i="31"/>
  <c r="BF130" i="31"/>
  <c r="T130" i="31"/>
  <c r="R130" i="31"/>
  <c r="P130" i="31"/>
  <c r="BI129" i="31"/>
  <c r="BH129" i="31"/>
  <c r="BG129" i="31"/>
  <c r="BF129" i="31"/>
  <c r="T129" i="31"/>
  <c r="R129" i="31"/>
  <c r="P129" i="31"/>
  <c r="BI128" i="31"/>
  <c r="BH128" i="31"/>
  <c r="BG128" i="31"/>
  <c r="BF128" i="31"/>
  <c r="T128" i="31"/>
  <c r="R128" i="31"/>
  <c r="P128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BI122" i="31"/>
  <c r="BH122" i="31"/>
  <c r="BG122" i="31"/>
  <c r="BF122" i="31"/>
  <c r="T122" i="31"/>
  <c r="R122" i="31"/>
  <c r="P122" i="31"/>
  <c r="BI121" i="31"/>
  <c r="BH121" i="31"/>
  <c r="BG121" i="31"/>
  <c r="BF121" i="31"/>
  <c r="T121" i="31"/>
  <c r="R121" i="31"/>
  <c r="P121" i="31"/>
  <c r="BI120" i="31"/>
  <c r="BH120" i="31"/>
  <c r="BG120" i="31"/>
  <c r="BF120" i="31"/>
  <c r="T120" i="31"/>
  <c r="R120" i="31"/>
  <c r="P120" i="31"/>
  <c r="BI119" i="31"/>
  <c r="BH119" i="31"/>
  <c r="BG119" i="31"/>
  <c r="BF119" i="31"/>
  <c r="T119" i="31"/>
  <c r="R119" i="31"/>
  <c r="P119" i="31"/>
  <c r="BI118" i="31"/>
  <c r="BH118" i="31"/>
  <c r="BG118" i="31"/>
  <c r="BF118" i="31"/>
  <c r="T118" i="31"/>
  <c r="R118" i="31"/>
  <c r="P118" i="31"/>
  <c r="BI117" i="31"/>
  <c r="BH117" i="31"/>
  <c r="BG117" i="31"/>
  <c r="BF117" i="31"/>
  <c r="T117" i="31"/>
  <c r="R117" i="31"/>
  <c r="P117" i="31"/>
  <c r="BI116" i="31"/>
  <c r="BH116" i="31"/>
  <c r="BG116" i="31"/>
  <c r="BF116" i="31"/>
  <c r="T116" i="31"/>
  <c r="R116" i="31"/>
  <c r="P116" i="31"/>
  <c r="BI115" i="31"/>
  <c r="BH115" i="31"/>
  <c r="BG115" i="31"/>
  <c r="BF115" i="31"/>
  <c r="T115" i="31"/>
  <c r="R115" i="31"/>
  <c r="P115" i="31"/>
  <c r="BI113" i="31"/>
  <c r="BH113" i="31"/>
  <c r="BG113" i="31"/>
  <c r="BF113" i="31"/>
  <c r="T113" i="31"/>
  <c r="R113" i="31"/>
  <c r="P113" i="31"/>
  <c r="BI112" i="31"/>
  <c r="BH112" i="31"/>
  <c r="BG112" i="31"/>
  <c r="BF112" i="31"/>
  <c r="T112" i="31"/>
  <c r="R112" i="31"/>
  <c r="P112" i="31"/>
  <c r="BI111" i="31"/>
  <c r="BH111" i="31"/>
  <c r="BG111" i="31"/>
  <c r="BF111" i="31"/>
  <c r="T111" i="31"/>
  <c r="R111" i="31"/>
  <c r="P111" i="31"/>
  <c r="BI110" i="31"/>
  <c r="BH110" i="31"/>
  <c r="BG110" i="31"/>
  <c r="BF110" i="31"/>
  <c r="T110" i="31"/>
  <c r="R110" i="31"/>
  <c r="P110" i="31"/>
  <c r="BI109" i="31"/>
  <c r="BH109" i="31"/>
  <c r="BG109" i="31"/>
  <c r="BF109" i="31"/>
  <c r="T109" i="31"/>
  <c r="R109" i="31"/>
  <c r="P109" i="31"/>
  <c r="BI108" i="31"/>
  <c r="BH108" i="31"/>
  <c r="BG108" i="31"/>
  <c r="BF108" i="31"/>
  <c r="T108" i="31"/>
  <c r="R108" i="31"/>
  <c r="P108" i="31"/>
  <c r="BI107" i="31"/>
  <c r="BH107" i="31"/>
  <c r="BG107" i="31"/>
  <c r="BF107" i="31"/>
  <c r="T107" i="31"/>
  <c r="R107" i="31"/>
  <c r="P107" i="31"/>
  <c r="BI106" i="31"/>
  <c r="BH106" i="31"/>
  <c r="BG106" i="31"/>
  <c r="BF106" i="31"/>
  <c r="T106" i="31"/>
  <c r="R106" i="31"/>
  <c r="P106" i="31"/>
  <c r="BI105" i="31"/>
  <c r="BH105" i="31"/>
  <c r="BG105" i="31"/>
  <c r="BF105" i="31"/>
  <c r="T105" i="31"/>
  <c r="R105" i="31"/>
  <c r="P105" i="31"/>
  <c r="BI104" i="31"/>
  <c r="BH104" i="31"/>
  <c r="BG104" i="31"/>
  <c r="BF104" i="31"/>
  <c r="T104" i="31"/>
  <c r="R104" i="31"/>
  <c r="P104" i="31"/>
  <c r="BI103" i="31"/>
  <c r="BH103" i="31"/>
  <c r="BG103" i="31"/>
  <c r="BF103" i="31"/>
  <c r="T103" i="31"/>
  <c r="R103" i="31"/>
  <c r="P103" i="31"/>
  <c r="BI102" i="31"/>
  <c r="BH102" i="31"/>
  <c r="BG102" i="31"/>
  <c r="BF102" i="31"/>
  <c r="T102" i="31"/>
  <c r="R102" i="31"/>
  <c r="P102" i="31"/>
  <c r="BI101" i="31"/>
  <c r="BH101" i="31"/>
  <c r="BG101" i="31"/>
  <c r="BF101" i="31"/>
  <c r="T101" i="31"/>
  <c r="R101" i="31"/>
  <c r="P101" i="31"/>
  <c r="BI100" i="31"/>
  <c r="BH100" i="31"/>
  <c r="BG100" i="31"/>
  <c r="BF100" i="31"/>
  <c r="T100" i="31"/>
  <c r="R100" i="31"/>
  <c r="P100" i="31"/>
  <c r="BI99" i="31"/>
  <c r="BH99" i="31"/>
  <c r="BG99" i="31"/>
  <c r="BF99" i="31"/>
  <c r="T99" i="31"/>
  <c r="R99" i="31"/>
  <c r="P99" i="31"/>
  <c r="BI98" i="31"/>
  <c r="BH98" i="31"/>
  <c r="BG98" i="31"/>
  <c r="BF98" i="31"/>
  <c r="T98" i="31"/>
  <c r="R98" i="31"/>
  <c r="P98" i="31"/>
  <c r="BI97" i="31"/>
  <c r="BH97" i="31"/>
  <c r="BG97" i="31"/>
  <c r="BF97" i="31"/>
  <c r="T97" i="31"/>
  <c r="R97" i="31"/>
  <c r="P97" i="31"/>
  <c r="BI96" i="31"/>
  <c r="BH96" i="31"/>
  <c r="BG96" i="31"/>
  <c r="BF96" i="31"/>
  <c r="T96" i="31"/>
  <c r="R96" i="31"/>
  <c r="P96" i="31"/>
  <c r="BI95" i="31"/>
  <c r="BH95" i="31"/>
  <c r="BG95" i="31"/>
  <c r="BF95" i="31"/>
  <c r="T95" i="31"/>
  <c r="R95" i="31"/>
  <c r="P95" i="31"/>
  <c r="BI94" i="31"/>
  <c r="BH94" i="31"/>
  <c r="BG94" i="31"/>
  <c r="BF94" i="31"/>
  <c r="T94" i="31"/>
  <c r="R94" i="31"/>
  <c r="P94" i="31"/>
  <c r="BI93" i="31"/>
  <c r="BH93" i="31"/>
  <c r="BG93" i="31"/>
  <c r="BF93" i="31"/>
  <c r="T93" i="31"/>
  <c r="R93" i="31"/>
  <c r="P93" i="31"/>
  <c r="BI92" i="31"/>
  <c r="BH92" i="31"/>
  <c r="BG92" i="31"/>
  <c r="BF92" i="31"/>
  <c r="T92" i="31"/>
  <c r="R92" i="31"/>
  <c r="P92" i="31"/>
  <c r="BI91" i="31"/>
  <c r="BH91" i="31"/>
  <c r="BG91" i="31"/>
  <c r="BF91" i="31"/>
  <c r="T91" i="31"/>
  <c r="R91" i="31"/>
  <c r="P91" i="31"/>
  <c r="J85" i="31"/>
  <c r="F85" i="31"/>
  <c r="F83" i="31"/>
  <c r="E81" i="31"/>
  <c r="J58" i="31"/>
  <c r="F58" i="31"/>
  <c r="F56" i="31"/>
  <c r="E54" i="31"/>
  <c r="J26" i="31"/>
  <c r="E26" i="31"/>
  <c r="J86" i="31" s="1"/>
  <c r="J25" i="31"/>
  <c r="J20" i="31"/>
  <c r="E20" i="31"/>
  <c r="F59" i="31" s="1"/>
  <c r="J19" i="31"/>
  <c r="J14" i="31"/>
  <c r="J83" i="31" s="1"/>
  <c r="E7" i="31"/>
  <c r="E77" i="31"/>
  <c r="J39" i="30"/>
  <c r="J38" i="30"/>
  <c r="AY86" i="1" s="1"/>
  <c r="J37" i="30"/>
  <c r="AX86" i="1" s="1"/>
  <c r="BI126" i="30"/>
  <c r="BH126" i="30"/>
  <c r="BG126" i="30"/>
  <c r="BF126" i="30"/>
  <c r="T126" i="30"/>
  <c r="R126" i="30"/>
  <c r="P126" i="30"/>
  <c r="BI125" i="30"/>
  <c r="BH125" i="30"/>
  <c r="BG125" i="30"/>
  <c r="BF125" i="30"/>
  <c r="T125" i="30"/>
  <c r="R125" i="30"/>
  <c r="P125" i="30"/>
  <c r="BI124" i="30"/>
  <c r="BH124" i="30"/>
  <c r="BG124" i="30"/>
  <c r="BF124" i="30"/>
  <c r="T124" i="30"/>
  <c r="R124" i="30"/>
  <c r="P124" i="30"/>
  <c r="BI123" i="30"/>
  <c r="BH123" i="30"/>
  <c r="BG123" i="30"/>
  <c r="BF123" i="30"/>
  <c r="T123" i="30"/>
  <c r="R123" i="30"/>
  <c r="P123" i="30"/>
  <c r="BI122" i="30"/>
  <c r="BH122" i="30"/>
  <c r="BG122" i="30"/>
  <c r="BF122" i="30"/>
  <c r="T122" i="30"/>
  <c r="R122" i="30"/>
  <c r="P122" i="30"/>
  <c r="BI121" i="30"/>
  <c r="BH121" i="30"/>
  <c r="BG121" i="30"/>
  <c r="BF121" i="30"/>
  <c r="T121" i="30"/>
  <c r="R121" i="30"/>
  <c r="P121" i="30"/>
  <c r="BI119" i="30"/>
  <c r="BH119" i="30"/>
  <c r="BG119" i="30"/>
  <c r="BF119" i="30"/>
  <c r="T119" i="30"/>
  <c r="R119" i="30"/>
  <c r="P119" i="30"/>
  <c r="BI118" i="30"/>
  <c r="BH118" i="30"/>
  <c r="BG118" i="30"/>
  <c r="BF118" i="30"/>
  <c r="T118" i="30"/>
  <c r="R118" i="30"/>
  <c r="P118" i="30"/>
  <c r="BI117" i="30"/>
  <c r="BH117" i="30"/>
  <c r="BG117" i="30"/>
  <c r="BF117" i="30"/>
  <c r="T117" i="30"/>
  <c r="R117" i="30"/>
  <c r="P117" i="30"/>
  <c r="BI116" i="30"/>
  <c r="BH116" i="30"/>
  <c r="BG116" i="30"/>
  <c r="BF116" i="30"/>
  <c r="T116" i="30"/>
  <c r="R116" i="30"/>
  <c r="P116" i="30"/>
  <c r="BI115" i="30"/>
  <c r="BH115" i="30"/>
  <c r="BG115" i="30"/>
  <c r="BF115" i="30"/>
  <c r="T115" i="30"/>
  <c r="R115" i="30"/>
  <c r="P115" i="30"/>
  <c r="BI114" i="30"/>
  <c r="BH114" i="30"/>
  <c r="BG114" i="30"/>
  <c r="BF114" i="30"/>
  <c r="T114" i="30"/>
  <c r="R114" i="30"/>
  <c r="P114" i="30"/>
  <c r="BI113" i="30"/>
  <c r="BH113" i="30"/>
  <c r="BG113" i="30"/>
  <c r="BF113" i="30"/>
  <c r="T113" i="30"/>
  <c r="R113" i="30"/>
  <c r="P113" i="30"/>
  <c r="BI112" i="30"/>
  <c r="BH112" i="30"/>
  <c r="BG112" i="30"/>
  <c r="BF112" i="30"/>
  <c r="T112" i="30"/>
  <c r="R112" i="30"/>
  <c r="P112" i="30"/>
  <c r="BI111" i="30"/>
  <c r="BH111" i="30"/>
  <c r="BG111" i="30"/>
  <c r="BF111" i="30"/>
  <c r="T111" i="30"/>
  <c r="R111" i="30"/>
  <c r="P111" i="30"/>
  <c r="BI110" i="30"/>
  <c r="BH110" i="30"/>
  <c r="BG110" i="30"/>
  <c r="BF110" i="30"/>
  <c r="T110" i="30"/>
  <c r="R110" i="30"/>
  <c r="P110" i="30"/>
  <c r="BI109" i="30"/>
  <c r="BH109" i="30"/>
  <c r="BG109" i="30"/>
  <c r="BF109" i="30"/>
  <c r="T109" i="30"/>
  <c r="R109" i="30"/>
  <c r="P109" i="30"/>
  <c r="BI108" i="30"/>
  <c r="BH108" i="30"/>
  <c r="BG108" i="30"/>
  <c r="BF108" i="30"/>
  <c r="T108" i="30"/>
  <c r="R108" i="30"/>
  <c r="P108" i="30"/>
  <c r="BI107" i="30"/>
  <c r="BH107" i="30"/>
  <c r="BG107" i="30"/>
  <c r="BF107" i="30"/>
  <c r="T107" i="30"/>
  <c r="R107" i="30"/>
  <c r="P107" i="30"/>
  <c r="BI106" i="30"/>
  <c r="BH106" i="30"/>
  <c r="BG106" i="30"/>
  <c r="BF106" i="30"/>
  <c r="T106" i="30"/>
  <c r="R106" i="30"/>
  <c r="P106" i="30"/>
  <c r="BI105" i="30"/>
  <c r="BH105" i="30"/>
  <c r="BG105" i="30"/>
  <c r="BF105" i="30"/>
  <c r="T105" i="30"/>
  <c r="R105" i="30"/>
  <c r="P105" i="30"/>
  <c r="BI104" i="30"/>
  <c r="BH104" i="30"/>
  <c r="BG104" i="30"/>
  <c r="BF104" i="30"/>
  <c r="T104" i="30"/>
  <c r="R104" i="30"/>
  <c r="P104" i="30"/>
  <c r="BI103" i="30"/>
  <c r="BH103" i="30"/>
  <c r="BG103" i="30"/>
  <c r="BF103" i="30"/>
  <c r="T103" i="30"/>
  <c r="R103" i="30"/>
  <c r="P103" i="30"/>
  <c r="BI102" i="30"/>
  <c r="BH102" i="30"/>
  <c r="BG102" i="30"/>
  <c r="BF102" i="30"/>
  <c r="T102" i="30"/>
  <c r="R102" i="30"/>
  <c r="P102" i="30"/>
  <c r="BI101" i="30"/>
  <c r="BH101" i="30"/>
  <c r="BG101" i="30"/>
  <c r="BF101" i="30"/>
  <c r="T101" i="30"/>
  <c r="R101" i="30"/>
  <c r="P101" i="30"/>
  <c r="BI100" i="30"/>
  <c r="BH100" i="30"/>
  <c r="BG100" i="30"/>
  <c r="BF100" i="30"/>
  <c r="T100" i="30"/>
  <c r="R100" i="30"/>
  <c r="P100" i="30"/>
  <c r="BI99" i="30"/>
  <c r="BH99" i="30"/>
  <c r="BG99" i="30"/>
  <c r="BF99" i="30"/>
  <c r="T99" i="30"/>
  <c r="R99" i="30"/>
  <c r="P99" i="30"/>
  <c r="BI98" i="30"/>
  <c r="BH98" i="30"/>
  <c r="BG98" i="30"/>
  <c r="BF98" i="30"/>
  <c r="T98" i="30"/>
  <c r="R98" i="30"/>
  <c r="P98" i="30"/>
  <c r="BI97" i="30"/>
  <c r="BH97" i="30"/>
  <c r="BG97" i="30"/>
  <c r="BF97" i="30"/>
  <c r="T97" i="30"/>
  <c r="R97" i="30"/>
  <c r="P97" i="30"/>
  <c r="BI96" i="30"/>
  <c r="BH96" i="30"/>
  <c r="BG96" i="30"/>
  <c r="BF96" i="30"/>
  <c r="T96" i="30"/>
  <c r="R96" i="30"/>
  <c r="P96" i="30"/>
  <c r="BI95" i="30"/>
  <c r="BH95" i="30"/>
  <c r="BG95" i="30"/>
  <c r="BF95" i="30"/>
  <c r="T95" i="30"/>
  <c r="R95" i="30"/>
  <c r="P95" i="30"/>
  <c r="BI94" i="30"/>
  <c r="BH94" i="30"/>
  <c r="BG94" i="30"/>
  <c r="BF94" i="30"/>
  <c r="T94" i="30"/>
  <c r="R94" i="30"/>
  <c r="P94" i="30"/>
  <c r="BI93" i="30"/>
  <c r="BH93" i="30"/>
  <c r="BG93" i="30"/>
  <c r="BF93" i="30"/>
  <c r="T93" i="30"/>
  <c r="R93" i="30"/>
  <c r="P93" i="30"/>
  <c r="BI92" i="30"/>
  <c r="BH92" i="30"/>
  <c r="BG92" i="30"/>
  <c r="BF92" i="30"/>
  <c r="T92" i="30"/>
  <c r="R92" i="30"/>
  <c r="P92" i="30"/>
  <c r="BI91" i="30"/>
  <c r="BH91" i="30"/>
  <c r="BG91" i="30"/>
  <c r="BF91" i="30"/>
  <c r="T91" i="30"/>
  <c r="R91" i="30"/>
  <c r="P91" i="30"/>
  <c r="BI90" i="30"/>
  <c r="BH90" i="30"/>
  <c r="BG90" i="30"/>
  <c r="BF90" i="30"/>
  <c r="T90" i="30"/>
  <c r="R90" i="30"/>
  <c r="P90" i="30"/>
  <c r="BI89" i="30"/>
  <c r="BH89" i="30"/>
  <c r="BG89" i="30"/>
  <c r="BF89" i="30"/>
  <c r="T89" i="30"/>
  <c r="R89" i="30"/>
  <c r="P89" i="30"/>
  <c r="J83" i="30"/>
  <c r="F83" i="30"/>
  <c r="F81" i="30"/>
  <c r="E79" i="30"/>
  <c r="J58" i="30"/>
  <c r="F58" i="30"/>
  <c r="F56" i="30"/>
  <c r="E54" i="30"/>
  <c r="J26" i="30"/>
  <c r="E26" i="30"/>
  <c r="J84" i="30" s="1"/>
  <c r="J25" i="30"/>
  <c r="J20" i="30"/>
  <c r="E20" i="30"/>
  <c r="F59" i="30" s="1"/>
  <c r="J19" i="30"/>
  <c r="J14" i="30"/>
  <c r="J56" i="30" s="1"/>
  <c r="E7" i="30"/>
  <c r="E75" i="30"/>
  <c r="J39" i="29"/>
  <c r="J38" i="29"/>
  <c r="AY85" i="1" s="1"/>
  <c r="J37" i="29"/>
  <c r="AX85" i="1" s="1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7" i="29"/>
  <c r="BH197" i="29"/>
  <c r="BG197" i="29"/>
  <c r="BF197" i="29"/>
  <c r="T197" i="29"/>
  <c r="R197" i="29"/>
  <c r="P197" i="29"/>
  <c r="BI196" i="29"/>
  <c r="BH196" i="29"/>
  <c r="BG196" i="29"/>
  <c r="BF196" i="29"/>
  <c r="T196" i="29"/>
  <c r="R196" i="29"/>
  <c r="P196" i="29"/>
  <c r="BI194" i="29"/>
  <c r="BH194" i="29"/>
  <c r="BG194" i="29"/>
  <c r="BF194" i="29"/>
  <c r="T194" i="29"/>
  <c r="R194" i="29"/>
  <c r="P194" i="29"/>
  <c r="BI193" i="29"/>
  <c r="BH193" i="29"/>
  <c r="BG193" i="29"/>
  <c r="BF193" i="29"/>
  <c r="T193" i="29"/>
  <c r="R193" i="29"/>
  <c r="P193" i="29"/>
  <c r="BI192" i="29"/>
  <c r="BH192" i="29"/>
  <c r="BG192" i="29"/>
  <c r="BF192" i="29"/>
  <c r="T192" i="29"/>
  <c r="R192" i="29"/>
  <c r="P192" i="29"/>
  <c r="BI191" i="29"/>
  <c r="BH191" i="29"/>
  <c r="BG191" i="29"/>
  <c r="BF191" i="29"/>
  <c r="T191" i="29"/>
  <c r="R191" i="29"/>
  <c r="P191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2" i="29"/>
  <c r="BH182" i="29"/>
  <c r="BG182" i="29"/>
  <c r="BF182" i="29"/>
  <c r="T182" i="29"/>
  <c r="R182" i="29"/>
  <c r="P182" i="29"/>
  <c r="BI180" i="29"/>
  <c r="BH180" i="29"/>
  <c r="BG180" i="29"/>
  <c r="BF180" i="29"/>
  <c r="T180" i="29"/>
  <c r="R180" i="29"/>
  <c r="P180" i="29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7" i="29"/>
  <c r="BH177" i="29"/>
  <c r="BG177" i="29"/>
  <c r="BF177" i="29"/>
  <c r="T177" i="29"/>
  <c r="R177" i="29"/>
  <c r="P177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4" i="29"/>
  <c r="BH174" i="29"/>
  <c r="BG174" i="29"/>
  <c r="BF174" i="29"/>
  <c r="T174" i="29"/>
  <c r="R174" i="29"/>
  <c r="P174" i="29"/>
  <c r="BI173" i="29"/>
  <c r="BH173" i="29"/>
  <c r="BG173" i="29"/>
  <c r="BF173" i="29"/>
  <c r="T173" i="29"/>
  <c r="R173" i="29"/>
  <c r="P173" i="29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BI164" i="29"/>
  <c r="BH164" i="29"/>
  <c r="BG164" i="29"/>
  <c r="BF164" i="29"/>
  <c r="T164" i="29"/>
  <c r="R164" i="29"/>
  <c r="P164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2" i="29"/>
  <c r="BH152" i="29"/>
  <c r="BG152" i="29"/>
  <c r="BF152" i="29"/>
  <c r="T152" i="29"/>
  <c r="R152" i="29"/>
  <c r="P152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BI128" i="29"/>
  <c r="BH128" i="29"/>
  <c r="BG128" i="29"/>
  <c r="BF128" i="29"/>
  <c r="T128" i="29"/>
  <c r="R128" i="29"/>
  <c r="P128" i="29"/>
  <c r="BI127" i="29"/>
  <c r="BH127" i="29"/>
  <c r="BG127" i="29"/>
  <c r="BF127" i="29"/>
  <c r="T127" i="29"/>
  <c r="R127" i="29"/>
  <c r="P127" i="29"/>
  <c r="BI126" i="29"/>
  <c r="BH126" i="29"/>
  <c r="BG126" i="29"/>
  <c r="BF126" i="29"/>
  <c r="T126" i="29"/>
  <c r="R126" i="29"/>
  <c r="P126" i="29"/>
  <c r="BI125" i="29"/>
  <c r="BH125" i="29"/>
  <c r="BG125" i="29"/>
  <c r="BF125" i="29"/>
  <c r="T125" i="29"/>
  <c r="R125" i="29"/>
  <c r="P125" i="29"/>
  <c r="BI124" i="29"/>
  <c r="BH124" i="29"/>
  <c r="BG124" i="29"/>
  <c r="BF124" i="29"/>
  <c r="T124" i="29"/>
  <c r="R124" i="29"/>
  <c r="P124" i="29"/>
  <c r="BI123" i="29"/>
  <c r="BH123" i="29"/>
  <c r="BG123" i="29"/>
  <c r="BF123" i="29"/>
  <c r="T123" i="29"/>
  <c r="R123" i="29"/>
  <c r="P123" i="29"/>
  <c r="BI121" i="29"/>
  <c r="BH121" i="29"/>
  <c r="BG121" i="29"/>
  <c r="BF121" i="29"/>
  <c r="T121" i="29"/>
  <c r="R121" i="29"/>
  <c r="P121" i="29"/>
  <c r="BI120" i="29"/>
  <c r="BH120" i="29"/>
  <c r="BG120" i="29"/>
  <c r="BF120" i="29"/>
  <c r="T120" i="29"/>
  <c r="R120" i="29"/>
  <c r="P120" i="29"/>
  <c r="BI119" i="29"/>
  <c r="BH119" i="29"/>
  <c r="BG119" i="29"/>
  <c r="BF119" i="29"/>
  <c r="T119" i="29"/>
  <c r="R119" i="29"/>
  <c r="P119" i="29"/>
  <c r="BI118" i="29"/>
  <c r="BH118" i="29"/>
  <c r="BG118" i="29"/>
  <c r="BF118" i="29"/>
  <c r="T118" i="29"/>
  <c r="R118" i="29"/>
  <c r="P118" i="29"/>
  <c r="BI117" i="29"/>
  <c r="BH117" i="29"/>
  <c r="BG117" i="29"/>
  <c r="BF117" i="29"/>
  <c r="T117" i="29"/>
  <c r="R117" i="29"/>
  <c r="P117" i="29"/>
  <c r="BI116" i="29"/>
  <c r="BH116" i="29"/>
  <c r="BG116" i="29"/>
  <c r="BF116" i="29"/>
  <c r="T116" i="29"/>
  <c r="R116" i="29"/>
  <c r="P116" i="29"/>
  <c r="BI115" i="29"/>
  <c r="BH115" i="29"/>
  <c r="BG115" i="29"/>
  <c r="BF115" i="29"/>
  <c r="T115" i="29"/>
  <c r="R115" i="29"/>
  <c r="P115" i="29"/>
  <c r="BI114" i="29"/>
  <c r="BH114" i="29"/>
  <c r="BG114" i="29"/>
  <c r="BF114" i="29"/>
  <c r="T114" i="29"/>
  <c r="R114" i="29"/>
  <c r="P114" i="29"/>
  <c r="BI113" i="29"/>
  <c r="BH113" i="29"/>
  <c r="BG113" i="29"/>
  <c r="BF113" i="29"/>
  <c r="T113" i="29"/>
  <c r="R113" i="29"/>
  <c r="P113" i="29"/>
  <c r="BI112" i="29"/>
  <c r="BH112" i="29"/>
  <c r="BG112" i="29"/>
  <c r="BF112" i="29"/>
  <c r="T112" i="29"/>
  <c r="R112" i="29"/>
  <c r="P112" i="29"/>
  <c r="BI111" i="29"/>
  <c r="BH111" i="29"/>
  <c r="BG111" i="29"/>
  <c r="BF111" i="29"/>
  <c r="T111" i="29"/>
  <c r="R111" i="29"/>
  <c r="P111" i="29"/>
  <c r="BI110" i="29"/>
  <c r="BH110" i="29"/>
  <c r="BG110" i="29"/>
  <c r="BF110" i="29"/>
  <c r="T110" i="29"/>
  <c r="R110" i="29"/>
  <c r="P110" i="29"/>
  <c r="BI109" i="29"/>
  <c r="BH109" i="29"/>
  <c r="BG109" i="29"/>
  <c r="BF109" i="29"/>
  <c r="T109" i="29"/>
  <c r="R109" i="29"/>
  <c r="P109" i="29"/>
  <c r="BI108" i="29"/>
  <c r="BH108" i="29"/>
  <c r="BG108" i="29"/>
  <c r="BF108" i="29"/>
  <c r="T108" i="29"/>
  <c r="R108" i="29"/>
  <c r="P108" i="29"/>
  <c r="BI107" i="29"/>
  <c r="BH107" i="29"/>
  <c r="BG107" i="29"/>
  <c r="BF107" i="29"/>
  <c r="T107" i="29"/>
  <c r="R107" i="29"/>
  <c r="P107" i="29"/>
  <c r="BI106" i="29"/>
  <c r="BH106" i="29"/>
  <c r="BG106" i="29"/>
  <c r="BF106" i="29"/>
  <c r="T106" i="29"/>
  <c r="R106" i="29"/>
  <c r="P106" i="29"/>
  <c r="BI105" i="29"/>
  <c r="BH105" i="29"/>
  <c r="BG105" i="29"/>
  <c r="BF105" i="29"/>
  <c r="T105" i="29"/>
  <c r="R105" i="29"/>
  <c r="P105" i="29"/>
  <c r="BI104" i="29"/>
  <c r="BH104" i="29"/>
  <c r="BG104" i="29"/>
  <c r="BF104" i="29"/>
  <c r="T104" i="29"/>
  <c r="R104" i="29"/>
  <c r="P104" i="29"/>
  <c r="BI103" i="29"/>
  <c r="BH103" i="29"/>
  <c r="BG103" i="29"/>
  <c r="BF103" i="29"/>
  <c r="T103" i="29"/>
  <c r="R103" i="29"/>
  <c r="P103" i="29"/>
  <c r="BI102" i="29"/>
  <c r="BH102" i="29"/>
  <c r="BG102" i="29"/>
  <c r="BF102" i="29"/>
  <c r="T102" i="29"/>
  <c r="R102" i="29"/>
  <c r="P102" i="29"/>
  <c r="BI99" i="29"/>
  <c r="BH99" i="29"/>
  <c r="BG99" i="29"/>
  <c r="BF99" i="29"/>
  <c r="T99" i="29"/>
  <c r="R99" i="29"/>
  <c r="P99" i="29"/>
  <c r="BI98" i="29"/>
  <c r="BH98" i="29"/>
  <c r="BG98" i="29"/>
  <c r="BF98" i="29"/>
  <c r="T98" i="29"/>
  <c r="R98" i="29"/>
  <c r="P98" i="29"/>
  <c r="BI97" i="29"/>
  <c r="BH97" i="29"/>
  <c r="BG97" i="29"/>
  <c r="BF97" i="29"/>
  <c r="T97" i="29"/>
  <c r="R97" i="29"/>
  <c r="P97" i="29"/>
  <c r="BI96" i="29"/>
  <c r="BH96" i="29"/>
  <c r="BG96" i="29"/>
  <c r="BF96" i="29"/>
  <c r="T96" i="29"/>
  <c r="R96" i="29"/>
  <c r="P96" i="29"/>
  <c r="J90" i="29"/>
  <c r="F90" i="29"/>
  <c r="F88" i="29"/>
  <c r="E86" i="29"/>
  <c r="J58" i="29"/>
  <c r="F58" i="29"/>
  <c r="F56" i="29"/>
  <c r="E54" i="29"/>
  <c r="J26" i="29"/>
  <c r="E26" i="29"/>
  <c r="J91" i="29"/>
  <c r="J25" i="29"/>
  <c r="J20" i="29"/>
  <c r="E20" i="29"/>
  <c r="F91" i="29"/>
  <c r="J19" i="29"/>
  <c r="J14" i="29"/>
  <c r="J88" i="29" s="1"/>
  <c r="E7" i="29"/>
  <c r="E50" i="29" s="1"/>
  <c r="J39" i="28"/>
  <c r="J38" i="28"/>
  <c r="AY84" i="1"/>
  <c r="J37" i="28"/>
  <c r="AX84" i="1" s="1"/>
  <c r="BI115" i="28"/>
  <c r="BH115" i="28"/>
  <c r="BG115" i="28"/>
  <c r="BF115" i="28"/>
  <c r="T115" i="28"/>
  <c r="R115" i="28"/>
  <c r="P115" i="28"/>
  <c r="BI114" i="28"/>
  <c r="BH114" i="28"/>
  <c r="BG114" i="28"/>
  <c r="BF114" i="28"/>
  <c r="T114" i="28"/>
  <c r="R114" i="28"/>
  <c r="P114" i="28"/>
  <c r="BI113" i="28"/>
  <c r="BH113" i="28"/>
  <c r="BG113" i="28"/>
  <c r="BF113" i="28"/>
  <c r="T113" i="28"/>
  <c r="R113" i="28"/>
  <c r="P113" i="28"/>
  <c r="BI112" i="28"/>
  <c r="BH112" i="28"/>
  <c r="BG112" i="28"/>
  <c r="BF112" i="28"/>
  <c r="T112" i="28"/>
  <c r="R112" i="28"/>
  <c r="P112" i="28"/>
  <c r="BI111" i="28"/>
  <c r="BH111" i="28"/>
  <c r="BG111" i="28"/>
  <c r="BF111" i="28"/>
  <c r="T111" i="28"/>
  <c r="R111" i="28"/>
  <c r="P111" i="28"/>
  <c r="BI110" i="28"/>
  <c r="BH110" i="28"/>
  <c r="BG110" i="28"/>
  <c r="BF110" i="28"/>
  <c r="T110" i="28"/>
  <c r="R110" i="28"/>
  <c r="P110" i="28"/>
  <c r="BI108" i="28"/>
  <c r="BH108" i="28"/>
  <c r="BG108" i="28"/>
  <c r="BF108" i="28"/>
  <c r="T108" i="28"/>
  <c r="R108" i="28"/>
  <c r="P108" i="28"/>
  <c r="BI107" i="28"/>
  <c r="BH107" i="28"/>
  <c r="BG107" i="28"/>
  <c r="BF107" i="28"/>
  <c r="T107" i="28"/>
  <c r="R107" i="28"/>
  <c r="P107" i="28"/>
  <c r="BI106" i="28"/>
  <c r="BH106" i="28"/>
  <c r="BG106" i="28"/>
  <c r="BF106" i="28"/>
  <c r="T106" i="28"/>
  <c r="R106" i="28"/>
  <c r="P106" i="28"/>
  <c r="BI105" i="28"/>
  <c r="BH105" i="28"/>
  <c r="BG105" i="28"/>
  <c r="BF105" i="28"/>
  <c r="T105" i="28"/>
  <c r="R105" i="28"/>
  <c r="P105" i="28"/>
  <c r="BI103" i="28"/>
  <c r="BH103" i="28"/>
  <c r="BG103" i="28"/>
  <c r="BF103" i="28"/>
  <c r="T103" i="28"/>
  <c r="T102" i="28" s="1"/>
  <c r="R103" i="28"/>
  <c r="R102" i="28"/>
  <c r="P103" i="28"/>
  <c r="P102" i="28" s="1"/>
  <c r="BI101" i="28"/>
  <c r="BH101" i="28"/>
  <c r="BG101" i="28"/>
  <c r="BF101" i="28"/>
  <c r="T101" i="28"/>
  <c r="R101" i="28"/>
  <c r="P101" i="28"/>
  <c r="BI100" i="28"/>
  <c r="BH100" i="28"/>
  <c r="BG100" i="28"/>
  <c r="BF100" i="28"/>
  <c r="T100" i="28"/>
  <c r="R100" i="28"/>
  <c r="P100" i="28"/>
  <c r="BI99" i="28"/>
  <c r="BH99" i="28"/>
  <c r="BG99" i="28"/>
  <c r="BF99" i="28"/>
  <c r="T99" i="28"/>
  <c r="R99" i="28"/>
  <c r="P99" i="28"/>
  <c r="BI98" i="28"/>
  <c r="BH98" i="28"/>
  <c r="BG98" i="28"/>
  <c r="BF98" i="28"/>
  <c r="T98" i="28"/>
  <c r="R98" i="28"/>
  <c r="P98" i="28"/>
  <c r="BI97" i="28"/>
  <c r="BH97" i="28"/>
  <c r="BG97" i="28"/>
  <c r="BF97" i="28"/>
  <c r="T97" i="28"/>
  <c r="R97" i="28"/>
  <c r="P97" i="28"/>
  <c r="BI96" i="28"/>
  <c r="BH96" i="28"/>
  <c r="BG96" i="28"/>
  <c r="BF96" i="28"/>
  <c r="T96" i="28"/>
  <c r="R96" i="28"/>
  <c r="P96" i="28"/>
  <c r="BI95" i="28"/>
  <c r="BH95" i="28"/>
  <c r="BG95" i="28"/>
  <c r="BF95" i="28"/>
  <c r="T95" i="28"/>
  <c r="R95" i="28"/>
  <c r="P95" i="28"/>
  <c r="BI94" i="28"/>
  <c r="BH94" i="28"/>
  <c r="BG94" i="28"/>
  <c r="BF94" i="28"/>
  <c r="T94" i="28"/>
  <c r="R94" i="28"/>
  <c r="P94" i="28"/>
  <c r="BI93" i="28"/>
  <c r="BH93" i="28"/>
  <c r="BG93" i="28"/>
  <c r="BF93" i="28"/>
  <c r="T93" i="28"/>
  <c r="R93" i="28"/>
  <c r="P93" i="28"/>
  <c r="BI92" i="28"/>
  <c r="BH92" i="28"/>
  <c r="BG92" i="28"/>
  <c r="BF92" i="28"/>
  <c r="T92" i="28"/>
  <c r="R92" i="28"/>
  <c r="P92" i="28"/>
  <c r="BI91" i="28"/>
  <c r="BH91" i="28"/>
  <c r="BG91" i="28"/>
  <c r="BF91" i="28"/>
  <c r="T91" i="28"/>
  <c r="R91" i="28"/>
  <c r="P91" i="28"/>
  <c r="J85" i="28"/>
  <c r="F85" i="28"/>
  <c r="F83" i="28"/>
  <c r="E81" i="28"/>
  <c r="J58" i="28"/>
  <c r="F58" i="28"/>
  <c r="F56" i="28"/>
  <c r="E54" i="28"/>
  <c r="J26" i="28"/>
  <c r="E26" i="28"/>
  <c r="J86" i="28" s="1"/>
  <c r="J25" i="28"/>
  <c r="J20" i="28"/>
  <c r="E20" i="28"/>
  <c r="F86" i="28" s="1"/>
  <c r="J19" i="28"/>
  <c r="J14" i="28"/>
  <c r="J83" i="28" s="1"/>
  <c r="E7" i="28"/>
  <c r="E77" i="28" s="1"/>
  <c r="J39" i="27"/>
  <c r="J38" i="27"/>
  <c r="AY83" i="1" s="1"/>
  <c r="J37" i="27"/>
  <c r="AX83" i="1"/>
  <c r="BI163" i="27"/>
  <c r="BH163" i="27"/>
  <c r="BG163" i="27"/>
  <c r="BF163" i="27"/>
  <c r="T163" i="27"/>
  <c r="R163" i="27"/>
  <c r="P163" i="27"/>
  <c r="BI162" i="27"/>
  <c r="BH162" i="27"/>
  <c r="BG162" i="27"/>
  <c r="BF162" i="27"/>
  <c r="T162" i="27"/>
  <c r="R162" i="27"/>
  <c r="P162" i="27"/>
  <c r="BI161" i="27"/>
  <c r="BH161" i="27"/>
  <c r="BG161" i="27"/>
  <c r="BF161" i="27"/>
  <c r="T161" i="27"/>
  <c r="R161" i="27"/>
  <c r="P161" i="27"/>
  <c r="BI160" i="27"/>
  <c r="BH160" i="27"/>
  <c r="BG160" i="27"/>
  <c r="BF160" i="27"/>
  <c r="T160" i="27"/>
  <c r="R160" i="27"/>
  <c r="P160" i="27"/>
  <c r="BI159" i="27"/>
  <c r="BH159" i="27"/>
  <c r="BG159" i="27"/>
  <c r="BF159" i="27"/>
  <c r="T159" i="27"/>
  <c r="R159" i="27"/>
  <c r="P159" i="27"/>
  <c r="BI158" i="27"/>
  <c r="BH158" i="27"/>
  <c r="BG158" i="27"/>
  <c r="BF158" i="27"/>
  <c r="T158" i="27"/>
  <c r="R158" i="27"/>
  <c r="P158" i="27"/>
  <c r="BI157" i="27"/>
  <c r="BH157" i="27"/>
  <c r="BG157" i="27"/>
  <c r="BF157" i="27"/>
  <c r="T157" i="27"/>
  <c r="R157" i="27"/>
  <c r="P157" i="27"/>
  <c r="BI156" i="27"/>
  <c r="BH156" i="27"/>
  <c r="BG156" i="27"/>
  <c r="BF156" i="27"/>
  <c r="T156" i="27"/>
  <c r="R156" i="27"/>
  <c r="P156" i="27"/>
  <c r="BI154" i="27"/>
  <c r="BH154" i="27"/>
  <c r="BG154" i="27"/>
  <c r="BF154" i="27"/>
  <c r="T154" i="27"/>
  <c r="R154" i="27"/>
  <c r="P154" i="27"/>
  <c r="BI153" i="27"/>
  <c r="BH153" i="27"/>
  <c r="BG153" i="27"/>
  <c r="BF153" i="27"/>
  <c r="T153" i="27"/>
  <c r="R153" i="27"/>
  <c r="P153" i="27"/>
  <c r="BI152" i="27"/>
  <c r="BH152" i="27"/>
  <c r="BG152" i="27"/>
  <c r="BF152" i="27"/>
  <c r="T152" i="27"/>
  <c r="R152" i="27"/>
  <c r="P152" i="27"/>
  <c r="BI151" i="27"/>
  <c r="BH151" i="27"/>
  <c r="BG151" i="27"/>
  <c r="BF151" i="27"/>
  <c r="T151" i="27"/>
  <c r="R151" i="27"/>
  <c r="P151" i="27"/>
  <c r="BI150" i="27"/>
  <c r="BH150" i="27"/>
  <c r="BG150" i="27"/>
  <c r="BF150" i="27"/>
  <c r="T150" i="27"/>
  <c r="R150" i="27"/>
  <c r="P150" i="27"/>
  <c r="BI147" i="27"/>
  <c r="BH147" i="27"/>
  <c r="BG147" i="27"/>
  <c r="BF147" i="27"/>
  <c r="T147" i="27"/>
  <c r="R147" i="27"/>
  <c r="P147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40" i="27"/>
  <c r="BH140" i="27"/>
  <c r="BG140" i="27"/>
  <c r="BF140" i="27"/>
  <c r="T140" i="27"/>
  <c r="R140" i="27"/>
  <c r="P140" i="27"/>
  <c r="BI139" i="27"/>
  <c r="BH139" i="27"/>
  <c r="BG139" i="27"/>
  <c r="BF139" i="27"/>
  <c r="T139" i="27"/>
  <c r="R139" i="27"/>
  <c r="P139" i="27"/>
  <c r="BI138" i="27"/>
  <c r="BH138" i="27"/>
  <c r="BG138" i="27"/>
  <c r="BF138" i="27"/>
  <c r="T138" i="27"/>
  <c r="R138" i="27"/>
  <c r="P138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BI130" i="27"/>
  <c r="BH130" i="27"/>
  <c r="BG130" i="27"/>
  <c r="BF130" i="27"/>
  <c r="T130" i="27"/>
  <c r="R130" i="27"/>
  <c r="P130" i="27"/>
  <c r="BI128" i="27"/>
  <c r="BH128" i="27"/>
  <c r="BG128" i="27"/>
  <c r="BF128" i="27"/>
  <c r="T128" i="27"/>
  <c r="R128" i="27"/>
  <c r="P128" i="27"/>
  <c r="BI126" i="27"/>
  <c r="BH126" i="27"/>
  <c r="BG126" i="27"/>
  <c r="BF126" i="27"/>
  <c r="T126" i="27"/>
  <c r="R126" i="27"/>
  <c r="P126" i="27"/>
  <c r="BI123" i="27"/>
  <c r="BH123" i="27"/>
  <c r="BG123" i="27"/>
  <c r="BF123" i="27"/>
  <c r="T123" i="27"/>
  <c r="R123" i="27"/>
  <c r="P123" i="27"/>
  <c r="BI122" i="27"/>
  <c r="BH122" i="27"/>
  <c r="BG122" i="27"/>
  <c r="BF122" i="27"/>
  <c r="T122" i="27"/>
  <c r="R122" i="27"/>
  <c r="P122" i="27"/>
  <c r="BI121" i="27"/>
  <c r="BH121" i="27"/>
  <c r="BG121" i="27"/>
  <c r="BF121" i="27"/>
  <c r="T121" i="27"/>
  <c r="R121" i="27"/>
  <c r="P121" i="27"/>
  <c r="BI120" i="27"/>
  <c r="BH120" i="27"/>
  <c r="BG120" i="27"/>
  <c r="BF120" i="27"/>
  <c r="T120" i="27"/>
  <c r="R120" i="27"/>
  <c r="P120" i="27"/>
  <c r="BI119" i="27"/>
  <c r="BH119" i="27"/>
  <c r="BG119" i="27"/>
  <c r="BF119" i="27"/>
  <c r="T119" i="27"/>
  <c r="R119" i="27"/>
  <c r="P119" i="27"/>
  <c r="BI118" i="27"/>
  <c r="BH118" i="27"/>
  <c r="BG118" i="27"/>
  <c r="BF118" i="27"/>
  <c r="T118" i="27"/>
  <c r="R118" i="27"/>
  <c r="P118" i="27"/>
  <c r="BI117" i="27"/>
  <c r="BH117" i="27"/>
  <c r="BG117" i="27"/>
  <c r="BF117" i="27"/>
  <c r="T117" i="27"/>
  <c r="R117" i="27"/>
  <c r="P117" i="27"/>
  <c r="BI114" i="27"/>
  <c r="BH114" i="27"/>
  <c r="BG114" i="27"/>
  <c r="BF114" i="27"/>
  <c r="T114" i="27"/>
  <c r="R114" i="27"/>
  <c r="P114" i="27"/>
  <c r="BI113" i="27"/>
  <c r="BH113" i="27"/>
  <c r="BG113" i="27"/>
  <c r="BF113" i="27"/>
  <c r="T113" i="27"/>
  <c r="R113" i="27"/>
  <c r="P113" i="27"/>
  <c r="BI112" i="27"/>
  <c r="BH112" i="27"/>
  <c r="BG112" i="27"/>
  <c r="BF112" i="27"/>
  <c r="T112" i="27"/>
  <c r="R112" i="27"/>
  <c r="P112" i="27"/>
  <c r="BI111" i="27"/>
  <c r="BH111" i="27"/>
  <c r="BG111" i="27"/>
  <c r="BF111" i="27"/>
  <c r="T111" i="27"/>
  <c r="R111" i="27"/>
  <c r="P111" i="27"/>
  <c r="BI108" i="27"/>
  <c r="BH108" i="27"/>
  <c r="BG108" i="27"/>
  <c r="BF108" i="27"/>
  <c r="T108" i="27"/>
  <c r="R108" i="27"/>
  <c r="P108" i="27"/>
  <c r="BI107" i="27"/>
  <c r="BH107" i="27"/>
  <c r="BG107" i="27"/>
  <c r="BF107" i="27"/>
  <c r="T107" i="27"/>
  <c r="R107" i="27"/>
  <c r="P107" i="27"/>
  <c r="BI106" i="27"/>
  <c r="BH106" i="27"/>
  <c r="BG106" i="27"/>
  <c r="BF106" i="27"/>
  <c r="T106" i="27"/>
  <c r="R106" i="27"/>
  <c r="P106" i="27"/>
  <c r="BI105" i="27"/>
  <c r="BH105" i="27"/>
  <c r="BG105" i="27"/>
  <c r="BF105" i="27"/>
  <c r="T105" i="27"/>
  <c r="R105" i="27"/>
  <c r="P105" i="27"/>
  <c r="BI104" i="27"/>
  <c r="BH104" i="27"/>
  <c r="BG104" i="27"/>
  <c r="BF104" i="27"/>
  <c r="T104" i="27"/>
  <c r="R104" i="27"/>
  <c r="P104" i="27"/>
  <c r="BI101" i="27"/>
  <c r="BH101" i="27"/>
  <c r="BG101" i="27"/>
  <c r="BF101" i="27"/>
  <c r="T101" i="27"/>
  <c r="R101" i="27"/>
  <c r="P101" i="27"/>
  <c r="BI99" i="27"/>
  <c r="BH99" i="27"/>
  <c r="BG99" i="27"/>
  <c r="BF99" i="27"/>
  <c r="T99" i="27"/>
  <c r="R99" i="27"/>
  <c r="P99" i="27"/>
  <c r="BI98" i="27"/>
  <c r="BH98" i="27"/>
  <c r="BG98" i="27"/>
  <c r="BF98" i="27"/>
  <c r="T98" i="27"/>
  <c r="R98" i="27"/>
  <c r="P98" i="27"/>
  <c r="BI97" i="27"/>
  <c r="BH97" i="27"/>
  <c r="BG97" i="27"/>
  <c r="BF97" i="27"/>
  <c r="T97" i="27"/>
  <c r="R97" i="27"/>
  <c r="P97" i="27"/>
  <c r="BI95" i="27"/>
  <c r="BH95" i="27"/>
  <c r="BG95" i="27"/>
  <c r="BF95" i="27"/>
  <c r="T95" i="27"/>
  <c r="T94" i="27" s="1"/>
  <c r="R95" i="27"/>
  <c r="R94" i="27" s="1"/>
  <c r="P95" i="27"/>
  <c r="P94" i="27" s="1"/>
  <c r="J89" i="27"/>
  <c r="F89" i="27"/>
  <c r="F87" i="27"/>
  <c r="E85" i="27"/>
  <c r="J58" i="27"/>
  <c r="F58" i="27"/>
  <c r="F56" i="27"/>
  <c r="E54" i="27"/>
  <c r="J26" i="27"/>
  <c r="E26" i="27"/>
  <c r="J59" i="27" s="1"/>
  <c r="J25" i="27"/>
  <c r="J20" i="27"/>
  <c r="E20" i="27"/>
  <c r="F90" i="27" s="1"/>
  <c r="J19" i="27"/>
  <c r="J14" i="27"/>
  <c r="J56" i="27" s="1"/>
  <c r="E7" i="27"/>
  <c r="E50" i="27" s="1"/>
  <c r="J39" i="26"/>
  <c r="J38" i="26"/>
  <c r="AY82" i="1" s="1"/>
  <c r="J37" i="26"/>
  <c r="AX82" i="1"/>
  <c r="BI360" i="26"/>
  <c r="BH360" i="26"/>
  <c r="BG360" i="26"/>
  <c r="BF360" i="26"/>
  <c r="T360" i="26"/>
  <c r="T359" i="26" s="1"/>
  <c r="R360" i="26"/>
  <c r="R359" i="26"/>
  <c r="P360" i="26"/>
  <c r="P359" i="26" s="1"/>
  <c r="BI357" i="26"/>
  <c r="BH357" i="26"/>
  <c r="BG357" i="26"/>
  <c r="BF357" i="26"/>
  <c r="T357" i="26"/>
  <c r="R357" i="26"/>
  <c r="P357" i="26"/>
  <c r="BI356" i="26"/>
  <c r="BH356" i="26"/>
  <c r="BG356" i="26"/>
  <c r="BF356" i="26"/>
  <c r="T356" i="26"/>
  <c r="R356" i="26"/>
  <c r="P356" i="26"/>
  <c r="BI355" i="26"/>
  <c r="BH355" i="26"/>
  <c r="BG355" i="26"/>
  <c r="BF355" i="26"/>
  <c r="T355" i="26"/>
  <c r="R355" i="26"/>
  <c r="P355" i="26"/>
  <c r="BI352" i="26"/>
  <c r="BH352" i="26"/>
  <c r="BG352" i="26"/>
  <c r="BF352" i="26"/>
  <c r="T352" i="26"/>
  <c r="R352" i="26"/>
  <c r="P352" i="26"/>
  <c r="BI351" i="26"/>
  <c r="BH351" i="26"/>
  <c r="BG351" i="26"/>
  <c r="BF351" i="26"/>
  <c r="T351" i="26"/>
  <c r="R351" i="26"/>
  <c r="P351" i="26"/>
  <c r="BI349" i="26"/>
  <c r="BH349" i="26"/>
  <c r="BG349" i="26"/>
  <c r="BF349" i="26"/>
  <c r="T349" i="26"/>
  <c r="R349" i="26"/>
  <c r="P349" i="26"/>
  <c r="BI347" i="26"/>
  <c r="BH347" i="26"/>
  <c r="BG347" i="26"/>
  <c r="BF347" i="26"/>
  <c r="T347" i="26"/>
  <c r="R347" i="26"/>
  <c r="P347" i="26"/>
  <c r="BI344" i="26"/>
  <c r="BH344" i="26"/>
  <c r="BG344" i="26"/>
  <c r="BF344" i="26"/>
  <c r="T344" i="26"/>
  <c r="R344" i="26"/>
  <c r="P344" i="26"/>
  <c r="BI343" i="26"/>
  <c r="BH343" i="26"/>
  <c r="BG343" i="26"/>
  <c r="BF343" i="26"/>
  <c r="T343" i="26"/>
  <c r="R343" i="26"/>
  <c r="P343" i="26"/>
  <c r="BI342" i="26"/>
  <c r="BH342" i="26"/>
  <c r="BG342" i="26"/>
  <c r="BF342" i="26"/>
  <c r="T342" i="26"/>
  <c r="R342" i="26"/>
  <c r="P342" i="26"/>
  <c r="BI341" i="26"/>
  <c r="BH341" i="26"/>
  <c r="BG341" i="26"/>
  <c r="BF341" i="26"/>
  <c r="T341" i="26"/>
  <c r="R341" i="26"/>
  <c r="P341" i="26"/>
  <c r="BI340" i="26"/>
  <c r="BH340" i="26"/>
  <c r="BG340" i="26"/>
  <c r="BF340" i="26"/>
  <c r="T340" i="26"/>
  <c r="R340" i="26"/>
  <c r="P340" i="26"/>
  <c r="BI339" i="26"/>
  <c r="BH339" i="26"/>
  <c r="BG339" i="26"/>
  <c r="BF339" i="26"/>
  <c r="T339" i="26"/>
  <c r="R339" i="26"/>
  <c r="P339" i="26"/>
  <c r="BI338" i="26"/>
  <c r="BH338" i="26"/>
  <c r="BG338" i="26"/>
  <c r="BF338" i="26"/>
  <c r="T338" i="26"/>
  <c r="R338" i="26"/>
  <c r="P338" i="26"/>
  <c r="BI337" i="26"/>
  <c r="BH337" i="26"/>
  <c r="BG337" i="26"/>
  <c r="BF337" i="26"/>
  <c r="T337" i="26"/>
  <c r="R337" i="26"/>
  <c r="P337" i="26"/>
  <c r="BI336" i="26"/>
  <c r="BH336" i="26"/>
  <c r="BG336" i="26"/>
  <c r="BF336" i="26"/>
  <c r="T336" i="26"/>
  <c r="R336" i="26"/>
  <c r="P336" i="26"/>
  <c r="BI335" i="26"/>
  <c r="BH335" i="26"/>
  <c r="BG335" i="26"/>
  <c r="BF335" i="26"/>
  <c r="T335" i="26"/>
  <c r="R335" i="26"/>
  <c r="P335" i="26"/>
  <c r="BI334" i="26"/>
  <c r="BH334" i="26"/>
  <c r="BG334" i="26"/>
  <c r="BF334" i="26"/>
  <c r="T334" i="26"/>
  <c r="R334" i="26"/>
  <c r="P334" i="26"/>
  <c r="BI333" i="26"/>
  <c r="BH333" i="26"/>
  <c r="BG333" i="26"/>
  <c r="BF333" i="26"/>
  <c r="T333" i="26"/>
  <c r="R333" i="26"/>
  <c r="P333" i="26"/>
  <c r="BI330" i="26"/>
  <c r="BH330" i="26"/>
  <c r="BG330" i="26"/>
  <c r="BF330" i="26"/>
  <c r="T330" i="26"/>
  <c r="R330" i="26"/>
  <c r="P330" i="26"/>
  <c r="BI329" i="26"/>
  <c r="BH329" i="26"/>
  <c r="BG329" i="26"/>
  <c r="BF329" i="26"/>
  <c r="T329" i="26"/>
  <c r="R329" i="26"/>
  <c r="P329" i="26"/>
  <c r="BI328" i="26"/>
  <c r="BH328" i="26"/>
  <c r="BG328" i="26"/>
  <c r="BF328" i="26"/>
  <c r="T328" i="26"/>
  <c r="R328" i="26"/>
  <c r="P328" i="26"/>
  <c r="BI326" i="26"/>
  <c r="BH326" i="26"/>
  <c r="BG326" i="26"/>
  <c r="BF326" i="26"/>
  <c r="T326" i="26"/>
  <c r="R326" i="26"/>
  <c r="P326" i="26"/>
  <c r="BI325" i="26"/>
  <c r="BH325" i="26"/>
  <c r="BG325" i="26"/>
  <c r="BF325" i="26"/>
  <c r="T325" i="26"/>
  <c r="R325" i="26"/>
  <c r="P325" i="26"/>
  <c r="BI324" i="26"/>
  <c r="BH324" i="26"/>
  <c r="BG324" i="26"/>
  <c r="BF324" i="26"/>
  <c r="T324" i="26"/>
  <c r="R324" i="26"/>
  <c r="P324" i="26"/>
  <c r="BI322" i="26"/>
  <c r="BH322" i="26"/>
  <c r="BG322" i="26"/>
  <c r="BF322" i="26"/>
  <c r="T322" i="26"/>
  <c r="R322" i="26"/>
  <c r="P322" i="26"/>
  <c r="BI319" i="26"/>
  <c r="BH319" i="26"/>
  <c r="BG319" i="26"/>
  <c r="BF319" i="26"/>
  <c r="T319" i="26"/>
  <c r="R319" i="26"/>
  <c r="P319" i="26"/>
  <c r="BI317" i="26"/>
  <c r="BH317" i="26"/>
  <c r="BG317" i="26"/>
  <c r="BF317" i="26"/>
  <c r="T317" i="26"/>
  <c r="R317" i="26"/>
  <c r="P317" i="26"/>
  <c r="BI316" i="26"/>
  <c r="BH316" i="26"/>
  <c r="BG316" i="26"/>
  <c r="BF316" i="26"/>
  <c r="T316" i="26"/>
  <c r="R316" i="26"/>
  <c r="P316" i="26"/>
  <c r="BI315" i="26"/>
  <c r="BH315" i="26"/>
  <c r="BG315" i="26"/>
  <c r="BF315" i="26"/>
  <c r="T315" i="26"/>
  <c r="R315" i="26"/>
  <c r="P315" i="26"/>
  <c r="BI314" i="26"/>
  <c r="BH314" i="26"/>
  <c r="BG314" i="26"/>
  <c r="BF314" i="26"/>
  <c r="T314" i="26"/>
  <c r="R314" i="26"/>
  <c r="P314" i="26"/>
  <c r="BI313" i="26"/>
  <c r="BH313" i="26"/>
  <c r="BG313" i="26"/>
  <c r="BF313" i="26"/>
  <c r="T313" i="26"/>
  <c r="R313" i="26"/>
  <c r="P313" i="26"/>
  <c r="BI312" i="26"/>
  <c r="BH312" i="26"/>
  <c r="BG312" i="26"/>
  <c r="BF312" i="26"/>
  <c r="T312" i="26"/>
  <c r="R312" i="26"/>
  <c r="P312" i="26"/>
  <c r="BI311" i="26"/>
  <c r="BH311" i="26"/>
  <c r="BG311" i="26"/>
  <c r="BF311" i="26"/>
  <c r="T311" i="26"/>
  <c r="R311" i="26"/>
  <c r="P311" i="26"/>
  <c r="BI310" i="26"/>
  <c r="BH310" i="26"/>
  <c r="BG310" i="26"/>
  <c r="BF310" i="26"/>
  <c r="T310" i="26"/>
  <c r="R310" i="26"/>
  <c r="P310" i="26"/>
  <c r="BI309" i="26"/>
  <c r="BH309" i="26"/>
  <c r="BG309" i="26"/>
  <c r="BF309" i="26"/>
  <c r="T309" i="26"/>
  <c r="R309" i="26"/>
  <c r="P309" i="26"/>
  <c r="BI307" i="26"/>
  <c r="BH307" i="26"/>
  <c r="BG307" i="26"/>
  <c r="BF307" i="26"/>
  <c r="T307" i="26"/>
  <c r="R307" i="26"/>
  <c r="P307" i="26"/>
  <c r="BI306" i="26"/>
  <c r="BH306" i="26"/>
  <c r="BG306" i="26"/>
  <c r="BF306" i="26"/>
  <c r="T306" i="26"/>
  <c r="R306" i="26"/>
  <c r="P306" i="26"/>
  <c r="BI304" i="26"/>
  <c r="BH304" i="26"/>
  <c r="BG304" i="26"/>
  <c r="BF304" i="26"/>
  <c r="T304" i="26"/>
  <c r="R304" i="26"/>
  <c r="P304" i="26"/>
  <c r="BI301" i="26"/>
  <c r="BH301" i="26"/>
  <c r="BG301" i="26"/>
  <c r="BF301" i="26"/>
  <c r="T301" i="26"/>
  <c r="R301" i="26"/>
  <c r="P301" i="26"/>
  <c r="BI300" i="26"/>
  <c r="BH300" i="26"/>
  <c r="BG300" i="26"/>
  <c r="BF300" i="26"/>
  <c r="T300" i="26"/>
  <c r="R300" i="26"/>
  <c r="P300" i="26"/>
  <c r="BI299" i="26"/>
  <c r="BH299" i="26"/>
  <c r="BG299" i="26"/>
  <c r="BF299" i="26"/>
  <c r="T299" i="26"/>
  <c r="R299" i="26"/>
  <c r="P299" i="26"/>
  <c r="BI298" i="26"/>
  <c r="BH298" i="26"/>
  <c r="BG298" i="26"/>
  <c r="BF298" i="26"/>
  <c r="T298" i="26"/>
  <c r="R298" i="26"/>
  <c r="P298" i="26"/>
  <c r="BI297" i="26"/>
  <c r="BH297" i="26"/>
  <c r="BG297" i="26"/>
  <c r="BF297" i="26"/>
  <c r="T297" i="26"/>
  <c r="R297" i="26"/>
  <c r="P297" i="26"/>
  <c r="BI296" i="26"/>
  <c r="BH296" i="26"/>
  <c r="BG296" i="26"/>
  <c r="BF296" i="26"/>
  <c r="T296" i="26"/>
  <c r="R296" i="26"/>
  <c r="P296" i="26"/>
  <c r="BI294" i="26"/>
  <c r="BH294" i="26"/>
  <c r="BG294" i="26"/>
  <c r="BF294" i="26"/>
  <c r="T294" i="26"/>
  <c r="R294" i="26"/>
  <c r="P294" i="26"/>
  <c r="BI290" i="26"/>
  <c r="BH290" i="26"/>
  <c r="BG290" i="26"/>
  <c r="BF290" i="26"/>
  <c r="T290" i="26"/>
  <c r="R290" i="26"/>
  <c r="P290" i="26"/>
  <c r="BI289" i="26"/>
  <c r="BH289" i="26"/>
  <c r="BG289" i="26"/>
  <c r="BF289" i="26"/>
  <c r="T289" i="26"/>
  <c r="R289" i="26"/>
  <c r="P289" i="26"/>
  <c r="BI288" i="26"/>
  <c r="BH288" i="26"/>
  <c r="BG288" i="26"/>
  <c r="BF288" i="26"/>
  <c r="T288" i="26"/>
  <c r="R288" i="26"/>
  <c r="P288" i="26"/>
  <c r="BI287" i="26"/>
  <c r="BH287" i="26"/>
  <c r="BG287" i="26"/>
  <c r="BF287" i="26"/>
  <c r="T287" i="26"/>
  <c r="R287" i="26"/>
  <c r="P287" i="26"/>
  <c r="BI286" i="26"/>
  <c r="BH286" i="26"/>
  <c r="BG286" i="26"/>
  <c r="BF286" i="26"/>
  <c r="T286" i="26"/>
  <c r="R286" i="26"/>
  <c r="P286" i="26"/>
  <c r="BI285" i="26"/>
  <c r="BH285" i="26"/>
  <c r="BG285" i="26"/>
  <c r="BF285" i="26"/>
  <c r="T285" i="26"/>
  <c r="R285" i="26"/>
  <c r="P285" i="26"/>
  <c r="BI284" i="26"/>
  <c r="BH284" i="26"/>
  <c r="BG284" i="26"/>
  <c r="BF284" i="26"/>
  <c r="T284" i="26"/>
  <c r="R284" i="26"/>
  <c r="P284" i="26"/>
  <c r="BI283" i="26"/>
  <c r="BH283" i="26"/>
  <c r="BG283" i="26"/>
  <c r="BF283" i="26"/>
  <c r="T283" i="26"/>
  <c r="R283" i="26"/>
  <c r="P283" i="26"/>
  <c r="BI280" i="26"/>
  <c r="BH280" i="26"/>
  <c r="BG280" i="26"/>
  <c r="BF280" i="26"/>
  <c r="T280" i="26"/>
  <c r="R280" i="26"/>
  <c r="P280" i="26"/>
  <c r="BI278" i="26"/>
  <c r="BH278" i="26"/>
  <c r="BG278" i="26"/>
  <c r="BF278" i="26"/>
  <c r="T278" i="26"/>
  <c r="R278" i="26"/>
  <c r="P278" i="26"/>
  <c r="BI276" i="26"/>
  <c r="BH276" i="26"/>
  <c r="BG276" i="26"/>
  <c r="BF276" i="26"/>
  <c r="T276" i="26"/>
  <c r="R276" i="26"/>
  <c r="P276" i="26"/>
  <c r="BI274" i="26"/>
  <c r="BH274" i="26"/>
  <c r="BG274" i="26"/>
  <c r="BF274" i="26"/>
  <c r="T274" i="26"/>
  <c r="R274" i="26"/>
  <c r="P274" i="26"/>
  <c r="BI272" i="26"/>
  <c r="BH272" i="26"/>
  <c r="BG272" i="26"/>
  <c r="BF272" i="26"/>
  <c r="T272" i="26"/>
  <c r="R272" i="26"/>
  <c r="P272" i="26"/>
  <c r="BI270" i="26"/>
  <c r="BH270" i="26"/>
  <c r="BG270" i="26"/>
  <c r="BF270" i="26"/>
  <c r="T270" i="26"/>
  <c r="R270" i="26"/>
  <c r="P270" i="26"/>
  <c r="BI268" i="26"/>
  <c r="BH268" i="26"/>
  <c r="BG268" i="26"/>
  <c r="BF268" i="26"/>
  <c r="T268" i="26"/>
  <c r="R268" i="26"/>
  <c r="P268" i="26"/>
  <c r="BI259" i="26"/>
  <c r="BH259" i="26"/>
  <c r="BG259" i="26"/>
  <c r="BF259" i="26"/>
  <c r="T259" i="26"/>
  <c r="R259" i="26"/>
  <c r="P259" i="26"/>
  <c r="BI258" i="26"/>
  <c r="BH258" i="26"/>
  <c r="BG258" i="26"/>
  <c r="BF258" i="26"/>
  <c r="T258" i="26"/>
  <c r="R258" i="26"/>
  <c r="P258" i="26"/>
  <c r="BI250" i="26"/>
  <c r="BH250" i="26"/>
  <c r="BG250" i="26"/>
  <c r="BF250" i="26"/>
  <c r="T250" i="26"/>
  <c r="R250" i="26"/>
  <c r="P250" i="26"/>
  <c r="BI242" i="26"/>
  <c r="BH242" i="26"/>
  <c r="BG242" i="26"/>
  <c r="BF242" i="26"/>
  <c r="T242" i="26"/>
  <c r="R242" i="26"/>
  <c r="P242" i="26"/>
  <c r="BI241" i="26"/>
  <c r="BH241" i="26"/>
  <c r="BG241" i="26"/>
  <c r="BF241" i="26"/>
  <c r="T241" i="26"/>
  <c r="R241" i="26"/>
  <c r="P241" i="26"/>
  <c r="BI240" i="26"/>
  <c r="BH240" i="26"/>
  <c r="BG240" i="26"/>
  <c r="BF240" i="26"/>
  <c r="T240" i="26"/>
  <c r="R240" i="26"/>
  <c r="P240" i="26"/>
  <c r="BI236" i="26"/>
  <c r="BH236" i="26"/>
  <c r="BG236" i="26"/>
  <c r="BF236" i="26"/>
  <c r="T236" i="26"/>
  <c r="R236" i="26"/>
  <c r="P236" i="26"/>
  <c r="BI234" i="26"/>
  <c r="BH234" i="26"/>
  <c r="BG234" i="26"/>
  <c r="BF234" i="26"/>
  <c r="T234" i="26"/>
  <c r="R234" i="26"/>
  <c r="P234" i="26"/>
  <c r="BI232" i="26"/>
  <c r="BH232" i="26"/>
  <c r="BG232" i="26"/>
  <c r="BF232" i="26"/>
  <c r="T232" i="26"/>
  <c r="R232" i="26"/>
  <c r="P232" i="26"/>
  <c r="BI230" i="26"/>
  <c r="BH230" i="26"/>
  <c r="BG230" i="26"/>
  <c r="BF230" i="26"/>
  <c r="T230" i="26"/>
  <c r="R230" i="26"/>
  <c r="P230" i="26"/>
  <c r="BI227" i="26"/>
  <c r="BH227" i="26"/>
  <c r="BG227" i="26"/>
  <c r="BF227" i="26"/>
  <c r="T227" i="26"/>
  <c r="R227" i="26"/>
  <c r="P227" i="26"/>
  <c r="BI226" i="26"/>
  <c r="BH226" i="26"/>
  <c r="BG226" i="26"/>
  <c r="BF226" i="26"/>
  <c r="T226" i="26"/>
  <c r="R226" i="26"/>
  <c r="P226" i="26"/>
  <c r="BI225" i="26"/>
  <c r="BH225" i="26"/>
  <c r="BG225" i="26"/>
  <c r="BF225" i="26"/>
  <c r="T225" i="26"/>
  <c r="R225" i="26"/>
  <c r="P225" i="26"/>
  <c r="BI224" i="26"/>
  <c r="BH224" i="26"/>
  <c r="BG224" i="26"/>
  <c r="BF224" i="26"/>
  <c r="T224" i="26"/>
  <c r="R224" i="26"/>
  <c r="P224" i="26"/>
  <c r="BI223" i="26"/>
  <c r="BH223" i="26"/>
  <c r="BG223" i="26"/>
  <c r="BF223" i="26"/>
  <c r="T223" i="26"/>
  <c r="R223" i="26"/>
  <c r="P223" i="26"/>
  <c r="BI222" i="26"/>
  <c r="BH222" i="26"/>
  <c r="BG222" i="26"/>
  <c r="BF222" i="26"/>
  <c r="T222" i="26"/>
  <c r="R222" i="26"/>
  <c r="P222" i="26"/>
  <c r="BI220" i="26"/>
  <c r="BH220" i="26"/>
  <c r="BG220" i="26"/>
  <c r="BF220" i="26"/>
  <c r="T220" i="26"/>
  <c r="R220" i="26"/>
  <c r="P220" i="26"/>
  <c r="BI217" i="26"/>
  <c r="BH217" i="26"/>
  <c r="BG217" i="26"/>
  <c r="BF217" i="26"/>
  <c r="T217" i="26"/>
  <c r="R217" i="26"/>
  <c r="P217" i="26"/>
  <c r="BI216" i="26"/>
  <c r="BH216" i="26"/>
  <c r="BG216" i="26"/>
  <c r="BF216" i="26"/>
  <c r="T216" i="26"/>
  <c r="R216" i="26"/>
  <c r="P216" i="26"/>
  <c r="BI215" i="26"/>
  <c r="BH215" i="26"/>
  <c r="BG215" i="26"/>
  <c r="BF215" i="26"/>
  <c r="T215" i="26"/>
  <c r="R215" i="26"/>
  <c r="P215" i="26"/>
  <c r="BI213" i="26"/>
  <c r="BH213" i="26"/>
  <c r="BG213" i="26"/>
  <c r="BF213" i="26"/>
  <c r="T213" i="26"/>
  <c r="R213" i="26"/>
  <c r="P213" i="26"/>
  <c r="BI211" i="26"/>
  <c r="BH211" i="26"/>
  <c r="BG211" i="26"/>
  <c r="BF211" i="26"/>
  <c r="T211" i="26"/>
  <c r="R211" i="26"/>
  <c r="P211" i="26"/>
  <c r="BI209" i="26"/>
  <c r="BH209" i="26"/>
  <c r="BG209" i="26"/>
  <c r="BF209" i="26"/>
  <c r="T209" i="26"/>
  <c r="R209" i="26"/>
  <c r="P209" i="26"/>
  <c r="BI207" i="26"/>
  <c r="BH207" i="26"/>
  <c r="BG207" i="26"/>
  <c r="BF207" i="26"/>
  <c r="T207" i="26"/>
  <c r="R207" i="26"/>
  <c r="P207" i="26"/>
  <c r="BI205" i="26"/>
  <c r="BH205" i="26"/>
  <c r="BG205" i="26"/>
  <c r="BF205" i="26"/>
  <c r="T205" i="26"/>
  <c r="R205" i="26"/>
  <c r="P205" i="26"/>
  <c r="BI203" i="26"/>
  <c r="BH203" i="26"/>
  <c r="BG203" i="26"/>
  <c r="BF203" i="26"/>
  <c r="T203" i="26"/>
  <c r="R203" i="26"/>
  <c r="P203" i="26"/>
  <c r="BI201" i="26"/>
  <c r="BH201" i="26"/>
  <c r="BG201" i="26"/>
  <c r="BF201" i="26"/>
  <c r="T201" i="26"/>
  <c r="R201" i="26"/>
  <c r="P201" i="26"/>
  <c r="BI199" i="26"/>
  <c r="BH199" i="26"/>
  <c r="BG199" i="26"/>
  <c r="BF199" i="26"/>
  <c r="T199" i="26"/>
  <c r="R199" i="26"/>
  <c r="P199" i="26"/>
  <c r="BI197" i="26"/>
  <c r="BH197" i="26"/>
  <c r="BG197" i="26"/>
  <c r="BF197" i="26"/>
  <c r="T197" i="26"/>
  <c r="R197" i="26"/>
  <c r="P197" i="26"/>
  <c r="BI195" i="26"/>
  <c r="BH195" i="26"/>
  <c r="BG195" i="26"/>
  <c r="BF195" i="26"/>
  <c r="T195" i="26"/>
  <c r="R195" i="26"/>
  <c r="P195" i="26"/>
  <c r="BI193" i="26"/>
  <c r="BH193" i="26"/>
  <c r="BG193" i="26"/>
  <c r="BF193" i="26"/>
  <c r="T193" i="26"/>
  <c r="R193" i="26"/>
  <c r="P193" i="26"/>
  <c r="BI190" i="26"/>
  <c r="BH190" i="26"/>
  <c r="BG190" i="26"/>
  <c r="BF190" i="26"/>
  <c r="T190" i="26"/>
  <c r="T189" i="26"/>
  <c r="R190" i="26"/>
  <c r="R189" i="26" s="1"/>
  <c r="P190" i="26"/>
  <c r="P189" i="26"/>
  <c r="BI188" i="26"/>
  <c r="BH188" i="26"/>
  <c r="BG188" i="26"/>
  <c r="BF188" i="26"/>
  <c r="T188" i="26"/>
  <c r="R188" i="26"/>
  <c r="P188" i="26"/>
  <c r="BI187" i="26"/>
  <c r="BH187" i="26"/>
  <c r="BG187" i="26"/>
  <c r="BF187" i="26"/>
  <c r="T187" i="26"/>
  <c r="R187" i="26"/>
  <c r="P187" i="26"/>
  <c r="BI186" i="26"/>
  <c r="BH186" i="26"/>
  <c r="BG186" i="26"/>
  <c r="BF186" i="26"/>
  <c r="T186" i="26"/>
  <c r="R186" i="26"/>
  <c r="P186" i="26"/>
  <c r="BI185" i="26"/>
  <c r="BH185" i="26"/>
  <c r="BG185" i="26"/>
  <c r="BF185" i="26"/>
  <c r="T185" i="26"/>
  <c r="R185" i="26"/>
  <c r="P185" i="26"/>
  <c r="BI183" i="26"/>
  <c r="BH183" i="26"/>
  <c r="BG183" i="26"/>
  <c r="BF183" i="26"/>
  <c r="T183" i="26"/>
  <c r="R183" i="26"/>
  <c r="P183" i="26"/>
  <c r="BI181" i="26"/>
  <c r="BH181" i="26"/>
  <c r="BG181" i="26"/>
  <c r="BF181" i="26"/>
  <c r="T181" i="26"/>
  <c r="R181" i="26"/>
  <c r="P181" i="26"/>
  <c r="BI180" i="26"/>
  <c r="BH180" i="26"/>
  <c r="BG180" i="26"/>
  <c r="BF180" i="26"/>
  <c r="T180" i="26"/>
  <c r="R180" i="26"/>
  <c r="P180" i="26"/>
  <c r="BI178" i="26"/>
  <c r="BH178" i="26"/>
  <c r="BG178" i="26"/>
  <c r="BF178" i="26"/>
  <c r="T178" i="26"/>
  <c r="R178" i="26"/>
  <c r="P178" i="26"/>
  <c r="BI176" i="26"/>
  <c r="BH176" i="26"/>
  <c r="BG176" i="26"/>
  <c r="BF176" i="26"/>
  <c r="T176" i="26"/>
  <c r="R176" i="26"/>
  <c r="P176" i="26"/>
  <c r="BI172" i="26"/>
  <c r="BH172" i="26"/>
  <c r="BG172" i="26"/>
  <c r="BF172" i="26"/>
  <c r="T172" i="26"/>
  <c r="R172" i="26"/>
  <c r="P172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5" i="26"/>
  <c r="BH165" i="26"/>
  <c r="BG165" i="26"/>
  <c r="BF165" i="26"/>
  <c r="T165" i="26"/>
  <c r="R165" i="26"/>
  <c r="P165" i="26"/>
  <c r="BI156" i="26"/>
  <c r="BH156" i="26"/>
  <c r="BG156" i="26"/>
  <c r="BF156" i="26"/>
  <c r="T156" i="26"/>
  <c r="T155" i="26" s="1"/>
  <c r="R156" i="26"/>
  <c r="R155" i="26"/>
  <c r="P156" i="26"/>
  <c r="P155" i="26" s="1"/>
  <c r="BI153" i="26"/>
  <c r="BH153" i="26"/>
  <c r="BG153" i="26"/>
  <c r="BF153" i="26"/>
  <c r="T153" i="26"/>
  <c r="T152" i="26"/>
  <c r="R153" i="26"/>
  <c r="R152" i="26" s="1"/>
  <c r="P153" i="26"/>
  <c r="P152" i="26"/>
  <c r="BI151" i="26"/>
  <c r="BH151" i="26"/>
  <c r="BG151" i="26"/>
  <c r="BF151" i="26"/>
  <c r="T151" i="26"/>
  <c r="R151" i="26"/>
  <c r="P151" i="26"/>
  <c r="BI143" i="26"/>
  <c r="BH143" i="26"/>
  <c r="BG143" i="26"/>
  <c r="BF143" i="26"/>
  <c r="T143" i="26"/>
  <c r="R143" i="26"/>
  <c r="P143" i="26"/>
  <c r="BI141" i="26"/>
  <c r="BH141" i="26"/>
  <c r="BG141" i="26"/>
  <c r="BF141" i="26"/>
  <c r="T141" i="26"/>
  <c r="R141" i="26"/>
  <c r="P141" i="26"/>
  <c r="BI140" i="26"/>
  <c r="BH140" i="26"/>
  <c r="BG140" i="26"/>
  <c r="BF140" i="26"/>
  <c r="T140" i="26"/>
  <c r="R140" i="26"/>
  <c r="P140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3" i="26"/>
  <c r="BH133" i="26"/>
  <c r="BG133" i="26"/>
  <c r="BF133" i="26"/>
  <c r="T133" i="26"/>
  <c r="R133" i="26"/>
  <c r="P133" i="26"/>
  <c r="BI131" i="26"/>
  <c r="BH131" i="26"/>
  <c r="BG131" i="26"/>
  <c r="BF131" i="26"/>
  <c r="T131" i="26"/>
  <c r="R131" i="26"/>
  <c r="P131" i="26"/>
  <c r="BI129" i="26"/>
  <c r="BH129" i="26"/>
  <c r="BG129" i="26"/>
  <c r="BF129" i="26"/>
  <c r="T129" i="26"/>
  <c r="R129" i="26"/>
  <c r="P129" i="26"/>
  <c r="BI127" i="26"/>
  <c r="BH127" i="26"/>
  <c r="BG127" i="26"/>
  <c r="BF127" i="26"/>
  <c r="T127" i="26"/>
  <c r="R127" i="26"/>
  <c r="P127" i="26"/>
  <c r="BI122" i="26"/>
  <c r="BH122" i="26"/>
  <c r="BG122" i="26"/>
  <c r="BF122" i="26"/>
  <c r="T122" i="26"/>
  <c r="R122" i="26"/>
  <c r="P122" i="26"/>
  <c r="BI120" i="26"/>
  <c r="BH120" i="26"/>
  <c r="BG120" i="26"/>
  <c r="BF120" i="26"/>
  <c r="T120" i="26"/>
  <c r="R120" i="26"/>
  <c r="P120" i="26"/>
  <c r="BI115" i="26"/>
  <c r="BH115" i="26"/>
  <c r="BG115" i="26"/>
  <c r="BF115" i="26"/>
  <c r="T115" i="26"/>
  <c r="R115" i="26"/>
  <c r="P115" i="26"/>
  <c r="BI109" i="26"/>
  <c r="BH109" i="26"/>
  <c r="BG109" i="26"/>
  <c r="BF109" i="26"/>
  <c r="T109" i="26"/>
  <c r="R109" i="26"/>
  <c r="P109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3" i="26"/>
  <c r="BH103" i="26"/>
  <c r="BG103" i="26"/>
  <c r="BF103" i="26"/>
  <c r="T103" i="26"/>
  <c r="R103" i="26"/>
  <c r="P103" i="26"/>
  <c r="BI101" i="26"/>
  <c r="BH101" i="26"/>
  <c r="BG101" i="26"/>
  <c r="BF101" i="26"/>
  <c r="T101" i="26"/>
  <c r="R101" i="26"/>
  <c r="P101" i="26"/>
  <c r="J95" i="26"/>
  <c r="F95" i="26"/>
  <c r="F93" i="26"/>
  <c r="E91" i="26"/>
  <c r="J58" i="26"/>
  <c r="F58" i="26"/>
  <c r="F56" i="26"/>
  <c r="E54" i="26"/>
  <c r="J26" i="26"/>
  <c r="E26" i="26"/>
  <c r="J59" i="26" s="1"/>
  <c r="J25" i="26"/>
  <c r="J20" i="26"/>
  <c r="E20" i="26"/>
  <c r="F96" i="26" s="1"/>
  <c r="J19" i="26"/>
  <c r="J14" i="26"/>
  <c r="J93" i="26"/>
  <c r="E7" i="26"/>
  <c r="E87" i="26" s="1"/>
  <c r="J39" i="25"/>
  <c r="J38" i="25"/>
  <c r="AY81" i="1" s="1"/>
  <c r="J37" i="25"/>
  <c r="AX81" i="1" s="1"/>
  <c r="BI117" i="25"/>
  <c r="BH117" i="25"/>
  <c r="BG117" i="25"/>
  <c r="BF117" i="25"/>
  <c r="T117" i="25"/>
  <c r="T116" i="25" s="1"/>
  <c r="R117" i="25"/>
  <c r="R116" i="25" s="1"/>
  <c r="P117" i="25"/>
  <c r="P116" i="25" s="1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09" i="25"/>
  <c r="BH109" i="25"/>
  <c r="BG109" i="25"/>
  <c r="BF109" i="25"/>
  <c r="T109" i="25"/>
  <c r="R109" i="25"/>
  <c r="P109" i="25"/>
  <c r="BI107" i="25"/>
  <c r="BH107" i="25"/>
  <c r="BG107" i="25"/>
  <c r="BF107" i="25"/>
  <c r="T107" i="25"/>
  <c r="R107" i="25"/>
  <c r="P107" i="25"/>
  <c r="BI105" i="25"/>
  <c r="BH105" i="25"/>
  <c r="BG105" i="25"/>
  <c r="BF105" i="25"/>
  <c r="T105" i="25"/>
  <c r="R105" i="25"/>
  <c r="P105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BI99" i="25"/>
  <c r="BH99" i="25"/>
  <c r="BG99" i="25"/>
  <c r="BF99" i="25"/>
  <c r="T99" i="25"/>
  <c r="R99" i="25"/>
  <c r="P99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3" i="25"/>
  <c r="BH93" i="25"/>
  <c r="BG93" i="25"/>
  <c r="BF93" i="25"/>
  <c r="T93" i="25"/>
  <c r="R93" i="25"/>
  <c r="P93" i="25"/>
  <c r="J86" i="25"/>
  <c r="F86" i="25"/>
  <c r="F84" i="25"/>
  <c r="E82" i="25"/>
  <c r="J58" i="25"/>
  <c r="F58" i="25"/>
  <c r="F56" i="25"/>
  <c r="E54" i="25"/>
  <c r="J26" i="25"/>
  <c r="E26" i="25"/>
  <c r="J87" i="25" s="1"/>
  <c r="J25" i="25"/>
  <c r="J20" i="25"/>
  <c r="E20" i="25"/>
  <c r="F59" i="25" s="1"/>
  <c r="J19" i="25"/>
  <c r="J14" i="25"/>
  <c r="J56" i="25" s="1"/>
  <c r="E7" i="25"/>
  <c r="E78" i="25"/>
  <c r="J39" i="24"/>
  <c r="J38" i="24"/>
  <c r="AY80" i="1" s="1"/>
  <c r="J37" i="24"/>
  <c r="AX80" i="1" s="1"/>
  <c r="BI95" i="24"/>
  <c r="BH95" i="24"/>
  <c r="BG95" i="24"/>
  <c r="BF95" i="24"/>
  <c r="T95" i="24"/>
  <c r="T94" i="24" s="1"/>
  <c r="R95" i="24"/>
  <c r="R94" i="24" s="1"/>
  <c r="P95" i="24"/>
  <c r="P94" i="24" s="1"/>
  <c r="BI92" i="24"/>
  <c r="BH92" i="24"/>
  <c r="BG92" i="24"/>
  <c r="BF92" i="24"/>
  <c r="T92" i="24"/>
  <c r="R92" i="24"/>
  <c r="P92" i="24"/>
  <c r="BI91" i="24"/>
  <c r="BH91" i="24"/>
  <c r="BG91" i="24"/>
  <c r="BF91" i="24"/>
  <c r="T91" i="24"/>
  <c r="R91" i="24"/>
  <c r="P91" i="24"/>
  <c r="J84" i="24"/>
  <c r="F84" i="24"/>
  <c r="F82" i="24"/>
  <c r="E80" i="24"/>
  <c r="J58" i="24"/>
  <c r="F58" i="24"/>
  <c r="F56" i="24"/>
  <c r="E54" i="24"/>
  <c r="J26" i="24"/>
  <c r="E26" i="24"/>
  <c r="J59" i="24"/>
  <c r="J25" i="24"/>
  <c r="J20" i="24"/>
  <c r="E20" i="24"/>
  <c r="F59" i="24"/>
  <c r="J19" i="24"/>
  <c r="J14" i="24"/>
  <c r="J82" i="24" s="1"/>
  <c r="E7" i="24"/>
  <c r="E76" i="24" s="1"/>
  <c r="J39" i="23"/>
  <c r="J38" i="23"/>
  <c r="AY79" i="1"/>
  <c r="J37" i="23"/>
  <c r="AX79" i="1" s="1"/>
  <c r="BI267" i="23"/>
  <c r="BH267" i="23"/>
  <c r="BG267" i="23"/>
  <c r="BF267" i="23"/>
  <c r="T267" i="23"/>
  <c r="T266" i="23"/>
  <c r="R267" i="23"/>
  <c r="R266" i="23" s="1"/>
  <c r="P267" i="23"/>
  <c r="P266" i="23"/>
  <c r="BI265" i="23"/>
  <c r="BH265" i="23"/>
  <c r="BG265" i="23"/>
  <c r="BF265" i="23"/>
  <c r="T265" i="23"/>
  <c r="R265" i="23"/>
  <c r="P265" i="23"/>
  <c r="BI264" i="23"/>
  <c r="BH264" i="23"/>
  <c r="BG264" i="23"/>
  <c r="BF264" i="23"/>
  <c r="T264" i="23"/>
  <c r="R264" i="23"/>
  <c r="P264" i="23"/>
  <c r="BI262" i="23"/>
  <c r="BH262" i="23"/>
  <c r="BG262" i="23"/>
  <c r="BF262" i="23"/>
  <c r="T262" i="23"/>
  <c r="R262" i="23"/>
  <c r="P262" i="23"/>
  <c r="BI261" i="23"/>
  <c r="BH261" i="23"/>
  <c r="BG261" i="23"/>
  <c r="BF261" i="23"/>
  <c r="T261" i="23"/>
  <c r="R261" i="23"/>
  <c r="P261" i="23"/>
  <c r="BI259" i="23"/>
  <c r="BH259" i="23"/>
  <c r="BG259" i="23"/>
  <c r="BF259" i="23"/>
  <c r="T259" i="23"/>
  <c r="R259" i="23"/>
  <c r="P259" i="23"/>
  <c r="BI255" i="23"/>
  <c r="BH255" i="23"/>
  <c r="BG255" i="23"/>
  <c r="BF255" i="23"/>
  <c r="T255" i="23"/>
  <c r="R255" i="23"/>
  <c r="P255" i="23"/>
  <c r="BI254" i="23"/>
  <c r="BH254" i="23"/>
  <c r="BG254" i="23"/>
  <c r="BF254" i="23"/>
  <c r="T254" i="23"/>
  <c r="R254" i="23"/>
  <c r="P254" i="23"/>
  <c r="BI250" i="23"/>
  <c r="BH250" i="23"/>
  <c r="BG250" i="23"/>
  <c r="BF250" i="23"/>
  <c r="T250" i="23"/>
  <c r="R250" i="23"/>
  <c r="P250" i="23"/>
  <c r="BI246" i="23"/>
  <c r="BH246" i="23"/>
  <c r="BG246" i="23"/>
  <c r="BF246" i="23"/>
  <c r="T246" i="23"/>
  <c r="R246" i="23"/>
  <c r="P246" i="23"/>
  <c r="BI242" i="23"/>
  <c r="BH242" i="23"/>
  <c r="BG242" i="23"/>
  <c r="BF242" i="23"/>
  <c r="T242" i="23"/>
  <c r="R242" i="23"/>
  <c r="P242" i="23"/>
  <c r="BI238" i="23"/>
  <c r="BH238" i="23"/>
  <c r="BG238" i="23"/>
  <c r="BF238" i="23"/>
  <c r="T238" i="23"/>
  <c r="R238" i="23"/>
  <c r="P238" i="23"/>
  <c r="BI237" i="23"/>
  <c r="BH237" i="23"/>
  <c r="BG237" i="23"/>
  <c r="BF237" i="23"/>
  <c r="T237" i="23"/>
  <c r="R237" i="23"/>
  <c r="P237" i="23"/>
  <c r="BI232" i="23"/>
  <c r="BH232" i="23"/>
  <c r="BG232" i="23"/>
  <c r="BF232" i="23"/>
  <c r="T232" i="23"/>
  <c r="R232" i="23"/>
  <c r="P232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19" i="23"/>
  <c r="BH219" i="23"/>
  <c r="BG219" i="23"/>
  <c r="BF219" i="23"/>
  <c r="T219" i="23"/>
  <c r="R219" i="23"/>
  <c r="P219" i="23"/>
  <c r="BI191" i="23"/>
  <c r="BH191" i="23"/>
  <c r="BG191" i="23"/>
  <c r="BF191" i="23"/>
  <c r="T191" i="23"/>
  <c r="R191" i="23"/>
  <c r="P191" i="23"/>
  <c r="BI184" i="23"/>
  <c r="BH184" i="23"/>
  <c r="BG184" i="23"/>
  <c r="BF184" i="23"/>
  <c r="T184" i="23"/>
  <c r="R184" i="23"/>
  <c r="P184" i="23"/>
  <c r="BI161" i="23"/>
  <c r="BH161" i="23"/>
  <c r="BG161" i="23"/>
  <c r="BF161" i="23"/>
  <c r="T161" i="23"/>
  <c r="R161" i="23"/>
  <c r="P161" i="23"/>
  <c r="BI154" i="23"/>
  <c r="BH154" i="23"/>
  <c r="BG154" i="23"/>
  <c r="BF154" i="23"/>
  <c r="T154" i="23"/>
  <c r="R154" i="23"/>
  <c r="P154" i="23"/>
  <c r="BI131" i="23"/>
  <c r="BH131" i="23"/>
  <c r="BG131" i="23"/>
  <c r="BF131" i="23"/>
  <c r="T131" i="23"/>
  <c r="R131" i="23"/>
  <c r="P131" i="23"/>
  <c r="BI128" i="23"/>
  <c r="BH128" i="23"/>
  <c r="BG128" i="23"/>
  <c r="BF128" i="23"/>
  <c r="T128" i="23"/>
  <c r="R128" i="23"/>
  <c r="P128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6" i="23"/>
  <c r="BH116" i="23"/>
  <c r="BG116" i="23"/>
  <c r="BF116" i="23"/>
  <c r="T116" i="23"/>
  <c r="R116" i="23"/>
  <c r="P116" i="23"/>
  <c r="BI111" i="23"/>
  <c r="BH111" i="23"/>
  <c r="BG111" i="23"/>
  <c r="BF111" i="23"/>
  <c r="T111" i="23"/>
  <c r="R111" i="23"/>
  <c r="P111" i="23"/>
  <c r="BI106" i="23"/>
  <c r="BH106" i="23"/>
  <c r="BG106" i="23"/>
  <c r="BF106" i="23"/>
  <c r="T106" i="23"/>
  <c r="R106" i="23"/>
  <c r="P106" i="23"/>
  <c r="BI102" i="23"/>
  <c r="BH102" i="23"/>
  <c r="BG102" i="23"/>
  <c r="BF102" i="23"/>
  <c r="T102" i="23"/>
  <c r="R102" i="23"/>
  <c r="P102" i="23"/>
  <c r="BI97" i="23"/>
  <c r="BH97" i="23"/>
  <c r="BG97" i="23"/>
  <c r="BF97" i="23"/>
  <c r="T97" i="23"/>
  <c r="R97" i="23"/>
  <c r="P97" i="23"/>
  <c r="BI93" i="23"/>
  <c r="BH93" i="23"/>
  <c r="BG93" i="23"/>
  <c r="BF93" i="23"/>
  <c r="T93" i="23"/>
  <c r="R93" i="23"/>
  <c r="P93" i="23"/>
  <c r="J86" i="23"/>
  <c r="F86" i="23"/>
  <c r="F84" i="23"/>
  <c r="E82" i="23"/>
  <c r="J58" i="23"/>
  <c r="F58" i="23"/>
  <c r="F56" i="23"/>
  <c r="E54" i="23"/>
  <c r="J26" i="23"/>
  <c r="E26" i="23"/>
  <c r="J59" i="23" s="1"/>
  <c r="J25" i="23"/>
  <c r="J20" i="23"/>
  <c r="E20" i="23"/>
  <c r="F87" i="23" s="1"/>
  <c r="J19" i="23"/>
  <c r="J14" i="23"/>
  <c r="J56" i="23"/>
  <c r="E7" i="23"/>
  <c r="E50" i="23" s="1"/>
  <c r="J39" i="22"/>
  <c r="J38" i="22"/>
  <c r="AY78" i="1" s="1"/>
  <c r="J37" i="22"/>
  <c r="AX78" i="1" s="1"/>
  <c r="BI365" i="22"/>
  <c r="BH365" i="22"/>
  <c r="BG365" i="22"/>
  <c r="BF365" i="22"/>
  <c r="T365" i="22"/>
  <c r="R365" i="22"/>
  <c r="P365" i="22"/>
  <c r="BI364" i="22"/>
  <c r="BH364" i="22"/>
  <c r="BG364" i="22"/>
  <c r="BF364" i="22"/>
  <c r="T364" i="22"/>
  <c r="R364" i="22"/>
  <c r="P364" i="22"/>
  <c r="BI363" i="22"/>
  <c r="BH363" i="22"/>
  <c r="BG363" i="22"/>
  <c r="BF363" i="22"/>
  <c r="T363" i="22"/>
  <c r="R363" i="22"/>
  <c r="P363" i="22"/>
  <c r="BI362" i="22"/>
  <c r="BH362" i="22"/>
  <c r="BG362" i="22"/>
  <c r="BF362" i="22"/>
  <c r="T362" i="22"/>
  <c r="R362" i="22"/>
  <c r="P362" i="22"/>
  <c r="BI361" i="22"/>
  <c r="BH361" i="22"/>
  <c r="BG361" i="22"/>
  <c r="BF361" i="22"/>
  <c r="T361" i="22"/>
  <c r="R361" i="22"/>
  <c r="P361" i="22"/>
  <c r="BI360" i="22"/>
  <c r="BH360" i="22"/>
  <c r="BG360" i="22"/>
  <c r="BF360" i="22"/>
  <c r="T360" i="22"/>
  <c r="R360" i="22"/>
  <c r="P360" i="22"/>
  <c r="BI359" i="22"/>
  <c r="BH359" i="22"/>
  <c r="BG359" i="22"/>
  <c r="BF359" i="22"/>
  <c r="T359" i="22"/>
  <c r="R359" i="22"/>
  <c r="P359" i="22"/>
  <c r="BI358" i="22"/>
  <c r="BH358" i="22"/>
  <c r="BG358" i="22"/>
  <c r="BF358" i="22"/>
  <c r="T358" i="22"/>
  <c r="R358" i="22"/>
  <c r="P358" i="22"/>
  <c r="BI357" i="22"/>
  <c r="BH357" i="22"/>
  <c r="BG357" i="22"/>
  <c r="BF357" i="22"/>
  <c r="T357" i="22"/>
  <c r="R357" i="22"/>
  <c r="P357" i="22"/>
  <c r="BI356" i="22"/>
  <c r="BH356" i="22"/>
  <c r="BG356" i="22"/>
  <c r="BF356" i="22"/>
  <c r="T356" i="22"/>
  <c r="R356" i="22"/>
  <c r="P356" i="22"/>
  <c r="BI346" i="22"/>
  <c r="BH346" i="22"/>
  <c r="BG346" i="22"/>
  <c r="BF346" i="22"/>
  <c r="T346" i="22"/>
  <c r="R346" i="22"/>
  <c r="P346" i="22"/>
  <c r="BI342" i="22"/>
  <c r="BH342" i="22"/>
  <c r="BG342" i="22"/>
  <c r="BF342" i="22"/>
  <c r="T342" i="22"/>
  <c r="T341" i="22" s="1"/>
  <c r="R342" i="22"/>
  <c r="R341" i="22" s="1"/>
  <c r="P342" i="22"/>
  <c r="P341" i="22" s="1"/>
  <c r="BI336" i="22"/>
  <c r="BH336" i="22"/>
  <c r="BG336" i="22"/>
  <c r="BF336" i="22"/>
  <c r="T336" i="22"/>
  <c r="T335" i="22"/>
  <c r="R336" i="22"/>
  <c r="R335" i="22" s="1"/>
  <c r="P336" i="22"/>
  <c r="P335" i="22"/>
  <c r="BI334" i="22"/>
  <c r="BH334" i="22"/>
  <c r="BG334" i="22"/>
  <c r="BF334" i="22"/>
  <c r="T334" i="22"/>
  <c r="R334" i="22"/>
  <c r="P334" i="22"/>
  <c r="BI330" i="22"/>
  <c r="BH330" i="22"/>
  <c r="BG330" i="22"/>
  <c r="BF330" i="22"/>
  <c r="T330" i="22"/>
  <c r="R330" i="22"/>
  <c r="P330" i="22"/>
  <c r="BI325" i="22"/>
  <c r="BH325" i="22"/>
  <c r="BG325" i="22"/>
  <c r="BF325" i="22"/>
  <c r="T325" i="22"/>
  <c r="R325" i="22"/>
  <c r="P325" i="22"/>
  <c r="BI323" i="22"/>
  <c r="BH323" i="22"/>
  <c r="BG323" i="22"/>
  <c r="BF323" i="22"/>
  <c r="T323" i="22"/>
  <c r="R323" i="22"/>
  <c r="P323" i="22"/>
  <c r="BI319" i="22"/>
  <c r="BH319" i="22"/>
  <c r="BG319" i="22"/>
  <c r="BF319" i="22"/>
  <c r="T319" i="22"/>
  <c r="R319" i="22"/>
  <c r="P319" i="22"/>
  <c r="BI317" i="22"/>
  <c r="BH317" i="22"/>
  <c r="BG317" i="22"/>
  <c r="BF317" i="22"/>
  <c r="T317" i="22"/>
  <c r="R317" i="22"/>
  <c r="P317" i="22"/>
  <c r="BI311" i="22"/>
  <c r="BH311" i="22"/>
  <c r="BG311" i="22"/>
  <c r="BF311" i="22"/>
  <c r="T311" i="22"/>
  <c r="R311" i="22"/>
  <c r="P311" i="22"/>
  <c r="BI307" i="22"/>
  <c r="BH307" i="22"/>
  <c r="BG307" i="22"/>
  <c r="BF307" i="22"/>
  <c r="T307" i="22"/>
  <c r="R307" i="22"/>
  <c r="P307" i="22"/>
  <c r="BI305" i="22"/>
  <c r="BH305" i="22"/>
  <c r="BG305" i="22"/>
  <c r="BF305" i="22"/>
  <c r="T305" i="22"/>
  <c r="R305" i="22"/>
  <c r="P305" i="22"/>
  <c r="BI303" i="22"/>
  <c r="BH303" i="22"/>
  <c r="BG303" i="22"/>
  <c r="BF303" i="22"/>
  <c r="T303" i="22"/>
  <c r="R303" i="22"/>
  <c r="P303" i="22"/>
  <c r="BI299" i="22"/>
  <c r="BH299" i="22"/>
  <c r="BG299" i="22"/>
  <c r="BF299" i="22"/>
  <c r="T299" i="22"/>
  <c r="R299" i="22"/>
  <c r="P299" i="22"/>
  <c r="BI297" i="22"/>
  <c r="BH297" i="22"/>
  <c r="BG297" i="22"/>
  <c r="BF297" i="22"/>
  <c r="T297" i="22"/>
  <c r="R297" i="22"/>
  <c r="P297" i="22"/>
  <c r="BI292" i="22"/>
  <c r="BH292" i="22"/>
  <c r="BG292" i="22"/>
  <c r="BF292" i="22"/>
  <c r="T292" i="22"/>
  <c r="R292" i="22"/>
  <c r="P292" i="22"/>
  <c r="BI288" i="22"/>
  <c r="BH288" i="22"/>
  <c r="BG288" i="22"/>
  <c r="BF288" i="22"/>
  <c r="T288" i="22"/>
  <c r="R288" i="22"/>
  <c r="P288" i="22"/>
  <c r="BI286" i="22"/>
  <c r="BH286" i="22"/>
  <c r="BG286" i="22"/>
  <c r="BF286" i="22"/>
  <c r="T286" i="22"/>
  <c r="R286" i="22"/>
  <c r="P286" i="22"/>
  <c r="BI282" i="22"/>
  <c r="BH282" i="22"/>
  <c r="BG282" i="22"/>
  <c r="BF282" i="22"/>
  <c r="T282" i="22"/>
  <c r="R282" i="22"/>
  <c r="P282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2" i="22"/>
  <c r="BH272" i="22"/>
  <c r="BG272" i="22"/>
  <c r="BF272" i="22"/>
  <c r="T272" i="22"/>
  <c r="R272" i="22"/>
  <c r="P272" i="22"/>
  <c r="BI270" i="22"/>
  <c r="BH270" i="22"/>
  <c r="BG270" i="22"/>
  <c r="BF270" i="22"/>
  <c r="T270" i="22"/>
  <c r="R270" i="22"/>
  <c r="P270" i="22"/>
  <c r="BI269" i="22"/>
  <c r="BH269" i="22"/>
  <c r="BG269" i="22"/>
  <c r="BF269" i="22"/>
  <c r="T269" i="22"/>
  <c r="R269" i="22"/>
  <c r="P269" i="22"/>
  <c r="BI265" i="22"/>
  <c r="BH265" i="22"/>
  <c r="BG265" i="22"/>
  <c r="BF265" i="22"/>
  <c r="T265" i="22"/>
  <c r="R265" i="22"/>
  <c r="P265" i="22"/>
  <c r="BI261" i="22"/>
  <c r="BH261" i="22"/>
  <c r="BG261" i="22"/>
  <c r="BF261" i="22"/>
  <c r="T261" i="22"/>
  <c r="R261" i="22"/>
  <c r="P261" i="22"/>
  <c r="BI259" i="22"/>
  <c r="BH259" i="22"/>
  <c r="BG259" i="22"/>
  <c r="BF259" i="22"/>
  <c r="T259" i="22"/>
  <c r="R259" i="22"/>
  <c r="P259" i="22"/>
  <c r="BI258" i="22"/>
  <c r="BH258" i="22"/>
  <c r="BG258" i="22"/>
  <c r="BF258" i="22"/>
  <c r="T258" i="22"/>
  <c r="R258" i="22"/>
  <c r="P258" i="22"/>
  <c r="BI253" i="22"/>
  <c r="BH253" i="22"/>
  <c r="BG253" i="22"/>
  <c r="BF253" i="22"/>
  <c r="T253" i="22"/>
  <c r="R253" i="22"/>
  <c r="P253" i="22"/>
  <c r="BI251" i="22"/>
  <c r="BH251" i="22"/>
  <c r="BG251" i="22"/>
  <c r="BF251" i="22"/>
  <c r="T251" i="22"/>
  <c r="R251" i="22"/>
  <c r="P251" i="22"/>
  <c r="BI250" i="22"/>
  <c r="BH250" i="22"/>
  <c r="BG250" i="22"/>
  <c r="BF250" i="22"/>
  <c r="T250" i="22"/>
  <c r="R250" i="22"/>
  <c r="P250" i="22"/>
  <c r="BI249" i="22"/>
  <c r="BH249" i="22"/>
  <c r="BG249" i="22"/>
  <c r="BF249" i="22"/>
  <c r="T249" i="22"/>
  <c r="R249" i="22"/>
  <c r="P249" i="22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6" i="22"/>
  <c r="BH246" i="22"/>
  <c r="BG246" i="22"/>
  <c r="BF246" i="22"/>
  <c r="T246" i="22"/>
  <c r="R246" i="22"/>
  <c r="P246" i="22"/>
  <c r="BI245" i="22"/>
  <c r="BH245" i="22"/>
  <c r="BG245" i="22"/>
  <c r="BF245" i="22"/>
  <c r="T245" i="22"/>
  <c r="R245" i="22"/>
  <c r="P245" i="22"/>
  <c r="BI244" i="22"/>
  <c r="BH244" i="22"/>
  <c r="BG244" i="22"/>
  <c r="BF244" i="22"/>
  <c r="T244" i="22"/>
  <c r="R244" i="22"/>
  <c r="P244" i="22"/>
  <c r="BI243" i="22"/>
  <c r="BH243" i="22"/>
  <c r="BG243" i="22"/>
  <c r="BF243" i="22"/>
  <c r="T243" i="22"/>
  <c r="R243" i="22"/>
  <c r="P243" i="22"/>
  <c r="BI242" i="22"/>
  <c r="BH242" i="22"/>
  <c r="BG242" i="22"/>
  <c r="BF242" i="22"/>
  <c r="T242" i="22"/>
  <c r="R242" i="22"/>
  <c r="P242" i="22"/>
  <c r="BI241" i="22"/>
  <c r="BH241" i="22"/>
  <c r="BG241" i="22"/>
  <c r="BF241" i="22"/>
  <c r="T241" i="22"/>
  <c r="R241" i="22"/>
  <c r="P241" i="22"/>
  <c r="BI240" i="22"/>
  <c r="BH240" i="22"/>
  <c r="BG240" i="22"/>
  <c r="BF240" i="22"/>
  <c r="T240" i="22"/>
  <c r="R240" i="22"/>
  <c r="P240" i="22"/>
  <c r="BI238" i="22"/>
  <c r="BH238" i="22"/>
  <c r="BG238" i="22"/>
  <c r="BF238" i="22"/>
  <c r="T238" i="22"/>
  <c r="R238" i="22"/>
  <c r="P238" i="22"/>
  <c r="BI234" i="22"/>
  <c r="BH234" i="22"/>
  <c r="BG234" i="22"/>
  <c r="BF234" i="22"/>
  <c r="T234" i="22"/>
  <c r="R234" i="22"/>
  <c r="P234" i="22"/>
  <c r="BI230" i="22"/>
  <c r="BH230" i="22"/>
  <c r="BG230" i="22"/>
  <c r="BF230" i="22"/>
  <c r="T230" i="22"/>
  <c r="R230" i="22"/>
  <c r="P230" i="22"/>
  <c r="BI225" i="22"/>
  <c r="BH225" i="22"/>
  <c r="BG225" i="22"/>
  <c r="BF225" i="22"/>
  <c r="T225" i="22"/>
  <c r="R225" i="22"/>
  <c r="P225" i="22"/>
  <c r="BI220" i="22"/>
  <c r="BH220" i="22"/>
  <c r="BG220" i="22"/>
  <c r="BF220" i="22"/>
  <c r="T220" i="22"/>
  <c r="R220" i="22"/>
  <c r="P220" i="22"/>
  <c r="BI216" i="22"/>
  <c r="BH216" i="22"/>
  <c r="BG216" i="22"/>
  <c r="BF216" i="22"/>
  <c r="T216" i="22"/>
  <c r="R216" i="22"/>
  <c r="P216" i="22"/>
  <c r="BI212" i="22"/>
  <c r="BH212" i="22"/>
  <c r="BG212" i="22"/>
  <c r="BF212" i="22"/>
  <c r="T212" i="22"/>
  <c r="R212" i="22"/>
  <c r="P212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1" i="22"/>
  <c r="BH201" i="22"/>
  <c r="BG201" i="22"/>
  <c r="BF201" i="22"/>
  <c r="T201" i="22"/>
  <c r="R201" i="22"/>
  <c r="P201" i="22"/>
  <c r="BI193" i="22"/>
  <c r="BH193" i="22"/>
  <c r="BG193" i="22"/>
  <c r="BF193" i="22"/>
  <c r="T193" i="22"/>
  <c r="R193" i="22"/>
  <c r="P193" i="22"/>
  <c r="BI189" i="22"/>
  <c r="BH189" i="22"/>
  <c r="BG189" i="22"/>
  <c r="BF189" i="22"/>
  <c r="T189" i="22"/>
  <c r="R189" i="22"/>
  <c r="P189" i="22"/>
  <c r="BI184" i="22"/>
  <c r="BH184" i="22"/>
  <c r="BG184" i="22"/>
  <c r="BF184" i="22"/>
  <c r="T184" i="22"/>
  <c r="R184" i="22"/>
  <c r="P184" i="22"/>
  <c r="BI179" i="22"/>
  <c r="BH179" i="22"/>
  <c r="BG179" i="22"/>
  <c r="BF179" i="22"/>
  <c r="T179" i="22"/>
  <c r="R179" i="22"/>
  <c r="P179" i="22"/>
  <c r="BI174" i="22"/>
  <c r="BH174" i="22"/>
  <c r="BG174" i="22"/>
  <c r="BF174" i="22"/>
  <c r="T174" i="22"/>
  <c r="R174" i="22"/>
  <c r="P174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0" i="22"/>
  <c r="BH160" i="22"/>
  <c r="BG160" i="22"/>
  <c r="BF160" i="22"/>
  <c r="T160" i="22"/>
  <c r="R160" i="22"/>
  <c r="P160" i="22"/>
  <c r="BI154" i="22"/>
  <c r="BH154" i="22"/>
  <c r="BG154" i="22"/>
  <c r="BF154" i="22"/>
  <c r="T154" i="22"/>
  <c r="R154" i="22"/>
  <c r="P154" i="22"/>
  <c r="BI148" i="22"/>
  <c r="BH148" i="22"/>
  <c r="BG148" i="22"/>
  <c r="BF148" i="22"/>
  <c r="T148" i="22"/>
  <c r="R148" i="22"/>
  <c r="P148" i="22"/>
  <c r="BI144" i="22"/>
  <c r="BH144" i="22"/>
  <c r="BG144" i="22"/>
  <c r="BF144" i="22"/>
  <c r="T144" i="22"/>
  <c r="R144" i="22"/>
  <c r="P144" i="22"/>
  <c r="BI140" i="22"/>
  <c r="BH140" i="22"/>
  <c r="BG140" i="22"/>
  <c r="BF140" i="22"/>
  <c r="T140" i="22"/>
  <c r="R140" i="22"/>
  <c r="P140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BI127" i="22"/>
  <c r="BH127" i="22"/>
  <c r="BG127" i="22"/>
  <c r="BF127" i="22"/>
  <c r="T127" i="22"/>
  <c r="T126" i="22" s="1"/>
  <c r="R127" i="22"/>
  <c r="R126" i="22" s="1"/>
  <c r="P127" i="22"/>
  <c r="P126" i="22" s="1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18" i="22"/>
  <c r="BH118" i="22"/>
  <c r="BG118" i="22"/>
  <c r="BF118" i="22"/>
  <c r="T118" i="22"/>
  <c r="R118" i="22"/>
  <c r="P118" i="22"/>
  <c r="BI114" i="22"/>
  <c r="BH114" i="22"/>
  <c r="BG114" i="22"/>
  <c r="BF114" i="22"/>
  <c r="T114" i="22"/>
  <c r="R114" i="22"/>
  <c r="P114" i="22"/>
  <c r="BI110" i="22"/>
  <c r="BH110" i="22"/>
  <c r="BG110" i="22"/>
  <c r="BF110" i="22"/>
  <c r="T110" i="22"/>
  <c r="R110" i="22"/>
  <c r="P110" i="22"/>
  <c r="BI109" i="22"/>
  <c r="BH109" i="22"/>
  <c r="BG109" i="22"/>
  <c r="BF109" i="22"/>
  <c r="T109" i="22"/>
  <c r="R109" i="22"/>
  <c r="P109" i="22"/>
  <c r="BI108" i="22"/>
  <c r="BH108" i="22"/>
  <c r="BG108" i="22"/>
  <c r="BF108" i="22"/>
  <c r="T108" i="22"/>
  <c r="R108" i="22"/>
  <c r="P108" i="22"/>
  <c r="BI104" i="22"/>
  <c r="BH104" i="22"/>
  <c r="BG104" i="22"/>
  <c r="BF104" i="22"/>
  <c r="T104" i="22"/>
  <c r="R104" i="22"/>
  <c r="P104" i="22"/>
  <c r="J97" i="22"/>
  <c r="F97" i="22"/>
  <c r="F95" i="22"/>
  <c r="E93" i="22"/>
  <c r="J58" i="22"/>
  <c r="F58" i="22"/>
  <c r="F56" i="22"/>
  <c r="E54" i="22"/>
  <c r="J26" i="22"/>
  <c r="E26" i="22"/>
  <c r="J59" i="22" s="1"/>
  <c r="J25" i="22"/>
  <c r="J20" i="22"/>
  <c r="E20" i="22"/>
  <c r="F98" i="22" s="1"/>
  <c r="J19" i="22"/>
  <c r="J14" i="22"/>
  <c r="J95" i="22" s="1"/>
  <c r="E7" i="22"/>
  <c r="E89" i="22"/>
  <c r="J39" i="21"/>
  <c r="J38" i="21"/>
  <c r="AY76" i="1" s="1"/>
  <c r="J37" i="21"/>
  <c r="AX76" i="1" s="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6" i="21"/>
  <c r="BH116" i="21"/>
  <c r="BG116" i="21"/>
  <c r="BF116" i="21"/>
  <c r="T116" i="21"/>
  <c r="R116" i="21"/>
  <c r="P116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6" i="21"/>
  <c r="BH106" i="21"/>
  <c r="BG106" i="21"/>
  <c r="BF106" i="21"/>
  <c r="T106" i="21"/>
  <c r="R106" i="21"/>
  <c r="P106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J84" i="21"/>
  <c r="F84" i="21"/>
  <c r="F82" i="21"/>
  <c r="E80" i="21"/>
  <c r="J58" i="21"/>
  <c r="F58" i="21"/>
  <c r="F56" i="21"/>
  <c r="E54" i="21"/>
  <c r="J26" i="21"/>
  <c r="E26" i="21"/>
  <c r="J85" i="21" s="1"/>
  <c r="J25" i="21"/>
  <c r="J20" i="21"/>
  <c r="E20" i="21"/>
  <c r="F59" i="21" s="1"/>
  <c r="J19" i="21"/>
  <c r="J14" i="21"/>
  <c r="J56" i="21" s="1"/>
  <c r="E7" i="21"/>
  <c r="E50" i="21" s="1"/>
  <c r="J39" i="20"/>
  <c r="J38" i="20"/>
  <c r="AY75" i="1" s="1"/>
  <c r="J37" i="20"/>
  <c r="AX75" i="1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7" i="20"/>
  <c r="BH117" i="20"/>
  <c r="BG117" i="20"/>
  <c r="BF117" i="20"/>
  <c r="T117" i="20"/>
  <c r="R117" i="20"/>
  <c r="P117" i="20"/>
  <c r="BI116" i="20"/>
  <c r="BH116" i="20"/>
  <c r="BG116" i="20"/>
  <c r="BF116" i="20"/>
  <c r="T116" i="20"/>
  <c r="R116" i="20"/>
  <c r="P116" i="20"/>
  <c r="BI115" i="20"/>
  <c r="BH115" i="20"/>
  <c r="BG115" i="20"/>
  <c r="BF115" i="20"/>
  <c r="T115" i="20"/>
  <c r="R115" i="20"/>
  <c r="P115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12" i="20"/>
  <c r="BH112" i="20"/>
  <c r="BG112" i="20"/>
  <c r="BF112" i="20"/>
  <c r="T112" i="20"/>
  <c r="R112" i="20"/>
  <c r="P112" i="20"/>
  <c r="BI111" i="20"/>
  <c r="BH111" i="20"/>
  <c r="BG111" i="20"/>
  <c r="BF111" i="20"/>
  <c r="T111" i="20"/>
  <c r="R111" i="20"/>
  <c r="P111" i="20"/>
  <c r="BI110" i="20"/>
  <c r="BH110" i="20"/>
  <c r="BG110" i="20"/>
  <c r="BF110" i="20"/>
  <c r="T110" i="20"/>
  <c r="R110" i="20"/>
  <c r="P110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7" i="20"/>
  <c r="BH107" i="20"/>
  <c r="BG107" i="20"/>
  <c r="BF107" i="20"/>
  <c r="T107" i="20"/>
  <c r="R107" i="20"/>
  <c r="P107" i="20"/>
  <c r="BI106" i="20"/>
  <c r="BH106" i="20"/>
  <c r="BG106" i="20"/>
  <c r="BF106" i="20"/>
  <c r="T106" i="20"/>
  <c r="R106" i="20"/>
  <c r="P106" i="20"/>
  <c r="BI105" i="20"/>
  <c r="BH105" i="20"/>
  <c r="BG105" i="20"/>
  <c r="BF105" i="20"/>
  <c r="T105" i="20"/>
  <c r="R105" i="20"/>
  <c r="P105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102" i="20"/>
  <c r="BH102" i="20"/>
  <c r="BG102" i="20"/>
  <c r="BF102" i="20"/>
  <c r="T102" i="20"/>
  <c r="R102" i="20"/>
  <c r="P102" i="20"/>
  <c r="BI101" i="20"/>
  <c r="BH101" i="20"/>
  <c r="BG101" i="20"/>
  <c r="BF101" i="20"/>
  <c r="T101" i="20"/>
  <c r="R101" i="20"/>
  <c r="P101" i="20"/>
  <c r="BI100" i="20"/>
  <c r="BH100" i="20"/>
  <c r="BG100" i="20"/>
  <c r="BF100" i="20"/>
  <c r="T100" i="20"/>
  <c r="R100" i="20"/>
  <c r="P100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7" i="20"/>
  <c r="BH97" i="20"/>
  <c r="BG97" i="20"/>
  <c r="BF97" i="20"/>
  <c r="T97" i="20"/>
  <c r="R97" i="20"/>
  <c r="P97" i="20"/>
  <c r="BI96" i="20"/>
  <c r="BH96" i="20"/>
  <c r="BG96" i="20"/>
  <c r="BF96" i="20"/>
  <c r="T96" i="20"/>
  <c r="R96" i="20"/>
  <c r="P96" i="20"/>
  <c r="BI95" i="20"/>
  <c r="BH95" i="20"/>
  <c r="BG95" i="20"/>
  <c r="BF95" i="20"/>
  <c r="T95" i="20"/>
  <c r="R95" i="20"/>
  <c r="P95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92" i="20"/>
  <c r="BH92" i="20"/>
  <c r="BG92" i="20"/>
  <c r="BF92" i="20"/>
  <c r="T92" i="20"/>
  <c r="R92" i="20"/>
  <c r="P92" i="20"/>
  <c r="BI91" i="20"/>
  <c r="BH91" i="20"/>
  <c r="BG91" i="20"/>
  <c r="BF91" i="20"/>
  <c r="T91" i="20"/>
  <c r="R91" i="20"/>
  <c r="P91" i="20"/>
  <c r="BI90" i="20"/>
  <c r="BH90" i="20"/>
  <c r="BG90" i="20"/>
  <c r="BF90" i="20"/>
  <c r="T90" i="20"/>
  <c r="R90" i="20"/>
  <c r="P90" i="20"/>
  <c r="BI89" i="20"/>
  <c r="BH89" i="20"/>
  <c r="BG89" i="20"/>
  <c r="BF89" i="20"/>
  <c r="T89" i="20"/>
  <c r="R89" i="20"/>
  <c r="P89" i="20"/>
  <c r="J83" i="20"/>
  <c r="F83" i="20"/>
  <c r="F81" i="20"/>
  <c r="E79" i="20"/>
  <c r="J58" i="20"/>
  <c r="F58" i="20"/>
  <c r="F56" i="20"/>
  <c r="E54" i="20"/>
  <c r="J26" i="20"/>
  <c r="E26" i="20"/>
  <c r="J84" i="20" s="1"/>
  <c r="J25" i="20"/>
  <c r="J20" i="20"/>
  <c r="E20" i="20"/>
  <c r="F84" i="20" s="1"/>
  <c r="J19" i="20"/>
  <c r="J14" i="20"/>
  <c r="J81" i="20" s="1"/>
  <c r="E7" i="20"/>
  <c r="E75" i="20"/>
  <c r="J39" i="19"/>
  <c r="J38" i="19"/>
  <c r="AY74" i="1" s="1"/>
  <c r="J37" i="19"/>
  <c r="AX74" i="1" s="1"/>
  <c r="BI203" i="19"/>
  <c r="BH203" i="19"/>
  <c r="BG203" i="19"/>
  <c r="BF203" i="19"/>
  <c r="T203" i="19"/>
  <c r="R203" i="19"/>
  <c r="P203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0" i="19"/>
  <c r="BH180" i="19"/>
  <c r="BG180" i="19"/>
  <c r="BF180" i="19"/>
  <c r="T180" i="19"/>
  <c r="R180" i="19"/>
  <c r="P180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19" i="19"/>
  <c r="BH119" i="19"/>
  <c r="BG119" i="19"/>
  <c r="BF119" i="19"/>
  <c r="T119" i="19"/>
  <c r="R119" i="19"/>
  <c r="P119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1" i="19"/>
  <c r="BH111" i="19"/>
  <c r="BG111" i="19"/>
  <c r="BF111" i="19"/>
  <c r="T111" i="19"/>
  <c r="R111" i="19"/>
  <c r="P111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6" i="19"/>
  <c r="BH106" i="19"/>
  <c r="BG106" i="19"/>
  <c r="BF106" i="19"/>
  <c r="T106" i="19"/>
  <c r="R106" i="19"/>
  <c r="P106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BI99" i="19"/>
  <c r="BH99" i="19"/>
  <c r="BG99" i="19"/>
  <c r="BF99" i="19"/>
  <c r="T99" i="19"/>
  <c r="R99" i="19"/>
  <c r="P99" i="19"/>
  <c r="BI98" i="19"/>
  <c r="BH98" i="19"/>
  <c r="BG98" i="19"/>
  <c r="BF98" i="19"/>
  <c r="T98" i="19"/>
  <c r="R98" i="19"/>
  <c r="P98" i="19"/>
  <c r="BI97" i="19"/>
  <c r="BH97" i="19"/>
  <c r="BG97" i="19"/>
  <c r="BF97" i="19"/>
  <c r="T97" i="19"/>
  <c r="R97" i="19"/>
  <c r="P97" i="19"/>
  <c r="BI96" i="19"/>
  <c r="BH96" i="19"/>
  <c r="BG96" i="19"/>
  <c r="BF96" i="19"/>
  <c r="T96" i="19"/>
  <c r="R96" i="19"/>
  <c r="P96" i="19"/>
  <c r="J90" i="19"/>
  <c r="F90" i="19"/>
  <c r="F88" i="19"/>
  <c r="E86" i="19"/>
  <c r="J58" i="19"/>
  <c r="F58" i="19"/>
  <c r="F56" i="19"/>
  <c r="E54" i="19"/>
  <c r="J26" i="19"/>
  <c r="E26" i="19"/>
  <c r="J59" i="19" s="1"/>
  <c r="J25" i="19"/>
  <c r="J20" i="19"/>
  <c r="E20" i="19"/>
  <c r="F59" i="19" s="1"/>
  <c r="J19" i="19"/>
  <c r="J14" i="19"/>
  <c r="J88" i="19" s="1"/>
  <c r="E7" i="19"/>
  <c r="E82" i="19"/>
  <c r="J39" i="18"/>
  <c r="J38" i="18"/>
  <c r="AY73" i="1" s="1"/>
  <c r="J37" i="18"/>
  <c r="AX73" i="1"/>
  <c r="BI106" i="18"/>
  <c r="BH106" i="18"/>
  <c r="BG106" i="18"/>
  <c r="BF106" i="18"/>
  <c r="T106" i="18"/>
  <c r="R106" i="18"/>
  <c r="P106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3" i="18"/>
  <c r="BH103" i="18"/>
  <c r="BG103" i="18"/>
  <c r="BF103" i="18"/>
  <c r="T103" i="18"/>
  <c r="R103" i="18"/>
  <c r="P103" i="18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99" i="18"/>
  <c r="BH99" i="18"/>
  <c r="BG99" i="18"/>
  <c r="BF99" i="18"/>
  <c r="T99" i="18"/>
  <c r="R99" i="18"/>
  <c r="P99" i="18"/>
  <c r="BI98" i="18"/>
  <c r="BH98" i="18"/>
  <c r="BG98" i="18"/>
  <c r="BF98" i="18"/>
  <c r="T98" i="18"/>
  <c r="R98" i="18"/>
  <c r="P98" i="18"/>
  <c r="BI97" i="18"/>
  <c r="BH97" i="18"/>
  <c r="BG97" i="18"/>
  <c r="BF97" i="18"/>
  <c r="T97" i="18"/>
  <c r="R97" i="18"/>
  <c r="P97" i="18"/>
  <c r="BI96" i="18"/>
  <c r="BH96" i="18"/>
  <c r="BG96" i="18"/>
  <c r="BF96" i="18"/>
  <c r="T96" i="18"/>
  <c r="R96" i="18"/>
  <c r="P96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93" i="18"/>
  <c r="BH93" i="18"/>
  <c r="BG93" i="18"/>
  <c r="BF93" i="18"/>
  <c r="T93" i="18"/>
  <c r="R93" i="18"/>
  <c r="P93" i="18"/>
  <c r="BI92" i="18"/>
  <c r="BH92" i="18"/>
  <c r="BG92" i="18"/>
  <c r="BF92" i="18"/>
  <c r="T92" i="18"/>
  <c r="R92" i="18"/>
  <c r="P92" i="18"/>
  <c r="BI91" i="18"/>
  <c r="BH91" i="18"/>
  <c r="BG91" i="18"/>
  <c r="BF91" i="18"/>
  <c r="T91" i="18"/>
  <c r="R91" i="18"/>
  <c r="P91" i="18"/>
  <c r="BI90" i="18"/>
  <c r="BH90" i="18"/>
  <c r="BG90" i="18"/>
  <c r="BF90" i="18"/>
  <c r="T90" i="18"/>
  <c r="R90" i="18"/>
  <c r="P90" i="18"/>
  <c r="BI89" i="18"/>
  <c r="BH89" i="18"/>
  <c r="BG89" i="18"/>
  <c r="BF89" i="18"/>
  <c r="T89" i="18"/>
  <c r="R89" i="18"/>
  <c r="P89" i="18"/>
  <c r="J83" i="18"/>
  <c r="F83" i="18"/>
  <c r="F81" i="18"/>
  <c r="E79" i="18"/>
  <c r="J58" i="18"/>
  <c r="F58" i="18"/>
  <c r="F56" i="18"/>
  <c r="E54" i="18"/>
  <c r="J26" i="18"/>
  <c r="E26" i="18"/>
  <c r="J84" i="18" s="1"/>
  <c r="J25" i="18"/>
  <c r="J20" i="18"/>
  <c r="E20" i="18"/>
  <c r="F84" i="18" s="1"/>
  <c r="J19" i="18"/>
  <c r="J14" i="18"/>
  <c r="J81" i="18" s="1"/>
  <c r="E7" i="18"/>
  <c r="E75" i="18"/>
  <c r="J39" i="17"/>
  <c r="J38" i="17"/>
  <c r="AY72" i="1" s="1"/>
  <c r="J37" i="17"/>
  <c r="AX72" i="1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08" i="17"/>
  <c r="BH108" i="17"/>
  <c r="BG108" i="17"/>
  <c r="BF108" i="17"/>
  <c r="T108" i="17"/>
  <c r="R108" i="17"/>
  <c r="P108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1" i="17"/>
  <c r="BH101" i="17"/>
  <c r="BG101" i="17"/>
  <c r="BF101" i="17"/>
  <c r="T101" i="17"/>
  <c r="R101" i="17"/>
  <c r="P101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BI95" i="17"/>
  <c r="BH95" i="17"/>
  <c r="BG95" i="17"/>
  <c r="BF95" i="17"/>
  <c r="T95" i="17"/>
  <c r="T94" i="17" s="1"/>
  <c r="R95" i="17"/>
  <c r="R94" i="17"/>
  <c r="P95" i="17"/>
  <c r="P94" i="17" s="1"/>
  <c r="J89" i="17"/>
  <c r="F89" i="17"/>
  <c r="F87" i="17"/>
  <c r="E85" i="17"/>
  <c r="J58" i="17"/>
  <c r="F58" i="17"/>
  <c r="F56" i="17"/>
  <c r="E54" i="17"/>
  <c r="J26" i="17"/>
  <c r="E26" i="17"/>
  <c r="J90" i="17" s="1"/>
  <c r="J25" i="17"/>
  <c r="J20" i="17"/>
  <c r="E20" i="17"/>
  <c r="F90" i="17" s="1"/>
  <c r="J19" i="17"/>
  <c r="J14" i="17"/>
  <c r="J56" i="17"/>
  <c r="E7" i="17"/>
  <c r="E50" i="17" s="1"/>
  <c r="J39" i="16"/>
  <c r="J38" i="16"/>
  <c r="AY71" i="1" s="1"/>
  <c r="J37" i="16"/>
  <c r="AX71" i="1"/>
  <c r="BI382" i="16"/>
  <c r="BH382" i="16"/>
  <c r="BG382" i="16"/>
  <c r="BF382" i="16"/>
  <c r="T382" i="16"/>
  <c r="T381" i="16" s="1"/>
  <c r="R382" i="16"/>
  <c r="R381" i="16"/>
  <c r="P382" i="16"/>
  <c r="P381" i="16" s="1"/>
  <c r="BI379" i="16"/>
  <c r="BH379" i="16"/>
  <c r="BG379" i="16"/>
  <c r="BF379" i="16"/>
  <c r="T379" i="16"/>
  <c r="R379" i="16"/>
  <c r="P379" i="16"/>
  <c r="BI378" i="16"/>
  <c r="BH378" i="16"/>
  <c r="BG378" i="16"/>
  <c r="BF378" i="16"/>
  <c r="T378" i="16"/>
  <c r="R378" i="16"/>
  <c r="P378" i="16"/>
  <c r="BI377" i="16"/>
  <c r="BH377" i="16"/>
  <c r="BG377" i="16"/>
  <c r="BF377" i="16"/>
  <c r="T377" i="16"/>
  <c r="R377" i="16"/>
  <c r="P377" i="16"/>
  <c r="BI374" i="16"/>
  <c r="BH374" i="16"/>
  <c r="BG374" i="16"/>
  <c r="BF374" i="16"/>
  <c r="T374" i="16"/>
  <c r="R374" i="16"/>
  <c r="P374" i="16"/>
  <c r="BI373" i="16"/>
  <c r="BH373" i="16"/>
  <c r="BG373" i="16"/>
  <c r="BF373" i="16"/>
  <c r="T373" i="16"/>
  <c r="R373" i="16"/>
  <c r="P373" i="16"/>
  <c r="BI371" i="16"/>
  <c r="BH371" i="16"/>
  <c r="BG371" i="16"/>
  <c r="BF371" i="16"/>
  <c r="T371" i="16"/>
  <c r="R371" i="16"/>
  <c r="P371" i="16"/>
  <c r="BI369" i="16"/>
  <c r="BH369" i="16"/>
  <c r="BG369" i="16"/>
  <c r="BF369" i="16"/>
  <c r="T369" i="16"/>
  <c r="R369" i="16"/>
  <c r="P369" i="16"/>
  <c r="BI366" i="16"/>
  <c r="BH366" i="16"/>
  <c r="BG366" i="16"/>
  <c r="BF366" i="16"/>
  <c r="T366" i="16"/>
  <c r="R366" i="16"/>
  <c r="P366" i="16"/>
  <c r="BI365" i="16"/>
  <c r="BH365" i="16"/>
  <c r="BG365" i="16"/>
  <c r="BF365" i="16"/>
  <c r="T365" i="16"/>
  <c r="R365" i="16"/>
  <c r="P365" i="16"/>
  <c r="BI364" i="16"/>
  <c r="BH364" i="16"/>
  <c r="BG364" i="16"/>
  <c r="BF364" i="16"/>
  <c r="T364" i="16"/>
  <c r="R364" i="16"/>
  <c r="P364" i="16"/>
  <c r="BI363" i="16"/>
  <c r="BH363" i="16"/>
  <c r="BG363" i="16"/>
  <c r="BF363" i="16"/>
  <c r="T363" i="16"/>
  <c r="R363" i="16"/>
  <c r="P363" i="16"/>
  <c r="BI362" i="16"/>
  <c r="BH362" i="16"/>
  <c r="BG362" i="16"/>
  <c r="BF362" i="16"/>
  <c r="T362" i="16"/>
  <c r="R362" i="16"/>
  <c r="P362" i="16"/>
  <c r="BI361" i="16"/>
  <c r="BH361" i="16"/>
  <c r="BG361" i="16"/>
  <c r="BF361" i="16"/>
  <c r="T361" i="16"/>
  <c r="R361" i="16"/>
  <c r="P361" i="16"/>
  <c r="BI360" i="16"/>
  <c r="BH360" i="16"/>
  <c r="BG360" i="16"/>
  <c r="BF360" i="16"/>
  <c r="T360" i="16"/>
  <c r="R360" i="16"/>
  <c r="P360" i="16"/>
  <c r="BI359" i="16"/>
  <c r="BH359" i="16"/>
  <c r="BG359" i="16"/>
  <c r="BF359" i="16"/>
  <c r="T359" i="16"/>
  <c r="R359" i="16"/>
  <c r="P359" i="16"/>
  <c r="BI358" i="16"/>
  <c r="BH358" i="16"/>
  <c r="BG358" i="16"/>
  <c r="BF358" i="16"/>
  <c r="T358" i="16"/>
  <c r="R358" i="16"/>
  <c r="P358" i="16"/>
  <c r="BI357" i="16"/>
  <c r="BH357" i="16"/>
  <c r="BG357" i="16"/>
  <c r="BF357" i="16"/>
  <c r="T357" i="16"/>
  <c r="R357" i="16"/>
  <c r="P357" i="16"/>
  <c r="BI356" i="16"/>
  <c r="BH356" i="16"/>
  <c r="BG356" i="16"/>
  <c r="BF356" i="16"/>
  <c r="T356" i="16"/>
  <c r="R356" i="16"/>
  <c r="P356" i="16"/>
  <c r="BI355" i="16"/>
  <c r="BH355" i="16"/>
  <c r="BG355" i="16"/>
  <c r="BF355" i="16"/>
  <c r="T355" i="16"/>
  <c r="R355" i="16"/>
  <c r="P355" i="16"/>
  <c r="BI354" i="16"/>
  <c r="BH354" i="16"/>
  <c r="BG354" i="16"/>
  <c r="BF354" i="16"/>
  <c r="T354" i="16"/>
  <c r="R354" i="16"/>
  <c r="P354" i="16"/>
  <c r="BI353" i="16"/>
  <c r="BH353" i="16"/>
  <c r="BG353" i="16"/>
  <c r="BF353" i="16"/>
  <c r="T353" i="16"/>
  <c r="R353" i="16"/>
  <c r="P353" i="16"/>
  <c r="BI352" i="16"/>
  <c r="BH352" i="16"/>
  <c r="BG352" i="16"/>
  <c r="BF352" i="16"/>
  <c r="T352" i="16"/>
  <c r="R352" i="16"/>
  <c r="P352" i="16"/>
  <c r="BI351" i="16"/>
  <c r="BH351" i="16"/>
  <c r="BG351" i="16"/>
  <c r="BF351" i="16"/>
  <c r="T351" i="16"/>
  <c r="R351" i="16"/>
  <c r="P351" i="16"/>
  <c r="BI349" i="16"/>
  <c r="BH349" i="16"/>
  <c r="BG349" i="16"/>
  <c r="BF349" i="16"/>
  <c r="T349" i="16"/>
  <c r="R349" i="16"/>
  <c r="P349" i="16"/>
  <c r="BI348" i="16"/>
  <c r="BH348" i="16"/>
  <c r="BG348" i="16"/>
  <c r="BF348" i="16"/>
  <c r="T348" i="16"/>
  <c r="R348" i="16"/>
  <c r="P348" i="16"/>
  <c r="BI347" i="16"/>
  <c r="BH347" i="16"/>
  <c r="BG347" i="16"/>
  <c r="BF347" i="16"/>
  <c r="T347" i="16"/>
  <c r="R347" i="16"/>
  <c r="P347" i="16"/>
  <c r="BI345" i="16"/>
  <c r="BH345" i="16"/>
  <c r="BG345" i="16"/>
  <c r="BF345" i="16"/>
  <c r="T345" i="16"/>
  <c r="R345" i="16"/>
  <c r="P345" i="16"/>
  <c r="BI342" i="16"/>
  <c r="BH342" i="16"/>
  <c r="BG342" i="16"/>
  <c r="BF342" i="16"/>
  <c r="T342" i="16"/>
  <c r="R342" i="16"/>
  <c r="P342" i="16"/>
  <c r="BI340" i="16"/>
  <c r="BH340" i="16"/>
  <c r="BG340" i="16"/>
  <c r="BF340" i="16"/>
  <c r="T340" i="16"/>
  <c r="R340" i="16"/>
  <c r="P340" i="16"/>
  <c r="BI339" i="16"/>
  <c r="BH339" i="16"/>
  <c r="BG339" i="16"/>
  <c r="BF339" i="16"/>
  <c r="T339" i="16"/>
  <c r="R339" i="16"/>
  <c r="P339" i="16"/>
  <c r="BI338" i="16"/>
  <c r="BH338" i="16"/>
  <c r="BG338" i="16"/>
  <c r="BF338" i="16"/>
  <c r="T338" i="16"/>
  <c r="R338" i="16"/>
  <c r="P338" i="16"/>
  <c r="BI337" i="16"/>
  <c r="BH337" i="16"/>
  <c r="BG337" i="16"/>
  <c r="BF337" i="16"/>
  <c r="T337" i="16"/>
  <c r="R337" i="16"/>
  <c r="P337" i="16"/>
  <c r="BI336" i="16"/>
  <c r="BH336" i="16"/>
  <c r="BG336" i="16"/>
  <c r="BF336" i="16"/>
  <c r="T336" i="16"/>
  <c r="R336" i="16"/>
  <c r="P336" i="16"/>
  <c r="BI335" i="16"/>
  <c r="BH335" i="16"/>
  <c r="BG335" i="16"/>
  <c r="BF335" i="16"/>
  <c r="T335" i="16"/>
  <c r="R335" i="16"/>
  <c r="P335" i="16"/>
  <c r="BI334" i="16"/>
  <c r="BH334" i="16"/>
  <c r="BG334" i="16"/>
  <c r="BF334" i="16"/>
  <c r="T334" i="16"/>
  <c r="R334" i="16"/>
  <c r="P334" i="16"/>
  <c r="BI333" i="16"/>
  <c r="BH333" i="16"/>
  <c r="BG333" i="16"/>
  <c r="BF333" i="16"/>
  <c r="T333" i="16"/>
  <c r="R333" i="16"/>
  <c r="P333" i="16"/>
  <c r="BI332" i="16"/>
  <c r="BH332" i="16"/>
  <c r="BG332" i="16"/>
  <c r="BF332" i="16"/>
  <c r="T332" i="16"/>
  <c r="R332" i="16"/>
  <c r="P332" i="16"/>
  <c r="BI330" i="16"/>
  <c r="BH330" i="16"/>
  <c r="BG330" i="16"/>
  <c r="BF330" i="16"/>
  <c r="T330" i="16"/>
  <c r="R330" i="16"/>
  <c r="P330" i="16"/>
  <c r="BI329" i="16"/>
  <c r="BH329" i="16"/>
  <c r="BG329" i="16"/>
  <c r="BF329" i="16"/>
  <c r="T329" i="16"/>
  <c r="R329" i="16"/>
  <c r="P329" i="16"/>
  <c r="BI327" i="16"/>
  <c r="BH327" i="16"/>
  <c r="BG327" i="16"/>
  <c r="BF327" i="16"/>
  <c r="T327" i="16"/>
  <c r="R327" i="16"/>
  <c r="P327" i="16"/>
  <c r="BI324" i="16"/>
  <c r="BH324" i="16"/>
  <c r="BG324" i="16"/>
  <c r="BF324" i="16"/>
  <c r="T324" i="16"/>
  <c r="R324" i="16"/>
  <c r="P324" i="16"/>
  <c r="BI323" i="16"/>
  <c r="BH323" i="16"/>
  <c r="BG323" i="16"/>
  <c r="BF323" i="16"/>
  <c r="T323" i="16"/>
  <c r="R323" i="16"/>
  <c r="P323" i="16"/>
  <c r="BI322" i="16"/>
  <c r="BH322" i="16"/>
  <c r="BG322" i="16"/>
  <c r="BF322" i="16"/>
  <c r="T322" i="16"/>
  <c r="R322" i="16"/>
  <c r="P322" i="16"/>
  <c r="BI321" i="16"/>
  <c r="BH321" i="16"/>
  <c r="BG321" i="16"/>
  <c r="BF321" i="16"/>
  <c r="T321" i="16"/>
  <c r="R321" i="16"/>
  <c r="P321" i="16"/>
  <c r="BI320" i="16"/>
  <c r="BH320" i="16"/>
  <c r="BG320" i="16"/>
  <c r="BF320" i="16"/>
  <c r="T320" i="16"/>
  <c r="R320" i="16"/>
  <c r="P320" i="16"/>
  <c r="BI319" i="16"/>
  <c r="BH319" i="16"/>
  <c r="BG319" i="16"/>
  <c r="BF319" i="16"/>
  <c r="T319" i="16"/>
  <c r="R319" i="16"/>
  <c r="P319" i="16"/>
  <c r="BI317" i="16"/>
  <c r="BH317" i="16"/>
  <c r="BG317" i="16"/>
  <c r="BF317" i="16"/>
  <c r="T317" i="16"/>
  <c r="R317" i="16"/>
  <c r="P317" i="16"/>
  <c r="BI313" i="16"/>
  <c r="BH313" i="16"/>
  <c r="BG313" i="16"/>
  <c r="BF313" i="16"/>
  <c r="T313" i="16"/>
  <c r="R313" i="16"/>
  <c r="P313" i="16"/>
  <c r="BI312" i="16"/>
  <c r="BH312" i="16"/>
  <c r="BG312" i="16"/>
  <c r="BF312" i="16"/>
  <c r="T312" i="16"/>
  <c r="R312" i="16"/>
  <c r="P312" i="16"/>
  <c r="BI311" i="16"/>
  <c r="BH311" i="16"/>
  <c r="BG311" i="16"/>
  <c r="BF311" i="16"/>
  <c r="T311" i="16"/>
  <c r="R311" i="16"/>
  <c r="P311" i="16"/>
  <c r="BI310" i="16"/>
  <c r="BH310" i="16"/>
  <c r="BG310" i="16"/>
  <c r="BF310" i="16"/>
  <c r="T310" i="16"/>
  <c r="R310" i="16"/>
  <c r="P310" i="16"/>
  <c r="BI309" i="16"/>
  <c r="BH309" i="16"/>
  <c r="BG309" i="16"/>
  <c r="BF309" i="16"/>
  <c r="T309" i="16"/>
  <c r="R309" i="16"/>
  <c r="P309" i="16"/>
  <c r="BI308" i="16"/>
  <c r="BH308" i="16"/>
  <c r="BG308" i="16"/>
  <c r="BF308" i="16"/>
  <c r="T308" i="16"/>
  <c r="R308" i="16"/>
  <c r="P308" i="16"/>
  <c r="BI307" i="16"/>
  <c r="BH307" i="16"/>
  <c r="BG307" i="16"/>
  <c r="BF307" i="16"/>
  <c r="T307" i="16"/>
  <c r="R307" i="16"/>
  <c r="P307" i="16"/>
  <c r="BI306" i="16"/>
  <c r="BH306" i="16"/>
  <c r="BG306" i="16"/>
  <c r="BF306" i="16"/>
  <c r="T306" i="16"/>
  <c r="R306" i="16"/>
  <c r="P306" i="16"/>
  <c r="BI303" i="16"/>
  <c r="BH303" i="16"/>
  <c r="BG303" i="16"/>
  <c r="BF303" i="16"/>
  <c r="T303" i="16"/>
  <c r="R303" i="16"/>
  <c r="P303" i="16"/>
  <c r="BI301" i="16"/>
  <c r="BH301" i="16"/>
  <c r="BG301" i="16"/>
  <c r="BF301" i="16"/>
  <c r="T301" i="16"/>
  <c r="R301" i="16"/>
  <c r="P301" i="16"/>
  <c r="BI299" i="16"/>
  <c r="BH299" i="16"/>
  <c r="BG299" i="16"/>
  <c r="BF299" i="16"/>
  <c r="T299" i="16"/>
  <c r="R299" i="16"/>
  <c r="P299" i="16"/>
  <c r="BI297" i="16"/>
  <c r="BH297" i="16"/>
  <c r="BG297" i="16"/>
  <c r="BF297" i="16"/>
  <c r="T297" i="16"/>
  <c r="R297" i="16"/>
  <c r="P297" i="16"/>
  <c r="BI295" i="16"/>
  <c r="BH295" i="16"/>
  <c r="BG295" i="16"/>
  <c r="BF295" i="16"/>
  <c r="T295" i="16"/>
  <c r="R295" i="16"/>
  <c r="P295" i="16"/>
  <c r="BI293" i="16"/>
  <c r="BH293" i="16"/>
  <c r="BG293" i="16"/>
  <c r="BF293" i="16"/>
  <c r="T293" i="16"/>
  <c r="R293" i="16"/>
  <c r="P293" i="16"/>
  <c r="BI291" i="16"/>
  <c r="BH291" i="16"/>
  <c r="BG291" i="16"/>
  <c r="BF291" i="16"/>
  <c r="T291" i="16"/>
  <c r="R291" i="16"/>
  <c r="P291" i="16"/>
  <c r="BI282" i="16"/>
  <c r="BH282" i="16"/>
  <c r="BG282" i="16"/>
  <c r="BF282" i="16"/>
  <c r="T282" i="16"/>
  <c r="R282" i="16"/>
  <c r="P282" i="16"/>
  <c r="BI281" i="16"/>
  <c r="BH281" i="16"/>
  <c r="BG281" i="16"/>
  <c r="BF281" i="16"/>
  <c r="T281" i="16"/>
  <c r="R281" i="16"/>
  <c r="P281" i="16"/>
  <c r="BI273" i="16"/>
  <c r="BH273" i="16"/>
  <c r="BG273" i="16"/>
  <c r="BF273" i="16"/>
  <c r="T273" i="16"/>
  <c r="R273" i="16"/>
  <c r="P273" i="16"/>
  <c r="BI267" i="16"/>
  <c r="BH267" i="16"/>
  <c r="BG267" i="16"/>
  <c r="BF267" i="16"/>
  <c r="T267" i="16"/>
  <c r="R267" i="16"/>
  <c r="P267" i="16"/>
  <c r="BI266" i="16"/>
  <c r="BH266" i="16"/>
  <c r="BG266" i="16"/>
  <c r="BF266" i="16"/>
  <c r="T266" i="16"/>
  <c r="R266" i="16"/>
  <c r="P266" i="16"/>
  <c r="BI265" i="16"/>
  <c r="BH265" i="16"/>
  <c r="BG265" i="16"/>
  <c r="BF265" i="16"/>
  <c r="T265" i="16"/>
  <c r="R265" i="16"/>
  <c r="P265" i="16"/>
  <c r="BI261" i="16"/>
  <c r="BH261" i="16"/>
  <c r="BG261" i="16"/>
  <c r="BF261" i="16"/>
  <c r="T261" i="16"/>
  <c r="R261" i="16"/>
  <c r="P261" i="16"/>
  <c r="BI259" i="16"/>
  <c r="BH259" i="16"/>
  <c r="BG259" i="16"/>
  <c r="BF259" i="16"/>
  <c r="T259" i="16"/>
  <c r="R259" i="16"/>
  <c r="P259" i="16"/>
  <c r="BI257" i="16"/>
  <c r="BH257" i="16"/>
  <c r="BG257" i="16"/>
  <c r="BF257" i="16"/>
  <c r="T257" i="16"/>
  <c r="R257" i="16"/>
  <c r="P257" i="16"/>
  <c r="BI249" i="16"/>
  <c r="BH249" i="16"/>
  <c r="BG249" i="16"/>
  <c r="BF249" i="16"/>
  <c r="T249" i="16"/>
  <c r="R249" i="16"/>
  <c r="P249" i="16"/>
  <c r="BI246" i="16"/>
  <c r="BH246" i="16"/>
  <c r="BG246" i="16"/>
  <c r="BF246" i="16"/>
  <c r="T246" i="16"/>
  <c r="R246" i="16"/>
  <c r="P246" i="16"/>
  <c r="BI245" i="16"/>
  <c r="BH245" i="16"/>
  <c r="BG245" i="16"/>
  <c r="BF245" i="16"/>
  <c r="T245" i="16"/>
  <c r="R245" i="16"/>
  <c r="P245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39" i="16"/>
  <c r="BH239" i="16"/>
  <c r="BG239" i="16"/>
  <c r="BF239" i="16"/>
  <c r="T239" i="16"/>
  <c r="R239" i="16"/>
  <c r="P239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2" i="16"/>
  <c r="BH232" i="16"/>
  <c r="BG232" i="16"/>
  <c r="BF232" i="16"/>
  <c r="T232" i="16"/>
  <c r="R232" i="16"/>
  <c r="P232" i="16"/>
  <c r="BI230" i="16"/>
  <c r="BH230" i="16"/>
  <c r="BG230" i="16"/>
  <c r="BF230" i="16"/>
  <c r="T230" i="16"/>
  <c r="R230" i="16"/>
  <c r="P230" i="16"/>
  <c r="BI228" i="16"/>
  <c r="BH228" i="16"/>
  <c r="BG228" i="16"/>
  <c r="BF228" i="16"/>
  <c r="T228" i="16"/>
  <c r="R228" i="16"/>
  <c r="P228" i="16"/>
  <c r="BI226" i="16"/>
  <c r="BH226" i="16"/>
  <c r="BG226" i="16"/>
  <c r="BF226" i="16"/>
  <c r="T226" i="16"/>
  <c r="R226" i="16"/>
  <c r="P226" i="16"/>
  <c r="BI224" i="16"/>
  <c r="BH224" i="16"/>
  <c r="BG224" i="16"/>
  <c r="BF224" i="16"/>
  <c r="T224" i="16"/>
  <c r="R224" i="16"/>
  <c r="P224" i="16"/>
  <c r="BI222" i="16"/>
  <c r="BH222" i="16"/>
  <c r="BG222" i="16"/>
  <c r="BF222" i="16"/>
  <c r="T222" i="16"/>
  <c r="R222" i="16"/>
  <c r="P222" i="16"/>
  <c r="BI220" i="16"/>
  <c r="BH220" i="16"/>
  <c r="BG220" i="16"/>
  <c r="BF220" i="16"/>
  <c r="T220" i="16"/>
  <c r="R220" i="16"/>
  <c r="P220" i="16"/>
  <c r="BI218" i="16"/>
  <c r="BH218" i="16"/>
  <c r="BG218" i="16"/>
  <c r="BF218" i="16"/>
  <c r="T218" i="16"/>
  <c r="R218" i="16"/>
  <c r="P218" i="16"/>
  <c r="BI216" i="16"/>
  <c r="BH216" i="16"/>
  <c r="BG216" i="16"/>
  <c r="BF216" i="16"/>
  <c r="T216" i="16"/>
  <c r="R216" i="16"/>
  <c r="P216" i="16"/>
  <c r="BI214" i="16"/>
  <c r="BH214" i="16"/>
  <c r="BG214" i="16"/>
  <c r="BF214" i="16"/>
  <c r="T214" i="16"/>
  <c r="R214" i="16"/>
  <c r="P214" i="16"/>
  <c r="BI211" i="16"/>
  <c r="BH211" i="16"/>
  <c r="BG211" i="16"/>
  <c r="BF211" i="16"/>
  <c r="T211" i="16"/>
  <c r="T210" i="16"/>
  <c r="R211" i="16"/>
  <c r="R210" i="16" s="1"/>
  <c r="P211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199" i="16"/>
  <c r="BH199" i="16"/>
  <c r="BG199" i="16"/>
  <c r="BF199" i="16"/>
  <c r="T199" i="16"/>
  <c r="R199" i="16"/>
  <c r="P199" i="16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90" i="16"/>
  <c r="BH190" i="16"/>
  <c r="BG190" i="16"/>
  <c r="BF190" i="16"/>
  <c r="T190" i="16"/>
  <c r="R190" i="16"/>
  <c r="P190" i="16"/>
  <c r="BI180" i="16"/>
  <c r="BH180" i="16"/>
  <c r="BG180" i="16"/>
  <c r="BF180" i="16"/>
  <c r="T180" i="16"/>
  <c r="T179" i="16" s="1"/>
  <c r="R180" i="16"/>
  <c r="R179" i="16"/>
  <c r="P180" i="16"/>
  <c r="P179" i="16" s="1"/>
  <c r="BI177" i="16"/>
  <c r="BH177" i="16"/>
  <c r="BG177" i="16"/>
  <c r="BF177" i="16"/>
  <c r="T177" i="16"/>
  <c r="T176" i="16"/>
  <c r="R177" i="16"/>
  <c r="R176" i="16" s="1"/>
  <c r="P177" i="16"/>
  <c r="P176" i="16"/>
  <c r="BI175" i="16"/>
  <c r="BH175" i="16"/>
  <c r="BG175" i="16"/>
  <c r="BF175" i="16"/>
  <c r="T175" i="16"/>
  <c r="R175" i="16"/>
  <c r="P175" i="16"/>
  <c r="BI166" i="16"/>
  <c r="BH166" i="16"/>
  <c r="BG166" i="16"/>
  <c r="BF166" i="16"/>
  <c r="T166" i="16"/>
  <c r="R166" i="16"/>
  <c r="P166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58" i="16"/>
  <c r="BH158" i="16"/>
  <c r="BG158" i="16"/>
  <c r="BF158" i="16"/>
  <c r="T158" i="16"/>
  <c r="R158" i="16"/>
  <c r="P158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2" i="16"/>
  <c r="BH152" i="16"/>
  <c r="BG152" i="16"/>
  <c r="BF152" i="16"/>
  <c r="T152" i="16"/>
  <c r="R152" i="16"/>
  <c r="P152" i="16"/>
  <c r="BI138" i="16"/>
  <c r="BH138" i="16"/>
  <c r="BG138" i="16"/>
  <c r="BF138" i="16"/>
  <c r="T138" i="16"/>
  <c r="R138" i="16"/>
  <c r="P138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4" i="16"/>
  <c r="BH124" i="16"/>
  <c r="BG124" i="16"/>
  <c r="BF124" i="16"/>
  <c r="T124" i="16"/>
  <c r="R124" i="16"/>
  <c r="P124" i="16"/>
  <c r="BI116" i="16"/>
  <c r="BH116" i="16"/>
  <c r="BG116" i="16"/>
  <c r="BF116" i="16"/>
  <c r="T116" i="16"/>
  <c r="R116" i="16"/>
  <c r="P116" i="16"/>
  <c r="BI114" i="16"/>
  <c r="BH114" i="16"/>
  <c r="BG114" i="16"/>
  <c r="BF114" i="16"/>
  <c r="T114" i="16"/>
  <c r="R114" i="16"/>
  <c r="P114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1" i="16"/>
  <c r="BH101" i="16"/>
  <c r="BG101" i="16"/>
  <c r="BF101" i="16"/>
  <c r="T101" i="16"/>
  <c r="R101" i="16"/>
  <c r="P101" i="16"/>
  <c r="J95" i="16"/>
  <c r="F95" i="16"/>
  <c r="F93" i="16"/>
  <c r="E91" i="16"/>
  <c r="J58" i="16"/>
  <c r="F58" i="16"/>
  <c r="F56" i="16"/>
  <c r="E54" i="16"/>
  <c r="J26" i="16"/>
  <c r="E26" i="16"/>
  <c r="J96" i="16"/>
  <c r="J25" i="16"/>
  <c r="J20" i="16"/>
  <c r="E20" i="16"/>
  <c r="F59" i="16"/>
  <c r="J19" i="16"/>
  <c r="J14" i="16"/>
  <c r="J93" i="16"/>
  <c r="E7" i="16"/>
  <c r="E50" i="16" s="1"/>
  <c r="J39" i="15"/>
  <c r="J38" i="15"/>
  <c r="AY70" i="1"/>
  <c r="J37" i="15"/>
  <c r="AX70" i="1"/>
  <c r="BI119" i="15"/>
  <c r="BH119" i="15"/>
  <c r="BG119" i="15"/>
  <c r="BF119" i="15"/>
  <c r="T119" i="15"/>
  <c r="T118" i="15"/>
  <c r="R119" i="15"/>
  <c r="R118" i="15" s="1"/>
  <c r="P119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5" i="15"/>
  <c r="BH115" i="15"/>
  <c r="BG115" i="15"/>
  <c r="BF115" i="15"/>
  <c r="T115" i="15"/>
  <c r="R115" i="15"/>
  <c r="P115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J86" i="15"/>
  <c r="F86" i="15"/>
  <c r="F84" i="15"/>
  <c r="E82" i="15"/>
  <c r="J58" i="15"/>
  <c r="F58" i="15"/>
  <c r="F56" i="15"/>
  <c r="E54" i="15"/>
  <c r="J26" i="15"/>
  <c r="E26" i="15"/>
  <c r="J59" i="15"/>
  <c r="J25" i="15"/>
  <c r="J20" i="15"/>
  <c r="E20" i="15"/>
  <c r="F87" i="15"/>
  <c r="J19" i="15"/>
  <c r="J14" i="15"/>
  <c r="J56" i="15"/>
  <c r="E7" i="15"/>
  <c r="E78" i="15" s="1"/>
  <c r="J39" i="14"/>
  <c r="J38" i="14"/>
  <c r="AY69" i="1"/>
  <c r="J37" i="14"/>
  <c r="AX69" i="1"/>
  <c r="BI95" i="14"/>
  <c r="BH95" i="14"/>
  <c r="BG95" i="14"/>
  <c r="BF95" i="14"/>
  <c r="T95" i="14"/>
  <c r="T94" i="14"/>
  <c r="R95" i="14"/>
  <c r="R94" i="14"/>
  <c r="P95" i="14"/>
  <c r="P94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J84" i="14"/>
  <c r="F84" i="14"/>
  <c r="F82" i="14"/>
  <c r="E80" i="14"/>
  <c r="J58" i="14"/>
  <c r="F58" i="14"/>
  <c r="F56" i="14"/>
  <c r="E54" i="14"/>
  <c r="J26" i="14"/>
  <c r="E26" i="14"/>
  <c r="J85" i="14" s="1"/>
  <c r="J25" i="14"/>
  <c r="J20" i="14"/>
  <c r="E20" i="14"/>
  <c r="F85" i="14" s="1"/>
  <c r="J19" i="14"/>
  <c r="J14" i="14"/>
  <c r="J56" i="14"/>
  <c r="E7" i="14"/>
  <c r="E76" i="14"/>
  <c r="J39" i="13"/>
  <c r="J38" i="13"/>
  <c r="AY68" i="1" s="1"/>
  <c r="J37" i="13"/>
  <c r="AX68" i="1"/>
  <c r="BI279" i="13"/>
  <c r="BH279" i="13"/>
  <c r="BG279" i="13"/>
  <c r="BF279" i="13"/>
  <c r="T279" i="13"/>
  <c r="T278" i="13" s="1"/>
  <c r="R279" i="13"/>
  <c r="R278" i="13"/>
  <c r="P279" i="13"/>
  <c r="P278" i="13" s="1"/>
  <c r="BI277" i="13"/>
  <c r="BH277" i="13"/>
  <c r="BG277" i="13"/>
  <c r="BF277" i="13"/>
  <c r="T277" i="13"/>
  <c r="R277" i="13"/>
  <c r="P277" i="13"/>
  <c r="BI276" i="13"/>
  <c r="BH276" i="13"/>
  <c r="BG276" i="13"/>
  <c r="BF276" i="13"/>
  <c r="T276" i="13"/>
  <c r="R276" i="13"/>
  <c r="P276" i="13"/>
  <c r="BI274" i="13"/>
  <c r="BH274" i="13"/>
  <c r="BG274" i="13"/>
  <c r="BF274" i="13"/>
  <c r="T274" i="13"/>
  <c r="R274" i="13"/>
  <c r="P274" i="13"/>
  <c r="BI273" i="13"/>
  <c r="BH273" i="13"/>
  <c r="BG273" i="13"/>
  <c r="BF273" i="13"/>
  <c r="T273" i="13"/>
  <c r="R273" i="13"/>
  <c r="P273" i="13"/>
  <c r="BI271" i="13"/>
  <c r="BH271" i="13"/>
  <c r="BG271" i="13"/>
  <c r="BF271" i="13"/>
  <c r="T271" i="13"/>
  <c r="R271" i="13"/>
  <c r="P271" i="13"/>
  <c r="BI267" i="13"/>
  <c r="BH267" i="13"/>
  <c r="BG267" i="13"/>
  <c r="BF267" i="13"/>
  <c r="T267" i="13"/>
  <c r="R267" i="13"/>
  <c r="P267" i="13"/>
  <c r="BI266" i="13"/>
  <c r="BH266" i="13"/>
  <c r="BG266" i="13"/>
  <c r="BF266" i="13"/>
  <c r="T266" i="13"/>
  <c r="R266" i="13"/>
  <c r="P266" i="13"/>
  <c r="BI262" i="13"/>
  <c r="BH262" i="13"/>
  <c r="BG262" i="13"/>
  <c r="BF262" i="13"/>
  <c r="T262" i="13"/>
  <c r="R262" i="13"/>
  <c r="P262" i="13"/>
  <c r="BI258" i="13"/>
  <c r="BH258" i="13"/>
  <c r="BG258" i="13"/>
  <c r="BF258" i="13"/>
  <c r="T258" i="13"/>
  <c r="R258" i="13"/>
  <c r="P258" i="13"/>
  <c r="BI254" i="13"/>
  <c r="BH254" i="13"/>
  <c r="BG254" i="13"/>
  <c r="BF254" i="13"/>
  <c r="T254" i="13"/>
  <c r="R254" i="13"/>
  <c r="P254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4" i="13"/>
  <c r="BH244" i="13"/>
  <c r="BG244" i="13"/>
  <c r="BF244" i="13"/>
  <c r="T244" i="13"/>
  <c r="R244" i="13"/>
  <c r="P244" i="13"/>
  <c r="BI239" i="13"/>
  <c r="BH239" i="13"/>
  <c r="BG239" i="13"/>
  <c r="BF239" i="13"/>
  <c r="T239" i="13"/>
  <c r="R239" i="13"/>
  <c r="P239" i="13"/>
  <c r="BI235" i="13"/>
  <c r="BH235" i="13"/>
  <c r="BG235" i="13"/>
  <c r="BF235" i="13"/>
  <c r="T235" i="13"/>
  <c r="R235" i="13"/>
  <c r="P235" i="13"/>
  <c r="BI231" i="13"/>
  <c r="BH231" i="13"/>
  <c r="BG231" i="13"/>
  <c r="BF231" i="13"/>
  <c r="T231" i="13"/>
  <c r="R231" i="13"/>
  <c r="P231" i="13"/>
  <c r="BI199" i="13"/>
  <c r="BH199" i="13"/>
  <c r="BG199" i="13"/>
  <c r="BF199" i="13"/>
  <c r="T199" i="13"/>
  <c r="R199" i="13"/>
  <c r="P199" i="13"/>
  <c r="BI182" i="13"/>
  <c r="BH182" i="13"/>
  <c r="BG182" i="13"/>
  <c r="BF182" i="13"/>
  <c r="T182" i="13"/>
  <c r="R182" i="13"/>
  <c r="P182" i="13"/>
  <c r="BI165" i="13"/>
  <c r="BH165" i="13"/>
  <c r="BG165" i="13"/>
  <c r="BF165" i="13"/>
  <c r="T165" i="13"/>
  <c r="R165" i="13"/>
  <c r="P165" i="13"/>
  <c r="BI148" i="13"/>
  <c r="BH148" i="13"/>
  <c r="BG148" i="13"/>
  <c r="BF148" i="13"/>
  <c r="T148" i="13"/>
  <c r="R148" i="13"/>
  <c r="P148" i="13"/>
  <c r="BI135" i="13"/>
  <c r="BH135" i="13"/>
  <c r="BG135" i="13"/>
  <c r="BF135" i="13"/>
  <c r="T135" i="13"/>
  <c r="R135" i="13"/>
  <c r="P135" i="13"/>
  <c r="BI128" i="13"/>
  <c r="BH128" i="13"/>
  <c r="BG128" i="13"/>
  <c r="BF128" i="13"/>
  <c r="T128" i="13"/>
  <c r="R128" i="13"/>
  <c r="P128" i="13"/>
  <c r="BI125" i="13"/>
  <c r="BH125" i="13"/>
  <c r="BG125" i="13"/>
  <c r="BF125" i="13"/>
  <c r="T125" i="13"/>
  <c r="R125" i="13"/>
  <c r="P125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1" i="13"/>
  <c r="BH111" i="13"/>
  <c r="BG111" i="13"/>
  <c r="BF111" i="13"/>
  <c r="T111" i="13"/>
  <c r="R111" i="13"/>
  <c r="P111" i="13"/>
  <c r="BI106" i="13"/>
  <c r="BH106" i="13"/>
  <c r="BG106" i="13"/>
  <c r="BF106" i="13"/>
  <c r="T106" i="13"/>
  <c r="R106" i="13"/>
  <c r="P106" i="13"/>
  <c r="BI102" i="13"/>
  <c r="BH102" i="13"/>
  <c r="BG102" i="13"/>
  <c r="BF102" i="13"/>
  <c r="T102" i="13"/>
  <c r="R102" i="13"/>
  <c r="P102" i="13"/>
  <c r="BI97" i="13"/>
  <c r="BH97" i="13"/>
  <c r="BG97" i="13"/>
  <c r="BF97" i="13"/>
  <c r="T97" i="13"/>
  <c r="R97" i="13"/>
  <c r="P97" i="13"/>
  <c r="BI93" i="13"/>
  <c r="BH93" i="13"/>
  <c r="BG93" i="13"/>
  <c r="BF93" i="13"/>
  <c r="T93" i="13"/>
  <c r="R93" i="13"/>
  <c r="P93" i="13"/>
  <c r="J86" i="13"/>
  <c r="F86" i="13"/>
  <c r="F84" i="13"/>
  <c r="E82" i="13"/>
  <c r="J58" i="13"/>
  <c r="F58" i="13"/>
  <c r="F56" i="13"/>
  <c r="E54" i="13"/>
  <c r="J26" i="13"/>
  <c r="E26" i="13"/>
  <c r="J59" i="13" s="1"/>
  <c r="J25" i="13"/>
  <c r="J20" i="13"/>
  <c r="E20" i="13"/>
  <c r="F59" i="13" s="1"/>
  <c r="J19" i="13"/>
  <c r="J14" i="13"/>
  <c r="J84" i="13"/>
  <c r="E7" i="13"/>
  <c r="E78" i="13"/>
  <c r="J39" i="12"/>
  <c r="J38" i="12"/>
  <c r="AY67" i="1" s="1"/>
  <c r="J37" i="12"/>
  <c r="AX67" i="1"/>
  <c r="BI388" i="12"/>
  <c r="BH388" i="12"/>
  <c r="BG388" i="12"/>
  <c r="BF388" i="12"/>
  <c r="T388" i="12"/>
  <c r="R388" i="12"/>
  <c r="P388" i="12"/>
  <c r="BI387" i="12"/>
  <c r="BH387" i="12"/>
  <c r="BG387" i="12"/>
  <c r="BF387" i="12"/>
  <c r="T387" i="12"/>
  <c r="R387" i="12"/>
  <c r="P387" i="12"/>
  <c r="BI386" i="12"/>
  <c r="BH386" i="12"/>
  <c r="BG386" i="12"/>
  <c r="BF386" i="12"/>
  <c r="T386" i="12"/>
  <c r="R386" i="12"/>
  <c r="P386" i="12"/>
  <c r="BI385" i="12"/>
  <c r="BH385" i="12"/>
  <c r="BG385" i="12"/>
  <c r="BF385" i="12"/>
  <c r="T385" i="12"/>
  <c r="R385" i="12"/>
  <c r="P385" i="12"/>
  <c r="BI384" i="12"/>
  <c r="BH384" i="12"/>
  <c r="BG384" i="12"/>
  <c r="BF384" i="12"/>
  <c r="T384" i="12"/>
  <c r="R384" i="12"/>
  <c r="P384" i="12"/>
  <c r="BI383" i="12"/>
  <c r="BH383" i="12"/>
  <c r="BG383" i="12"/>
  <c r="BF383" i="12"/>
  <c r="T383" i="12"/>
  <c r="R383" i="12"/>
  <c r="P383" i="12"/>
  <c r="BI382" i="12"/>
  <c r="BH382" i="12"/>
  <c r="BG382" i="12"/>
  <c r="BF382" i="12"/>
  <c r="T382" i="12"/>
  <c r="R382" i="12"/>
  <c r="P382" i="12"/>
  <c r="BI381" i="12"/>
  <c r="BH381" i="12"/>
  <c r="BG381" i="12"/>
  <c r="BF381" i="12"/>
  <c r="T381" i="12"/>
  <c r="R381" i="12"/>
  <c r="P381" i="12"/>
  <c r="BI380" i="12"/>
  <c r="BH380" i="12"/>
  <c r="BG380" i="12"/>
  <c r="BF380" i="12"/>
  <c r="T380" i="12"/>
  <c r="R380" i="12"/>
  <c r="P380" i="12"/>
  <c r="BI379" i="12"/>
  <c r="BH379" i="12"/>
  <c r="BG379" i="12"/>
  <c r="BF379" i="12"/>
  <c r="T379" i="12"/>
  <c r="R379" i="12"/>
  <c r="P379" i="12"/>
  <c r="BI378" i="12"/>
  <c r="BH378" i="12"/>
  <c r="BG378" i="12"/>
  <c r="BF378" i="12"/>
  <c r="T378" i="12"/>
  <c r="R378" i="12"/>
  <c r="P378" i="12"/>
  <c r="BI368" i="12"/>
  <c r="BH368" i="12"/>
  <c r="BG368" i="12"/>
  <c r="BF368" i="12"/>
  <c r="T368" i="12"/>
  <c r="R368" i="12"/>
  <c r="P368" i="12"/>
  <c r="BI364" i="12"/>
  <c r="BH364" i="12"/>
  <c r="BG364" i="12"/>
  <c r="BF364" i="12"/>
  <c r="T364" i="12"/>
  <c r="R364" i="12"/>
  <c r="P364" i="12"/>
  <c r="BI358" i="12"/>
  <c r="BH358" i="12"/>
  <c r="BG358" i="12"/>
  <c r="BF358" i="12"/>
  <c r="T358" i="12"/>
  <c r="R358" i="12"/>
  <c r="P358" i="12"/>
  <c r="BI353" i="12"/>
  <c r="BH353" i="12"/>
  <c r="BG353" i="12"/>
  <c r="BF353" i="12"/>
  <c r="T353" i="12"/>
  <c r="R353" i="12"/>
  <c r="P353" i="12"/>
  <c r="BI351" i="12"/>
  <c r="BH351" i="12"/>
  <c r="BG351" i="12"/>
  <c r="BF351" i="12"/>
  <c r="T351" i="12"/>
  <c r="R351" i="12"/>
  <c r="P351" i="12"/>
  <c r="BI347" i="12"/>
  <c r="BH347" i="12"/>
  <c r="BG347" i="12"/>
  <c r="BF347" i="12"/>
  <c r="T347" i="12"/>
  <c r="R347" i="12"/>
  <c r="P347" i="12"/>
  <c r="BI341" i="12"/>
  <c r="BH341" i="12"/>
  <c r="BG341" i="12"/>
  <c r="BF341" i="12"/>
  <c r="T341" i="12"/>
  <c r="R341" i="12"/>
  <c r="P341" i="12"/>
  <c r="BI339" i="12"/>
  <c r="BH339" i="12"/>
  <c r="BG339" i="12"/>
  <c r="BF339" i="12"/>
  <c r="T339" i="12"/>
  <c r="R339" i="12"/>
  <c r="P339" i="12"/>
  <c r="BI335" i="12"/>
  <c r="BH335" i="12"/>
  <c r="BG335" i="12"/>
  <c r="BF335" i="12"/>
  <c r="T335" i="12"/>
  <c r="R335" i="12"/>
  <c r="P335" i="12"/>
  <c r="BI333" i="12"/>
  <c r="BH333" i="12"/>
  <c r="BG333" i="12"/>
  <c r="BF333" i="12"/>
  <c r="T333" i="12"/>
  <c r="R333" i="12"/>
  <c r="P333" i="12"/>
  <c r="BI327" i="12"/>
  <c r="BH327" i="12"/>
  <c r="BG327" i="12"/>
  <c r="BF327" i="12"/>
  <c r="T327" i="12"/>
  <c r="R327" i="12"/>
  <c r="P327" i="12"/>
  <c r="BI323" i="12"/>
  <c r="BH323" i="12"/>
  <c r="BG323" i="12"/>
  <c r="BF323" i="12"/>
  <c r="T323" i="12"/>
  <c r="R323" i="12"/>
  <c r="P323" i="12"/>
  <c r="BI321" i="12"/>
  <c r="BH321" i="12"/>
  <c r="BG321" i="12"/>
  <c r="BF321" i="12"/>
  <c r="T321" i="12"/>
  <c r="R321" i="12"/>
  <c r="P321" i="12"/>
  <c r="BI317" i="12"/>
  <c r="BH317" i="12"/>
  <c r="BG317" i="12"/>
  <c r="BF317" i="12"/>
  <c r="T317" i="12"/>
  <c r="R317" i="12"/>
  <c r="P317" i="12"/>
  <c r="BI315" i="12"/>
  <c r="BH315" i="12"/>
  <c r="BG315" i="12"/>
  <c r="BF315" i="12"/>
  <c r="T315" i="12"/>
  <c r="R315" i="12"/>
  <c r="P315" i="12"/>
  <c r="BI313" i="12"/>
  <c r="BH313" i="12"/>
  <c r="BG313" i="12"/>
  <c r="BF313" i="12"/>
  <c r="T313" i="12"/>
  <c r="R313" i="12"/>
  <c r="P313" i="12"/>
  <c r="BI309" i="12"/>
  <c r="BH309" i="12"/>
  <c r="BG309" i="12"/>
  <c r="BF309" i="12"/>
  <c r="T309" i="12"/>
  <c r="R309" i="12"/>
  <c r="P309" i="12"/>
  <c r="BI307" i="12"/>
  <c r="BH307" i="12"/>
  <c r="BG307" i="12"/>
  <c r="BF307" i="12"/>
  <c r="T307" i="12"/>
  <c r="R307" i="12"/>
  <c r="P307" i="12"/>
  <c r="BI300" i="12"/>
  <c r="BH300" i="12"/>
  <c r="BG300" i="12"/>
  <c r="BF300" i="12"/>
  <c r="T300" i="12"/>
  <c r="R300" i="12"/>
  <c r="P300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R288" i="12"/>
  <c r="P288" i="12"/>
  <c r="BI284" i="12"/>
  <c r="BH284" i="12"/>
  <c r="BG284" i="12"/>
  <c r="BF284" i="12"/>
  <c r="T284" i="12"/>
  <c r="R284" i="12"/>
  <c r="P284" i="12"/>
  <c r="BI280" i="12"/>
  <c r="BH280" i="12"/>
  <c r="BG280" i="12"/>
  <c r="BF280" i="12"/>
  <c r="T280" i="12"/>
  <c r="R280" i="12"/>
  <c r="P280" i="12"/>
  <c r="BI278" i="12"/>
  <c r="BH278" i="12"/>
  <c r="BG278" i="12"/>
  <c r="BF278" i="12"/>
  <c r="T278" i="12"/>
  <c r="R278" i="12"/>
  <c r="P278" i="12"/>
  <c r="BI277" i="12"/>
  <c r="BH277" i="12"/>
  <c r="BG277" i="12"/>
  <c r="BF277" i="12"/>
  <c r="T277" i="12"/>
  <c r="R277" i="12"/>
  <c r="P277" i="12"/>
  <c r="BI273" i="12"/>
  <c r="BH273" i="12"/>
  <c r="BG273" i="12"/>
  <c r="BF273" i="12"/>
  <c r="T273" i="12"/>
  <c r="R273" i="12"/>
  <c r="P273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1" i="12"/>
  <c r="BH261" i="12"/>
  <c r="BG261" i="12"/>
  <c r="BF261" i="12"/>
  <c r="T261" i="12"/>
  <c r="R261" i="12"/>
  <c r="P261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3" i="12"/>
  <c r="BH243" i="12"/>
  <c r="BG243" i="12"/>
  <c r="BF243" i="12"/>
  <c r="T243" i="12"/>
  <c r="R243" i="12"/>
  <c r="P243" i="12"/>
  <c r="BI239" i="12"/>
  <c r="BH239" i="12"/>
  <c r="BG239" i="12"/>
  <c r="BF239" i="12"/>
  <c r="T239" i="12"/>
  <c r="R239" i="12"/>
  <c r="P239" i="12"/>
  <c r="BI235" i="12"/>
  <c r="BH235" i="12"/>
  <c r="BG235" i="12"/>
  <c r="BF235" i="12"/>
  <c r="T235" i="12"/>
  <c r="R235" i="12"/>
  <c r="P235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1" i="12"/>
  <c r="BH221" i="12"/>
  <c r="BG221" i="12"/>
  <c r="BF221" i="12"/>
  <c r="T221" i="12"/>
  <c r="R221" i="12"/>
  <c r="P221" i="12"/>
  <c r="BI217" i="12"/>
  <c r="BH217" i="12"/>
  <c r="BG217" i="12"/>
  <c r="BF217" i="12"/>
  <c r="T217" i="12"/>
  <c r="R217" i="12"/>
  <c r="P217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06" i="12"/>
  <c r="BH206" i="12"/>
  <c r="BG206" i="12"/>
  <c r="BF206" i="12"/>
  <c r="T206" i="12"/>
  <c r="R206" i="12"/>
  <c r="P206" i="12"/>
  <c r="BI198" i="12"/>
  <c r="BH198" i="12"/>
  <c r="BG198" i="12"/>
  <c r="BF198" i="12"/>
  <c r="T198" i="12"/>
  <c r="R198" i="12"/>
  <c r="P198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5" i="12"/>
  <c r="BH165" i="12"/>
  <c r="BG165" i="12"/>
  <c r="BF165" i="12"/>
  <c r="T165" i="12"/>
  <c r="R165" i="12"/>
  <c r="P165" i="12"/>
  <c r="BI159" i="12"/>
  <c r="BH159" i="12"/>
  <c r="BG159" i="12"/>
  <c r="BF159" i="12"/>
  <c r="T159" i="12"/>
  <c r="R159" i="12"/>
  <c r="P159" i="12"/>
  <c r="BI153" i="12"/>
  <c r="BH153" i="12"/>
  <c r="BG153" i="12"/>
  <c r="BF153" i="12"/>
  <c r="T153" i="12"/>
  <c r="R153" i="12"/>
  <c r="P153" i="12"/>
  <c r="BI149" i="12"/>
  <c r="BH149" i="12"/>
  <c r="BG149" i="12"/>
  <c r="BF149" i="12"/>
  <c r="T149" i="12"/>
  <c r="R149" i="12"/>
  <c r="P149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39" i="12"/>
  <c r="BH139" i="12"/>
  <c r="BG139" i="12"/>
  <c r="BF139" i="12"/>
  <c r="T139" i="12"/>
  <c r="R139" i="12"/>
  <c r="P139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T131" i="12"/>
  <c r="R132" i="12"/>
  <c r="R131" i="12" s="1"/>
  <c r="P132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5" i="12"/>
  <c r="BH105" i="12"/>
  <c r="BG105" i="12"/>
  <c r="BF105" i="12"/>
  <c r="T105" i="12"/>
  <c r="R105" i="12"/>
  <c r="P105" i="12"/>
  <c r="J98" i="12"/>
  <c r="F98" i="12"/>
  <c r="F96" i="12"/>
  <c r="E94" i="12"/>
  <c r="J58" i="12"/>
  <c r="F58" i="12"/>
  <c r="F56" i="12"/>
  <c r="E54" i="12"/>
  <c r="J26" i="12"/>
  <c r="E26" i="12"/>
  <c r="J99" i="12" s="1"/>
  <c r="J25" i="12"/>
  <c r="J20" i="12"/>
  <c r="E20" i="12"/>
  <c r="F99" i="12" s="1"/>
  <c r="J19" i="12"/>
  <c r="J14" i="12"/>
  <c r="J56" i="12"/>
  <c r="E7" i="12"/>
  <c r="E50" i="12"/>
  <c r="J39" i="11"/>
  <c r="J38" i="11"/>
  <c r="AY65" i="1" s="1"/>
  <c r="J37" i="11"/>
  <c r="AX65" i="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J86" i="11"/>
  <c r="F86" i="11"/>
  <c r="F84" i="11"/>
  <c r="E82" i="11"/>
  <c r="J58" i="11"/>
  <c r="F58" i="11"/>
  <c r="F56" i="11"/>
  <c r="E54" i="11"/>
  <c r="J26" i="11"/>
  <c r="E26" i="11"/>
  <c r="J87" i="11"/>
  <c r="J25" i="11"/>
  <c r="J20" i="11"/>
  <c r="E20" i="11"/>
  <c r="F87" i="11"/>
  <c r="J19" i="11"/>
  <c r="J14" i="11"/>
  <c r="J84" i="11"/>
  <c r="E7" i="11"/>
  <c r="E50" i="11" s="1"/>
  <c r="J39" i="10"/>
  <c r="J38" i="10"/>
  <c r="AY64" i="1"/>
  <c r="J37" i="10"/>
  <c r="AX64" i="1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J83" i="10"/>
  <c r="F83" i="10"/>
  <c r="F81" i="10"/>
  <c r="E79" i="10"/>
  <c r="J58" i="10"/>
  <c r="F58" i="10"/>
  <c r="F56" i="10"/>
  <c r="E54" i="10"/>
  <c r="J26" i="10"/>
  <c r="E26" i="10"/>
  <c r="J59" i="10"/>
  <c r="J25" i="10"/>
  <c r="J20" i="10"/>
  <c r="E20" i="10"/>
  <c r="F84" i="10"/>
  <c r="J19" i="10"/>
  <c r="J14" i="10"/>
  <c r="J56" i="10"/>
  <c r="E7" i="10"/>
  <c r="E75" i="10" s="1"/>
  <c r="J39" i="9"/>
  <c r="J38" i="9"/>
  <c r="AY63" i="1"/>
  <c r="J37" i="9"/>
  <c r="AX63" i="1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J90" i="9"/>
  <c r="F90" i="9"/>
  <c r="F88" i="9"/>
  <c r="E86" i="9"/>
  <c r="J58" i="9"/>
  <c r="F58" i="9"/>
  <c r="F56" i="9"/>
  <c r="E54" i="9"/>
  <c r="J26" i="9"/>
  <c r="E26" i="9"/>
  <c r="J91" i="9" s="1"/>
  <c r="J25" i="9"/>
  <c r="J20" i="9"/>
  <c r="E20" i="9"/>
  <c r="F91" i="9" s="1"/>
  <c r="J19" i="9"/>
  <c r="J14" i="9"/>
  <c r="J88" i="9" s="1"/>
  <c r="E7" i="9"/>
  <c r="E50" i="9"/>
  <c r="J39" i="8"/>
  <c r="J38" i="8"/>
  <c r="AY62" i="1" s="1"/>
  <c r="J37" i="8"/>
  <c r="AX62" i="1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J84" i="8"/>
  <c r="F84" i="8"/>
  <c r="F82" i="8"/>
  <c r="E80" i="8"/>
  <c r="J58" i="8"/>
  <c r="F58" i="8"/>
  <c r="F56" i="8"/>
  <c r="E54" i="8"/>
  <c r="J26" i="8"/>
  <c r="E26" i="8"/>
  <c r="J85" i="8" s="1"/>
  <c r="J25" i="8"/>
  <c r="J20" i="8"/>
  <c r="E20" i="8"/>
  <c r="F59" i="8" s="1"/>
  <c r="J19" i="8"/>
  <c r="J14" i="8"/>
  <c r="J82" i="8" s="1"/>
  <c r="E7" i="8"/>
  <c r="E50" i="8"/>
  <c r="J39" i="7"/>
  <c r="J38" i="7"/>
  <c r="AY61" i="1"/>
  <c r="J37" i="7"/>
  <c r="AX61" i="1" s="1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T94" i="7" s="1"/>
  <c r="R95" i="7"/>
  <c r="R94" i="7"/>
  <c r="P95" i="7"/>
  <c r="P94" i="7" s="1"/>
  <c r="J89" i="7"/>
  <c r="F89" i="7"/>
  <c r="F87" i="7"/>
  <c r="E85" i="7"/>
  <c r="J58" i="7"/>
  <c r="F58" i="7"/>
  <c r="F56" i="7"/>
  <c r="E54" i="7"/>
  <c r="J26" i="7"/>
  <c r="E26" i="7"/>
  <c r="J90" i="7"/>
  <c r="J25" i="7"/>
  <c r="J20" i="7"/>
  <c r="E20" i="7"/>
  <c r="F90" i="7"/>
  <c r="J19" i="7"/>
  <c r="J14" i="7"/>
  <c r="J56" i="7"/>
  <c r="E7" i="7"/>
  <c r="E81" i="7" s="1"/>
  <c r="J39" i="6"/>
  <c r="J38" i="6"/>
  <c r="AY60" i="1"/>
  <c r="J37" i="6"/>
  <c r="AX60" i="1"/>
  <c r="BI396" i="6"/>
  <c r="BH396" i="6"/>
  <c r="BG396" i="6"/>
  <c r="BF396" i="6"/>
  <c r="T396" i="6"/>
  <c r="T395" i="6"/>
  <c r="R396" i="6"/>
  <c r="R395" i="6" s="1"/>
  <c r="P396" i="6"/>
  <c r="P395" i="6" s="1"/>
  <c r="BI393" i="6"/>
  <c r="BH393" i="6"/>
  <c r="BG393" i="6"/>
  <c r="BF393" i="6"/>
  <c r="T393" i="6"/>
  <c r="R393" i="6"/>
  <c r="P393" i="6"/>
  <c r="BI392" i="6"/>
  <c r="BH392" i="6"/>
  <c r="BG392" i="6"/>
  <c r="BF392" i="6"/>
  <c r="T392" i="6"/>
  <c r="R392" i="6"/>
  <c r="P392" i="6"/>
  <c r="BI391" i="6"/>
  <c r="BH391" i="6"/>
  <c r="BG391" i="6"/>
  <c r="BF391" i="6"/>
  <c r="T391" i="6"/>
  <c r="R391" i="6"/>
  <c r="P391" i="6"/>
  <c r="BI390" i="6"/>
  <c r="BH390" i="6"/>
  <c r="BG390" i="6"/>
  <c r="BF390" i="6"/>
  <c r="T390" i="6"/>
  <c r="R390" i="6"/>
  <c r="P390" i="6"/>
  <c r="BI387" i="6"/>
  <c r="BH387" i="6"/>
  <c r="BG387" i="6"/>
  <c r="BF387" i="6"/>
  <c r="T387" i="6"/>
  <c r="R387" i="6"/>
  <c r="P387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7" i="6"/>
  <c r="BH377" i="6"/>
  <c r="BG377" i="6"/>
  <c r="BF377" i="6"/>
  <c r="T377" i="6"/>
  <c r="R377" i="6"/>
  <c r="P377" i="6"/>
  <c r="BI376" i="6"/>
  <c r="BH376" i="6"/>
  <c r="BG376" i="6"/>
  <c r="BF376" i="6"/>
  <c r="T376" i="6"/>
  <c r="R376" i="6"/>
  <c r="P376" i="6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70" i="6"/>
  <c r="BH370" i="6"/>
  <c r="BG370" i="6"/>
  <c r="BF370" i="6"/>
  <c r="T370" i="6"/>
  <c r="R370" i="6"/>
  <c r="P370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63" i="6"/>
  <c r="BH363" i="6"/>
  <c r="BG363" i="6"/>
  <c r="BF363" i="6"/>
  <c r="T363" i="6"/>
  <c r="R363" i="6"/>
  <c r="P363" i="6"/>
  <c r="BI362" i="6"/>
  <c r="BH362" i="6"/>
  <c r="BG362" i="6"/>
  <c r="BF362" i="6"/>
  <c r="T362" i="6"/>
  <c r="R362" i="6"/>
  <c r="P362" i="6"/>
  <c r="BI359" i="6"/>
  <c r="BH359" i="6"/>
  <c r="BG359" i="6"/>
  <c r="BF359" i="6"/>
  <c r="T359" i="6"/>
  <c r="R359" i="6"/>
  <c r="P359" i="6"/>
  <c r="BI358" i="6"/>
  <c r="BH358" i="6"/>
  <c r="BG358" i="6"/>
  <c r="BF358" i="6"/>
  <c r="T358" i="6"/>
  <c r="R358" i="6"/>
  <c r="P358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1" i="6"/>
  <c r="BH301" i="6"/>
  <c r="BG301" i="6"/>
  <c r="BF301" i="6"/>
  <c r="T301" i="6"/>
  <c r="R301" i="6"/>
  <c r="P301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0" i="6"/>
  <c r="BH260" i="6"/>
  <c r="BG260" i="6"/>
  <c r="BF260" i="6"/>
  <c r="T260" i="6"/>
  <c r="R260" i="6"/>
  <c r="P260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T193" i="6" s="1"/>
  <c r="R194" i="6"/>
  <c r="R193" i="6"/>
  <c r="P194" i="6"/>
  <c r="P193" i="6" s="1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66" i="6"/>
  <c r="BH166" i="6"/>
  <c r="BG166" i="6"/>
  <c r="BF166" i="6"/>
  <c r="T166" i="6"/>
  <c r="T165" i="6"/>
  <c r="R166" i="6"/>
  <c r="R165" i="6" s="1"/>
  <c r="P166" i="6"/>
  <c r="P165" i="6"/>
  <c r="BI163" i="6"/>
  <c r="BH163" i="6"/>
  <c r="BG163" i="6"/>
  <c r="BF163" i="6"/>
  <c r="T163" i="6"/>
  <c r="T162" i="6" s="1"/>
  <c r="R163" i="6"/>
  <c r="R162" i="6"/>
  <c r="P163" i="6"/>
  <c r="P162" i="6" s="1"/>
  <c r="BI161" i="6"/>
  <c r="BH161" i="6"/>
  <c r="BG161" i="6"/>
  <c r="BF161" i="6"/>
  <c r="T161" i="6"/>
  <c r="R161" i="6"/>
  <c r="P161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0" i="6"/>
  <c r="BH120" i="6"/>
  <c r="BG120" i="6"/>
  <c r="BF120" i="6"/>
  <c r="T120" i="6"/>
  <c r="R120" i="6"/>
  <c r="P120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J96" i="6"/>
  <c r="F96" i="6"/>
  <c r="F94" i="6"/>
  <c r="E92" i="6"/>
  <c r="J58" i="6"/>
  <c r="F58" i="6"/>
  <c r="F56" i="6"/>
  <c r="E54" i="6"/>
  <c r="J26" i="6"/>
  <c r="E26" i="6"/>
  <c r="J59" i="6" s="1"/>
  <c r="J25" i="6"/>
  <c r="J20" i="6"/>
  <c r="E20" i="6"/>
  <c r="F97" i="6" s="1"/>
  <c r="J19" i="6"/>
  <c r="J14" i="6"/>
  <c r="J94" i="6"/>
  <c r="E7" i="6"/>
  <c r="E88" i="6"/>
  <c r="J39" i="5"/>
  <c r="J38" i="5"/>
  <c r="AY59" i="1" s="1"/>
  <c r="J37" i="5"/>
  <c r="AX59" i="1" s="1"/>
  <c r="BI130" i="5"/>
  <c r="BH130" i="5"/>
  <c r="BG130" i="5"/>
  <c r="BF130" i="5"/>
  <c r="T130" i="5"/>
  <c r="T129" i="5" s="1"/>
  <c r="R130" i="5"/>
  <c r="R129" i="5" s="1"/>
  <c r="P130" i="5"/>
  <c r="P129" i="5" s="1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J86" i="5"/>
  <c r="F86" i="5"/>
  <c r="F84" i="5"/>
  <c r="E82" i="5"/>
  <c r="J58" i="5"/>
  <c r="F58" i="5"/>
  <c r="F56" i="5"/>
  <c r="E54" i="5"/>
  <c r="J26" i="5"/>
  <c r="E26" i="5"/>
  <c r="J87" i="5"/>
  <c r="J25" i="5"/>
  <c r="J20" i="5"/>
  <c r="E20" i="5"/>
  <c r="F59" i="5"/>
  <c r="J19" i="5"/>
  <c r="J14" i="5"/>
  <c r="J84" i="5" s="1"/>
  <c r="E7" i="5"/>
  <c r="E50" i="5" s="1"/>
  <c r="J39" i="4"/>
  <c r="J38" i="4"/>
  <c r="AY58" i="1"/>
  <c r="J37" i="4"/>
  <c r="AX58" i="1"/>
  <c r="BI95" i="4"/>
  <c r="BH95" i="4"/>
  <c r="BG95" i="4"/>
  <c r="BF95" i="4"/>
  <c r="T95" i="4"/>
  <c r="T94" i="4"/>
  <c r="R95" i="4"/>
  <c r="R94" i="4"/>
  <c r="P95" i="4"/>
  <c r="P94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J84" i="4"/>
  <c r="F84" i="4"/>
  <c r="F82" i="4"/>
  <c r="E80" i="4"/>
  <c r="J58" i="4"/>
  <c r="F58" i="4"/>
  <c r="F56" i="4"/>
  <c r="E54" i="4"/>
  <c r="J26" i="4"/>
  <c r="E26" i="4"/>
  <c r="J59" i="4" s="1"/>
  <c r="J25" i="4"/>
  <c r="J20" i="4"/>
  <c r="E20" i="4"/>
  <c r="F59" i="4" s="1"/>
  <c r="J19" i="4"/>
  <c r="J14" i="4"/>
  <c r="J82" i="4"/>
  <c r="E7" i="4"/>
  <c r="E50" i="4"/>
  <c r="J39" i="3"/>
  <c r="J38" i="3"/>
  <c r="AY57" i="1" s="1"/>
  <c r="J37" i="3"/>
  <c r="AX57" i="1" s="1"/>
  <c r="BI343" i="3"/>
  <c r="BH343" i="3"/>
  <c r="BG343" i="3"/>
  <c r="BF343" i="3"/>
  <c r="T343" i="3"/>
  <c r="T342" i="3" s="1"/>
  <c r="R343" i="3"/>
  <c r="R342" i="3" s="1"/>
  <c r="P343" i="3"/>
  <c r="P342" i="3" s="1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08" i="3"/>
  <c r="BH308" i="3"/>
  <c r="BG308" i="3"/>
  <c r="BF308" i="3"/>
  <c r="T308" i="3"/>
  <c r="R308" i="3"/>
  <c r="P308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32" i="3"/>
  <c r="BH232" i="3"/>
  <c r="BG232" i="3"/>
  <c r="BF232" i="3"/>
  <c r="T232" i="3"/>
  <c r="R232" i="3"/>
  <c r="P232" i="3"/>
  <c r="BI187" i="3"/>
  <c r="BH187" i="3"/>
  <c r="BG187" i="3"/>
  <c r="BF187" i="3"/>
  <c r="T187" i="3"/>
  <c r="R187" i="3"/>
  <c r="P187" i="3"/>
  <c r="BI178" i="3"/>
  <c r="BH178" i="3"/>
  <c r="BG178" i="3"/>
  <c r="BF178" i="3"/>
  <c r="T178" i="3"/>
  <c r="R178" i="3"/>
  <c r="P178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J86" i="3"/>
  <c r="F86" i="3"/>
  <c r="F84" i="3"/>
  <c r="E82" i="3"/>
  <c r="J58" i="3"/>
  <c r="F58" i="3"/>
  <c r="F56" i="3"/>
  <c r="E54" i="3"/>
  <c r="J26" i="3"/>
  <c r="E26" i="3"/>
  <c r="J59" i="3" s="1"/>
  <c r="J25" i="3"/>
  <c r="J20" i="3"/>
  <c r="E20" i="3"/>
  <c r="F87" i="3" s="1"/>
  <c r="J19" i="3"/>
  <c r="J14" i="3"/>
  <c r="J84" i="3"/>
  <c r="E7" i="3"/>
  <c r="E78" i="3"/>
  <c r="J39" i="2"/>
  <c r="J38" i="2"/>
  <c r="AY56" i="1" s="1"/>
  <c r="J37" i="2"/>
  <c r="AX56" i="1" s="1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T391" i="2"/>
  <c r="R397" i="2"/>
  <c r="P397" i="2"/>
  <c r="P391" i="2"/>
  <c r="BI392" i="2"/>
  <c r="BH392" i="2"/>
  <c r="BG392" i="2"/>
  <c r="BF392" i="2"/>
  <c r="T392" i="2"/>
  <c r="R392" i="2"/>
  <c r="R391" i="2" s="1"/>
  <c r="P392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T133" i="2" s="1"/>
  <c r="R134" i="2"/>
  <c r="R133" i="2" s="1"/>
  <c r="P134" i="2"/>
  <c r="P133" i="2" s="1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J98" i="2"/>
  <c r="F98" i="2"/>
  <c r="F96" i="2"/>
  <c r="E94" i="2"/>
  <c r="J58" i="2"/>
  <c r="F58" i="2"/>
  <c r="F56" i="2"/>
  <c r="E54" i="2"/>
  <c r="J26" i="2"/>
  <c r="E26" i="2"/>
  <c r="J99" i="2"/>
  <c r="J25" i="2"/>
  <c r="J20" i="2"/>
  <c r="E20" i="2"/>
  <c r="F99" i="2"/>
  <c r="J19" i="2"/>
  <c r="J14" i="2"/>
  <c r="J96" i="2" s="1"/>
  <c r="E7" i="2"/>
  <c r="E90" i="2" s="1"/>
  <c r="L50" i="1"/>
  <c r="AM50" i="1"/>
  <c r="AM49" i="1"/>
  <c r="L49" i="1"/>
  <c r="AM47" i="1"/>
  <c r="L47" i="1"/>
  <c r="L45" i="1"/>
  <c r="L44" i="1"/>
  <c r="BK130" i="29"/>
  <c r="BK187" i="29"/>
  <c r="BK186" i="29"/>
  <c r="BK140" i="29"/>
  <c r="BK118" i="29"/>
  <c r="BK112" i="29"/>
  <c r="J117" i="30"/>
  <c r="J112" i="30"/>
  <c r="J103" i="31"/>
  <c r="J100" i="31"/>
  <c r="BK156" i="31"/>
  <c r="BK216" i="32"/>
  <c r="BK283" i="32"/>
  <c r="BK338" i="34"/>
  <c r="BK321" i="34"/>
  <c r="BK322" i="34"/>
  <c r="BK137" i="34"/>
  <c r="J134" i="35"/>
  <c r="J157" i="35"/>
  <c r="J112" i="37"/>
  <c r="BK112" i="38"/>
  <c r="J106" i="38"/>
  <c r="BK189" i="38"/>
  <c r="BK99" i="39"/>
  <c r="J136" i="40"/>
  <c r="BK90" i="40"/>
  <c r="BK172" i="42"/>
  <c r="BK203" i="42"/>
  <c r="J282" i="45"/>
  <c r="BK130" i="45"/>
  <c r="J132" i="45"/>
  <c r="BK156" i="47"/>
  <c r="BK102" i="48"/>
  <c r="BK344" i="49"/>
  <c r="J161" i="49"/>
  <c r="J508" i="49"/>
  <c r="J357" i="49"/>
  <c r="BK481" i="50"/>
  <c r="J529" i="50"/>
  <c r="J245" i="53"/>
  <c r="BK331" i="53"/>
  <c r="J208" i="53"/>
  <c r="BK336" i="53"/>
  <c r="J441" i="53"/>
  <c r="J168" i="54"/>
  <c r="J174" i="54"/>
  <c r="J128" i="54"/>
  <c r="J111" i="55"/>
  <c r="BK193" i="56"/>
  <c r="BK207" i="56"/>
  <c r="BK108" i="56"/>
  <c r="J115" i="57"/>
  <c r="J94" i="58"/>
  <c r="J126" i="59"/>
  <c r="BK148" i="61"/>
  <c r="J153" i="62"/>
  <c r="BK100" i="62"/>
  <c r="BK149" i="63"/>
  <c r="BK147" i="63"/>
  <c r="J97" i="65"/>
  <c r="J168" i="67"/>
  <c r="BK243" i="67"/>
  <c r="J286" i="67"/>
  <c r="J103" i="69"/>
  <c r="J115" i="70"/>
  <c r="J100" i="72"/>
  <c r="BK115" i="73"/>
  <c r="BK114" i="75"/>
  <c r="J98" i="76"/>
  <c r="BK99" i="76"/>
  <c r="J111" i="77"/>
  <c r="J106" i="79"/>
  <c r="J111" i="80"/>
  <c r="BK95" i="81"/>
  <c r="BK248" i="83"/>
  <c r="BK225" i="83"/>
  <c r="BK258" i="2"/>
  <c r="J392" i="2"/>
  <c r="BK261" i="2"/>
  <c r="J335" i="3"/>
  <c r="F38" i="4"/>
  <c r="J314" i="6"/>
  <c r="J201" i="6"/>
  <c r="BK150" i="7"/>
  <c r="BK112" i="7"/>
  <c r="J101" i="8"/>
  <c r="J149" i="9"/>
  <c r="BK101" i="9"/>
  <c r="J196" i="9"/>
  <c r="J112" i="10"/>
  <c r="BK132" i="11"/>
  <c r="J104" i="11"/>
  <c r="BK339" i="12"/>
  <c r="BK333" i="12"/>
  <c r="J250" i="13"/>
  <c r="J276" i="13"/>
  <c r="BK246" i="16"/>
  <c r="J259" i="16"/>
  <c r="BK310" i="16"/>
  <c r="BK145" i="17"/>
  <c r="J152" i="17"/>
  <c r="J91" i="18"/>
  <c r="BK97" i="19"/>
  <c r="BK141" i="19"/>
  <c r="J91" i="20"/>
  <c r="J140" i="21"/>
  <c r="BK126" i="21"/>
  <c r="BK166" i="22"/>
  <c r="BK270" i="22"/>
  <c r="BK225" i="22"/>
  <c r="BK219" i="23"/>
  <c r="BK268" i="26"/>
  <c r="J315" i="26"/>
  <c r="J187" i="26"/>
  <c r="J115" i="26"/>
  <c r="J283" i="26"/>
  <c r="BK99" i="27"/>
  <c r="BK197" i="29"/>
  <c r="J196" i="29"/>
  <c r="BK120" i="29"/>
  <c r="BK100" i="30"/>
  <c r="J159" i="31"/>
  <c r="J118" i="31"/>
  <c r="J128" i="31"/>
  <c r="J198" i="32"/>
  <c r="J282" i="32"/>
  <c r="BK341" i="34"/>
  <c r="BK158" i="34"/>
  <c r="J311" i="34"/>
  <c r="BK350" i="34"/>
  <c r="BK346" i="34"/>
  <c r="BK148" i="35"/>
  <c r="BK106" i="35"/>
  <c r="BK111" i="37"/>
  <c r="J193" i="38"/>
  <c r="J182" i="38"/>
  <c r="J96" i="38"/>
  <c r="J108" i="39"/>
  <c r="BK101" i="39"/>
  <c r="BK95" i="40"/>
  <c r="BK91" i="40"/>
  <c r="BK97" i="41"/>
  <c r="BK132" i="42"/>
  <c r="J242" i="45"/>
  <c r="J235" i="45"/>
  <c r="BK282" i="45"/>
  <c r="BK108" i="47"/>
  <c r="BK103" i="47"/>
  <c r="J101" i="48"/>
  <c r="BK502" i="49"/>
  <c r="BK417" i="49"/>
  <c r="BK435" i="49"/>
  <c r="J188" i="49"/>
  <c r="BK141" i="49"/>
  <c r="BK584" i="50"/>
  <c r="BK99" i="52"/>
  <c r="BK424" i="53"/>
  <c r="J400" i="53"/>
  <c r="J220" i="53"/>
  <c r="J378" i="53"/>
  <c r="J416" i="53"/>
  <c r="BK162" i="54"/>
  <c r="J173" i="54"/>
  <c r="BK129" i="55"/>
  <c r="J150" i="55"/>
  <c r="J215" i="56"/>
  <c r="BK102" i="56"/>
  <c r="BK170" i="56"/>
  <c r="J93" i="58"/>
  <c r="BK131" i="59"/>
  <c r="BK109" i="60"/>
  <c r="BK142" i="61"/>
  <c r="J150" i="61"/>
  <c r="BK223" i="62"/>
  <c r="J304" i="62"/>
  <c r="J167" i="63"/>
  <c r="BK98" i="64"/>
  <c r="BK296" i="67"/>
  <c r="BK168" i="67"/>
  <c r="BK86" i="68"/>
  <c r="J91" i="69"/>
  <c r="J98" i="70"/>
  <c r="BK105" i="71"/>
  <c r="J119" i="73"/>
  <c r="BK96" i="74"/>
  <c r="BK123" i="76"/>
  <c r="BK146" i="76"/>
  <c r="J102" i="78"/>
  <c r="J117" i="79"/>
  <c r="BK108" i="81"/>
  <c r="BK274" i="83"/>
  <c r="BK266" i="83"/>
  <c r="J340" i="2"/>
  <c r="J314" i="2"/>
  <c r="BK274" i="2"/>
  <c r="J148" i="2"/>
  <c r="BK127" i="3"/>
  <c r="J127" i="5"/>
  <c r="J211" i="6"/>
  <c r="J337" i="6"/>
  <c r="J393" i="6"/>
  <c r="BK367" i="6"/>
  <c r="BK123" i="7"/>
  <c r="J105" i="7"/>
  <c r="J95" i="8"/>
  <c r="J122" i="9"/>
  <c r="J139" i="9"/>
  <c r="J151" i="9"/>
  <c r="BK177" i="9"/>
  <c r="BK151" i="11"/>
  <c r="BK130" i="11"/>
  <c r="J115" i="11"/>
  <c r="J175" i="12"/>
  <c r="J383" i="12"/>
  <c r="BK149" i="12"/>
  <c r="BK159" i="12"/>
  <c r="J116" i="13"/>
  <c r="J354" i="16"/>
  <c r="J312" i="16"/>
  <c r="J220" i="16"/>
  <c r="BK195" i="16"/>
  <c r="BK374" i="16"/>
  <c r="BK151" i="17"/>
  <c r="BK159" i="17"/>
  <c r="J97" i="18"/>
  <c r="BK121" i="19"/>
  <c r="BK127" i="19"/>
  <c r="J111" i="20"/>
  <c r="BK115" i="20"/>
  <c r="BK120" i="21"/>
  <c r="J206" i="22"/>
  <c r="BK179" i="22"/>
  <c r="BK109" i="22"/>
  <c r="BK362" i="22"/>
  <c r="BK122" i="23"/>
  <c r="J209" i="26"/>
  <c r="BK286" i="26"/>
  <c r="BK209" i="26"/>
  <c r="J213" i="26"/>
  <c r="BK356" i="26"/>
  <c r="J159" i="27"/>
  <c r="J143" i="27"/>
  <c r="BK114" i="28"/>
  <c r="BK190" i="29"/>
  <c r="BK113" i="29"/>
  <c r="J204" i="29"/>
  <c r="BK134" i="31"/>
  <c r="J115" i="31"/>
  <c r="BK157" i="32"/>
  <c r="J286" i="32"/>
  <c r="J337" i="34"/>
  <c r="BK294" i="34"/>
  <c r="J361" i="34"/>
  <c r="BK295" i="34"/>
  <c r="BK305" i="34"/>
  <c r="J162" i="35"/>
  <c r="J104" i="36"/>
  <c r="J114" i="37"/>
  <c r="BK176" i="38"/>
  <c r="BK154" i="38"/>
  <c r="J123" i="39"/>
  <c r="BK141" i="40"/>
  <c r="BK112" i="40"/>
  <c r="J104" i="41"/>
  <c r="J203" i="42"/>
  <c r="J152" i="45"/>
  <c r="J195" i="45"/>
  <c r="J188" i="45"/>
  <c r="BK155" i="47"/>
  <c r="BK100" i="47"/>
  <c r="BK116" i="48"/>
  <c r="J359" i="49"/>
  <c r="BK236" i="49"/>
  <c r="BK508" i="49"/>
  <c r="J518" i="49"/>
  <c r="BK574" i="50"/>
  <c r="BK596" i="50"/>
  <c r="BK114" i="52"/>
  <c r="J331" i="53"/>
  <c r="J366" i="53"/>
  <c r="J283" i="53"/>
  <c r="BK237" i="53"/>
  <c r="BK289" i="53"/>
  <c r="BK263" i="53"/>
  <c r="BK153" i="54"/>
  <c r="BK120" i="54"/>
  <c r="J136" i="55"/>
  <c r="J108" i="56"/>
  <c r="BK98" i="56"/>
  <c r="BK140" i="56"/>
  <c r="J122" i="57"/>
  <c r="BK92" i="57"/>
  <c r="BK93" i="58"/>
  <c r="BK153" i="59"/>
  <c r="J178" i="60"/>
  <c r="BK96" i="61"/>
  <c r="J116" i="61"/>
  <c r="BK124" i="62"/>
  <c r="J171" i="63"/>
  <c r="J102" i="63"/>
  <c r="BK143" i="64"/>
  <c r="J93" i="67"/>
  <c r="J128" i="67"/>
  <c r="BK301" i="67"/>
  <c r="J98" i="68"/>
  <c r="J139" i="69"/>
  <c r="BK99" i="70"/>
  <c r="BK118" i="71"/>
  <c r="J111" i="73"/>
  <c r="BK118" i="75"/>
  <c r="BK108" i="76"/>
  <c r="BK114" i="76"/>
  <c r="BK110" i="77"/>
  <c r="BK119" i="79"/>
  <c r="J102" i="80"/>
  <c r="J103" i="82"/>
  <c r="BK256" i="83"/>
  <c r="BK191" i="83"/>
  <c r="J261" i="2"/>
  <c r="BK426" i="2"/>
  <c r="BK271" i="2"/>
  <c r="BK148" i="2"/>
  <c r="BK298" i="3"/>
  <c r="J101" i="5"/>
  <c r="BK119" i="5"/>
  <c r="BK213" i="6"/>
  <c r="J366" i="6"/>
  <c r="BK290" i="6"/>
  <c r="J173" i="6"/>
  <c r="BK144" i="7"/>
  <c r="J136" i="7"/>
  <c r="BK202" i="9"/>
  <c r="J159" i="9"/>
  <c r="J103" i="9"/>
  <c r="J113" i="9"/>
  <c r="J119" i="10"/>
  <c r="BK167" i="11"/>
  <c r="BK383" i="12"/>
  <c r="J217" i="12"/>
  <c r="BK258" i="13"/>
  <c r="BK114" i="15"/>
  <c r="J338" i="16"/>
  <c r="BK364" i="16"/>
  <c r="BK128" i="17"/>
  <c r="J151" i="17"/>
  <c r="J92" i="18"/>
  <c r="BK148" i="19"/>
  <c r="BK115" i="19"/>
  <c r="BK123" i="20"/>
  <c r="J118" i="20"/>
  <c r="J101" i="21"/>
  <c r="J212" i="22"/>
  <c r="J240" i="22"/>
  <c r="BK319" i="22"/>
  <c r="J122" i="23"/>
  <c r="BK107" i="25"/>
  <c r="BK153" i="26"/>
  <c r="BK315" i="26"/>
  <c r="BK188" i="26"/>
  <c r="J289" i="26"/>
  <c r="BK112" i="27"/>
  <c r="BK107" i="28"/>
  <c r="J180" i="29"/>
  <c r="J176" i="29"/>
  <c r="BK173" i="29"/>
  <c r="BK114" i="30"/>
  <c r="BK129" i="31"/>
  <c r="BK141" i="32"/>
  <c r="J107" i="32"/>
  <c r="BK244" i="32"/>
  <c r="J319" i="34"/>
  <c r="BK292" i="34"/>
  <c r="BK297" i="34"/>
  <c r="J219" i="34"/>
  <c r="J122" i="35"/>
  <c r="J137" i="35"/>
  <c r="BK98" i="36"/>
  <c r="BK127" i="37"/>
  <c r="J132" i="38"/>
  <c r="BK193" i="38"/>
  <c r="BK178" i="38"/>
  <c r="BK102" i="39"/>
  <c r="J119" i="39"/>
  <c r="BK117" i="40"/>
  <c r="J138" i="40"/>
  <c r="BK119" i="41"/>
  <c r="BK247" i="42"/>
  <c r="J213" i="45"/>
  <c r="BK97" i="45"/>
  <c r="J99" i="45"/>
  <c r="BK90" i="46"/>
  <c r="J104" i="47"/>
  <c r="J109" i="48"/>
  <c r="J103" i="48"/>
  <c r="J507" i="49"/>
  <c r="J510" i="49"/>
  <c r="BK462" i="49"/>
  <c r="J104" i="49"/>
  <c r="BK546" i="50"/>
  <c r="J99" i="52"/>
  <c r="J187" i="53"/>
  <c r="J355" i="53"/>
  <c r="J418" i="53"/>
  <c r="J415" i="53"/>
  <c r="BK401" i="53"/>
  <c r="BK95" i="54"/>
  <c r="BK161" i="55"/>
  <c r="J161" i="55"/>
  <c r="J107" i="56"/>
  <c r="BK154" i="56"/>
  <c r="J172" i="56"/>
  <c r="BK124" i="57"/>
  <c r="BK103" i="57"/>
  <c r="BK111" i="58"/>
  <c r="J97" i="58"/>
  <c r="BK126" i="59"/>
  <c r="J163" i="60"/>
  <c r="BK125" i="61"/>
  <c r="BK109" i="61"/>
  <c r="BK293" i="62"/>
  <c r="BK119" i="63"/>
  <c r="BK169" i="63"/>
  <c r="J105" i="65"/>
  <c r="J116" i="67"/>
  <c r="J229" i="67"/>
  <c r="J188" i="68"/>
  <c r="BK193" i="68"/>
  <c r="J150" i="69"/>
  <c r="J106" i="70"/>
  <c r="J93" i="71"/>
  <c r="J106" i="72"/>
  <c r="J104" i="74"/>
  <c r="J115" i="76"/>
  <c r="J107" i="77"/>
  <c r="J101" i="79"/>
  <c r="J99" i="80"/>
  <c r="BK166" i="83"/>
  <c r="J90" i="84"/>
  <c r="BK178" i="2"/>
  <c r="BK268" i="2"/>
  <c r="BK121" i="2"/>
  <c r="BK286" i="3"/>
  <c r="J103" i="5"/>
  <c r="BK307" i="6"/>
  <c r="BK372" i="6"/>
  <c r="J346" i="6"/>
  <c r="J203" i="6"/>
  <c r="BK168" i="7"/>
  <c r="J106" i="7"/>
  <c r="J90" i="8"/>
  <c r="BK198" i="9"/>
  <c r="BK154" i="9"/>
  <c r="J177" i="9"/>
  <c r="BK103" i="10"/>
  <c r="BK93" i="10"/>
  <c r="J103" i="10"/>
  <c r="BK98" i="10"/>
  <c r="J110" i="10"/>
  <c r="BK95" i="10"/>
  <c r="J169" i="11"/>
  <c r="BK143" i="11"/>
  <c r="BK136" i="11"/>
  <c r="J327" i="12"/>
  <c r="J135" i="12"/>
  <c r="J111" i="12"/>
  <c r="J119" i="13"/>
  <c r="J102" i="13"/>
  <c r="J347" i="16"/>
  <c r="BK138" i="16"/>
  <c r="BK243" i="16"/>
  <c r="BK363" i="16"/>
  <c r="J377" i="16"/>
  <c r="BK134" i="17"/>
  <c r="J162" i="17"/>
  <c r="BK96" i="18"/>
  <c r="BK155" i="19"/>
  <c r="BK136" i="19"/>
  <c r="BK191" i="19"/>
  <c r="BK100" i="20"/>
  <c r="J91" i="21"/>
  <c r="J299" i="22"/>
  <c r="BK248" i="22"/>
  <c r="J325" i="22"/>
  <c r="J269" i="22"/>
  <c r="J261" i="23"/>
  <c r="J341" i="26"/>
  <c r="BK294" i="26"/>
  <c r="BK199" i="26"/>
  <c r="BK276" i="26"/>
  <c r="J145" i="27"/>
  <c r="BK96" i="28"/>
  <c r="J164" i="29"/>
  <c r="BK169" i="29"/>
  <c r="J113" i="29"/>
  <c r="J106" i="30"/>
  <c r="J105" i="31"/>
  <c r="BK219" i="32"/>
  <c r="BK218" i="32"/>
  <c r="J186" i="32"/>
  <c r="BK107" i="33"/>
  <c r="J213" i="34"/>
  <c r="J299" i="34"/>
  <c r="J184" i="34"/>
  <c r="BK182" i="34"/>
  <c r="BK97" i="35"/>
  <c r="BK103" i="36"/>
  <c r="J97" i="37"/>
  <c r="J103" i="38"/>
  <c r="BK169" i="38"/>
  <c r="J160" i="38"/>
  <c r="BK104" i="39"/>
  <c r="J143" i="40"/>
  <c r="BK143" i="40"/>
  <c r="J96" i="40"/>
  <c r="J235" i="42"/>
  <c r="J175" i="45"/>
  <c r="BK230" i="45"/>
  <c r="BK201" i="45"/>
  <c r="J114" i="47"/>
  <c r="J154" i="47"/>
  <c r="BK371" i="49"/>
  <c r="J504" i="49"/>
  <c r="J336" i="49"/>
  <c r="BK104" i="49"/>
  <c r="BK517" i="49"/>
  <c r="J527" i="50"/>
  <c r="BK569" i="50"/>
  <c r="J429" i="53"/>
  <c r="BK409" i="53"/>
  <c r="BK348" i="53"/>
  <c r="J419" i="53"/>
  <c r="J330" i="53"/>
  <c r="BK327" i="53"/>
  <c r="BK119" i="54"/>
  <c r="J181" i="54"/>
  <c r="J174" i="55"/>
  <c r="J109" i="55"/>
  <c r="BK148" i="56"/>
  <c r="J170" i="56"/>
  <c r="J126" i="57"/>
  <c r="J110" i="58"/>
  <c r="BK96" i="58"/>
  <c r="BK98" i="61"/>
  <c r="BK97" i="61"/>
  <c r="BK304" i="62"/>
  <c r="BK300" i="62"/>
  <c r="J259" i="62"/>
  <c r="J161" i="63"/>
  <c r="J131" i="63"/>
  <c r="J102" i="64"/>
  <c r="BK114" i="65"/>
  <c r="BK92" i="66"/>
  <c r="J299" i="67"/>
  <c r="J243" i="67"/>
  <c r="BK120" i="68"/>
  <c r="BK117" i="70"/>
  <c r="J121" i="71"/>
  <c r="J92" i="72"/>
  <c r="BK106" i="74"/>
  <c r="BK90" i="76"/>
  <c r="BK143" i="76"/>
  <c r="BK97" i="77"/>
  <c r="J104" i="78"/>
  <c r="BK94" i="79"/>
  <c r="BK91" i="80"/>
  <c r="BK183" i="83"/>
  <c r="J174" i="83"/>
  <c r="J402" i="2"/>
  <c r="AS107" i="1"/>
  <c r="J290" i="3"/>
  <c r="BK111" i="5"/>
  <c r="BK270" i="6"/>
  <c r="J219" i="6"/>
  <c r="BK391" i="6"/>
  <c r="J153" i="6"/>
  <c r="BK350" i="6"/>
  <c r="BK337" i="6"/>
  <c r="J121" i="7"/>
  <c r="BK111" i="8"/>
  <c r="J190" i="9"/>
  <c r="J197" i="9"/>
  <c r="J148" i="9"/>
  <c r="BK148" i="9"/>
  <c r="BK125" i="10"/>
  <c r="BK156" i="11"/>
  <c r="J129" i="11"/>
  <c r="BK121" i="11"/>
  <c r="J385" i="12"/>
  <c r="J351" i="12"/>
  <c r="J139" i="12"/>
  <c r="J279" i="13"/>
  <c r="J369" i="16"/>
  <c r="BK335" i="16"/>
  <c r="J218" i="16"/>
  <c r="J216" i="16"/>
  <c r="J101" i="16"/>
  <c r="BK158" i="17"/>
  <c r="BK95" i="18"/>
  <c r="BK106" i="19"/>
  <c r="BK112" i="19"/>
  <c r="BK96" i="19"/>
  <c r="BK102" i="20"/>
  <c r="J251" i="22"/>
  <c r="BK249" i="22"/>
  <c r="J317" i="22"/>
  <c r="BK267" i="23"/>
  <c r="BK288" i="26"/>
  <c r="J343" i="26"/>
  <c r="BK236" i="26"/>
  <c r="BK103" i="26"/>
  <c r="J290" i="26"/>
  <c r="BK114" i="27"/>
  <c r="BK130" i="27"/>
  <c r="BK138" i="29"/>
  <c r="BK170" i="29"/>
  <c r="J126" i="29"/>
  <c r="J127" i="29"/>
  <c r="J101" i="30"/>
  <c r="BK123" i="30"/>
  <c r="BK112" i="31"/>
  <c r="J147" i="31"/>
  <c r="J251" i="32"/>
  <c r="J157" i="32"/>
  <c r="J222" i="32"/>
  <c r="J321" i="34"/>
  <c r="J108" i="34"/>
  <c r="J147" i="34"/>
  <c r="J117" i="34"/>
  <c r="BK106" i="34"/>
  <c r="BK146" i="35"/>
  <c r="J104" i="35"/>
  <c r="J120" i="37"/>
  <c r="BK114" i="37"/>
  <c r="BK136" i="38"/>
  <c r="J165" i="38"/>
  <c r="BK137" i="38"/>
  <c r="J190" i="38"/>
  <c r="J100" i="39"/>
  <c r="BK138" i="40"/>
  <c r="J108" i="40"/>
  <c r="J157" i="41"/>
  <c r="J228" i="45"/>
  <c r="BK233" i="45"/>
  <c r="J162" i="45"/>
  <c r="J226" i="45"/>
  <c r="BK132" i="47"/>
  <c r="BK152" i="47"/>
  <c r="BK92" i="48"/>
  <c r="BK457" i="49"/>
  <c r="BK155" i="49"/>
  <c r="J502" i="49"/>
  <c r="BK171" i="49"/>
  <c r="BK156" i="50"/>
  <c r="BK527" i="50"/>
  <c r="BK95" i="51"/>
  <c r="BK410" i="53"/>
  <c r="BK193" i="53"/>
  <c r="BK324" i="53"/>
  <c r="BK357" i="53"/>
  <c r="J376" i="53"/>
  <c r="J127" i="53"/>
  <c r="BK123" i="54"/>
  <c r="J171" i="54"/>
  <c r="BK114" i="54"/>
  <c r="J146" i="55"/>
  <c r="BK194" i="56"/>
  <c r="J153" i="56"/>
  <c r="J151" i="56"/>
  <c r="J105" i="56"/>
  <c r="BK117" i="57"/>
  <c r="BK105" i="57"/>
  <c r="J89" i="58"/>
  <c r="J146" i="60"/>
  <c r="J148" i="61"/>
  <c r="BK126" i="61"/>
  <c r="J167" i="62"/>
  <c r="BK282" i="62"/>
  <c r="J147" i="63"/>
  <c r="J98" i="64"/>
  <c r="J92" i="66"/>
  <c r="BK206" i="67"/>
  <c r="BK288" i="67"/>
  <c r="J151" i="68"/>
  <c r="BK146" i="69"/>
  <c r="BK103" i="70"/>
  <c r="J111" i="71"/>
  <c r="BK97" i="73"/>
  <c r="BK112" i="73"/>
  <c r="J114" i="75"/>
  <c r="J142" i="76"/>
  <c r="J96" i="76"/>
  <c r="J99" i="77"/>
  <c r="J91" i="78"/>
  <c r="J100" i="79"/>
  <c r="J105" i="81"/>
  <c r="J197" i="83"/>
  <c r="J187" i="83"/>
  <c r="BK375" i="2"/>
  <c r="BK187" i="2"/>
  <c r="J427" i="2"/>
  <c r="BK252" i="2"/>
  <c r="AS131" i="1"/>
  <c r="J325" i="6"/>
  <c r="J253" i="6"/>
  <c r="J104" i="6"/>
  <c r="J358" i="6"/>
  <c r="BK107" i="7"/>
  <c r="BK99" i="7"/>
  <c r="BK104" i="8"/>
  <c r="J115" i="9"/>
  <c r="J105" i="9"/>
  <c r="BK168" i="9"/>
  <c r="J134" i="9"/>
  <c r="BK113" i="10"/>
  <c r="BK147" i="11"/>
  <c r="J134" i="11"/>
  <c r="BK364" i="12"/>
  <c r="BK109" i="12"/>
  <c r="BK313" i="12"/>
  <c r="J123" i="12"/>
  <c r="BK148" i="13"/>
  <c r="J364" i="16"/>
  <c r="BK327" i="16"/>
  <c r="BK354" i="16"/>
  <c r="J322" i="16"/>
  <c r="BK360" i="16"/>
  <c r="J241" i="16"/>
  <c r="BK139" i="17"/>
  <c r="J105" i="17"/>
  <c r="BK117" i="19"/>
  <c r="BK201" i="19"/>
  <c r="J138" i="19"/>
  <c r="J110" i="20"/>
  <c r="BK104" i="21"/>
  <c r="BK124" i="21"/>
  <c r="J148" i="22"/>
  <c r="J361" i="22"/>
  <c r="J250" i="23"/>
  <c r="BK246" i="23"/>
  <c r="BK105" i="25"/>
  <c r="BK324" i="26"/>
  <c r="BK274" i="26"/>
  <c r="J109" i="26"/>
  <c r="BK336" i="26"/>
  <c r="BK142" i="27"/>
  <c r="J111" i="28"/>
  <c r="J124" i="29"/>
  <c r="J170" i="29"/>
  <c r="BK107" i="29"/>
  <c r="J94" i="30"/>
  <c r="BK115" i="31"/>
  <c r="J110" i="31"/>
  <c r="J135" i="32"/>
  <c r="J341" i="34"/>
  <c r="BK320" i="34"/>
  <c r="BK131" i="34"/>
  <c r="J343" i="34"/>
  <c r="J283" i="34"/>
  <c r="BK120" i="35"/>
  <c r="BK153" i="35"/>
  <c r="BK110" i="36"/>
  <c r="BK107" i="37"/>
  <c r="J109" i="38"/>
  <c r="BK125" i="38"/>
  <c r="J172" i="38"/>
  <c r="J203" i="38"/>
  <c r="J107" i="39"/>
  <c r="J102" i="39"/>
  <c r="J368" i="53"/>
  <c r="J275" i="53"/>
  <c r="J227" i="53"/>
  <c r="BK241" i="53"/>
  <c r="BK373" i="53"/>
  <c r="J108" i="53"/>
  <c r="J262" i="53"/>
  <c r="J122" i="54"/>
  <c r="BK163" i="54"/>
  <c r="J144" i="55"/>
  <c r="BK111" i="55"/>
  <c r="J147" i="56"/>
  <c r="BK147" i="56"/>
  <c r="BK136" i="56"/>
  <c r="BK132" i="56"/>
  <c r="J161" i="56"/>
  <c r="J99" i="57"/>
  <c r="J104" i="58"/>
  <c r="J130" i="59"/>
  <c r="BK113" i="60"/>
  <c r="J214" i="60"/>
  <c r="BK143" i="61"/>
  <c r="J169" i="68"/>
  <c r="BK149" i="69"/>
  <c r="BK97" i="69"/>
  <c r="BK91" i="70"/>
  <c r="J99" i="71"/>
  <c r="BK111" i="71"/>
  <c r="BK105" i="72"/>
  <c r="BK91" i="73"/>
  <c r="BK109" i="73"/>
  <c r="BK103" i="74"/>
  <c r="J104" i="75"/>
  <c r="J92" i="75"/>
  <c r="J143" i="76"/>
  <c r="BK127" i="76"/>
  <c r="BK111" i="76"/>
  <c r="BK115" i="77"/>
  <c r="BK99" i="78"/>
  <c r="J98" i="79"/>
  <c r="J108" i="80"/>
  <c r="J92" i="81"/>
  <c r="J166" i="83"/>
  <c r="J108" i="83"/>
  <c r="BK85" i="84"/>
  <c r="J373" i="2"/>
  <c r="J255" i="2"/>
  <c r="BK110" i="2"/>
  <c r="BK257" i="2"/>
  <c r="BK132" i="2"/>
  <c r="BK338" i="3"/>
  <c r="J124" i="5"/>
  <c r="J99" i="5"/>
  <c r="J199" i="6"/>
  <c r="BK189" i="6"/>
  <c r="J205" i="6"/>
  <c r="J182" i="6"/>
  <c r="BK357" i="6"/>
  <c r="BK98" i="7"/>
  <c r="BK104" i="7"/>
  <c r="J102" i="8"/>
  <c r="BK114" i="9"/>
  <c r="BK117" i="9"/>
  <c r="BK136" i="9"/>
  <c r="BK158" i="11"/>
  <c r="J109" i="11"/>
  <c r="J253" i="12"/>
  <c r="BK213" i="12"/>
  <c r="BK294" i="12"/>
  <c r="J179" i="12"/>
  <c r="J148" i="13"/>
  <c r="BK93" i="15"/>
  <c r="BK303" i="16"/>
  <c r="BK281" i="16"/>
  <c r="J206" i="16"/>
  <c r="J158" i="16"/>
  <c r="J130" i="17"/>
  <c r="J99" i="18"/>
  <c r="J137" i="19"/>
  <c r="J109" i="19"/>
  <c r="J157" i="19"/>
  <c r="J98" i="19"/>
  <c r="J93" i="20"/>
  <c r="BK121" i="20"/>
  <c r="BK132" i="21"/>
  <c r="BK118" i="21"/>
  <c r="BK128" i="21"/>
  <c r="BK297" i="22"/>
  <c r="BK148" i="22"/>
  <c r="BK245" i="22"/>
  <c r="BK259" i="23"/>
  <c r="BK103" i="25"/>
  <c r="BK352" i="26"/>
  <c r="BK101" i="26"/>
  <c r="BK222" i="26"/>
  <c r="J224" i="26"/>
  <c r="J151" i="26"/>
  <c r="J142" i="27"/>
  <c r="BK160" i="27"/>
  <c r="J91" i="28"/>
  <c r="J151" i="29"/>
  <c r="BK109" i="29"/>
  <c r="J115" i="29"/>
  <c r="J91" i="30"/>
  <c r="BK91" i="30"/>
  <c r="J97" i="31"/>
  <c r="BK140" i="31"/>
  <c r="J218" i="32"/>
  <c r="J215" i="32"/>
  <c r="J209" i="32"/>
  <c r="J128" i="32"/>
  <c r="BK118" i="33"/>
  <c r="J194" i="34"/>
  <c r="BK273" i="34"/>
  <c r="BK240" i="34"/>
  <c r="J191" i="34"/>
  <c r="J217" i="34"/>
  <c r="BK226" i="34"/>
  <c r="BK143" i="35"/>
  <c r="J131" i="35"/>
  <c r="J110" i="36"/>
  <c r="BK123" i="37"/>
  <c r="BK97" i="38"/>
  <c r="J194" i="38"/>
  <c r="J180" i="38"/>
  <c r="BK107" i="39"/>
  <c r="BK112" i="39"/>
  <c r="BK137" i="40"/>
  <c r="BK116" i="40"/>
  <c r="BK93" i="40"/>
  <c r="J110" i="41"/>
  <c r="J97" i="44"/>
  <c r="BK215" i="45"/>
  <c r="J262" i="45"/>
  <c r="J231" i="45"/>
  <c r="J93" i="46"/>
  <c r="J93" i="47"/>
  <c r="BK93" i="47"/>
  <c r="J137" i="47"/>
  <c r="J90" i="48"/>
  <c r="BK220" i="49"/>
  <c r="J435" i="49"/>
  <c r="BK188" i="49"/>
  <c r="BK357" i="49"/>
  <c r="BK518" i="49"/>
  <c r="BK169" i="50"/>
  <c r="BK145" i="50"/>
  <c r="BK150" i="50"/>
  <c r="J101" i="52"/>
  <c r="J340" i="53"/>
  <c r="BK317" i="53"/>
  <c r="BK408" i="53"/>
  <c r="J413" i="53"/>
  <c r="BK279" i="53"/>
  <c r="BK157" i="53"/>
  <c r="BK183" i="53"/>
  <c r="BK397" i="53"/>
  <c r="J177" i="54"/>
  <c r="J120" i="54"/>
  <c r="J121" i="54"/>
  <c r="J107" i="55"/>
  <c r="J131" i="55"/>
  <c r="J210" i="56"/>
  <c r="BK111" i="56"/>
  <c r="BK133" i="56"/>
  <c r="J133" i="56"/>
  <c r="J96" i="58"/>
  <c r="BK97" i="59"/>
  <c r="J113" i="60"/>
  <c r="J110" i="61"/>
  <c r="BK102" i="61"/>
  <c r="BK112" i="61"/>
  <c r="BK149" i="62"/>
  <c r="BK235" i="62"/>
  <c r="BK159" i="63"/>
  <c r="BK110" i="63"/>
  <c r="J114" i="65"/>
  <c r="J104" i="66"/>
  <c r="J251" i="67"/>
  <c r="J279" i="67"/>
  <c r="BK175" i="68"/>
  <c r="J187" i="68"/>
  <c r="BK107" i="69"/>
  <c r="BK95" i="70"/>
  <c r="BK91" i="71"/>
  <c r="BK99" i="73"/>
  <c r="J92" i="74"/>
  <c r="J105" i="75"/>
  <c r="J140" i="76"/>
  <c r="J145" i="76"/>
  <c r="J97" i="77"/>
  <c r="J95" i="78"/>
  <c r="J118" i="79"/>
  <c r="BK96" i="80"/>
  <c r="BK105" i="81"/>
  <c r="BK108" i="83"/>
  <c r="BK156" i="83"/>
  <c r="J361" i="2"/>
  <c r="BK208" i="2"/>
  <c r="J310" i="2"/>
  <c r="J248" i="2"/>
  <c r="AS139" i="1"/>
  <c r="BK346" i="6"/>
  <c r="BK341" i="6"/>
  <c r="J191" i="6"/>
  <c r="J359" i="6"/>
  <c r="J371" i="6"/>
  <c r="BK173" i="6"/>
  <c r="BK160" i="7"/>
  <c r="BK108" i="8"/>
  <c r="J103" i="8"/>
  <c r="BK139" i="9"/>
  <c r="BK193" i="9"/>
  <c r="BK163" i="11"/>
  <c r="J155" i="11"/>
  <c r="BK149" i="11"/>
  <c r="BK103" i="11"/>
  <c r="BK353" i="12"/>
  <c r="BK184" i="12"/>
  <c r="BK323" i="12"/>
  <c r="J211" i="12"/>
  <c r="BK135" i="13"/>
  <c r="BK113" i="15"/>
  <c r="J152" i="16"/>
  <c r="BK312" i="16"/>
  <c r="BK130" i="16"/>
  <c r="J339" i="16"/>
  <c r="BK282" i="16"/>
  <c r="J309" i="16"/>
  <c r="J282" i="16"/>
  <c r="J144" i="17"/>
  <c r="BK166" i="19"/>
  <c r="J190" i="19"/>
  <c r="BK137" i="19"/>
  <c r="BK113" i="20"/>
  <c r="BK108" i="20"/>
  <c r="J93" i="21"/>
  <c r="J103" i="21"/>
  <c r="BK160" i="22"/>
  <c r="BK311" i="22"/>
  <c r="BK191" i="23"/>
  <c r="BK117" i="25"/>
  <c r="BK240" i="26"/>
  <c r="J105" i="26"/>
  <c r="J297" i="26"/>
  <c r="J153" i="26"/>
  <c r="BK301" i="26"/>
  <c r="J328" i="26"/>
  <c r="J163" i="27"/>
  <c r="J157" i="27"/>
  <c r="J152" i="29"/>
  <c r="J155" i="29"/>
  <c r="BK158" i="29"/>
  <c r="J147" i="29"/>
  <c r="J161" i="29"/>
  <c r="J143" i="29"/>
  <c r="BK188" i="29"/>
  <c r="J126" i="30"/>
  <c r="BK102" i="30"/>
  <c r="BK142" i="31"/>
  <c r="BK139" i="31"/>
  <c r="J232" i="32"/>
  <c r="BK255" i="32"/>
  <c r="BK92" i="33"/>
  <c r="J294" i="34"/>
  <c r="J277" i="34"/>
  <c r="J171" i="34"/>
  <c r="BK277" i="34"/>
  <c r="J244" i="34"/>
  <c r="J113" i="35"/>
  <c r="BK98" i="37"/>
  <c r="J122" i="37"/>
  <c r="BK121" i="38"/>
  <c r="BK182" i="38"/>
  <c r="BK153" i="38"/>
  <c r="BK118" i="39"/>
  <c r="J123" i="40"/>
  <c r="BK115" i="40"/>
  <c r="BK287" i="42"/>
  <c r="BK207" i="45"/>
  <c r="J160" i="45"/>
  <c r="BK232" i="45"/>
  <c r="J153" i="47"/>
  <c r="BK114" i="47"/>
  <c r="J130" i="47"/>
  <c r="BK105" i="48"/>
  <c r="J506" i="49"/>
  <c r="J342" i="49"/>
  <c r="BK437" i="49"/>
  <c r="J511" i="49"/>
  <c r="J481" i="50"/>
  <c r="BK93" i="52"/>
  <c r="BK334" i="53"/>
  <c r="J403" i="53"/>
  <c r="BK215" i="53"/>
  <c r="BK250" i="53"/>
  <c r="BK249" i="53"/>
  <c r="J175" i="54"/>
  <c r="BK181" i="54"/>
  <c r="BK144" i="55"/>
  <c r="BK200" i="56"/>
  <c r="BK146" i="56"/>
  <c r="BK100" i="56"/>
  <c r="BK198" i="56"/>
  <c r="BK93" i="57"/>
  <c r="J133" i="59"/>
  <c r="BK163" i="60"/>
  <c r="BK138" i="61"/>
  <c r="J268" i="62"/>
  <c r="J203" i="62"/>
  <c r="BK114" i="63"/>
  <c r="BK127" i="63"/>
  <c r="BK259" i="67"/>
  <c r="BK135" i="67"/>
  <c r="BK140" i="68"/>
  <c r="BK113" i="70"/>
  <c r="J119" i="71"/>
  <c r="BK100" i="73"/>
  <c r="BK105" i="74"/>
  <c r="J107" i="75"/>
  <c r="J123" i="76"/>
  <c r="J136" i="76"/>
  <c r="BK112" i="78"/>
  <c r="J97" i="80"/>
  <c r="BK102" i="81"/>
  <c r="BK99" i="82"/>
  <c r="J153" i="83"/>
  <c r="J221" i="83"/>
  <c r="J292" i="2"/>
  <c r="BK427" i="2"/>
  <c r="BK269" i="2"/>
  <c r="AS66" i="1"/>
  <c r="BK371" i="6"/>
  <c r="J362" i="6"/>
  <c r="BK271" i="6"/>
  <c r="J109" i="7"/>
  <c r="J105" i="8"/>
  <c r="J163" i="9"/>
  <c r="J143" i="9"/>
  <c r="BK140" i="9"/>
  <c r="J164" i="9"/>
  <c r="BK124" i="11"/>
  <c r="J161" i="11"/>
  <c r="J141" i="11"/>
  <c r="BK252" i="12"/>
  <c r="J358" i="12"/>
  <c r="J153" i="12"/>
  <c r="BK99" i="15"/>
  <c r="BK218" i="16"/>
  <c r="J355" i="16"/>
  <c r="J266" i="16"/>
  <c r="J103" i="16"/>
  <c r="BK121" i="17"/>
  <c r="BK104" i="18"/>
  <c r="BK111" i="19"/>
  <c r="BK197" i="19"/>
  <c r="BK145" i="19"/>
  <c r="BK119" i="20"/>
  <c r="BK145" i="21"/>
  <c r="J119" i="21"/>
  <c r="J356" i="22"/>
  <c r="J220" i="22"/>
  <c r="J227" i="23"/>
  <c r="BK95" i="25"/>
  <c r="BK232" i="26"/>
  <c r="J241" i="26"/>
  <c r="J330" i="26"/>
  <c r="J131" i="26"/>
  <c r="J138" i="27"/>
  <c r="BK99" i="28"/>
  <c r="J134" i="29"/>
  <c r="BK194" i="29"/>
  <c r="J140" i="29"/>
  <c r="J122" i="30"/>
  <c r="BK101" i="31"/>
  <c r="J119" i="31"/>
  <c r="J109" i="32"/>
  <c r="BK286" i="32"/>
  <c r="J173" i="32"/>
  <c r="J161" i="34"/>
  <c r="J207" i="34"/>
  <c r="BK311" i="34"/>
  <c r="BK293" i="34"/>
  <c r="BK99" i="35"/>
  <c r="BK104" i="37"/>
  <c r="J115" i="37"/>
  <c r="BK172" i="38"/>
  <c r="J162" i="38"/>
  <c r="BK164" i="38"/>
  <c r="J115" i="39"/>
  <c r="BK139" i="40"/>
  <c r="BK106" i="40"/>
  <c r="BK162" i="41"/>
  <c r="J97" i="41"/>
  <c r="J172" i="42"/>
  <c r="BK160" i="45"/>
  <c r="J105" i="45"/>
  <c r="J192" i="45"/>
  <c r="BK99" i="46"/>
  <c r="J107" i="47"/>
  <c r="J109" i="47"/>
  <c r="J102" i="48"/>
  <c r="J302" i="49"/>
  <c r="BK222" i="49"/>
  <c r="BK324" i="49"/>
  <c r="BK515" i="49"/>
  <c r="J141" i="50"/>
  <c r="J603" i="50"/>
  <c r="BK421" i="53"/>
  <c r="J344" i="53"/>
  <c r="BK400" i="53"/>
  <c r="BK403" i="53"/>
  <c r="BK208" i="53"/>
  <c r="BK150" i="54"/>
  <c r="J99" i="54"/>
  <c r="BK125" i="55"/>
  <c r="J206" i="56"/>
  <c r="J165" i="56"/>
  <c r="BK125" i="56"/>
  <c r="BK158" i="56"/>
  <c r="BK97" i="57"/>
  <c r="BK100" i="58"/>
  <c r="BK121" i="59"/>
  <c r="J126" i="60"/>
  <c r="J139" i="61"/>
  <c r="BK136" i="61"/>
  <c r="BK112" i="62"/>
  <c r="BK177" i="63"/>
  <c r="BK183" i="63"/>
  <c r="J113" i="64"/>
  <c r="BK112" i="66"/>
  <c r="BK175" i="67"/>
  <c r="BK137" i="67"/>
  <c r="J193" i="68"/>
  <c r="J86" i="68"/>
  <c r="BK93" i="69"/>
  <c r="BK103" i="71"/>
  <c r="J94" i="71"/>
  <c r="J103" i="73"/>
  <c r="J99" i="75"/>
  <c r="BK133" i="76"/>
  <c r="J102" i="77"/>
  <c r="J111" i="79"/>
  <c r="BK97" i="80"/>
  <c r="BK95" i="82"/>
  <c r="BK91" i="83"/>
  <c r="BK169" i="83"/>
  <c r="J424" i="2"/>
  <c r="J335" i="2"/>
  <c r="BK310" i="2"/>
  <c r="BK253" i="2"/>
  <c r="BK109" i="2"/>
  <c r="BK123" i="5"/>
  <c r="BK376" i="6"/>
  <c r="J294" i="6"/>
  <c r="J220" i="6"/>
  <c r="BK355" i="6"/>
  <c r="BK209" i="6"/>
  <c r="BK192" i="6"/>
  <c r="BK162" i="7"/>
  <c r="J170" i="7"/>
  <c r="BK91" i="8"/>
  <c r="BK152" i="9"/>
  <c r="BK199" i="9"/>
  <c r="BK110" i="9"/>
  <c r="BK120" i="9"/>
  <c r="BK102" i="10"/>
  <c r="BK115" i="11"/>
  <c r="J95" i="11"/>
  <c r="J115" i="12"/>
  <c r="BK189" i="12"/>
  <c r="J380" i="12"/>
  <c r="J125" i="13"/>
  <c r="J109" i="15"/>
  <c r="J116" i="16"/>
  <c r="J307" i="16"/>
  <c r="BK175" i="16"/>
  <c r="J133" i="17"/>
  <c r="BK98" i="17"/>
  <c r="J127" i="19"/>
  <c r="BK185" i="19"/>
  <c r="J107" i="20"/>
  <c r="BK122" i="20"/>
  <c r="BK99" i="21"/>
  <c r="J118" i="21"/>
  <c r="J259" i="22"/>
  <c r="J244" i="22"/>
  <c r="J174" i="22"/>
  <c r="BK262" i="23"/>
  <c r="BK278" i="26"/>
  <c r="BK337" i="26"/>
  <c r="BK234" i="26"/>
  <c r="BK225" i="26"/>
  <c r="J95" i="27"/>
  <c r="J98" i="28"/>
  <c r="J174" i="29"/>
  <c r="J182" i="29"/>
  <c r="BK160" i="29"/>
  <c r="BK119" i="30"/>
  <c r="BK117" i="31"/>
  <c r="J155" i="31"/>
  <c r="BK107" i="32"/>
  <c r="BK104" i="32"/>
  <c r="BK327" i="34"/>
  <c r="BK353" i="34"/>
  <c r="BK333" i="34"/>
  <c r="J368" i="34"/>
  <c r="BK160" i="35"/>
  <c r="BK114" i="35"/>
  <c r="BK125" i="37"/>
  <c r="J129" i="37"/>
  <c r="J140" i="38"/>
  <c r="BK128" i="38"/>
  <c r="BK166" i="38"/>
  <c r="BK91" i="39"/>
  <c r="BK108" i="40"/>
  <c r="J103" i="40"/>
  <c r="J105" i="40"/>
  <c r="J97" i="42"/>
  <c r="BK138" i="42"/>
  <c r="J116" i="45"/>
  <c r="J205" i="45"/>
  <c r="BK96" i="46"/>
  <c r="BK140" i="47"/>
  <c r="BK153" i="47"/>
  <c r="J91" i="48"/>
  <c r="BK343" i="49"/>
  <c r="J147" i="49"/>
  <c r="J339" i="49"/>
  <c r="BK390" i="50"/>
  <c r="BK603" i="50"/>
  <c r="BK437" i="53"/>
  <c r="J395" i="53"/>
  <c r="J241" i="53"/>
  <c r="BK277" i="53"/>
  <c r="BK389" i="53"/>
  <c r="J381" i="53"/>
  <c r="J358" i="53"/>
  <c r="BK145" i="54"/>
  <c r="J139" i="54"/>
  <c r="BK119" i="55"/>
  <c r="BK212" i="56"/>
  <c r="J106" i="56"/>
  <c r="BK165" i="56"/>
  <c r="J100" i="56"/>
  <c r="J101" i="57"/>
  <c r="BK143" i="59"/>
  <c r="BK156" i="60"/>
  <c r="J141" i="61"/>
  <c r="J142" i="61"/>
  <c r="J95" i="61"/>
  <c r="J105" i="62"/>
  <c r="BK167" i="63"/>
  <c r="J143" i="64"/>
  <c r="J112" i="66"/>
  <c r="BK116" i="67"/>
  <c r="BK174" i="68"/>
  <c r="J84" i="69"/>
  <c r="J114" i="70"/>
  <c r="J105" i="71"/>
  <c r="BK102" i="71"/>
  <c r="J104" i="73"/>
  <c r="J94" i="75"/>
  <c r="BK103" i="76"/>
  <c r="BK140" i="76"/>
  <c r="BK104" i="77"/>
  <c r="J99" i="78"/>
  <c r="BK92" i="80"/>
  <c r="BK105" i="80"/>
  <c r="J86" i="82"/>
  <c r="J91" i="83"/>
  <c r="BK420" i="2"/>
  <c r="J172" i="2"/>
  <c r="BK329" i="2"/>
  <c r="J253" i="2"/>
  <c r="BK326" i="3"/>
  <c r="BK95" i="4"/>
  <c r="J353" i="6"/>
  <c r="J396" i="6"/>
  <c r="BK190" i="6"/>
  <c r="J141" i="6"/>
  <c r="BK151" i="6"/>
  <c r="J165" i="7"/>
  <c r="J116" i="8"/>
  <c r="J128" i="9"/>
  <c r="J189" i="9"/>
  <c r="J199" i="9"/>
  <c r="J124" i="10"/>
  <c r="J166" i="11"/>
  <c r="BK379" i="12"/>
  <c r="J105" i="12"/>
  <c r="BK309" i="12"/>
  <c r="BK239" i="13"/>
  <c r="BK112" i="15"/>
  <c r="J291" i="16"/>
  <c r="BK224" i="16"/>
  <c r="BK141" i="17"/>
  <c r="BK106" i="17"/>
  <c r="J155" i="19"/>
  <c r="BK119" i="19"/>
  <c r="J185" i="19"/>
  <c r="BK119" i="21"/>
  <c r="J105" i="21"/>
  <c r="J225" i="22"/>
  <c r="J286" i="22"/>
  <c r="BK193" i="22"/>
  <c r="J255" i="23"/>
  <c r="BK297" i="26"/>
  <c r="J352" i="26"/>
  <c r="J342" i="26"/>
  <c r="J360" i="26"/>
  <c r="BK162" i="27"/>
  <c r="BK97" i="28"/>
  <c r="J142" i="29"/>
  <c r="BK121" i="29"/>
  <c r="J177" i="29"/>
  <c r="BK104" i="31"/>
  <c r="BK113" i="31"/>
  <c r="J139" i="31"/>
  <c r="J104" i="32"/>
  <c r="BK288" i="32"/>
  <c r="J137" i="33"/>
  <c r="BK364" i="34"/>
  <c r="J322" i="34"/>
  <c r="J175" i="34"/>
  <c r="J261" i="34"/>
  <c r="J141" i="34"/>
  <c r="BK129" i="35"/>
  <c r="J106" i="35"/>
  <c r="J100" i="37"/>
  <c r="J121" i="37"/>
  <c r="J143" i="38"/>
  <c r="J107" i="38"/>
  <c r="BK106" i="38"/>
  <c r="J96" i="39"/>
  <c r="BK113" i="40"/>
  <c r="J129" i="41"/>
  <c r="BK251" i="42"/>
  <c r="BK226" i="45"/>
  <c r="BK190" i="45"/>
  <c r="J190" i="45"/>
  <c r="BK183" i="45"/>
  <c r="BK92" i="46"/>
  <c r="J100" i="47"/>
  <c r="J113" i="48"/>
  <c r="BK226" i="49"/>
  <c r="BK302" i="49"/>
  <c r="J347" i="49"/>
  <c r="J365" i="49"/>
  <c r="J175" i="50"/>
  <c r="BK91" i="51"/>
  <c r="BK406" i="53"/>
  <c r="J319" i="53"/>
  <c r="J264" i="53"/>
  <c r="J104" i="53"/>
  <c r="BK344" i="53"/>
  <c r="BK166" i="54"/>
  <c r="J163" i="54"/>
  <c r="BK123" i="55"/>
  <c r="J121" i="55"/>
  <c r="J183" i="56"/>
  <c r="J167" i="56"/>
  <c r="J187" i="56"/>
  <c r="BK119" i="56"/>
  <c r="BK107" i="57"/>
  <c r="BK90" i="57"/>
  <c r="BK104" i="59"/>
  <c r="BK127" i="60"/>
  <c r="BK90" i="61"/>
  <c r="BK110" i="61"/>
  <c r="BK217" i="62"/>
  <c r="J236" i="62"/>
  <c r="J171" i="62"/>
  <c r="J153" i="63"/>
  <c r="J137" i="64"/>
  <c r="BK91" i="66"/>
  <c r="J231" i="67"/>
  <c r="J296" i="67"/>
  <c r="BK190" i="68"/>
  <c r="J127" i="69"/>
  <c r="BK109" i="71"/>
  <c r="BK98" i="72"/>
  <c r="J112" i="73"/>
  <c r="J112" i="75"/>
  <c r="BK91" i="76"/>
  <c r="BK137" i="76"/>
  <c r="BK101" i="78"/>
  <c r="J122" i="79"/>
  <c r="J84" i="82"/>
  <c r="J271" i="83"/>
  <c r="BK116" i="83"/>
  <c r="BK351" i="2"/>
  <c r="BK131" i="2"/>
  <c r="BK263" i="2"/>
  <c r="J134" i="2"/>
  <c r="BK337" i="3"/>
  <c r="BK130" i="5"/>
  <c r="J333" i="6"/>
  <c r="J340" i="6"/>
  <c r="J328" i="6"/>
  <c r="J114" i="6"/>
  <c r="J374" i="6"/>
  <c r="J163" i="7"/>
  <c r="BK157" i="7"/>
  <c r="J92" i="8"/>
  <c r="J165" i="9"/>
  <c r="J156" i="9"/>
  <c r="BK116" i="9"/>
  <c r="J99" i="10"/>
  <c r="J117" i="10"/>
  <c r="J89" i="10"/>
  <c r="J121" i="10"/>
  <c r="BK89" i="10"/>
  <c r="BK117" i="11"/>
  <c r="J135" i="11"/>
  <c r="J106" i="11"/>
  <c r="J169" i="12"/>
  <c r="J198" i="12"/>
  <c r="BK130" i="12"/>
  <c r="J360" i="16"/>
  <c r="J242" i="16"/>
  <c r="BK116" i="16"/>
  <c r="J141" i="17"/>
  <c r="J120" i="17"/>
  <c r="J122" i="19"/>
  <c r="J188" i="19"/>
  <c r="BK131" i="19"/>
  <c r="BK98" i="20"/>
  <c r="J141" i="21"/>
  <c r="J112" i="21"/>
  <c r="BK212" i="22"/>
  <c r="BK206" i="22"/>
  <c r="J359" i="22"/>
  <c r="BK254" i="23"/>
  <c r="J117" i="25"/>
  <c r="BK151" i="26"/>
  <c r="BK223" i="26"/>
  <c r="J127" i="26"/>
  <c r="BK122" i="27"/>
  <c r="BK140" i="27"/>
  <c r="J105" i="28"/>
  <c r="J200" i="29"/>
  <c r="J98" i="29"/>
  <c r="BK192" i="29"/>
  <c r="BK108" i="30"/>
  <c r="BK144" i="31"/>
  <c r="J140" i="31"/>
  <c r="J211" i="32"/>
  <c r="J244" i="32"/>
  <c r="BK106" i="32"/>
  <c r="BK299" i="34"/>
  <c r="J209" i="34"/>
  <c r="BK207" i="34"/>
  <c r="J328" i="34"/>
  <c r="BK310" i="34"/>
  <c r="J153" i="35"/>
  <c r="BK134" i="35"/>
  <c r="J123" i="37"/>
  <c r="J138" i="38"/>
  <c r="J129" i="38"/>
  <c r="BK199" i="38"/>
  <c r="J101" i="39"/>
  <c r="J111" i="39"/>
  <c r="J137" i="40"/>
  <c r="J162" i="41"/>
  <c r="J304" i="42"/>
  <c r="J251" i="42"/>
  <c r="BK242" i="45"/>
  <c r="J269" i="45"/>
  <c r="BK219" i="45"/>
  <c r="BK98" i="46"/>
  <c r="J145" i="47"/>
  <c r="BK151" i="47"/>
  <c r="BK98" i="48"/>
  <c r="BK351" i="49"/>
  <c r="J491" i="49"/>
  <c r="BK350" i="49"/>
  <c r="J349" i="49"/>
  <c r="BK512" i="50"/>
  <c r="J107" i="52"/>
  <c r="J261" i="53"/>
  <c r="J247" i="53"/>
  <c r="J149" i="53"/>
  <c r="BK375" i="53"/>
  <c r="BK412" i="53"/>
  <c r="J151" i="54"/>
  <c r="BK171" i="54"/>
  <c r="BK93" i="55"/>
  <c r="J198" i="56"/>
  <c r="J212" i="56"/>
  <c r="J168" i="56"/>
  <c r="BK126" i="56"/>
  <c r="BK89" i="57"/>
  <c r="BK95" i="58"/>
  <c r="J160" i="60"/>
  <c r="BK114" i="61"/>
  <c r="J135" i="61"/>
  <c r="BK287" i="62"/>
  <c r="J223" i="62"/>
  <c r="J129" i="63"/>
  <c r="BK247" i="67"/>
  <c r="BK167" i="68"/>
  <c r="J192" i="68"/>
  <c r="J107" i="70"/>
  <c r="J114" i="71"/>
  <c r="BK108" i="73"/>
  <c r="BK104" i="74"/>
  <c r="BK100" i="75"/>
  <c r="J134" i="76"/>
  <c r="BK107" i="77"/>
  <c r="J107" i="78"/>
  <c r="J95" i="79"/>
  <c r="J101" i="80"/>
  <c r="J156" i="83"/>
  <c r="BK228" i="83"/>
  <c r="J423" i="2"/>
  <c r="BK248" i="2"/>
  <c r="BK323" i="2"/>
  <c r="J241" i="2"/>
  <c r="J137" i="2"/>
  <c r="BK278" i="3"/>
  <c r="BK120" i="5"/>
  <c r="J372" i="6"/>
  <c r="J197" i="6"/>
  <c r="J330" i="6"/>
  <c r="BK215" i="6"/>
  <c r="BK220" i="6"/>
  <c r="BK163" i="7"/>
  <c r="BK115" i="8"/>
  <c r="J169" i="9"/>
  <c r="BK204" i="9"/>
  <c r="BK171" i="9"/>
  <c r="J207" i="9"/>
  <c r="J107" i="10"/>
  <c r="J146" i="11"/>
  <c r="J147" i="11"/>
  <c r="J206" i="12"/>
  <c r="J239" i="12"/>
  <c r="BK280" i="12"/>
  <c r="J307" i="12"/>
  <c r="J128" i="13"/>
  <c r="BK337" i="16"/>
  <c r="J239" i="16"/>
  <c r="J299" i="16"/>
  <c r="J124" i="16"/>
  <c r="BK146" i="17"/>
  <c r="BK89" i="18"/>
  <c r="J110" i="19"/>
  <c r="BK192" i="19"/>
  <c r="BK128" i="19"/>
  <c r="J171" i="19"/>
  <c r="BK94" i="20"/>
  <c r="BK117" i="20"/>
  <c r="J108" i="21"/>
  <c r="BK93" i="21"/>
  <c r="J336" i="22"/>
  <c r="J334" i="22"/>
  <c r="J303" i="22"/>
  <c r="BK251" i="22"/>
  <c r="J154" i="22"/>
  <c r="J97" i="23"/>
  <c r="BK91" i="24"/>
  <c r="BK287" i="26"/>
  <c r="J207" i="26"/>
  <c r="J195" i="26"/>
  <c r="BK180" i="26"/>
  <c r="BK325" i="26"/>
  <c r="J98" i="27"/>
  <c r="BK159" i="27"/>
  <c r="BK108" i="28"/>
  <c r="J159" i="29"/>
  <c r="BK166" i="29"/>
  <c r="J98" i="30"/>
  <c r="J121" i="31"/>
  <c r="BK151" i="31"/>
  <c r="J220" i="32"/>
  <c r="BK282" i="32"/>
  <c r="BK283" i="34"/>
  <c r="J344" i="34"/>
  <c r="BK250" i="34"/>
  <c r="J246" i="34"/>
  <c r="BK290" i="34"/>
  <c r="J105" i="35"/>
  <c r="J148" i="35"/>
  <c r="BK106" i="37"/>
  <c r="J108" i="37"/>
  <c r="BK99" i="38"/>
  <c r="J199" i="38"/>
  <c r="J157" i="38"/>
  <c r="J118" i="39"/>
  <c r="BK105" i="40"/>
  <c r="J133" i="40"/>
  <c r="J129" i="40"/>
  <c r="BK154" i="41"/>
  <c r="J306" i="42"/>
  <c r="BK185" i="45"/>
  <c r="BK134" i="45"/>
  <c r="BK211" i="45"/>
  <c r="BK89" i="46"/>
  <c r="BK106" i="47"/>
  <c r="J132" i="47"/>
  <c r="BK107" i="48"/>
  <c r="J367" i="49"/>
  <c r="BK352" i="49"/>
  <c r="J232" i="49"/>
  <c r="BK480" i="50"/>
  <c r="J167" i="50"/>
  <c r="BK602" i="50"/>
  <c r="BK95" i="52"/>
  <c r="BK275" i="53"/>
  <c r="BK296" i="53"/>
  <c r="BK267" i="53"/>
  <c r="J259" i="53"/>
  <c r="BK217" i="53"/>
  <c r="J307" i="53"/>
  <c r="BK155" i="53"/>
  <c r="BK134" i="54"/>
  <c r="BK177" i="54"/>
  <c r="J172" i="55"/>
  <c r="BK103" i="55"/>
  <c r="BK159" i="56"/>
  <c r="BK183" i="56"/>
  <c r="BK209" i="56"/>
  <c r="J178" i="56"/>
  <c r="J106" i="57"/>
  <c r="J112" i="58"/>
  <c r="J147" i="59"/>
  <c r="BK102" i="60"/>
  <c r="BK106" i="61"/>
  <c r="BK122" i="61"/>
  <c r="J276" i="62"/>
  <c r="BK276" i="62"/>
  <c r="J295" i="62"/>
  <c r="J185" i="63"/>
  <c r="BK145" i="63"/>
  <c r="J133" i="65"/>
  <c r="BK177" i="67"/>
  <c r="BK87" i="67"/>
  <c r="BK299" i="67"/>
  <c r="J191" i="68"/>
  <c r="J120" i="69"/>
  <c r="J91" i="70"/>
  <c r="BK115" i="71"/>
  <c r="J109" i="73"/>
  <c r="BK97" i="74"/>
  <c r="BK94" i="75"/>
  <c r="BK96" i="76"/>
  <c r="J104" i="77"/>
  <c r="BK95" i="78"/>
  <c r="BK99" i="79"/>
  <c r="J107" i="81"/>
  <c r="BK103" i="82"/>
  <c r="BK233" i="83"/>
  <c r="J256" i="83"/>
  <c r="BK421" i="2"/>
  <c r="BK232" i="2"/>
  <c r="BK429" i="2"/>
  <c r="J290" i="2"/>
  <c r="J208" i="2"/>
  <c r="BK331" i="3"/>
  <c r="BK93" i="3"/>
  <c r="J95" i="5"/>
  <c r="BK306" i="6"/>
  <c r="BK194" i="6"/>
  <c r="BK102" i="6"/>
  <c r="BK370" i="6"/>
  <c r="BK153" i="6"/>
  <c r="J137" i="7"/>
  <c r="BK133" i="7"/>
  <c r="BK113" i="8"/>
  <c r="BK145" i="9"/>
  <c r="J127" i="9"/>
  <c r="BK188" i="9"/>
  <c r="BK102" i="9"/>
  <c r="BK165" i="9"/>
  <c r="BK113" i="11"/>
  <c r="J126" i="11"/>
  <c r="J151" i="11"/>
  <c r="J290" i="12"/>
  <c r="BK290" i="12"/>
  <c r="J225" i="12"/>
  <c r="BK145" i="12"/>
  <c r="J93" i="13"/>
  <c r="J327" i="16"/>
  <c r="J373" i="16"/>
  <c r="BK362" i="16"/>
  <c r="BK334" i="16"/>
  <c r="J236" i="16"/>
  <c r="BK317" i="16"/>
  <c r="J147" i="17"/>
  <c r="J99" i="17"/>
  <c r="BK99" i="18"/>
  <c r="J124" i="19"/>
  <c r="J111" i="19"/>
  <c r="J201" i="19"/>
  <c r="J109" i="20"/>
  <c r="J127" i="21"/>
  <c r="J104" i="21"/>
  <c r="J126" i="21"/>
  <c r="J288" i="22"/>
  <c r="J243" i="22"/>
  <c r="BK286" i="22"/>
  <c r="BK128" i="23"/>
  <c r="BK116" i="23"/>
  <c r="J141" i="26"/>
  <c r="BK250" i="26"/>
  <c r="J274" i="26"/>
  <c r="J223" i="26"/>
  <c r="J234" i="26"/>
  <c r="J105" i="27"/>
  <c r="J95" i="28"/>
  <c r="J185" i="29"/>
  <c r="BK103" i="29"/>
  <c r="J103" i="29"/>
  <c r="BK116" i="30"/>
  <c r="BK152" i="31"/>
  <c r="BK146" i="31"/>
  <c r="BK119" i="31"/>
  <c r="J216" i="32"/>
  <c r="BK281" i="34"/>
  <c r="BK248" i="34"/>
  <c r="J189" i="34"/>
  <c r="J281" i="34"/>
  <c r="J133" i="34"/>
  <c r="BK231" i="34"/>
  <c r="BK111" i="35"/>
  <c r="J112" i="35"/>
  <c r="BK108" i="37"/>
  <c r="J106" i="37"/>
  <c r="J150" i="38"/>
  <c r="J177" i="38"/>
  <c r="J98" i="38"/>
  <c r="BK145" i="38"/>
  <c r="J114" i="38"/>
  <c r="J97" i="39"/>
  <c r="J110" i="39"/>
  <c r="BK125" i="39"/>
  <c r="J142" i="40"/>
  <c r="BK96" i="40"/>
  <c r="BK131" i="40"/>
  <c r="J155" i="41"/>
  <c r="BK293" i="42"/>
  <c r="BK130" i="42"/>
  <c r="J155" i="54"/>
  <c r="BK173" i="54"/>
  <c r="BK124" i="54"/>
  <c r="BK150" i="55"/>
  <c r="J142" i="55"/>
  <c r="BK141" i="56"/>
  <c r="BK162" i="56"/>
  <c r="J207" i="56"/>
  <c r="J94" i="57"/>
  <c r="BK147" i="59"/>
  <c r="BK153" i="60"/>
  <c r="J102" i="60"/>
  <c r="BK121" i="61"/>
  <c r="BK93" i="61"/>
  <c r="BK212" i="62"/>
  <c r="J110" i="62"/>
  <c r="BK240" i="62"/>
  <c r="J149" i="63"/>
  <c r="BK157" i="63"/>
  <c r="BK141" i="64"/>
  <c r="J148" i="64"/>
  <c r="J112" i="65"/>
  <c r="J89" i="66"/>
  <c r="BK185" i="67"/>
  <c r="BK91" i="67"/>
  <c r="J189" i="68"/>
  <c r="BK91" i="72"/>
  <c r="BK108" i="74"/>
  <c r="BK122" i="76"/>
  <c r="J93" i="76"/>
  <c r="BK92" i="77"/>
  <c r="J110" i="78"/>
  <c r="BK117" i="79"/>
  <c r="J101" i="81"/>
  <c r="J117" i="82"/>
  <c r="BK97" i="83"/>
  <c r="BK126" i="83"/>
  <c r="BK89" i="84"/>
  <c r="J281" i="2"/>
  <c r="J247" i="2"/>
  <c r="BK321" i="2"/>
  <c r="J250" i="2"/>
  <c r="AS119" i="1"/>
  <c r="J139" i="3"/>
  <c r="J97" i="3"/>
  <c r="J93" i="5"/>
  <c r="J343" i="6"/>
  <c r="BK224" i="6"/>
  <c r="J392" i="6"/>
  <c r="BK396" i="6"/>
  <c r="J254" i="6"/>
  <c r="J160" i="7"/>
  <c r="J120" i="7"/>
  <c r="J106" i="8"/>
  <c r="BK132" i="9"/>
  <c r="BK113" i="9"/>
  <c r="BK96" i="9"/>
  <c r="J108" i="9"/>
  <c r="J145" i="11"/>
  <c r="BK139" i="12"/>
  <c r="J130" i="12"/>
  <c r="J259" i="12"/>
  <c r="J267" i="13"/>
  <c r="J371" i="16"/>
  <c r="J342" i="16"/>
  <c r="J345" i="16"/>
  <c r="BK349" i="16"/>
  <c r="BK340" i="16"/>
  <c r="J134" i="17"/>
  <c r="J117" i="17"/>
  <c r="BK126" i="17"/>
  <c r="BK138" i="19"/>
  <c r="BK132" i="19"/>
  <c r="J173" i="19"/>
  <c r="BK111" i="20"/>
  <c r="BK103" i="21"/>
  <c r="J99" i="21"/>
  <c r="BK115" i="21"/>
  <c r="J245" i="22"/>
  <c r="BK216" i="22"/>
  <c r="BK364" i="22"/>
  <c r="BK189" i="22"/>
  <c r="BK109" i="25"/>
  <c r="J326" i="26"/>
  <c r="J139" i="26"/>
  <c r="J272" i="26"/>
  <c r="J232" i="26"/>
  <c r="J294" i="26"/>
  <c r="BK158" i="27"/>
  <c r="J100" i="28"/>
  <c r="J160" i="29"/>
  <c r="J158" i="29"/>
  <c r="BK164" i="29"/>
  <c r="J99" i="30"/>
  <c r="J125" i="31"/>
  <c r="J131" i="31"/>
  <c r="BK91" i="31"/>
  <c r="BK132" i="32"/>
  <c r="BK267" i="32"/>
  <c r="BK303" i="34"/>
  <c r="BK187" i="34"/>
  <c r="BK219" i="34"/>
  <c r="BK354" i="34"/>
  <c r="J107" i="35"/>
  <c r="J97" i="35"/>
  <c r="BK103" i="37"/>
  <c r="J102" i="37"/>
  <c r="BK143" i="38"/>
  <c r="BK157" i="38"/>
  <c r="BK184" i="38"/>
  <c r="J113" i="38"/>
  <c r="BK124" i="39"/>
  <c r="J105" i="39"/>
  <c r="BK147" i="40"/>
  <c r="BK130" i="40"/>
  <c r="BK307" i="42"/>
  <c r="J123" i="45"/>
  <c r="J167" i="45"/>
  <c r="J96" i="46"/>
  <c r="J155" i="47"/>
  <c r="BK95" i="47"/>
  <c r="J94" i="48"/>
  <c r="BK123" i="48"/>
  <c r="J144" i="49"/>
  <c r="J226" i="49"/>
  <c r="BK121" i="49"/>
  <c r="J512" i="49"/>
  <c r="J523" i="50"/>
  <c r="J508" i="50"/>
  <c r="J98" i="50"/>
  <c r="J249" i="53"/>
  <c r="J423" i="53"/>
  <c r="J338" i="53"/>
  <c r="J108" i="54"/>
  <c r="J157" i="55"/>
  <c r="BK140" i="55"/>
  <c r="BK177" i="56"/>
  <c r="J139" i="56"/>
  <c r="BK106" i="56"/>
  <c r="BK135" i="56"/>
  <c r="J108" i="57"/>
  <c r="J107" i="58"/>
  <c r="BK117" i="59"/>
  <c r="BK160" i="60"/>
  <c r="BK87" i="61"/>
  <c r="BK149" i="61"/>
  <c r="BK295" i="62"/>
  <c r="BK236" i="62"/>
  <c r="BK204" i="62"/>
  <c r="J125" i="63"/>
  <c r="BK94" i="64"/>
  <c r="J267" i="67"/>
  <c r="J185" i="67"/>
  <c r="J233" i="67"/>
  <c r="BK151" i="68"/>
  <c r="J110" i="68"/>
  <c r="J128" i="69"/>
  <c r="J112" i="70"/>
  <c r="BK117" i="71"/>
  <c r="J103" i="72"/>
  <c r="J114" i="73"/>
  <c r="BK115" i="76"/>
  <c r="BK91" i="77"/>
  <c r="J110" i="80"/>
  <c r="J238" i="83"/>
  <c r="BK86" i="84"/>
  <c r="BK250" i="2"/>
  <c r="BK339" i="2"/>
  <c r="BK192" i="2"/>
  <c r="J341" i="3"/>
  <c r="J126" i="5"/>
  <c r="BK203" i="6"/>
  <c r="J163" i="6"/>
  <c r="BK301" i="6"/>
  <c r="BK137" i="7"/>
  <c r="J166" i="9"/>
  <c r="BK99" i="10"/>
  <c r="BK95" i="11"/>
  <c r="J149" i="11"/>
  <c r="BK111" i="12"/>
  <c r="BK177" i="12"/>
  <c r="BK231" i="13"/>
  <c r="J245" i="16"/>
  <c r="BK353" i="16"/>
  <c r="BK339" i="16"/>
  <c r="J352" i="16"/>
  <c r="BK348" i="16"/>
  <c r="BK120" i="17"/>
  <c r="BK112" i="17"/>
  <c r="BK176" i="19"/>
  <c r="J174" i="19"/>
  <c r="J163" i="19"/>
  <c r="BK184" i="19"/>
  <c r="BK105" i="20"/>
  <c r="BK123" i="21"/>
  <c r="BK282" i="22"/>
  <c r="BK127" i="22"/>
  <c r="J363" i="22"/>
  <c r="BK131" i="23"/>
  <c r="J115" i="25"/>
  <c r="J299" i="26"/>
  <c r="BK241" i="26"/>
  <c r="J205" i="26"/>
  <c r="J250" i="26"/>
  <c r="J104" i="27"/>
  <c r="J126" i="27"/>
  <c r="BK100" i="28"/>
  <c r="BK95" i="30"/>
  <c r="J123" i="31"/>
  <c r="BK111" i="31"/>
  <c r="BK198" i="32"/>
  <c r="BK165" i="32"/>
  <c r="BK112" i="33"/>
  <c r="J364" i="34"/>
  <c r="J100" i="34"/>
  <c r="J225" i="34"/>
  <c r="J101" i="35"/>
  <c r="J149" i="35"/>
  <c r="BK102" i="36"/>
  <c r="BK119" i="37"/>
  <c r="BK190" i="38"/>
  <c r="J125" i="38"/>
  <c r="J127" i="38"/>
  <c r="BK97" i="39"/>
  <c r="J90" i="39"/>
  <c r="J102" i="40"/>
  <c r="J101" i="41"/>
  <c r="BK269" i="42"/>
  <c r="BK92" i="43"/>
  <c r="J232" i="45"/>
  <c r="BK128" i="45"/>
  <c r="J201" i="45"/>
  <c r="J113" i="47"/>
  <c r="BK104" i="47"/>
  <c r="BK504" i="49"/>
  <c r="J319" i="49"/>
  <c r="J216" i="49"/>
  <c r="J114" i="49"/>
  <c r="J550" i="50"/>
  <c r="BK113" i="52"/>
  <c r="BK379" i="53"/>
  <c r="J420" i="53"/>
  <c r="J388" i="53"/>
  <c r="J437" i="53"/>
  <c r="J183" i="53"/>
  <c r="BK144" i="54"/>
  <c r="J148" i="54"/>
  <c r="J127" i="55"/>
  <c r="J102" i="56"/>
  <c r="J115" i="56"/>
  <c r="BK131" i="56"/>
  <c r="BK125" i="57"/>
  <c r="BK98" i="58"/>
  <c r="J131" i="59"/>
  <c r="BK124" i="60"/>
  <c r="J108" i="61"/>
  <c r="BK264" i="62"/>
  <c r="J217" i="62"/>
  <c r="J175" i="63"/>
  <c r="BK139" i="64"/>
  <c r="BK89" i="66"/>
  <c r="J95" i="67"/>
  <c r="J277" i="67"/>
  <c r="BK192" i="68"/>
  <c r="J140" i="69"/>
  <c r="J101" i="70"/>
  <c r="J107" i="72"/>
  <c r="BK103" i="75"/>
  <c r="J126" i="76"/>
  <c r="J139" i="76"/>
  <c r="BK114" i="77"/>
  <c r="BK106" i="81"/>
  <c r="J126" i="83"/>
  <c r="J205" i="83"/>
  <c r="BK279" i="2"/>
  <c r="J182" i="2"/>
  <c r="J421" i="2"/>
  <c r="BK254" i="2"/>
  <c r="BK335" i="3"/>
  <c r="BK105" i="5"/>
  <c r="BK343" i="6"/>
  <c r="J207" i="6"/>
  <c r="J161" i="6"/>
  <c r="J151" i="6"/>
  <c r="J370" i="6"/>
  <c r="J113" i="7"/>
  <c r="BK166" i="7"/>
  <c r="BK116" i="8"/>
  <c r="BK197" i="9"/>
  <c r="J168" i="9"/>
  <c r="J118" i="9"/>
  <c r="J118" i="10"/>
  <c r="J119" i="11"/>
  <c r="J152" i="11"/>
  <c r="BK115" i="12"/>
  <c r="J256" i="12"/>
  <c r="BK243" i="12"/>
  <c r="BK249" i="13"/>
  <c r="BK359" i="16"/>
  <c r="BK103" i="16"/>
  <c r="J209" i="16"/>
  <c r="BK356" i="16"/>
  <c r="J148" i="17"/>
  <c r="J184" i="19"/>
  <c r="J141" i="19"/>
  <c r="J172" i="19"/>
  <c r="J159" i="19"/>
  <c r="BK118" i="20"/>
  <c r="J90" i="21"/>
  <c r="J357" i="22"/>
  <c r="J342" i="22"/>
  <c r="BK130" i="22"/>
  <c r="BK264" i="23"/>
  <c r="J95" i="24"/>
  <c r="BK156" i="26"/>
  <c r="J309" i="26"/>
  <c r="BK201" i="26"/>
  <c r="J333" i="26"/>
  <c r="BK121" i="27"/>
  <c r="J121" i="27"/>
  <c r="J101" i="28"/>
  <c r="BK168" i="29"/>
  <c r="J102" i="29"/>
  <c r="BK199" i="29"/>
  <c r="J92" i="30"/>
  <c r="BK121" i="31"/>
  <c r="J149" i="31"/>
  <c r="BK213" i="32"/>
  <c r="J255" i="32"/>
  <c r="J320" i="34"/>
  <c r="J354" i="34"/>
  <c r="BK328" i="34"/>
  <c r="J127" i="34"/>
  <c r="BK217" i="34"/>
  <c r="BK100" i="34"/>
  <c r="J111" i="35"/>
  <c r="BK116" i="37"/>
  <c r="J124" i="38"/>
  <c r="J148" i="38"/>
  <c r="BK120" i="38"/>
  <c r="J149" i="38"/>
  <c r="J91" i="39"/>
  <c r="BK100" i="40"/>
  <c r="J115" i="40"/>
  <c r="J301" i="42"/>
  <c r="J91" i="43"/>
  <c r="J215" i="45"/>
  <c r="BK194" i="45"/>
  <c r="J246" i="45"/>
  <c r="J95" i="46"/>
  <c r="J115" i="47"/>
  <c r="J133" i="47"/>
  <c r="BK119" i="48"/>
  <c r="BK336" i="49"/>
  <c r="J110" i="49"/>
  <c r="BK253" i="49"/>
  <c r="J263" i="49"/>
  <c r="J403" i="50"/>
  <c r="BK517" i="50"/>
  <c r="J110" i="52"/>
  <c r="BK261" i="53"/>
  <c r="J243" i="53"/>
  <c r="BK305" i="53"/>
  <c r="J438" i="53"/>
  <c r="J133" i="53"/>
  <c r="BK108" i="53"/>
  <c r="J145" i="54"/>
  <c r="BK163" i="55"/>
  <c r="BK115" i="56"/>
  <c r="J149" i="56"/>
  <c r="J186" i="56"/>
  <c r="J96" i="56"/>
  <c r="J109" i="58"/>
  <c r="J101" i="59"/>
  <c r="J194" i="60"/>
  <c r="BK95" i="61"/>
  <c r="J100" i="61"/>
  <c r="BK115" i="61"/>
  <c r="J195" i="62"/>
  <c r="BK230" i="62"/>
  <c r="BK123" i="63"/>
  <c r="BK175" i="63"/>
  <c r="BK123" i="65"/>
  <c r="J206" i="67"/>
  <c r="J294" i="67"/>
  <c r="BK130" i="68"/>
  <c r="BK116" i="70"/>
  <c r="J104" i="71"/>
  <c r="J108" i="72"/>
  <c r="J105" i="74"/>
  <c r="J120" i="76"/>
  <c r="BK136" i="76"/>
  <c r="BK117" i="76"/>
  <c r="J113" i="78"/>
  <c r="BK120" i="79"/>
  <c r="J108" i="81"/>
  <c r="BK213" i="83"/>
  <c r="J132" i="83"/>
  <c r="BK346" i="2"/>
  <c r="J323" i="2"/>
  <c r="J291" i="2"/>
  <c r="BK431" i="2"/>
  <c r="J121" i="5"/>
  <c r="BK255" i="6"/>
  <c r="BK163" i="6"/>
  <c r="J288" i="6"/>
  <c r="J221" i="6"/>
  <c r="BK349" i="6"/>
  <c r="J142" i="7"/>
  <c r="BK165" i="7"/>
  <c r="BK96" i="8"/>
  <c r="BK126" i="9"/>
  <c r="BK97" i="9"/>
  <c r="J150" i="9"/>
  <c r="J108" i="10"/>
  <c r="BK137" i="11"/>
  <c r="BK155" i="11"/>
  <c r="BK248" i="12"/>
  <c r="J250" i="12"/>
  <c r="BK235" i="12"/>
  <c r="J273" i="13"/>
  <c r="BK117" i="13"/>
  <c r="BK103" i="15"/>
  <c r="J234" i="16"/>
  <c r="BK333" i="16"/>
  <c r="BK234" i="16"/>
  <c r="BK228" i="16"/>
  <c r="BK143" i="17"/>
  <c r="BK111" i="17"/>
  <c r="BK98" i="18"/>
  <c r="BK147" i="19"/>
  <c r="J123" i="19"/>
  <c r="J113" i="19"/>
  <c r="BK95" i="20"/>
  <c r="BK135" i="21"/>
  <c r="BK111" i="21"/>
  <c r="BK358" i="22"/>
  <c r="BK104" i="22"/>
  <c r="J238" i="23"/>
  <c r="J91" i="24"/>
  <c r="J286" i="26"/>
  <c r="BK259" i="26"/>
  <c r="J165" i="26"/>
  <c r="J122" i="26"/>
  <c r="J139" i="27"/>
  <c r="J107" i="28"/>
  <c r="J111" i="29"/>
  <c r="J167" i="29"/>
  <c r="BK111" i="30"/>
  <c r="BK112" i="30"/>
  <c r="BK135" i="31"/>
  <c r="BK128" i="31"/>
  <c r="BK220" i="32"/>
  <c r="BK271" i="32"/>
  <c r="J229" i="34"/>
  <c r="BK178" i="34"/>
  <c r="J228" i="34"/>
  <c r="J156" i="34"/>
  <c r="J121" i="35"/>
  <c r="BK108" i="35"/>
  <c r="J103" i="37"/>
  <c r="BK111" i="38"/>
  <c r="J166" i="38"/>
  <c r="BK196" i="38"/>
  <c r="J109" i="39"/>
  <c r="J91" i="40"/>
  <c r="BK129" i="40"/>
  <c r="J135" i="41"/>
  <c r="BK312" i="42"/>
  <c r="J268" i="45"/>
  <c r="BK258" i="45"/>
  <c r="J209" i="45"/>
  <c r="BK150" i="47"/>
  <c r="BK111" i="47"/>
  <c r="J138" i="47"/>
  <c r="J105" i="48"/>
  <c r="J272" i="49"/>
  <c r="BK348" i="49"/>
  <c r="J348" i="49"/>
  <c r="J545" i="50"/>
  <c r="J512" i="50"/>
  <c r="BK101" i="52"/>
  <c r="BK149" i="53"/>
  <c r="J193" i="53"/>
  <c r="J346" i="53"/>
  <c r="J356" i="53"/>
  <c r="BK223" i="53"/>
  <c r="BK178" i="54"/>
  <c r="J165" i="54"/>
  <c r="J155" i="55"/>
  <c r="J155" i="56"/>
  <c r="BK203" i="56"/>
  <c r="J174" i="56"/>
  <c r="J117" i="57"/>
  <c r="BK110" i="58"/>
  <c r="BK133" i="59"/>
  <c r="J117" i="60"/>
  <c r="J106" i="61"/>
  <c r="J86" i="61"/>
  <c r="J212" i="62"/>
  <c r="BK312" i="62"/>
  <c r="J137" i="63"/>
  <c r="BK112" i="65"/>
  <c r="J253" i="67"/>
  <c r="BK114" i="67"/>
  <c r="BK177" i="68"/>
  <c r="J131" i="69"/>
  <c r="J97" i="69"/>
  <c r="BK93" i="71"/>
  <c r="BK105" i="73"/>
  <c r="J108" i="74"/>
  <c r="BK105" i="75"/>
  <c r="J144" i="76"/>
  <c r="J100" i="77"/>
  <c r="J105" i="79"/>
  <c r="J96" i="81"/>
  <c r="BK141" i="83"/>
  <c r="BK187" i="83"/>
  <c r="BK386" i="2"/>
  <c r="BK201" i="2"/>
  <c r="J419" i="2"/>
  <c r="J260" i="2"/>
  <c r="BK107" i="3"/>
  <c r="J187" i="3"/>
  <c r="BK125" i="5"/>
  <c r="BK324" i="6"/>
  <c r="BK127" i="6"/>
  <c r="J309" i="6"/>
  <c r="J323" i="6"/>
  <c r="BK97" i="7"/>
  <c r="BK101" i="7"/>
  <c r="BK158" i="9"/>
  <c r="BK103" i="9"/>
  <c r="BK115" i="9"/>
  <c r="J160" i="11"/>
  <c r="BK111" i="11"/>
  <c r="J149" i="12"/>
  <c r="BK175" i="12"/>
  <c r="J244" i="13"/>
  <c r="J117" i="15"/>
  <c r="BK101" i="16"/>
  <c r="J308" i="16"/>
  <c r="J154" i="16"/>
  <c r="BK124" i="16"/>
  <c r="J140" i="17"/>
  <c r="BK105" i="19"/>
  <c r="BK190" i="19"/>
  <c r="BK188" i="19"/>
  <c r="J106" i="20"/>
  <c r="J106" i="21"/>
  <c r="J311" i="22"/>
  <c r="BK154" i="22"/>
  <c r="BK292" i="22"/>
  <c r="J102" i="23"/>
  <c r="J112" i="25"/>
  <c r="BK334" i="26"/>
  <c r="J349" i="26"/>
  <c r="BK344" i="26"/>
  <c r="BK319" i="26"/>
  <c r="BK105" i="27"/>
  <c r="J153" i="29"/>
  <c r="J114" i="29"/>
  <c r="J135" i="29"/>
  <c r="J119" i="29"/>
  <c r="BK98" i="30"/>
  <c r="J112" i="31"/>
  <c r="J154" i="31"/>
  <c r="BK249" i="32"/>
  <c r="J285" i="32"/>
  <c r="BK102" i="33"/>
  <c r="BK234" i="34"/>
  <c r="J201" i="34"/>
  <c r="J119" i="34"/>
  <c r="BK291" i="34"/>
  <c r="J99" i="35"/>
  <c r="BK105" i="36"/>
  <c r="BK122" i="37"/>
  <c r="J197" i="38"/>
  <c r="J123" i="38"/>
  <c r="J128" i="38"/>
  <c r="BK114" i="39"/>
  <c r="BK149" i="40"/>
  <c r="J98" i="40"/>
  <c r="J139" i="41"/>
  <c r="BK111" i="42"/>
  <c r="J101" i="45"/>
  <c r="J234" i="45"/>
  <c r="BK284" i="45"/>
  <c r="J156" i="47"/>
  <c r="BK146" i="47"/>
  <c r="BK94" i="47"/>
  <c r="J93" i="48"/>
  <c r="BK142" i="49"/>
  <c r="J406" i="49"/>
  <c r="J360" i="49"/>
  <c r="J334" i="49"/>
  <c r="BK608" i="50"/>
  <c r="BK407" i="53"/>
  <c r="BK368" i="53"/>
  <c r="J229" i="53"/>
  <c r="BK187" i="53"/>
  <c r="BK402" i="53"/>
  <c r="BK333" i="53"/>
  <c r="J176" i="54"/>
  <c r="J180" i="54"/>
  <c r="J98" i="54"/>
  <c r="J119" i="55"/>
  <c r="J209" i="56"/>
  <c r="J113" i="56"/>
  <c r="BK128" i="56"/>
  <c r="J104" i="57"/>
  <c r="J124" i="57"/>
  <c r="BK113" i="58"/>
  <c r="BK129" i="59"/>
  <c r="BK165" i="60"/>
  <c r="BK119" i="61"/>
  <c r="J85" i="61"/>
  <c r="BK175" i="62"/>
  <c r="BK180" i="62"/>
  <c r="J141" i="63"/>
  <c r="J121" i="63"/>
  <c r="J110" i="66"/>
  <c r="BK173" i="67"/>
  <c r="BK257" i="67"/>
  <c r="J124" i="68"/>
  <c r="J99" i="69"/>
  <c r="J109" i="70"/>
  <c r="J108" i="71"/>
  <c r="J91" i="73"/>
  <c r="BK104" i="75"/>
  <c r="J111" i="76"/>
  <c r="J114" i="77"/>
  <c r="J107" i="79"/>
  <c r="BK107" i="81"/>
  <c r="J266" i="83"/>
  <c r="BK139" i="83"/>
  <c r="J397" i="2"/>
  <c r="J237" i="2"/>
  <c r="J308" i="2"/>
  <c r="J201" i="2"/>
  <c r="J338" i="3"/>
  <c r="BK187" i="3"/>
  <c r="J367" i="6"/>
  <c r="BK228" i="6"/>
  <c r="BK390" i="6"/>
  <c r="J331" i="6"/>
  <c r="BK322" i="6"/>
  <c r="BK156" i="7"/>
  <c r="J123" i="7"/>
  <c r="BK182" i="9"/>
  <c r="J138" i="9"/>
  <c r="J106" i="9"/>
  <c r="BK146" i="9"/>
  <c r="J145" i="9"/>
  <c r="J113" i="10"/>
  <c r="J105" i="10"/>
  <c r="J116" i="10"/>
  <c r="BK96" i="10"/>
  <c r="J90" i="10"/>
  <c r="J118" i="11"/>
  <c r="J102" i="11"/>
  <c r="BK257" i="12"/>
  <c r="J257" i="12"/>
  <c r="BK254" i="13"/>
  <c r="BK109" i="15"/>
  <c r="BK201" i="16"/>
  <c r="J319" i="16"/>
  <c r="J208" i="16"/>
  <c r="BK206" i="16"/>
  <c r="BK163" i="17"/>
  <c r="J149" i="19"/>
  <c r="BK99" i="19"/>
  <c r="J142" i="19"/>
  <c r="J97" i="20"/>
  <c r="J125" i="21"/>
  <c r="BK112" i="21"/>
  <c r="BK174" i="22"/>
  <c r="BK325" i="22"/>
  <c r="J319" i="22"/>
  <c r="BK227" i="23"/>
  <c r="J154" i="23"/>
  <c r="J314" i="26"/>
  <c r="BK185" i="26"/>
  <c r="BK172" i="26"/>
  <c r="BK190" i="26"/>
  <c r="BK95" i="27"/>
  <c r="J92" i="28"/>
  <c r="BK128" i="29"/>
  <c r="J106" i="29"/>
  <c r="J125" i="30"/>
  <c r="BK116" i="31"/>
  <c r="BK134" i="32"/>
  <c r="J107" i="33"/>
  <c r="BK336" i="34"/>
  <c r="BK230" i="34"/>
  <c r="BK119" i="34"/>
  <c r="J348" i="34"/>
  <c r="BK95" i="35"/>
  <c r="BK95" i="37"/>
  <c r="BK203" i="38"/>
  <c r="J97" i="38"/>
  <c r="BK115" i="38"/>
  <c r="BK117" i="38"/>
  <c r="BK92" i="39"/>
  <c r="BK107" i="40"/>
  <c r="J99" i="40"/>
  <c r="J106" i="42"/>
  <c r="BK95" i="44"/>
  <c r="BK192" i="45"/>
  <c r="J272" i="45"/>
  <c r="BK91" i="46"/>
  <c r="BK138" i="47"/>
  <c r="J119" i="47"/>
  <c r="BK114" i="48"/>
  <c r="J171" i="49"/>
  <c r="BK190" i="49"/>
  <c r="J353" i="49"/>
  <c r="J351" i="49"/>
  <c r="J578" i="50"/>
  <c r="BK106" i="52"/>
  <c r="J374" i="53"/>
  <c r="J335" i="53"/>
  <c r="BK127" i="53"/>
  <c r="J371" i="53"/>
  <c r="J277" i="53"/>
  <c r="BK125" i="54"/>
  <c r="BK115" i="54"/>
  <c r="BK142" i="55"/>
  <c r="J181" i="56"/>
  <c r="J164" i="56"/>
  <c r="J176" i="56"/>
  <c r="BK101" i="57"/>
  <c r="BK118" i="57"/>
  <c r="BK135" i="59"/>
  <c r="J126" i="61"/>
  <c r="BK139" i="61"/>
  <c r="J257" i="62"/>
  <c r="BK105" i="62"/>
  <c r="BK163" i="63"/>
  <c r="BK284" i="67"/>
  <c r="BK183" i="67"/>
  <c r="J284" i="67"/>
  <c r="BK187" i="68"/>
  <c r="J149" i="69"/>
  <c r="BK112" i="70"/>
  <c r="BK92" i="72"/>
  <c r="BK93" i="74"/>
  <c r="J103" i="75"/>
  <c r="BK107" i="76"/>
  <c r="BK101" i="77"/>
  <c r="BK108" i="78"/>
  <c r="J112" i="79"/>
  <c r="J91" i="81"/>
  <c r="J268" i="83"/>
  <c r="BK174" i="83"/>
  <c r="J84" i="84"/>
  <c r="J254" i="2"/>
  <c r="BK197" i="2"/>
  <c r="BK417" i="2"/>
  <c r="J264" i="2"/>
  <c r="AS122" i="1"/>
  <c r="J109" i="5"/>
  <c r="J147" i="6"/>
  <c r="J336" i="6"/>
  <c r="BK363" i="6"/>
  <c r="J307" i="6"/>
  <c r="J187" i="6"/>
  <c r="J149" i="7"/>
  <c r="BK106" i="8"/>
  <c r="BK99" i="8"/>
  <c r="J126" i="9"/>
  <c r="J102" i="9"/>
  <c r="BK173" i="9"/>
  <c r="BK141" i="11"/>
  <c r="BK138" i="11"/>
  <c r="BK259" i="12"/>
  <c r="BK358" i="12"/>
  <c r="BK388" i="12"/>
  <c r="BK269" i="12"/>
  <c r="BK266" i="13"/>
  <c r="BK119" i="15"/>
  <c r="BK211" i="16"/>
  <c r="J340" i="16"/>
  <c r="J163" i="16"/>
  <c r="J329" i="16"/>
  <c r="J119" i="17"/>
  <c r="J143" i="17"/>
  <c r="BK189" i="19"/>
  <c r="BK163" i="19"/>
  <c r="BK104" i="19"/>
  <c r="J104" i="19"/>
  <c r="J114" i="20"/>
  <c r="J330" i="22"/>
  <c r="J232" i="23"/>
  <c r="J325" i="26"/>
  <c r="J199" i="26"/>
  <c r="J324" i="26"/>
  <c r="BK217" i="26"/>
  <c r="J319" i="26"/>
  <c r="J151" i="27"/>
  <c r="J112" i="28"/>
  <c r="J108" i="29"/>
  <c r="J133" i="29"/>
  <c r="BK97" i="29"/>
  <c r="BK204" i="29"/>
  <c r="BK109" i="30"/>
  <c r="J108" i="31"/>
  <c r="J133" i="31"/>
  <c r="J203" i="32"/>
  <c r="BK281" i="32"/>
  <c r="J98" i="33"/>
  <c r="BK340" i="34"/>
  <c r="J369" i="34"/>
  <c r="BK186" i="34"/>
  <c r="J248" i="34"/>
  <c r="BK131" i="35"/>
  <c r="J101" i="36"/>
  <c r="BK101" i="37"/>
  <c r="J100" i="38"/>
  <c r="BK168" i="38"/>
  <c r="J108" i="38"/>
  <c r="J145" i="40"/>
  <c r="BK139" i="41"/>
  <c r="BK283" i="42"/>
  <c r="J102" i="44"/>
  <c r="J138" i="45"/>
  <c r="J183" i="45"/>
  <c r="BK100" i="46"/>
  <c r="J103" i="47"/>
  <c r="J104" i="48"/>
  <c r="BK103" i="48"/>
  <c r="BK161" i="49"/>
  <c r="J121" i="49"/>
  <c r="BK339" i="49"/>
  <c r="BK125" i="49"/>
  <c r="BK141" i="50"/>
  <c r="BK403" i="50"/>
  <c r="BK107" i="52"/>
  <c r="BK414" i="53"/>
  <c r="BK371" i="53"/>
  <c r="BK227" i="53"/>
  <c r="J210" i="53"/>
  <c r="J317" i="53"/>
  <c r="BK148" i="54"/>
  <c r="BK134" i="55"/>
  <c r="BK144" i="56"/>
  <c r="J144" i="56"/>
  <c r="BK168" i="56"/>
  <c r="BK161" i="56"/>
  <c r="BK122" i="57"/>
  <c r="BK108" i="57"/>
  <c r="J106" i="58"/>
  <c r="J97" i="59"/>
  <c r="BK174" i="60"/>
  <c r="BK146" i="61"/>
  <c r="J151" i="61"/>
  <c r="J113" i="61"/>
  <c r="J235" i="62"/>
  <c r="J177" i="63"/>
  <c r="BK194" i="63"/>
  <c r="J93" i="65"/>
  <c r="J177" i="67"/>
  <c r="BK254" i="67"/>
  <c r="J108" i="68"/>
  <c r="BK112" i="69"/>
  <c r="BK109" i="70"/>
  <c r="J94" i="70"/>
  <c r="J101" i="72"/>
  <c r="BK91" i="74"/>
  <c r="BK107" i="75"/>
  <c r="BK130" i="76"/>
  <c r="J110" i="77"/>
  <c r="J115" i="78"/>
  <c r="BK95" i="79"/>
  <c r="BK105" i="82"/>
  <c r="J191" i="83"/>
  <c r="J83" i="84"/>
  <c r="J249" i="2"/>
  <c r="J390" i="2"/>
  <c r="J263" i="2"/>
  <c r="J115" i="2"/>
  <c r="J116" i="5"/>
  <c r="J230" i="6"/>
  <c r="J286" i="6"/>
  <c r="J349" i="6"/>
  <c r="BK245" i="6"/>
  <c r="BK166" i="6"/>
  <c r="J118" i="7"/>
  <c r="J96" i="8"/>
  <c r="J153" i="9"/>
  <c r="J201" i="9"/>
  <c r="BK183" i="9"/>
  <c r="BK106" i="10"/>
  <c r="J106" i="10"/>
  <c r="BK148" i="11"/>
  <c r="BK106" i="11"/>
  <c r="J120" i="11"/>
  <c r="J379" i="12"/>
  <c r="BK277" i="12"/>
  <c r="BK258" i="12"/>
  <c r="BK116" i="13"/>
  <c r="J114" i="15"/>
  <c r="J317" i="16"/>
  <c r="J207" i="16"/>
  <c r="J265" i="16"/>
  <c r="J301" i="16"/>
  <c r="J146" i="17"/>
  <c r="J121" i="17"/>
  <c r="J192" i="19"/>
  <c r="BK171" i="19"/>
  <c r="BK164" i="19"/>
  <c r="J175" i="19"/>
  <c r="J103" i="20"/>
  <c r="J137" i="21"/>
  <c r="J143" i="21"/>
  <c r="J138" i="22"/>
  <c r="BK140" i="22"/>
  <c r="J264" i="23"/>
  <c r="J161" i="23"/>
  <c r="BK215" i="26"/>
  <c r="BK169" i="26"/>
  <c r="J203" i="26"/>
  <c r="J118" i="27"/>
  <c r="BK94" i="28"/>
  <c r="BK98" i="29"/>
  <c r="BK148" i="29"/>
  <c r="BK159" i="29"/>
  <c r="J99" i="29"/>
  <c r="J113" i="31"/>
  <c r="BK148" i="31"/>
  <c r="BK173" i="32"/>
  <c r="BK117" i="34"/>
  <c r="BK133" i="34"/>
  <c r="BK351" i="34"/>
  <c r="J279" i="34"/>
  <c r="BK127" i="34"/>
  <c r="J155" i="35"/>
  <c r="BK100" i="36"/>
  <c r="J104" i="37"/>
  <c r="J191" i="38"/>
  <c r="J202" i="38"/>
  <c r="BK120" i="69"/>
  <c r="J99" i="70"/>
  <c r="AS88" i="1"/>
  <c r="J363" i="6"/>
  <c r="J224" i="6"/>
  <c r="J357" i="6"/>
  <c r="BK369" i="6"/>
  <c r="J127" i="6"/>
  <c r="J124" i="7"/>
  <c r="BK143" i="7"/>
  <c r="BK90" i="8"/>
  <c r="J188" i="9"/>
  <c r="J129" i="9"/>
  <c r="BK126" i="10"/>
  <c r="J93" i="11"/>
  <c r="BK246" i="12"/>
  <c r="J313" i="12"/>
  <c r="J247" i="12"/>
  <c r="J273" i="12"/>
  <c r="BK244" i="13"/>
  <c r="BK355" i="16"/>
  <c r="BK242" i="16"/>
  <c r="BK163" i="16"/>
  <c r="J378" i="16"/>
  <c r="BK148" i="17"/>
  <c r="J155" i="17"/>
  <c r="BK102" i="18"/>
  <c r="BK183" i="19"/>
  <c r="J115" i="19"/>
  <c r="J177" i="19"/>
  <c r="J108" i="20"/>
  <c r="J117" i="20"/>
  <c r="BK94" i="21"/>
  <c r="J145" i="21"/>
  <c r="BK265" i="22"/>
  <c r="J164" i="22"/>
  <c r="J276" i="22"/>
  <c r="BK342" i="22"/>
  <c r="BK93" i="25"/>
  <c r="J220" i="26"/>
  <c r="BK335" i="26"/>
  <c r="J211" i="26"/>
  <c r="J335" i="26"/>
  <c r="BK106" i="27"/>
  <c r="J112" i="27"/>
  <c r="J144" i="29"/>
  <c r="J146" i="29"/>
  <c r="J150" i="29"/>
  <c r="J123" i="30"/>
  <c r="J104" i="31"/>
  <c r="BK109" i="31"/>
  <c r="J142" i="31"/>
  <c r="BK118" i="32"/>
  <c r="BK211" i="32"/>
  <c r="J287" i="32"/>
  <c r="J118" i="33"/>
  <c r="BK227" i="34"/>
  <c r="J338" i="34"/>
  <c r="J249" i="34"/>
  <c r="BK249" i="34"/>
  <c r="BK312" i="34"/>
  <c r="BK165" i="35"/>
  <c r="BK127" i="35"/>
  <c r="J100" i="36"/>
  <c r="J130" i="37"/>
  <c r="J181" i="38"/>
  <c r="BK108" i="38"/>
  <c r="BK110" i="38"/>
  <c r="BK150" i="38"/>
  <c r="BK98" i="39"/>
  <c r="J119" i="40"/>
  <c r="J101" i="40"/>
  <c r="BK103" i="41"/>
  <c r="BK306" i="42"/>
  <c r="J178" i="45"/>
  <c r="J212" i="45"/>
  <c r="BK205" i="45"/>
  <c r="J117" i="47"/>
  <c r="J102" i="47"/>
  <c r="J112" i="47"/>
  <c r="J108" i="48"/>
  <c r="BK108" i="48"/>
  <c r="J473" i="49"/>
  <c r="J337" i="49"/>
  <c r="J383" i="49"/>
  <c r="J350" i="49"/>
  <c r="BK367" i="49"/>
  <c r="BK392" i="49"/>
  <c r="J557" i="50"/>
  <c r="BK304" i="50"/>
  <c r="J106" i="52"/>
  <c r="J431" i="53"/>
  <c r="BK235" i="53"/>
  <c r="J156" i="53"/>
  <c r="J284" i="53"/>
  <c r="J336" i="53"/>
  <c r="BK204" i="53"/>
  <c r="J409" i="53"/>
  <c r="BK284" i="53"/>
  <c r="BK147" i="54"/>
  <c r="J178" i="54"/>
  <c r="BK104" i="54"/>
  <c r="BK157" i="55"/>
  <c r="BK188" i="56"/>
  <c r="BK211" i="56"/>
  <c r="J163" i="56"/>
  <c r="J97" i="56"/>
  <c r="BK157" i="56"/>
  <c r="BK121" i="57"/>
  <c r="BK106" i="58"/>
  <c r="J135" i="59"/>
  <c r="J165" i="60"/>
  <c r="BK128" i="61"/>
  <c r="J138" i="61"/>
  <c r="BK238" i="62"/>
  <c r="J282" i="62"/>
  <c r="BK106" i="63"/>
  <c r="J98" i="63"/>
  <c r="BK148" i="64"/>
  <c r="BK115" i="66"/>
  <c r="BK300" i="67"/>
  <c r="J303" i="67"/>
  <c r="J173" i="68"/>
  <c r="BK171" i="68"/>
  <c r="J93" i="69"/>
  <c r="J117" i="70"/>
  <c r="BK92" i="71"/>
  <c r="J100" i="73"/>
  <c r="J93" i="73"/>
  <c r="J111" i="75"/>
  <c r="BK105" i="76"/>
  <c r="J97" i="76"/>
  <c r="BK111" i="77"/>
  <c r="J120" i="79"/>
  <c r="BK92" i="79"/>
  <c r="J91" i="80"/>
  <c r="BK86" i="82"/>
  <c r="J225" i="83"/>
  <c r="J141" i="83"/>
  <c r="BK419" i="2"/>
  <c r="BK141" i="2"/>
  <c r="BK373" i="2"/>
  <c r="J262" i="2"/>
  <c r="BK174" i="2"/>
  <c r="BK118" i="3"/>
  <c r="J286" i="3"/>
  <c r="J119" i="5"/>
  <c r="J310" i="6"/>
  <c r="J152" i="6"/>
  <c r="BK191" i="6"/>
  <c r="BK316" i="6"/>
  <c r="BK353" i="6"/>
  <c r="J112" i="7"/>
  <c r="BK170" i="7"/>
  <c r="BK162" i="9"/>
  <c r="J132" i="9"/>
  <c r="BK142" i="9"/>
  <c r="BK110" i="10"/>
  <c r="BK102" i="11"/>
  <c r="J100" i="11"/>
  <c r="BK135" i="11"/>
  <c r="J107" i="11"/>
  <c r="J246" i="12"/>
  <c r="J387" i="12"/>
  <c r="J274" i="13"/>
  <c r="J135" i="13"/>
  <c r="J366" i="16"/>
  <c r="BK311" i="16"/>
  <c r="BK369" i="16"/>
  <c r="BK324" i="16"/>
  <c r="J204" i="16"/>
  <c r="BK322" i="16"/>
  <c r="BK117" i="17"/>
  <c r="J145" i="17"/>
  <c r="BK103" i="18"/>
  <c r="BK135" i="19"/>
  <c r="J187" i="19"/>
  <c r="J203" i="19"/>
  <c r="J125" i="20"/>
  <c r="J116" i="21"/>
  <c r="BK97" i="21"/>
  <c r="J261" i="22"/>
  <c r="BK346" i="22"/>
  <c r="BK125" i="22"/>
  <c r="BK220" i="22"/>
  <c r="J219" i="23"/>
  <c r="J109" i="25"/>
  <c r="BK226" i="26"/>
  <c r="J178" i="26"/>
  <c r="BK289" i="26"/>
  <c r="BK211" i="26"/>
  <c r="BK242" i="26"/>
  <c r="BK163" i="27"/>
  <c r="J99" i="28"/>
  <c r="J193" i="29"/>
  <c r="BK126" i="29"/>
  <c r="BK202" i="29"/>
  <c r="J175" i="29"/>
  <c r="BK153" i="29"/>
  <c r="J148" i="29"/>
  <c r="J90" i="30"/>
  <c r="BK141" i="31"/>
  <c r="J156" i="31"/>
  <c r="J106" i="31"/>
  <c r="J132" i="32"/>
  <c r="J126" i="32"/>
  <c r="BK141" i="34"/>
  <c r="J220" i="34"/>
  <c r="J143" i="34"/>
  <c r="J305" i="34"/>
  <c r="J296" i="34"/>
  <c r="J108" i="35"/>
  <c r="J103" i="36"/>
  <c r="J116" i="37"/>
  <c r="BK165" i="38"/>
  <c r="BK146" i="38"/>
  <c r="J104" i="38"/>
  <c r="BK134" i="40"/>
  <c r="J149" i="40"/>
  <c r="J115" i="41"/>
  <c r="J132" i="42"/>
  <c r="BK177" i="45"/>
  <c r="BK268" i="45"/>
  <c r="BK188" i="45"/>
  <c r="BK137" i="47"/>
  <c r="J136" i="47"/>
  <c r="J110" i="48"/>
  <c r="BK112" i="48"/>
  <c r="J314" i="49"/>
  <c r="J177" i="49"/>
  <c r="BK337" i="49"/>
  <c r="BK507" i="50"/>
  <c r="BK291" i="50"/>
  <c r="BK415" i="53"/>
  <c r="J212" i="53"/>
  <c r="BK252" i="53"/>
  <c r="BK384" i="53"/>
  <c r="J332" i="53"/>
  <c r="J134" i="54"/>
  <c r="BK146" i="55"/>
  <c r="J95" i="55"/>
  <c r="BK178" i="56"/>
  <c r="BK134" i="56"/>
  <c r="BK145" i="56"/>
  <c r="J109" i="57"/>
  <c r="BK93" i="59"/>
  <c r="BK172" i="60"/>
  <c r="J101" i="61"/>
  <c r="BK257" i="62"/>
  <c r="J124" i="62"/>
  <c r="BK129" i="63"/>
  <c r="BK185" i="63"/>
  <c r="J91" i="66"/>
  <c r="J254" i="67"/>
  <c r="J173" i="67"/>
  <c r="J140" i="68"/>
  <c r="J147" i="69"/>
  <c r="BK98" i="70"/>
  <c r="BK98" i="71"/>
  <c r="J94" i="73"/>
  <c r="J100" i="75"/>
  <c r="BK93" i="75"/>
  <c r="BK104" i="76"/>
  <c r="BK105" i="77"/>
  <c r="BK105" i="78"/>
  <c r="BK99" i="80"/>
  <c r="BK93" i="81"/>
  <c r="J95" i="83"/>
  <c r="BK128" i="83"/>
  <c r="J367" i="2"/>
  <c r="J430" i="2"/>
  <c r="J109" i="2"/>
  <c r="BK322" i="3"/>
  <c r="BK99" i="5"/>
  <c r="J194" i="6"/>
  <c r="J215" i="6"/>
  <c r="J192" i="6"/>
  <c r="J235" i="6"/>
  <c r="BK114" i="7"/>
  <c r="BK122" i="7"/>
  <c r="J99" i="8"/>
  <c r="J170" i="9"/>
  <c r="J110" i="9"/>
  <c r="BK174" i="9"/>
  <c r="J111" i="10"/>
  <c r="J154" i="11"/>
  <c r="BK170" i="11"/>
  <c r="BK221" i="12"/>
  <c r="BK266" i="12"/>
  <c r="J364" i="12"/>
  <c r="BK274" i="13"/>
  <c r="BK313" i="16"/>
  <c r="BK321" i="16"/>
  <c r="J356" i="16"/>
  <c r="J332" i="16"/>
  <c r="J160" i="17"/>
  <c r="J90" i="18"/>
  <c r="J126" i="19"/>
  <c r="J191" i="19"/>
  <c r="BK126" i="19"/>
  <c r="J115" i="20"/>
  <c r="J130" i="21"/>
  <c r="J115" i="21"/>
  <c r="J109" i="22"/>
  <c r="J360" i="22"/>
  <c r="BK299" i="22"/>
  <c r="BK340" i="26"/>
  <c r="BK109" i="26"/>
  <c r="J344" i="26"/>
  <c r="BK284" i="26"/>
  <c r="J152" i="27"/>
  <c r="J153" i="27"/>
  <c r="BK203" i="29"/>
  <c r="BK175" i="29"/>
  <c r="J189" i="29"/>
  <c r="J93" i="30"/>
  <c r="BK147" i="31"/>
  <c r="BK159" i="31"/>
  <c r="J190" i="32"/>
  <c r="BK123" i="33"/>
  <c r="BK348" i="34"/>
  <c r="J106" i="34"/>
  <c r="J182" i="34"/>
  <c r="BK171" i="34"/>
  <c r="J145" i="35"/>
  <c r="BK142" i="35"/>
  <c r="J102" i="36"/>
  <c r="BK112" i="37"/>
  <c r="J189" i="38"/>
  <c r="BK162" i="38"/>
  <c r="BK116" i="38"/>
  <c r="BK90" i="39"/>
  <c r="J131" i="40"/>
  <c r="BK132" i="40"/>
  <c r="J123" i="41"/>
  <c r="BK141" i="42"/>
  <c r="J149" i="45"/>
  <c r="BK175" i="45"/>
  <c r="BK216" i="45"/>
  <c r="J152" i="47"/>
  <c r="J125" i="47"/>
  <c r="J151" i="47"/>
  <c r="BK104" i="48"/>
  <c r="J371" i="49"/>
  <c r="J330" i="49"/>
  <c r="J376" i="49"/>
  <c r="BK354" i="49"/>
  <c r="BK545" i="50"/>
  <c r="BK241" i="50"/>
  <c r="BK600" i="50"/>
  <c r="BK109" i="52"/>
  <c r="BK330" i="53"/>
  <c r="J324" i="53"/>
  <c r="BK233" i="53"/>
  <c r="BK159" i="53"/>
  <c r="J147" i="54"/>
  <c r="J161" i="54"/>
  <c r="BK117" i="55"/>
  <c r="BK187" i="56"/>
  <c r="BK215" i="56"/>
  <c r="BK155" i="56"/>
  <c r="BK139" i="56"/>
  <c r="J105" i="57"/>
  <c r="J117" i="59"/>
  <c r="BK98" i="60"/>
  <c r="BK117" i="61"/>
  <c r="J115" i="61"/>
  <c r="BK255" i="62"/>
  <c r="J287" i="62"/>
  <c r="BK141" i="63"/>
  <c r="BK152" i="64"/>
  <c r="J237" i="67"/>
  <c r="J245" i="67"/>
  <c r="J252" i="67"/>
  <c r="BK184" i="68"/>
  <c r="BK99" i="69"/>
  <c r="J95" i="70"/>
  <c r="J104" i="72"/>
  <c r="BK98" i="75"/>
  <c r="J113" i="76"/>
  <c r="BK139" i="76"/>
  <c r="BK108" i="77"/>
  <c r="J97" i="79"/>
  <c r="BK110" i="80"/>
  <c r="J99" i="82"/>
  <c r="BK205" i="83"/>
  <c r="J128" i="83"/>
  <c r="J331" i="2"/>
  <c r="BK308" i="2"/>
  <c r="BK266" i="2"/>
  <c r="BK172" i="2"/>
  <c r="J278" i="3"/>
  <c r="J105" i="5"/>
  <c r="BK340" i="6"/>
  <c r="BK235" i="6"/>
  <c r="J390" i="6"/>
  <c r="J305" i="6"/>
  <c r="BK253" i="6"/>
  <c r="BK169" i="7"/>
  <c r="J114" i="7"/>
  <c r="J111" i="8"/>
  <c r="BK196" i="9"/>
  <c r="J98" i="9"/>
  <c r="BK164" i="9"/>
  <c r="J191" i="9"/>
  <c r="BK104" i="9"/>
  <c r="J122" i="11"/>
  <c r="BK134" i="11"/>
  <c r="J148" i="11"/>
  <c r="J171" i="12"/>
  <c r="J288" i="12"/>
  <c r="J315" i="12"/>
  <c r="BK284" i="12"/>
  <c r="BK271" i="13"/>
  <c r="J95" i="14"/>
  <c r="BK309" i="16"/>
  <c r="J249" i="16"/>
  <c r="BK202" i="16"/>
  <c r="BK273" i="16"/>
  <c r="J330" i="16"/>
  <c r="J126" i="17"/>
  <c r="BK133" i="17"/>
  <c r="J198" i="19"/>
  <c r="BK151" i="19"/>
  <c r="J166" i="19"/>
  <c r="J136" i="19"/>
  <c r="J100" i="21"/>
  <c r="BK100" i="21"/>
  <c r="BK238" i="22"/>
  <c r="BK307" i="22"/>
  <c r="BK288" i="22"/>
  <c r="J120" i="23"/>
  <c r="BK333" i="26"/>
  <c r="J129" i="26"/>
  <c r="BK205" i="26"/>
  <c r="BK183" i="26"/>
  <c r="J300" i="26"/>
  <c r="BK120" i="27"/>
  <c r="BK106" i="28"/>
  <c r="BK143" i="29"/>
  <c r="BK142" i="29"/>
  <c r="BK99" i="30"/>
  <c r="BK92" i="31"/>
  <c r="BK150" i="31"/>
  <c r="J217" i="32"/>
  <c r="J134" i="32"/>
  <c r="BK217" i="32"/>
  <c r="J352" i="34"/>
  <c r="J242" i="34"/>
  <c r="BK194" i="34"/>
  <c r="BK229" i="34"/>
  <c r="J127" i="35"/>
  <c r="BK118" i="35"/>
  <c r="BK118" i="37"/>
  <c r="J154" i="38"/>
  <c r="BK200" i="38"/>
  <c r="BK100" i="39"/>
  <c r="BK136" i="40"/>
  <c r="J92" i="40"/>
  <c r="J125" i="40"/>
  <c r="BK109" i="41"/>
  <c r="BK260" i="42"/>
  <c r="BK167" i="45"/>
  <c r="J238" i="45"/>
  <c r="J158" i="45"/>
  <c r="BK121" i="47"/>
  <c r="J135" i="47"/>
  <c r="BK97" i="48"/>
  <c r="BK411" i="49"/>
  <c r="BK376" i="49"/>
  <c r="J203" i="49"/>
  <c r="J515" i="49"/>
  <c r="BK557" i="50"/>
  <c r="BK175" i="50"/>
  <c r="J95" i="52"/>
  <c r="BK418" i="53"/>
  <c r="J289" i="53"/>
  <c r="BK145" i="53"/>
  <c r="J432" i="53"/>
  <c r="J231" i="53"/>
  <c r="J146" i="54"/>
  <c r="J114" i="54"/>
  <c r="BK170" i="55"/>
  <c r="J193" i="56"/>
  <c r="J201" i="56"/>
  <c r="J196" i="56"/>
  <c r="J90" i="57"/>
  <c r="J92" i="57"/>
  <c r="J104" i="59"/>
  <c r="J111" i="60"/>
  <c r="BK118" i="61"/>
  <c r="J112" i="61"/>
  <c r="BK272" i="62"/>
  <c r="BK266" i="62"/>
  <c r="BK98" i="63"/>
  <c r="J108" i="66"/>
  <c r="J290" i="67"/>
  <c r="BK166" i="67"/>
  <c r="J190" i="68"/>
  <c r="BK111" i="69"/>
  <c r="BK116" i="71"/>
  <c r="BK101" i="72"/>
  <c r="J97" i="73"/>
  <c r="J91" i="75"/>
  <c r="BK93" i="76"/>
  <c r="J105" i="77"/>
  <c r="J108" i="78"/>
  <c r="BK107" i="79"/>
  <c r="J95" i="81"/>
  <c r="BK251" i="83"/>
  <c r="BK271" i="83"/>
  <c r="J88" i="84"/>
  <c r="BK285" i="2"/>
  <c r="BK137" i="2"/>
  <c r="BK294" i="2"/>
  <c r="J180" i="2"/>
  <c r="J343" i="3"/>
  <c r="BK103" i="5"/>
  <c r="J301" i="6"/>
  <c r="BK178" i="6"/>
  <c r="BK364" i="6"/>
  <c r="BK358" i="6"/>
  <c r="BK201" i="6"/>
  <c r="BK141" i="7"/>
  <c r="BK109" i="8"/>
  <c r="J147" i="9"/>
  <c r="BK149" i="9"/>
  <c r="J142" i="9"/>
  <c r="BK152" i="11"/>
  <c r="BK100" i="11"/>
  <c r="J230" i="12"/>
  <c r="BK179" i="12"/>
  <c r="BK225" i="12"/>
  <c r="BK169" i="12"/>
  <c r="BK106" i="13"/>
  <c r="BK265" i="16"/>
  <c r="J295" i="16"/>
  <c r="J175" i="16"/>
  <c r="J362" i="16"/>
  <c r="BK97" i="17"/>
  <c r="BK108" i="17"/>
  <c r="J180" i="19"/>
  <c r="BK114" i="19"/>
  <c r="BK169" i="19"/>
  <c r="J156" i="19"/>
  <c r="BK103" i="20"/>
  <c r="BK106" i="21"/>
  <c r="BK110" i="21"/>
  <c r="J307" i="22"/>
  <c r="J242" i="22"/>
  <c r="BK95" i="24"/>
  <c r="J120" i="26"/>
  <c r="J280" i="26"/>
  <c r="BK300" i="26"/>
  <c r="BK143" i="26"/>
  <c r="J114" i="27"/>
  <c r="J108" i="27"/>
  <c r="BK91" i="28"/>
  <c r="BK189" i="29"/>
  <c r="J203" i="29"/>
  <c r="BK205" i="29"/>
  <c r="BK124" i="30"/>
  <c r="J158" i="31"/>
  <c r="J160" i="31"/>
  <c r="BK184" i="32"/>
  <c r="J351" i="34"/>
  <c r="BK285" i="34"/>
  <c r="BK339" i="34"/>
  <c r="BK330" i="34"/>
  <c r="BK117" i="35"/>
  <c r="J107" i="36"/>
  <c r="J94" i="37"/>
  <c r="BK192" i="38"/>
  <c r="BK170" i="38"/>
  <c r="BK177" i="38"/>
  <c r="J89" i="39"/>
  <c r="J121" i="40"/>
  <c r="BK145" i="41"/>
  <c r="J111" i="42"/>
  <c r="J141" i="42"/>
  <c r="BK180" i="45"/>
  <c r="J252" i="45"/>
  <c r="BK133" i="47"/>
  <c r="J118" i="47"/>
  <c r="BK99" i="48"/>
  <c r="J155" i="49"/>
  <c r="BK309" i="49"/>
  <c r="J345" i="49"/>
  <c r="BK366" i="49"/>
  <c r="BK485" i="50"/>
  <c r="J565" i="50"/>
  <c r="BK369" i="53"/>
  <c r="BK307" i="53"/>
  <c r="J121" i="53"/>
  <c r="BK353" i="53"/>
  <c r="J255" i="53"/>
  <c r="BK210" i="53"/>
  <c r="BK128" i="54"/>
  <c r="J110" i="54"/>
  <c r="BK107" i="55"/>
  <c r="J153" i="55"/>
  <c r="BK173" i="56"/>
  <c r="J138" i="56"/>
  <c r="J191" i="56"/>
  <c r="BK98" i="57"/>
  <c r="J118" i="57"/>
  <c r="J92" i="58"/>
  <c r="J145" i="59"/>
  <c r="BK147" i="61"/>
  <c r="J109" i="61"/>
  <c r="J149" i="61"/>
  <c r="J253" i="62"/>
  <c r="J270" i="62"/>
  <c r="BK102" i="63"/>
  <c r="J92" i="64"/>
  <c r="BK110" i="66"/>
  <c r="BK292" i="67"/>
  <c r="BK139" i="67"/>
  <c r="BK148" i="69"/>
  <c r="J97" i="70"/>
  <c r="J115" i="71"/>
  <c r="BK107" i="73"/>
  <c r="J93" i="74"/>
  <c r="BK116" i="75"/>
  <c r="J146" i="76"/>
  <c r="BK107" i="78"/>
  <c r="J115" i="79"/>
  <c r="J104" i="80"/>
  <c r="BK104" i="82"/>
  <c r="J144" i="83"/>
  <c r="BK422" i="2"/>
  <c r="J257" i="2"/>
  <c r="J344" i="2"/>
  <c r="BK249" i="2"/>
  <c r="J337" i="3"/>
  <c r="BK97" i="3"/>
  <c r="BK107" i="5"/>
  <c r="BK104" i="6"/>
  <c r="J178" i="6"/>
  <c r="J185" i="6"/>
  <c r="J228" i="6"/>
  <c r="BK109" i="7"/>
  <c r="J109" i="8"/>
  <c r="J117" i="9"/>
  <c r="BK208" i="9"/>
  <c r="BK134" i="9"/>
  <c r="BK106" i="9"/>
  <c r="BK90" i="10"/>
  <c r="BK107" i="10"/>
  <c r="J100" i="10"/>
  <c r="BK118" i="10"/>
  <c r="BK100" i="10"/>
  <c r="J101" i="10"/>
  <c r="J110" i="11"/>
  <c r="J117" i="11"/>
  <c r="BK154" i="11"/>
  <c r="J388" i="12"/>
  <c r="BK198" i="12"/>
  <c r="J321" i="12"/>
  <c r="J262" i="13"/>
  <c r="BK91" i="14"/>
  <c r="BK230" i="16"/>
  <c r="J359" i="16"/>
  <c r="J306" i="16"/>
  <c r="BK154" i="16"/>
  <c r="J112" i="17"/>
  <c r="J101" i="18"/>
  <c r="BK133" i="19"/>
  <c r="BK170" i="19"/>
  <c r="BK162" i="19"/>
  <c r="J98" i="20"/>
  <c r="BK114" i="21"/>
  <c r="BK138" i="21"/>
  <c r="BK246" i="22"/>
  <c r="J265" i="22"/>
  <c r="J170" i="22"/>
  <c r="BK237" i="23"/>
  <c r="BK314" i="26"/>
  <c r="J103" i="26"/>
  <c r="J285" i="26"/>
  <c r="J147" i="27"/>
  <c r="BK111" i="27"/>
  <c r="J97" i="28"/>
  <c r="J120" i="29"/>
  <c r="BK133" i="29"/>
  <c r="J166" i="29"/>
  <c r="J100" i="30"/>
  <c r="BK137" i="31"/>
  <c r="BK127" i="31"/>
  <c r="BK123" i="31"/>
  <c r="J184" i="32"/>
  <c r="J283" i="32"/>
  <c r="J123" i="33"/>
  <c r="J178" i="34"/>
  <c r="BK344" i="34"/>
  <c r="J295" i="34"/>
  <c r="J125" i="34"/>
  <c r="J114" i="35"/>
  <c r="BK97" i="36"/>
  <c r="BK113" i="37"/>
  <c r="J169" i="38"/>
  <c r="BK160" i="38"/>
  <c r="BK101" i="38"/>
  <c r="BK105" i="39"/>
  <c r="BK123" i="40"/>
  <c r="BK104" i="41"/>
  <c r="BK115" i="42"/>
  <c r="J95" i="43"/>
  <c r="BK101" i="45"/>
  <c r="J258" i="45"/>
  <c r="BK115" i="47"/>
  <c r="BK96" i="48"/>
  <c r="BK109" i="48"/>
  <c r="BK184" i="49"/>
  <c r="J443" i="49"/>
  <c r="BK330" i="49"/>
  <c r="BK165" i="49"/>
  <c r="J507" i="50"/>
  <c r="BK97" i="52"/>
  <c r="BK247" i="53"/>
  <c r="J402" i="53"/>
  <c r="J384" i="53"/>
  <c r="BK255" i="53"/>
  <c r="BK435" i="53"/>
  <c r="J333" i="53"/>
  <c r="J153" i="54"/>
  <c r="BK168" i="54"/>
  <c r="J159" i="55"/>
  <c r="BK174" i="55"/>
  <c r="BK190" i="56"/>
  <c r="BK103" i="56"/>
  <c r="BK163" i="56"/>
  <c r="J102" i="58"/>
  <c r="BK141" i="60"/>
  <c r="J117" i="61"/>
  <c r="BK308" i="62"/>
  <c r="J143" i="63"/>
  <c r="J124" i="64"/>
  <c r="J118" i="65"/>
  <c r="BK209" i="67"/>
  <c r="BK208" i="67" s="1"/>
  <c r="J208" i="67" s="1"/>
  <c r="J62" i="67" s="1"/>
  <c r="BK285" i="67"/>
  <c r="BK303" i="67"/>
  <c r="J167" i="68"/>
  <c r="BK151" i="69"/>
  <c r="BK127" i="69"/>
  <c r="J100" i="71"/>
  <c r="BK92" i="73"/>
  <c r="J98" i="74"/>
  <c r="J125" i="76"/>
  <c r="BK98" i="76"/>
  <c r="BK94" i="77"/>
  <c r="BK111" i="79"/>
  <c r="J105" i="80"/>
  <c r="J111" i="82"/>
  <c r="BK244" i="83"/>
  <c r="BK215" i="83"/>
  <c r="BK264" i="2"/>
  <c r="BK227" i="2"/>
  <c r="J386" i="2"/>
  <c r="J270" i="2"/>
  <c r="J187" i="2"/>
  <c r="J113" i="3"/>
  <c r="J92" i="4"/>
  <c r="J111" i="5"/>
  <c r="BK284" i="6"/>
  <c r="J368" i="6"/>
  <c r="BK219" i="6"/>
  <c r="BK185" i="6"/>
  <c r="J166" i="7"/>
  <c r="BK118" i="7"/>
  <c r="BK112" i="8"/>
  <c r="BK151" i="9"/>
  <c r="J179" i="9"/>
  <c r="J109" i="9"/>
  <c r="J123" i="10"/>
  <c r="BK159" i="11"/>
  <c r="BK105" i="11"/>
  <c r="BK145" i="11"/>
  <c r="BK211" i="12"/>
  <c r="BK153" i="12"/>
  <c r="BK143" i="12"/>
  <c r="J254" i="12"/>
  <c r="J112" i="15"/>
  <c r="BK291" i="16"/>
  <c r="J361" i="16"/>
  <c r="J230" i="16"/>
  <c r="BK293" i="16"/>
  <c r="BK154" i="17"/>
  <c r="BK157" i="17"/>
  <c r="J164" i="19"/>
  <c r="BK110" i="19"/>
  <c r="BK174" i="19"/>
  <c r="BK110" i="20"/>
  <c r="J122" i="20"/>
  <c r="J138" i="21"/>
  <c r="BK117" i="21"/>
  <c r="J117" i="21"/>
  <c r="BK184" i="22"/>
  <c r="J108" i="22"/>
  <c r="J346" i="22"/>
  <c r="BK240" i="22"/>
  <c r="BK261" i="23"/>
  <c r="J113" i="25"/>
  <c r="J336" i="26"/>
  <c r="BK311" i="26"/>
  <c r="J135" i="26"/>
  <c r="BK207" i="26"/>
  <c r="BK341" i="26"/>
  <c r="J101" i="27"/>
  <c r="J161" i="27"/>
  <c r="J171" i="29"/>
  <c r="BK96" i="29"/>
  <c r="J168" i="29"/>
  <c r="BK110" i="30"/>
  <c r="J103" i="30"/>
  <c r="J152" i="31"/>
  <c r="BK95" i="31"/>
  <c r="BK153" i="31"/>
  <c r="BK186" i="32"/>
  <c r="BK232" i="32"/>
  <c r="J194" i="32"/>
  <c r="J186" i="34"/>
  <c r="BK255" i="34"/>
  <c r="J349" i="34"/>
  <c r="J327" i="34"/>
  <c r="BK318" i="34"/>
  <c r="BK107" i="35"/>
  <c r="BK104" i="35"/>
  <c r="BK101" i="36"/>
  <c r="J118" i="37"/>
  <c r="J110" i="38"/>
  <c r="J136" i="38"/>
  <c r="J171" i="38"/>
  <c r="J104" i="39"/>
  <c r="BK95" i="39"/>
  <c r="J118" i="40"/>
  <c r="J107" i="40"/>
  <c r="BK157" i="41"/>
  <c r="J138" i="42"/>
  <c r="J120" i="42"/>
  <c r="J233" i="45"/>
  <c r="BK264" i="45"/>
  <c r="J164" i="45"/>
  <c r="BK142" i="47"/>
  <c r="J95" i="47"/>
  <c r="J116" i="47"/>
  <c r="J107" i="48"/>
  <c r="J366" i="49"/>
  <c r="BK358" i="49"/>
  <c r="BK356" i="49"/>
  <c r="BK529" i="50"/>
  <c r="BK103" i="52"/>
  <c r="BK372" i="53"/>
  <c r="BK104" i="53"/>
  <c r="J393" i="53"/>
  <c r="J273" i="53"/>
  <c r="J327" i="53"/>
  <c r="BK245" i="53"/>
  <c r="J150" i="54"/>
  <c r="BK108" i="54"/>
  <c r="BK153" i="55"/>
  <c r="BK159" i="55"/>
  <c r="J114" i="56"/>
  <c r="BK160" i="56"/>
  <c r="BK110" i="56"/>
  <c r="BK138" i="56"/>
  <c r="BK115" i="57"/>
  <c r="BK112" i="57"/>
  <c r="J123" i="57"/>
  <c r="J108" i="58"/>
  <c r="BK149" i="59"/>
  <c r="J142" i="60"/>
  <c r="J136" i="61"/>
  <c r="BK105" i="61"/>
  <c r="BK207" i="62"/>
  <c r="BK219" i="62"/>
  <c r="BK187" i="63"/>
  <c r="BK171" i="63"/>
  <c r="J123" i="65"/>
  <c r="J285" i="67"/>
  <c r="J87" i="67"/>
  <c r="BK258" i="67"/>
  <c r="BK98" i="68"/>
  <c r="J171" i="68"/>
  <c r="J116" i="70"/>
  <c r="J97" i="71"/>
  <c r="J98" i="72"/>
  <c r="BK100" i="74"/>
  <c r="BK95" i="75"/>
  <c r="BK113" i="76"/>
  <c r="J108" i="76"/>
  <c r="BK91" i="78"/>
  <c r="BK122" i="79"/>
  <c r="BK95" i="80"/>
  <c r="BK98" i="81"/>
  <c r="BK219" i="83"/>
  <c r="J263" i="83"/>
  <c r="J429" i="2"/>
  <c r="BK272" i="2"/>
  <c r="BK134" i="2"/>
  <c r="BK418" i="2"/>
  <c r="BK304" i="2"/>
  <c r="BK237" i="2"/>
  <c r="J129" i="3"/>
  <c r="J95" i="4"/>
  <c r="J341" i="6"/>
  <c r="J282" i="6"/>
  <c r="BK199" i="6"/>
  <c r="J227" i="6"/>
  <c r="J213" i="6"/>
  <c r="BK207" i="6"/>
  <c r="BK106" i="7"/>
  <c r="J114" i="8"/>
  <c r="J115" i="8"/>
  <c r="J175" i="9"/>
  <c r="BK170" i="9"/>
  <c r="J152" i="9"/>
  <c r="J116" i="9"/>
  <c r="BK107" i="11"/>
  <c r="BK150" i="11"/>
  <c r="BK101" i="11"/>
  <c r="BK110" i="12"/>
  <c r="J266" i="12"/>
  <c r="J249" i="13"/>
  <c r="BK111" i="13"/>
  <c r="J103" i="15"/>
  <c r="J244" i="16"/>
  <c r="BK371" i="16"/>
  <c r="BK320" i="16"/>
  <c r="BK332" i="16"/>
  <c r="J353" i="16"/>
  <c r="J111" i="17"/>
  <c r="BK153" i="17"/>
  <c r="J89" i="18"/>
  <c r="J105" i="19"/>
  <c r="J131" i="19"/>
  <c r="J170" i="19"/>
  <c r="J116" i="20"/>
  <c r="J94" i="20"/>
  <c r="BK141" i="21"/>
  <c r="J109" i="21"/>
  <c r="BK234" i="22"/>
  <c r="BK247" i="22"/>
  <c r="J241" i="22"/>
  <c r="BK255" i="23"/>
  <c r="BK101" i="25"/>
  <c r="BK317" i="26"/>
  <c r="J181" i="26"/>
  <c r="BK326" i="26"/>
  <c r="BK181" i="26"/>
  <c r="J357" i="26"/>
  <c r="J122" i="27"/>
  <c r="J111" i="27"/>
  <c r="J128" i="29"/>
  <c r="J149" i="29"/>
  <c r="BK167" i="29"/>
  <c r="J105" i="30"/>
  <c r="J96" i="31"/>
  <c r="J102" i="31"/>
  <c r="BK128" i="32"/>
  <c r="J36" i="32"/>
  <c r="J287" i="42"/>
  <c r="J293" i="42"/>
  <c r="J93" i="44"/>
  <c r="BK142" i="45"/>
  <c r="BK252" i="45"/>
  <c r="J248" i="45"/>
  <c r="BK246" i="45"/>
  <c r="BK223" i="45"/>
  <c r="BK97" i="46"/>
  <c r="BK147" i="47"/>
  <c r="J120" i="47"/>
  <c r="J96" i="48"/>
  <c r="J114" i="48"/>
  <c r="BK124" i="48"/>
  <c r="BK129" i="49"/>
  <c r="J346" i="49"/>
  <c r="J579" i="50"/>
  <c r="J480" i="50"/>
  <c r="J417" i="53"/>
  <c r="J267" i="53"/>
  <c r="J313" i="53"/>
  <c r="BK130" i="54"/>
  <c r="BK180" i="54"/>
  <c r="BK176" i="54"/>
  <c r="J99" i="55"/>
  <c r="J170" i="55"/>
  <c r="BK172" i="56"/>
  <c r="BK210" i="56"/>
  <c r="J171" i="56"/>
  <c r="J197" i="56"/>
  <c r="BK105" i="56"/>
  <c r="BK114" i="57"/>
  <c r="J113" i="58"/>
  <c r="J140" i="59"/>
  <c r="J124" i="60"/>
  <c r="BK123" i="61"/>
  <c r="J107" i="61"/>
  <c r="BK131" i="61"/>
  <c r="BK225" i="62"/>
  <c r="J207" i="62"/>
  <c r="BK153" i="62"/>
  <c r="BK137" i="63"/>
  <c r="BK139" i="63"/>
  <c r="BK135" i="65"/>
  <c r="J275" i="67"/>
  <c r="J106" i="74"/>
  <c r="J119" i="76"/>
  <c r="J87" i="76"/>
  <c r="J92" i="77"/>
  <c r="J91" i="77"/>
  <c r="J94" i="79"/>
  <c r="J92" i="80"/>
  <c r="BK109" i="81"/>
  <c r="BK199" i="83"/>
  <c r="J241" i="83"/>
  <c r="J268" i="2"/>
  <c r="BK219" i="2"/>
  <c r="BK402" i="2"/>
  <c r="BK182" i="2"/>
  <c r="BK343" i="3"/>
  <c r="J294" i="3"/>
  <c r="J107" i="5"/>
  <c r="J338" i="6"/>
  <c r="J316" i="6"/>
  <c r="J306" i="6"/>
  <c r="BK221" i="6"/>
  <c r="BK131" i="7"/>
  <c r="J104" i="7"/>
  <c r="BK93" i="8"/>
  <c r="BK114" i="8"/>
  <c r="BK141" i="9"/>
  <c r="J195" i="9"/>
  <c r="J157" i="9"/>
  <c r="BK128" i="11"/>
  <c r="J140" i="11"/>
  <c r="J381" i="12"/>
  <c r="BK380" i="12"/>
  <c r="J258" i="12"/>
  <c r="J317" i="12"/>
  <c r="J266" i="13"/>
  <c r="BK101" i="15"/>
  <c r="BK158" i="16"/>
  <c r="J232" i="16"/>
  <c r="J281" i="16"/>
  <c r="J313" i="16"/>
  <c r="J159" i="17"/>
  <c r="J163" i="17"/>
  <c r="J102" i="18"/>
  <c r="BK109" i="19"/>
  <c r="J152" i="19"/>
  <c r="J165" i="19"/>
  <c r="BK202" i="19"/>
  <c r="BK93" i="20"/>
  <c r="BK107" i="20"/>
  <c r="J135" i="21"/>
  <c r="J107" i="21"/>
  <c r="BK243" i="22"/>
  <c r="BK360" i="22"/>
  <c r="J358" i="22"/>
  <c r="BK261" i="22"/>
  <c r="J93" i="25"/>
  <c r="BK285" i="26"/>
  <c r="J340" i="26"/>
  <c r="BK299" i="26"/>
  <c r="J201" i="26"/>
  <c r="BK107" i="27"/>
  <c r="J110" i="28"/>
  <c r="J109" i="29"/>
  <c r="BK111" i="29"/>
  <c r="BK179" i="29"/>
  <c r="J199" i="29"/>
  <c r="J115" i="30"/>
  <c r="J150" i="31"/>
  <c r="J249" i="32"/>
  <c r="BK212" i="32"/>
  <c r="BK343" i="34"/>
  <c r="J262" i="34"/>
  <c r="BK197" i="34"/>
  <c r="J165" i="35"/>
  <c r="BK104" i="36"/>
  <c r="J119" i="37"/>
  <c r="BK197" i="38"/>
  <c r="BK114" i="38"/>
  <c r="BK132" i="38"/>
  <c r="J102" i="38"/>
  <c r="BK115" i="39"/>
  <c r="J109" i="40"/>
  <c r="J134" i="40"/>
  <c r="J154" i="41"/>
  <c r="J312" i="42"/>
  <c r="BK270" i="45"/>
  <c r="BK159" i="47"/>
  <c r="BK110" i="48"/>
  <c r="J361" i="49"/>
  <c r="BK505" i="49"/>
  <c r="J514" i="49"/>
  <c r="J522" i="50"/>
  <c r="J258" i="53"/>
  <c r="BK220" i="53"/>
  <c r="J115" i="54"/>
  <c r="BK170" i="54"/>
  <c r="J140" i="55"/>
  <c r="BK172" i="55"/>
  <c r="J112" i="56"/>
  <c r="J202" i="56"/>
  <c r="BK176" i="56"/>
  <c r="BK104" i="56"/>
  <c r="J98" i="57"/>
  <c r="BK109" i="58"/>
  <c r="J121" i="59"/>
  <c r="BK117" i="60"/>
  <c r="BK144" i="61"/>
  <c r="BK135" i="61"/>
  <c r="J123" i="61"/>
  <c r="J121" i="62"/>
  <c r="BK270" i="62"/>
  <c r="BK136" i="62"/>
  <c r="BK151" i="63"/>
  <c r="BK89" i="65"/>
  <c r="BK239" i="67"/>
  <c r="J166" i="67"/>
  <c r="BK108" i="68"/>
  <c r="BK91" i="69"/>
  <c r="J93" i="70"/>
  <c r="J103" i="71"/>
  <c r="J93" i="72"/>
  <c r="J118" i="75"/>
  <c r="BK111" i="75"/>
  <c r="BK116" i="76"/>
  <c r="J96" i="77"/>
  <c r="J98" i="78"/>
  <c r="J121" i="79"/>
  <c r="BK96" i="81"/>
  <c r="J147" i="83"/>
  <c r="J89" i="84"/>
  <c r="BK270" i="2"/>
  <c r="AS98" i="1"/>
  <c r="BK101" i="3"/>
  <c r="BK92" i="4"/>
  <c r="BK366" i="6"/>
  <c r="BK392" i="6"/>
  <c r="J334" i="6"/>
  <c r="BK309" i="6"/>
  <c r="J112" i="6"/>
  <c r="BK132" i="6"/>
  <c r="J99" i="7"/>
  <c r="J157" i="7"/>
  <c r="J91" i="8"/>
  <c r="BK123" i="9"/>
  <c r="BK107" i="9"/>
  <c r="BK92" i="10"/>
  <c r="J170" i="11"/>
  <c r="J130" i="11"/>
  <c r="J116" i="11"/>
  <c r="BK131" i="11"/>
  <c r="J132" i="12"/>
  <c r="BK351" i="12"/>
  <c r="J235" i="12"/>
  <c r="BK182" i="13"/>
  <c r="BK279" i="13"/>
  <c r="BK117" i="15"/>
  <c r="BK204" i="16"/>
  <c r="J363" i="16"/>
  <c r="BK208" i="16"/>
  <c r="J374" i="16"/>
  <c r="J130" i="16"/>
  <c r="BK377" i="16"/>
  <c r="J95" i="17"/>
  <c r="BK155" i="17"/>
  <c r="BK93" i="18"/>
  <c r="J114" i="19"/>
  <c r="BK116" i="19"/>
  <c r="BK186" i="19"/>
  <c r="J99" i="20"/>
  <c r="J119" i="20"/>
  <c r="BK127" i="21"/>
  <c r="J323" i="22"/>
  <c r="J208" i="22"/>
  <c r="J258" i="22"/>
  <c r="J272" i="22"/>
  <c r="J242" i="23"/>
  <c r="J183" i="26"/>
  <c r="J347" i="26"/>
  <c r="J130" i="27"/>
  <c r="BK113" i="28"/>
  <c r="BK191" i="29"/>
  <c r="J110" i="29"/>
  <c r="J118" i="29"/>
  <c r="BK99" i="29"/>
  <c r="J121" i="29"/>
  <c r="J194" i="29"/>
  <c r="J97" i="30"/>
  <c r="BK117" i="30"/>
  <c r="BK136" i="31"/>
  <c r="BK130" i="31"/>
  <c r="J230" i="32"/>
  <c r="BK146" i="32"/>
  <c r="J102" i="33"/>
  <c r="J292" i="34"/>
  <c r="BK220" i="34"/>
  <c r="BK345" i="34"/>
  <c r="J332" i="34"/>
  <c r="J166" i="35"/>
  <c r="J154" i="35"/>
  <c r="J107" i="37"/>
  <c r="J168" i="38"/>
  <c r="J135" i="38"/>
  <c r="J158" i="38"/>
  <c r="J95" i="39"/>
  <c r="J120" i="40"/>
  <c r="J95" i="40"/>
  <c r="J109" i="41"/>
  <c r="BK243" i="42"/>
  <c r="J140" i="45"/>
  <c r="J225" i="45"/>
  <c r="J97" i="46"/>
  <c r="BK116" i="47"/>
  <c r="BK117" i="48"/>
  <c r="J368" i="49"/>
  <c r="J509" i="49"/>
  <c r="BK210" i="49"/>
  <c r="J165" i="49"/>
  <c r="BK136" i="50"/>
  <c r="J599" i="50"/>
  <c r="BK346" i="53"/>
  <c r="BK135" i="53"/>
  <c r="BK319" i="53"/>
  <c r="J251" i="53"/>
  <c r="J204" i="53"/>
  <c r="J141" i="53"/>
  <c r="J97" i="54"/>
  <c r="BK166" i="55"/>
  <c r="BK113" i="55"/>
  <c r="J119" i="56"/>
  <c r="J177" i="56"/>
  <c r="BK171" i="56"/>
  <c r="BK113" i="57"/>
  <c r="J105" i="58"/>
  <c r="J156" i="60"/>
  <c r="BK128" i="60"/>
  <c r="J82" i="61"/>
  <c r="J103" i="61"/>
  <c r="BK167" i="62"/>
  <c r="J255" i="62"/>
  <c r="BK121" i="63"/>
  <c r="BK137" i="64"/>
  <c r="BK107" i="65"/>
  <c r="J255" i="67"/>
  <c r="J263" i="67"/>
  <c r="J122" i="68"/>
  <c r="J130" i="68"/>
  <c r="J151" i="69"/>
  <c r="J107" i="71"/>
  <c r="BK93" i="72"/>
  <c r="BK116" i="73"/>
  <c r="J95" i="75"/>
  <c r="J124" i="76"/>
  <c r="J115" i="77"/>
  <c r="J100" i="78"/>
  <c r="BK101" i="79"/>
  <c r="J105" i="82"/>
  <c r="BK111" i="83"/>
  <c r="J417" i="2"/>
  <c r="BK241" i="2"/>
  <c r="BK292" i="2"/>
  <c r="J152" i="2"/>
  <c r="BK123" i="3"/>
  <c r="BK122" i="5"/>
  <c r="BK320" i="6"/>
  <c r="J304" i="6"/>
  <c r="BK373" i="6"/>
  <c r="BK310" i="6"/>
  <c r="J209" i="6"/>
  <c r="J122" i="7"/>
  <c r="J155" i="7"/>
  <c r="J208" i="9"/>
  <c r="J120" i="9"/>
  <c r="J180" i="9"/>
  <c r="J198" i="9"/>
  <c r="J105" i="11"/>
  <c r="BK120" i="11"/>
  <c r="BK129" i="11"/>
  <c r="BK386" i="12"/>
  <c r="J339" i="12"/>
  <c r="BK102" i="13"/>
  <c r="BK105" i="15"/>
  <c r="BK226" i="16"/>
  <c r="J336" i="16"/>
  <c r="BK379" i="16"/>
  <c r="J154" i="17"/>
  <c r="J107" i="17"/>
  <c r="J158" i="19"/>
  <c r="J99" i="19"/>
  <c r="J167" i="19"/>
  <c r="BK116" i="20"/>
  <c r="BK96" i="20"/>
  <c r="BK109" i="21"/>
  <c r="J247" i="22"/>
  <c r="J104" i="22"/>
  <c r="J111" i="23"/>
  <c r="BK99" i="25"/>
  <c r="J190" i="26"/>
  <c r="BK272" i="26"/>
  <c r="J355" i="26"/>
  <c r="J144" i="27"/>
  <c r="BK95" i="28"/>
  <c r="BK125" i="29"/>
  <c r="BK157" i="29"/>
  <c r="BK141" i="29"/>
  <c r="BK121" i="30"/>
  <c r="J146" i="31"/>
  <c r="BK157" i="31"/>
  <c r="BK210" i="32"/>
  <c r="J146" i="32"/>
  <c r="J226" i="32"/>
  <c r="J291" i="34"/>
  <c r="J310" i="34"/>
  <c r="J223" i="34"/>
  <c r="J325" i="34"/>
  <c r="BK161" i="34"/>
  <c r="BK160" i="34" s="1"/>
  <c r="J160" i="34" s="1"/>
  <c r="J66" i="34" s="1"/>
  <c r="BK149" i="35"/>
  <c r="J91" i="36"/>
  <c r="BK99" i="37"/>
  <c r="BK188" i="38"/>
  <c r="BK96" i="38"/>
  <c r="BK174" i="38"/>
  <c r="BK110" i="39"/>
  <c r="BK135" i="40"/>
  <c r="J106" i="40"/>
  <c r="BK151" i="41"/>
  <c r="BK106" i="42"/>
  <c r="J110" i="45"/>
  <c r="BK103" i="45"/>
  <c r="J185" i="45"/>
  <c r="J131" i="47"/>
  <c r="BK131" i="47"/>
  <c r="J123" i="48"/>
  <c r="BK177" i="49"/>
  <c r="J468" i="49"/>
  <c r="J343" i="49"/>
  <c r="BK338" i="49"/>
  <c r="J291" i="50"/>
  <c r="J156" i="50"/>
  <c r="J108" i="52"/>
  <c r="BK229" i="53"/>
  <c r="J414" i="53"/>
  <c r="BK147" i="53"/>
  <c r="J411" i="53"/>
  <c r="BK259" i="53"/>
  <c r="BK161" i="54"/>
  <c r="BK155" i="54"/>
  <c r="BK148" i="55"/>
  <c r="J154" i="56"/>
  <c r="BK192" i="56"/>
  <c r="BK174" i="56"/>
  <c r="J104" i="56"/>
  <c r="J111" i="57"/>
  <c r="J152" i="59"/>
  <c r="J104" i="60"/>
  <c r="BK107" i="61"/>
  <c r="J128" i="61"/>
  <c r="BK103" i="61"/>
  <c r="J231" i="62"/>
  <c r="J145" i="63"/>
  <c r="BK135" i="64"/>
  <c r="BK98" i="66"/>
  <c r="BK245" i="67"/>
  <c r="BK150" i="68"/>
  <c r="BK191" i="68"/>
  <c r="J92" i="70"/>
  <c r="BK97" i="71"/>
  <c r="BK103" i="72"/>
  <c r="BK93" i="73"/>
  <c r="BK119" i="75"/>
  <c r="J122" i="76"/>
  <c r="BK112" i="76"/>
  <c r="BK113" i="77"/>
  <c r="J119" i="79"/>
  <c r="J94" i="81"/>
  <c r="BK268" i="83"/>
  <c r="BK406" i="2"/>
  <c r="BK327" i="2"/>
  <c r="J302" i="2"/>
  <c r="BK130" i="2"/>
  <c r="BK91" i="4"/>
  <c r="J125" i="5"/>
  <c r="BK125" i="6"/>
  <c r="BK314" i="6"/>
  <c r="J373" i="6"/>
  <c r="J292" i="6"/>
  <c r="BK167" i="7"/>
  <c r="BK147" i="7"/>
  <c r="J104" i="8"/>
  <c r="J154" i="9"/>
  <c r="J162" i="9"/>
  <c r="J111" i="9"/>
  <c r="BK108" i="9"/>
  <c r="BK117" i="10"/>
  <c r="BK168" i="11"/>
  <c r="J159" i="11"/>
  <c r="BK112" i="11"/>
  <c r="J278" i="12"/>
  <c r="BK261" i="12"/>
  <c r="BK132" i="12"/>
  <c r="BK273" i="13"/>
  <c r="J235" i="13"/>
  <c r="J93" i="15"/>
  <c r="BK152" i="16"/>
  <c r="BK132" i="16"/>
  <c r="J379" i="16"/>
  <c r="BK162" i="17"/>
  <c r="J101" i="17"/>
  <c r="BK106" i="18"/>
  <c r="J117" i="19"/>
  <c r="BK144" i="19"/>
  <c r="BK198" i="19"/>
  <c r="BK91" i="20"/>
  <c r="BK121" i="21"/>
  <c r="J292" i="22"/>
  <c r="BK259" i="22"/>
  <c r="BK134" i="22"/>
  <c r="J127" i="22"/>
  <c r="BK113" i="25"/>
  <c r="J313" i="26"/>
  <c r="BK306" i="26"/>
  <c r="J101" i="26"/>
  <c r="BK107" i="26"/>
  <c r="J150" i="27"/>
  <c r="BK98" i="28"/>
  <c r="BK176" i="29"/>
  <c r="BK150" i="29"/>
  <c r="J96" i="29"/>
  <c r="J178" i="29"/>
  <c r="J114" i="30"/>
  <c r="BK110" i="31"/>
  <c r="BK94" i="31"/>
  <c r="J205" i="32"/>
  <c r="BK214" i="32"/>
  <c r="J141" i="32"/>
  <c r="J333" i="34"/>
  <c r="J331" i="34"/>
  <c r="BK244" i="34"/>
  <c r="J137" i="34"/>
  <c r="BK150" i="35"/>
  <c r="BK97" i="37"/>
  <c r="J176" i="38"/>
  <c r="BK179" i="38"/>
  <c r="BK167" i="38"/>
  <c r="J115" i="38"/>
  <c r="BK126" i="39"/>
  <c r="J93" i="40"/>
  <c r="J151" i="41"/>
  <c r="J283" i="42"/>
  <c r="BK95" i="43"/>
  <c r="J223" i="45"/>
  <c r="BK140" i="45"/>
  <c r="BK248" i="45"/>
  <c r="J111" i="47"/>
  <c r="J159" i="47"/>
  <c r="BK93" i="48"/>
  <c r="J129" i="49"/>
  <c r="J356" i="49"/>
  <c r="J480" i="49"/>
  <c r="J197" i="49"/>
  <c r="J372" i="50"/>
  <c r="J93" i="52"/>
  <c r="J279" i="53"/>
  <c r="J421" i="53"/>
  <c r="J353" i="53"/>
  <c r="BK196" i="53"/>
  <c r="BK106" i="53"/>
  <c r="BK168" i="53"/>
  <c r="J116" i="54"/>
  <c r="BK175" i="54"/>
  <c r="J95" i="54"/>
  <c r="J115" i="55"/>
  <c r="J158" i="56"/>
  <c r="BK179" i="56"/>
  <c r="BK149" i="56"/>
  <c r="J125" i="56"/>
  <c r="BK95" i="57"/>
  <c r="J98" i="58"/>
  <c r="J98" i="60"/>
  <c r="BK85" i="61"/>
  <c r="J120" i="61"/>
  <c r="J103" i="62"/>
  <c r="J200" i="62"/>
  <c r="J183" i="63"/>
  <c r="BK102" i="64"/>
  <c r="J95" i="66"/>
  <c r="J265" i="67"/>
  <c r="J209" i="67"/>
  <c r="J179" i="68"/>
  <c r="J120" i="68"/>
  <c r="J104" i="70"/>
  <c r="BK120" i="71"/>
  <c r="BK107" i="72"/>
  <c r="J100" i="74"/>
  <c r="BK87" i="76"/>
  <c r="J107" i="76"/>
  <c r="BK115" i="78"/>
  <c r="BK121" i="79"/>
  <c r="BK101" i="80"/>
  <c r="BK118" i="82"/>
  <c r="J183" i="83"/>
  <c r="J131" i="83"/>
  <c r="J271" i="2"/>
  <c r="J105" i="2"/>
  <c r="J289" i="2"/>
  <c r="J130" i="2"/>
  <c r="J298" i="3"/>
  <c r="BK128" i="5"/>
  <c r="J249" i="6"/>
  <c r="BK260" i="6"/>
  <c r="J217" i="6"/>
  <c r="J106" i="6"/>
  <c r="BK151" i="7"/>
  <c r="BK97" i="8"/>
  <c r="BK178" i="9"/>
  <c r="BK180" i="9"/>
  <c r="J172" i="9"/>
  <c r="BK99" i="9"/>
  <c r="J163" i="11"/>
  <c r="BK123" i="11"/>
  <c r="BK307" i="12"/>
  <c r="BK250" i="12"/>
  <c r="J271" i="13"/>
  <c r="BK95" i="14"/>
  <c r="BK232" i="16"/>
  <c r="BK352" i="16"/>
  <c r="J303" i="16"/>
  <c r="J311" i="16"/>
  <c r="J98" i="17"/>
  <c r="BK124" i="19"/>
  <c r="J183" i="19"/>
  <c r="BK103" i="19"/>
  <c r="BK99" i="20"/>
  <c r="BK130" i="21"/>
  <c r="J130" i="22"/>
  <c r="J230" i="22"/>
  <c r="J125" i="22"/>
  <c r="J131" i="23"/>
  <c r="BK307" i="26"/>
  <c r="J230" i="26"/>
  <c r="J259" i="26"/>
  <c r="J215" i="26"/>
  <c r="BK157" i="27"/>
  <c r="BK126" i="27"/>
  <c r="BK93" i="28"/>
  <c r="BK147" i="29"/>
  <c r="BK178" i="29"/>
  <c r="BK94" i="30"/>
  <c r="J104" i="30"/>
  <c r="J124" i="31"/>
  <c r="BK122" i="31"/>
  <c r="BK230" i="32"/>
  <c r="J165" i="32"/>
  <c r="BK98" i="33"/>
  <c r="J197" i="34"/>
  <c r="BK211" i="34"/>
  <c r="J290" i="34"/>
  <c r="J173" i="34"/>
  <c r="J142" i="35"/>
  <c r="J150" i="35"/>
  <c r="BK109" i="37"/>
  <c r="BK129" i="38"/>
  <c r="J167" i="38"/>
  <c r="BK98" i="38"/>
  <c r="BK103" i="39"/>
  <c r="J97" i="40"/>
  <c r="BK102" i="40"/>
  <c r="BK239" i="42"/>
  <c r="J92" i="43"/>
  <c r="J254" i="45"/>
  <c r="BK158" i="45"/>
  <c r="BK164" i="45"/>
  <c r="BK98" i="47"/>
  <c r="BK136" i="47"/>
  <c r="BK91" i="48"/>
  <c r="J354" i="49"/>
  <c r="BK406" i="49"/>
  <c r="J142" i="49"/>
  <c r="BK228" i="49"/>
  <c r="BK214" i="49"/>
  <c r="BK381" i="50"/>
  <c r="J97" i="52"/>
  <c r="J401" i="53"/>
  <c r="J339" i="53"/>
  <c r="BK151" i="53"/>
  <c r="J260" i="53"/>
  <c r="BK136" i="54"/>
  <c r="J156" i="54"/>
  <c r="J97" i="55"/>
  <c r="J200" i="56"/>
  <c r="J150" i="56"/>
  <c r="J205" i="56"/>
  <c r="J125" i="57"/>
  <c r="BK96" i="57"/>
  <c r="BK90" i="58"/>
  <c r="BK178" i="60"/>
  <c r="J98" i="61"/>
  <c r="BK137" i="61"/>
  <c r="J308" i="62"/>
  <c r="J300" i="62"/>
  <c r="J123" i="63"/>
  <c r="BK165" i="63"/>
  <c r="J135" i="65"/>
  <c r="BK262" i="67"/>
  <c r="J135" i="67"/>
  <c r="J150" i="68"/>
  <c r="J113" i="69"/>
  <c r="BK119" i="71"/>
  <c r="J94" i="72"/>
  <c r="J117" i="73"/>
  <c r="BK98" i="74"/>
  <c r="BK141" i="76"/>
  <c r="J104" i="76"/>
  <c r="J93" i="77"/>
  <c r="J96" i="78"/>
  <c r="J96" i="80"/>
  <c r="BK101" i="81"/>
  <c r="J231" i="83"/>
  <c r="J213" i="83"/>
  <c r="BK367" i="2"/>
  <c r="BK152" i="2"/>
  <c r="J327" i="2"/>
  <c r="J227" i="2"/>
  <c r="J127" i="3"/>
  <c r="BK139" i="3"/>
  <c r="BK232" i="6"/>
  <c r="BK187" i="6"/>
  <c r="BK184" i="6"/>
  <c r="BK282" i="6"/>
  <c r="BK354" i="6"/>
  <c r="BK120" i="7"/>
  <c r="J154" i="7"/>
  <c r="J97" i="8"/>
  <c r="J136" i="9"/>
  <c r="BK138" i="9"/>
  <c r="J158" i="9"/>
  <c r="BK176" i="9"/>
  <c r="J92" i="10"/>
  <c r="J109" i="10"/>
  <c r="BK112" i="10"/>
  <c r="BK108" i="10"/>
  <c r="J93" i="10"/>
  <c r="J164" i="11"/>
  <c r="J136" i="11"/>
  <c r="J150" i="11"/>
  <c r="BK254" i="12"/>
  <c r="J341" i="12"/>
  <c r="J294" i="12"/>
  <c r="BK119" i="13"/>
  <c r="J182" i="13"/>
  <c r="BK308" i="16"/>
  <c r="J190" i="16"/>
  <c r="BK199" i="16"/>
  <c r="J201" i="16"/>
  <c r="J108" i="17"/>
  <c r="BK147" i="17"/>
  <c r="BK90" i="18"/>
  <c r="J202" i="19"/>
  <c r="BK153" i="19"/>
  <c r="J169" i="19"/>
  <c r="J113" i="20"/>
  <c r="J121" i="21"/>
  <c r="J102" i="21"/>
  <c r="J297" i="22"/>
  <c r="J253" i="22"/>
  <c r="J110" i="22"/>
  <c r="BK208" i="22"/>
  <c r="J93" i="23"/>
  <c r="BK270" i="26"/>
  <c r="BK349" i="26"/>
  <c r="BK230" i="26"/>
  <c r="BK151" i="27"/>
  <c r="J169" i="29"/>
  <c r="J107" i="29"/>
  <c r="BK105" i="29"/>
  <c r="J179" i="29"/>
  <c r="J109" i="30"/>
  <c r="J109" i="31"/>
  <c r="J141" i="31"/>
  <c r="BK145" i="31"/>
  <c r="BK240" i="32"/>
  <c r="BK238" i="32"/>
  <c r="BK137" i="32"/>
  <c r="J288" i="34"/>
  <c r="BK242" i="34"/>
  <c r="J230" i="34"/>
  <c r="J340" i="34"/>
  <c r="BK145" i="35"/>
  <c r="J95" i="35"/>
  <c r="BK126" i="37"/>
  <c r="BK107" i="38"/>
  <c r="J137" i="38"/>
  <c r="J184" i="38"/>
  <c r="BK123" i="39"/>
  <c r="J110" i="40"/>
  <c r="BK118" i="40"/>
  <c r="BK112" i="41"/>
  <c r="BK282" i="42"/>
  <c r="BK262" i="45"/>
  <c r="J142" i="45"/>
  <c r="BK138" i="45"/>
  <c r="BK135" i="47"/>
  <c r="J122" i="48"/>
  <c r="BK95" i="48"/>
  <c r="BK365" i="49"/>
  <c r="BK394" i="49"/>
  <c r="J220" i="49"/>
  <c r="BK290" i="49"/>
  <c r="J241" i="50"/>
  <c r="J228" i="50"/>
  <c r="J303" i="53"/>
  <c r="BK102" i="53"/>
  <c r="J410" i="53"/>
  <c r="J119" i="53"/>
  <c r="BK382" i="53"/>
  <c r="J233" i="53"/>
  <c r="J167" i="54"/>
  <c r="J154" i="54"/>
  <c r="BK109" i="55"/>
  <c r="BK113" i="56"/>
  <c r="BK180" i="56"/>
  <c r="J148" i="56"/>
  <c r="J119" i="57"/>
  <c r="BK91" i="57"/>
  <c r="J109" i="60"/>
  <c r="J111" i="61"/>
  <c r="J114" i="61"/>
  <c r="BK202" i="62"/>
  <c r="BK203" i="62"/>
  <c r="J319" i="62"/>
  <c r="J151" i="63"/>
  <c r="BK189" i="63"/>
  <c r="BK124" i="64"/>
  <c r="BK93" i="65"/>
  <c r="J288" i="67"/>
  <c r="BK233" i="67"/>
  <c r="J264" i="67"/>
  <c r="BK124" i="68"/>
  <c r="BK144" i="69"/>
  <c r="J120" i="71"/>
  <c r="J101" i="71"/>
  <c r="J108" i="73"/>
  <c r="J117" i="75"/>
  <c r="J114" i="76"/>
  <c r="BK101" i="76"/>
  <c r="J112" i="78"/>
  <c r="BK115" i="79"/>
  <c r="J98" i="80"/>
  <c r="J118" i="82"/>
  <c r="J111" i="83"/>
  <c r="J233" i="83"/>
  <c r="J351" i="2"/>
  <c r="J420" i="2"/>
  <c r="J285" i="2"/>
  <c r="J219" i="2"/>
  <c r="J282" i="3"/>
  <c r="BK317" i="3"/>
  <c r="J118" i="5"/>
  <c r="J382" i="6"/>
  <c r="J166" i="6"/>
  <c r="BK230" i="6"/>
  <c r="BK120" i="6"/>
  <c r="BK359" i="6"/>
  <c r="J151" i="7"/>
  <c r="J101" i="7"/>
  <c r="J146" i="9"/>
  <c r="BK118" i="9"/>
  <c r="J135" i="9"/>
  <c r="BK122" i="9"/>
  <c r="BK123" i="10"/>
  <c r="BK133" i="11"/>
  <c r="BK161" i="11"/>
  <c r="J133" i="11"/>
  <c r="J284" i="12"/>
  <c r="BK119" i="12"/>
  <c r="BK296" i="12"/>
  <c r="J159" i="12"/>
  <c r="BK97" i="15"/>
  <c r="BK266" i="16"/>
  <c r="J333" i="16"/>
  <c r="J351" i="16"/>
  <c r="BK361" i="16"/>
  <c r="J118" i="17"/>
  <c r="BK95" i="17"/>
  <c r="J132" i="19"/>
  <c r="BK134" i="19"/>
  <c r="J160" i="19"/>
  <c r="BK194" i="19"/>
  <c r="J89" i="20"/>
  <c r="BK102" i="21"/>
  <c r="BK92" i="21"/>
  <c r="BK98" i="21"/>
  <c r="BK123" i="22"/>
  <c r="BK124" i="22"/>
  <c r="BK154" i="23"/>
  <c r="J95" i="25"/>
  <c r="J278" i="26"/>
  <c r="BK296" i="26"/>
  <c r="BK120" i="26"/>
  <c r="J133" i="27"/>
  <c r="BK112" i="28"/>
  <c r="J129" i="29"/>
  <c r="BK185" i="29"/>
  <c r="BK123" i="29"/>
  <c r="BK126" i="30"/>
  <c r="J144" i="31"/>
  <c r="J117" i="31"/>
  <c r="BK124" i="31"/>
  <c r="BK203" i="32"/>
  <c r="BK285" i="32"/>
  <c r="BK357" i="34"/>
  <c r="J205" i="34"/>
  <c r="BK298" i="34"/>
  <c r="J303" i="34"/>
  <c r="BK209" i="34"/>
  <c r="BK156" i="35"/>
  <c r="BK93" i="36"/>
  <c r="BK142" i="38"/>
  <c r="J101" i="38"/>
  <c r="BK100" i="38"/>
  <c r="J134" i="38"/>
  <c r="BK113" i="39"/>
  <c r="J150" i="40"/>
  <c r="BK148" i="40"/>
  <c r="BK163" i="41"/>
  <c r="BK295" i="42"/>
  <c r="J181" i="45"/>
  <c r="J177" i="45"/>
  <c r="J240" i="45"/>
  <c r="BK93" i="46"/>
  <c r="J122" i="47"/>
  <c r="BK145" i="47"/>
  <c r="J119" i="48"/>
  <c r="BK511" i="49"/>
  <c r="J503" i="49"/>
  <c r="J358" i="49"/>
  <c r="BK443" i="49"/>
  <c r="J546" i="50"/>
  <c r="BK110" i="52"/>
  <c r="J382" i="53"/>
  <c r="BK212" i="53"/>
  <c r="J435" i="53"/>
  <c r="BK441" i="53"/>
  <c r="J377" i="53"/>
  <c r="J159" i="54"/>
  <c r="J130" i="54"/>
  <c r="BK115" i="55"/>
  <c r="J176" i="55"/>
  <c r="BK96" i="56"/>
  <c r="J157" i="56"/>
  <c r="J102" i="57"/>
  <c r="J93" i="57"/>
  <c r="BK102" i="57"/>
  <c r="J91" i="58"/>
  <c r="BK146" i="60"/>
  <c r="J96" i="61"/>
  <c r="BK151" i="61"/>
  <c r="BK214" i="62"/>
  <c r="BK253" i="62"/>
  <c r="J155" i="63"/>
  <c r="J94" i="63"/>
  <c r="BK108" i="66"/>
  <c r="BK298" i="67"/>
  <c r="J182" i="67"/>
  <c r="BK156" i="68"/>
  <c r="BK197" i="68"/>
  <c r="J96" i="70"/>
  <c r="BK121" i="71"/>
  <c r="J97" i="72"/>
  <c r="BK101" i="73"/>
  <c r="J109" i="75"/>
  <c r="J99" i="76"/>
  <c r="BK125" i="76"/>
  <c r="BK93" i="77"/>
  <c r="BK100" i="79"/>
  <c r="J93" i="80"/>
  <c r="BK99" i="81"/>
  <c r="BK119" i="83"/>
  <c r="J82" i="84"/>
  <c r="BK265" i="2"/>
  <c r="J426" i="2"/>
  <c r="J267" i="2"/>
  <c r="BK290" i="3"/>
  <c r="BK127" i="5"/>
  <c r="BK101" i="5"/>
  <c r="BK217" i="6"/>
  <c r="BK375" i="6"/>
  <c r="J376" i="6"/>
  <c r="J98" i="7"/>
  <c r="BK149" i="7"/>
  <c r="BK94" i="8"/>
  <c r="J178" i="9"/>
  <c r="J123" i="9"/>
  <c r="J104" i="9"/>
  <c r="BK194" i="9"/>
  <c r="BK111" i="10"/>
  <c r="J127" i="11"/>
  <c r="BK109" i="11"/>
  <c r="BK384" i="12"/>
  <c r="BK239" i="12"/>
  <c r="BK255" i="12"/>
  <c r="J347" i="12"/>
  <c r="J239" i="13"/>
  <c r="BK249" i="16"/>
  <c r="BK365" i="16"/>
  <c r="BK295" i="16"/>
  <c r="BK214" i="16"/>
  <c r="BK241" i="16"/>
  <c r="J139" i="17"/>
  <c r="J104" i="18"/>
  <c r="BK160" i="19"/>
  <c r="J116" i="19"/>
  <c r="J140" i="19"/>
  <c r="BK146" i="19"/>
  <c r="BK89" i="20"/>
  <c r="J95" i="21"/>
  <c r="BK330" i="22"/>
  <c r="J234" i="22"/>
  <c r="J305" i="22"/>
  <c r="BK242" i="22"/>
  <c r="BK92" i="24"/>
  <c r="BK224" i="26"/>
  <c r="BK122" i="26"/>
  <c r="J222" i="26"/>
  <c r="BK310" i="26"/>
  <c r="J312" i="26"/>
  <c r="BK134" i="27"/>
  <c r="BK153" i="27"/>
  <c r="J103" i="28"/>
  <c r="J138" i="29"/>
  <c r="BK119" i="29"/>
  <c r="BK134" i="29"/>
  <c r="BK105" i="30"/>
  <c r="BK108" i="31"/>
  <c r="J122" i="31"/>
  <c r="J257" i="32"/>
  <c r="J207" i="32"/>
  <c r="BK184" i="34"/>
  <c r="BK205" i="34"/>
  <c r="BK225" i="34"/>
  <c r="BK154" i="35"/>
  <c r="J159" i="35"/>
  <c r="BK107" i="36"/>
  <c r="J109" i="37"/>
  <c r="BK156" i="38"/>
  <c r="BK149" i="38"/>
  <c r="J111" i="38"/>
  <c r="J99" i="38"/>
  <c r="J113" i="40"/>
  <c r="J130" i="40"/>
  <c r="BK92" i="40"/>
  <c r="BK135" i="41"/>
  <c r="J147" i="45"/>
  <c r="BK283" i="45"/>
  <c r="J99" i="46"/>
  <c r="BK120" i="47"/>
  <c r="J124" i="47"/>
  <c r="BK96" i="47"/>
  <c r="BK158" i="47"/>
  <c r="BK89" i="48"/>
  <c r="J106" i="48"/>
  <c r="BK122" i="48"/>
  <c r="J100" i="48"/>
  <c r="J385" i="49"/>
  <c r="BK407" i="49"/>
  <c r="J309" i="49"/>
  <c r="BK473" i="49"/>
  <c r="J363" i="49"/>
  <c r="J464" i="49"/>
  <c r="BK216" i="49"/>
  <c r="J125" i="49"/>
  <c r="BK441" i="49"/>
  <c r="BK359" i="49"/>
  <c r="BK340" i="49"/>
  <c r="BK110" i="49"/>
  <c r="BK421" i="49"/>
  <c r="J338" i="49"/>
  <c r="J415" i="49"/>
  <c r="BK147" i="49"/>
  <c r="BK346" i="49"/>
  <c r="J444" i="50"/>
  <c r="J584" i="50"/>
  <c r="BK573" i="50"/>
  <c r="J573" i="50"/>
  <c r="J597" i="50"/>
  <c r="BK92" i="51"/>
  <c r="BK111" i="52"/>
  <c r="BK422" i="53"/>
  <c r="J263" i="53"/>
  <c r="BK411" i="53"/>
  <c r="BK141" i="53"/>
  <c r="J235" i="53"/>
  <c r="BK377" i="53"/>
  <c r="BK231" i="53"/>
  <c r="J334" i="53"/>
  <c r="J311" i="53"/>
  <c r="BK354" i="53"/>
  <c r="J348" i="53"/>
  <c r="J145" i="53"/>
  <c r="BK174" i="54"/>
  <c r="BK101" i="54"/>
  <c r="J105" i="54"/>
  <c r="BK136" i="55"/>
  <c r="J117" i="56"/>
  <c r="BK195" i="56"/>
  <c r="BK122" i="56"/>
  <c r="J190" i="56"/>
  <c r="J120" i="56"/>
  <c r="J96" i="57"/>
  <c r="BK104" i="58"/>
  <c r="J129" i="59"/>
  <c r="J128" i="60"/>
  <c r="BK132" i="61"/>
  <c r="BK99" i="61"/>
  <c r="BK145" i="61"/>
  <c r="BK234" i="62"/>
  <c r="J238" i="62"/>
  <c r="BK319" i="62"/>
  <c r="BK110" i="62"/>
  <c r="J179" i="63"/>
  <c r="BK133" i="63"/>
  <c r="J94" i="64"/>
  <c r="BK133" i="65"/>
  <c r="J98" i="66"/>
  <c r="J262" i="67"/>
  <c r="BK267" i="67"/>
  <c r="BK264" i="67"/>
  <c r="BK128" i="67"/>
  <c r="BK112" i="71"/>
  <c r="BK100" i="72"/>
  <c r="BK103" i="73"/>
  <c r="J97" i="75"/>
  <c r="BK97" i="75"/>
  <c r="J94" i="76"/>
  <c r="J90" i="76"/>
  <c r="J86" i="76"/>
  <c r="BK102" i="78"/>
  <c r="J93" i="79"/>
  <c r="BK93" i="79"/>
  <c r="BK84" i="82"/>
  <c r="J178" i="83"/>
  <c r="BK428" i="2"/>
  <c r="BK180" i="2"/>
  <c r="J274" i="2"/>
  <c r="J215" i="2"/>
  <c r="J136" i="3"/>
  <c r="J299" i="3"/>
  <c r="J130" i="5"/>
  <c r="J102" i="6"/>
  <c r="BK384" i="6"/>
  <c r="J348" i="6"/>
  <c r="J308" i="6"/>
  <c r="J168" i="7"/>
  <c r="J169" i="7"/>
  <c r="BK172" i="9"/>
  <c r="J171" i="9"/>
  <c r="BK181" i="9"/>
  <c r="J114" i="10"/>
  <c r="J378" i="12"/>
  <c r="BK171" i="12"/>
  <c r="J386" i="12"/>
  <c r="J184" i="12"/>
  <c r="BK199" i="13"/>
  <c r="J92" i="14"/>
  <c r="J293" i="16"/>
  <c r="BK114" i="16"/>
  <c r="BK216" i="16"/>
  <c r="J138" i="17"/>
  <c r="J106" i="17"/>
  <c r="BK101" i="18"/>
  <c r="J128" i="19"/>
  <c r="BK102" i="19"/>
  <c r="BK165" i="19"/>
  <c r="J96" i="20"/>
  <c r="BK125" i="21"/>
  <c r="J128" i="21"/>
  <c r="BK144" i="22"/>
  <c r="J270" i="22"/>
  <c r="J172" i="22"/>
  <c r="J92" i="24"/>
  <c r="BK290" i="26"/>
  <c r="J236" i="26"/>
  <c r="BK176" i="26"/>
  <c r="BK135" i="26"/>
  <c r="BK357" i="26"/>
  <c r="BK104" i="27"/>
  <c r="BK119" i="27"/>
  <c r="BK110" i="28"/>
  <c r="J173" i="29"/>
  <c r="J130" i="29"/>
  <c r="BK149" i="29"/>
  <c r="BK104" i="30"/>
  <c r="BK96" i="30"/>
  <c r="BK149" i="31"/>
  <c r="J145" i="31"/>
  <c r="BK138" i="31"/>
  <c r="J127" i="31"/>
  <c r="J161" i="32"/>
  <c r="J116" i="32"/>
  <c r="BK284" i="32"/>
  <c r="BK325" i="34"/>
  <c r="BK337" i="34"/>
  <c r="BK125" i="34"/>
  <c r="BK156" i="34"/>
  <c r="BK288" i="34"/>
  <c r="J298" i="34"/>
  <c r="BK275" i="34"/>
  <c r="J161" i="35"/>
  <c r="BK147" i="35"/>
  <c r="BK126" i="35"/>
  <c r="J127" i="37"/>
  <c r="BK159" i="38"/>
  <c r="J187" i="38"/>
  <c r="J200" i="38"/>
  <c r="J124" i="39"/>
  <c r="J139" i="40"/>
  <c r="BK110" i="41"/>
  <c r="BK97" i="42"/>
  <c r="BK196" i="45"/>
  <c r="J97" i="45"/>
  <c r="BK200" i="45"/>
  <c r="BK123" i="45"/>
  <c r="J100" i="46"/>
  <c r="BK130" i="47"/>
  <c r="J150" i="47"/>
  <c r="J97" i="48"/>
  <c r="BK390" i="49"/>
  <c r="J151" i="49"/>
  <c r="BK491" i="49"/>
  <c r="BK288" i="49"/>
  <c r="J222" i="49"/>
  <c r="BK228" i="50"/>
  <c r="J602" i="50"/>
  <c r="J113" i="52"/>
  <c r="BK273" i="53"/>
  <c r="BK362" i="53"/>
  <c r="BK340" i="53"/>
  <c r="BK398" i="53"/>
  <c r="BK438" i="53"/>
  <c r="J424" i="53"/>
  <c r="BK303" i="53"/>
  <c r="J218" i="53"/>
  <c r="J160" i="54"/>
  <c r="BK132" i="54"/>
  <c r="J105" i="55"/>
  <c r="BK105" i="55"/>
  <c r="BK137" i="56"/>
  <c r="BK196" i="56"/>
  <c r="J127" i="56"/>
  <c r="BK153" i="56"/>
  <c r="BK114" i="56"/>
  <c r="J111" i="58"/>
  <c r="BK208" i="60"/>
  <c r="J216" i="60"/>
  <c r="J127" i="61"/>
  <c r="J125" i="61"/>
  <c r="J136" i="62"/>
  <c r="J106" i="63"/>
  <c r="BK153" i="63"/>
  <c r="J135" i="64"/>
  <c r="J247" i="67"/>
  <c r="BK256" i="67"/>
  <c r="BK93" i="67"/>
  <c r="J180" i="68"/>
  <c r="BK131" i="69"/>
  <c r="J103" i="70"/>
  <c r="BK99" i="71"/>
  <c r="J95" i="72"/>
  <c r="J102" i="73"/>
  <c r="BK98" i="73"/>
  <c r="J96" i="75"/>
  <c r="J130" i="76"/>
  <c r="J103" i="76"/>
  <c r="BK102" i="77"/>
  <c r="BK98" i="78"/>
  <c r="BK98" i="79"/>
  <c r="BK107" i="80"/>
  <c r="J99" i="81"/>
  <c r="BK147" i="83"/>
  <c r="J122" i="83"/>
  <c r="J274" i="83"/>
  <c r="BK392" i="2"/>
  <c r="J121" i="2"/>
  <c r="BK255" i="2"/>
  <c r="J125" i="2"/>
  <c r="J322" i="3"/>
  <c r="BK93" i="5"/>
  <c r="BK126" i="5"/>
  <c r="BK152" i="6"/>
  <c r="BK229" i="6"/>
  <c r="J375" i="6"/>
  <c r="J190" i="6"/>
  <c r="BK105" i="7"/>
  <c r="J108" i="7"/>
  <c r="BK115" i="7"/>
  <c r="BK100" i="8"/>
  <c r="J96" i="9"/>
  <c r="BK195" i="9"/>
  <c r="BK97" i="10"/>
  <c r="J94" i="10"/>
  <c r="J112" i="11"/>
  <c r="J158" i="11"/>
  <c r="BK118" i="11"/>
  <c r="BK267" i="12"/>
  <c r="BK217" i="12"/>
  <c r="J323" i="12"/>
  <c r="BK382" i="12"/>
  <c r="J258" i="13"/>
  <c r="BK92" i="14"/>
  <c r="J323" i="16"/>
  <c r="J211" i="16"/>
  <c r="J349" i="16"/>
  <c r="BK319" i="16"/>
  <c r="J228" i="16"/>
  <c r="J261" i="16"/>
  <c r="BK197" i="16"/>
  <c r="J158" i="17"/>
  <c r="BK91" i="18"/>
  <c r="J145" i="19"/>
  <c r="BK158" i="19"/>
  <c r="BK118" i="19"/>
  <c r="BK139" i="19"/>
  <c r="BK106" i="20"/>
  <c r="J98" i="21"/>
  <c r="BK144" i="21"/>
  <c r="J160" i="22"/>
  <c r="J280" i="22"/>
  <c r="J282" i="22"/>
  <c r="BK250" i="23"/>
  <c r="J103" i="25"/>
  <c r="BK329" i="26"/>
  <c r="J298" i="26"/>
  <c r="BK343" i="26"/>
  <c r="J197" i="26"/>
  <c r="BK360" i="26"/>
  <c r="J154" i="27"/>
  <c r="BK144" i="27"/>
  <c r="BK123" i="27"/>
  <c r="J118" i="30"/>
  <c r="BK107" i="31"/>
  <c r="J98" i="31"/>
  <c r="J151" i="32"/>
  <c r="J281" i="32"/>
  <c r="J199" i="34"/>
  <c r="J187" i="34"/>
  <c r="BK199" i="34"/>
  <c r="J336" i="34"/>
  <c r="J145" i="34"/>
  <c r="J163" i="35"/>
  <c r="J89" i="36"/>
  <c r="J188" i="38"/>
  <c r="BK134" i="38"/>
  <c r="BK105" i="38"/>
  <c r="J122" i="38"/>
  <c r="BK108" i="39"/>
  <c r="BK101" i="40"/>
  <c r="J103" i="41"/>
  <c r="BK304" i="42"/>
  <c r="BK97" i="44"/>
  <c r="BK213" i="45"/>
  <c r="J276" i="45"/>
  <c r="J90" i="46"/>
  <c r="J99" i="47"/>
  <c r="J98" i="48"/>
  <c r="J441" i="49"/>
  <c r="J369" i="49"/>
  <c r="BK361" i="49"/>
  <c r="J517" i="49"/>
  <c r="J178" i="50"/>
  <c r="BK537" i="50"/>
  <c r="J103" i="52"/>
  <c r="J189" i="53"/>
  <c r="J397" i="53"/>
  <c r="BK262" i="53"/>
  <c r="J364" i="53"/>
  <c r="BK295" i="53"/>
  <c r="BK139" i="54"/>
  <c r="J101" i="55"/>
  <c r="BK101" i="55"/>
  <c r="BK152" i="56"/>
  <c r="J118" i="56"/>
  <c r="BK123" i="56"/>
  <c r="BK94" i="58"/>
  <c r="BK126" i="60"/>
  <c r="J105" i="61"/>
  <c r="BK124" i="61"/>
  <c r="J149" i="62"/>
  <c r="J317" i="62"/>
  <c r="BK173" i="63"/>
  <c r="J107" i="65"/>
  <c r="BK121" i="67"/>
  <c r="BK169" i="68"/>
  <c r="BK113" i="69"/>
  <c r="BK100" i="70"/>
  <c r="J118" i="71"/>
  <c r="J96" i="73"/>
  <c r="BK92" i="74"/>
  <c r="J93" i="75"/>
  <c r="J91" i="76"/>
  <c r="BK100" i="77"/>
  <c r="BK111" i="78"/>
  <c r="J108" i="79"/>
  <c r="J104" i="81"/>
  <c r="J219" i="83"/>
  <c r="BK131" i="83"/>
  <c r="BK390" i="2"/>
  <c r="BK215" i="2"/>
  <c r="BK425" i="2"/>
  <c r="J279" i="2"/>
  <c r="J131" i="2"/>
  <c r="J118" i="3"/>
  <c r="J364" i="6"/>
  <c r="J391" i="6"/>
  <c r="J143" i="6"/>
  <c r="J350" i="6"/>
  <c r="J335" i="6"/>
  <c r="J162" i="7"/>
  <c r="BK102" i="8"/>
  <c r="J112" i="9"/>
  <c r="J161" i="9"/>
  <c r="BK128" i="9"/>
  <c r="J144" i="11"/>
  <c r="J138" i="11"/>
  <c r="BK273" i="12"/>
  <c r="BK128" i="12"/>
  <c r="J165" i="12"/>
  <c r="J128" i="12"/>
  <c r="BK97" i="13"/>
  <c r="J107" i="15"/>
  <c r="BK342" i="16"/>
  <c r="J166" i="16"/>
  <c r="J235" i="16"/>
  <c r="BK105" i="17"/>
  <c r="J106" i="18"/>
  <c r="J162" i="19"/>
  <c r="BK187" i="19"/>
  <c r="BK101" i="20"/>
  <c r="BK124" i="20"/>
  <c r="BK140" i="21"/>
  <c r="BK137" i="21"/>
  <c r="BK250" i="22"/>
  <c r="J364" i="22"/>
  <c r="J106" i="23"/>
  <c r="BK97" i="25"/>
  <c r="J311" i="26"/>
  <c r="BK347" i="26"/>
  <c r="J240" i="26"/>
  <c r="J169" i="26"/>
  <c r="BK113" i="27"/>
  <c r="BK108" i="27"/>
  <c r="BK105" i="28"/>
  <c r="BK182" i="29"/>
  <c r="BK137" i="29"/>
  <c r="BK171" i="29"/>
  <c r="BK125" i="30"/>
  <c r="J93" i="31"/>
  <c r="BK93" i="31"/>
  <c r="BK97" i="31"/>
  <c r="BK226" i="32"/>
  <c r="J284" i="32"/>
  <c r="BK128" i="33"/>
  <c r="J271" i="34"/>
  <c r="J139" i="34"/>
  <c r="BK271" i="34"/>
  <c r="BK370" i="34"/>
  <c r="J120" i="35"/>
  <c r="J143" i="35"/>
  <c r="BK117" i="37"/>
  <c r="J118" i="38"/>
  <c r="BK191" i="38"/>
  <c r="BK96" i="39"/>
  <c r="J112" i="40"/>
  <c r="BK122" i="40"/>
  <c r="J289" i="42"/>
  <c r="J100" i="44"/>
  <c r="J112" i="45"/>
  <c r="J193" i="45"/>
  <c r="BK95" i="46"/>
  <c r="BK127" i="47"/>
  <c r="J111" i="48"/>
  <c r="J437" i="49"/>
  <c r="J214" i="49"/>
  <c r="J236" i="49"/>
  <c r="BK157" i="49"/>
  <c r="BK509" i="49"/>
  <c r="J517" i="50"/>
  <c r="J91" i="51"/>
  <c r="BK218" i="53"/>
  <c r="J168" i="53"/>
  <c r="J257" i="53"/>
  <c r="J321" i="53"/>
  <c r="J217" i="53"/>
  <c r="J113" i="54"/>
  <c r="J129" i="55"/>
  <c r="J123" i="55"/>
  <c r="J123" i="56"/>
  <c r="BK164" i="56"/>
  <c r="J195" i="56"/>
  <c r="J113" i="57"/>
  <c r="J101" i="58"/>
  <c r="BK140" i="59"/>
  <c r="BK119" i="60"/>
  <c r="J132" i="61"/>
  <c r="J147" i="61"/>
  <c r="J165" i="62"/>
  <c r="BK161" i="63"/>
  <c r="BK131" i="63"/>
  <c r="BK105" i="65"/>
  <c r="J256" i="67"/>
  <c r="J91" i="67"/>
  <c r="J184" i="68"/>
  <c r="BK128" i="69"/>
  <c r="BK97" i="70"/>
  <c r="BK104" i="71"/>
  <c r="J118" i="73"/>
  <c r="J101" i="74"/>
  <c r="BK92" i="75"/>
  <c r="J89" i="76"/>
  <c r="BK112" i="77"/>
  <c r="J94" i="77"/>
  <c r="BK104" i="79"/>
  <c r="BK112" i="80"/>
  <c r="J95" i="82"/>
  <c r="BK153" i="83"/>
  <c r="J346" i="2"/>
  <c r="J329" i="2"/>
  <c r="J304" i="2"/>
  <c r="BK260" i="2"/>
  <c r="J36" i="2"/>
  <c r="J200" i="19"/>
  <c r="BK149" i="19"/>
  <c r="BK91" i="21"/>
  <c r="J144" i="21"/>
  <c r="BK114" i="22"/>
  <c r="BK164" i="22"/>
  <c r="BK230" i="22"/>
  <c r="BK223" i="23"/>
  <c r="BK120" i="23"/>
  <c r="BK112" i="25"/>
  <c r="BK330" i="26"/>
  <c r="J339" i="26"/>
  <c r="BK322" i="26"/>
  <c r="BK139" i="27"/>
  <c r="J117" i="27"/>
  <c r="BK92" i="28"/>
  <c r="J186" i="29"/>
  <c r="J202" i="29"/>
  <c r="BK97" i="30"/>
  <c r="BK118" i="30"/>
  <c r="J91" i="31"/>
  <c r="J99" i="31"/>
  <c r="BK207" i="32"/>
  <c r="BK122" i="32"/>
  <c r="BK175" i="34"/>
  <c r="BK203" i="34"/>
  <c r="BK139" i="34"/>
  <c r="BK141" i="35"/>
  <c r="BK166" i="35"/>
  <c r="J98" i="36"/>
  <c r="J141" i="38"/>
  <c r="BK138" i="38"/>
  <c r="J117" i="38"/>
  <c r="BK122" i="39"/>
  <c r="BK121" i="39"/>
  <c r="BK126" i="40"/>
  <c r="BK123" i="41"/>
  <c r="BK301" i="42"/>
  <c r="J218" i="45"/>
  <c r="BK149" i="45"/>
  <c r="J284" i="45"/>
  <c r="J127" i="47"/>
  <c r="J142" i="47"/>
  <c r="J101" i="47"/>
  <c r="J112" i="48"/>
  <c r="BK468" i="49"/>
  <c r="J457" i="49"/>
  <c r="J290" i="49"/>
  <c r="J341" i="49"/>
  <c r="J304" i="50"/>
  <c r="BK579" i="50"/>
  <c r="J215" i="53"/>
  <c r="BK395" i="53"/>
  <c r="J239" i="53"/>
  <c r="BK423" i="53"/>
  <c r="J315" i="53"/>
  <c r="J147" i="53"/>
  <c r="J104" i="54"/>
  <c r="BK95" i="55"/>
  <c r="J134" i="56"/>
  <c r="J126" i="56"/>
  <c r="BK118" i="56"/>
  <c r="BK116" i="56"/>
  <c r="J103" i="57"/>
  <c r="J103" i="58"/>
  <c r="J138" i="59"/>
  <c r="BK158" i="60"/>
  <c r="J121" i="61"/>
  <c r="J145" i="61"/>
  <c r="J266" i="62"/>
  <c r="J117" i="62"/>
  <c r="J139" i="63"/>
  <c r="BK127" i="65"/>
  <c r="BK237" i="67"/>
  <c r="J261" i="67"/>
  <c r="J96" i="68"/>
  <c r="BK173" i="68"/>
  <c r="BK92" i="70"/>
  <c r="J105" i="73"/>
  <c r="J91" i="74"/>
  <c r="BK96" i="75"/>
  <c r="BK124" i="76"/>
  <c r="J114" i="78"/>
  <c r="BK97" i="79"/>
  <c r="BK111" i="82"/>
  <c r="J235" i="83"/>
  <c r="J425" i="2"/>
  <c r="J245" i="2"/>
  <c r="BK424" i="2"/>
  <c r="BK247" i="2"/>
  <c r="BK178" i="3"/>
  <c r="BK124" i="5"/>
  <c r="BK368" i="6"/>
  <c r="BK339" i="6"/>
  <c r="BK226" i="6"/>
  <c r="BK335" i="6"/>
  <c r="BK231" i="6"/>
  <c r="J147" i="7"/>
  <c r="J119" i="7"/>
  <c r="J94" i="8"/>
  <c r="BK127" i="9"/>
  <c r="J141" i="9"/>
  <c r="BK129" i="9"/>
  <c r="BK146" i="11"/>
  <c r="J243" i="12"/>
  <c r="BK245" i="12"/>
  <c r="J109" i="12"/>
  <c r="J277" i="13"/>
  <c r="BK373" i="16"/>
  <c r="BK366" i="16"/>
  <c r="BK259" i="16"/>
  <c r="J382" i="16"/>
  <c r="J122" i="17"/>
  <c r="J98" i="18"/>
  <c r="BK177" i="19"/>
  <c r="J134" i="19"/>
  <c r="J105" i="20"/>
  <c r="J92" i="20"/>
  <c r="BK134" i="21"/>
  <c r="BK116" i="21"/>
  <c r="BK269" i="22"/>
  <c r="J123" i="22"/>
  <c r="J265" i="23"/>
  <c r="BK328" i="26"/>
  <c r="BK213" i="26"/>
  <c r="J216" i="26"/>
  <c r="J188" i="26"/>
  <c r="BK338" i="26"/>
  <c r="BK118" i="27"/>
  <c r="BK111" i="28"/>
  <c r="J136" i="29"/>
  <c r="BK161" i="29"/>
  <c r="J112" i="29"/>
  <c r="BK103" i="30"/>
  <c r="BK154" i="31"/>
  <c r="J153" i="31"/>
  <c r="J111" i="31"/>
  <c r="BK194" i="32"/>
  <c r="J271" i="32"/>
  <c r="BK319" i="34"/>
  <c r="J226" i="34"/>
  <c r="BK352" i="34"/>
  <c r="J370" i="34"/>
  <c r="BK159" i="35"/>
  <c r="BK155" i="35"/>
  <c r="BK96" i="36"/>
  <c r="BK121" i="37"/>
  <c r="BK158" i="38"/>
  <c r="BK141" i="38"/>
  <c r="BK127" i="38"/>
  <c r="J126" i="39"/>
  <c r="J116" i="40"/>
  <c r="BK125" i="41"/>
  <c r="J307" i="42"/>
  <c r="BK234" i="45"/>
  <c r="J230" i="45"/>
  <c r="J139" i="47"/>
  <c r="BK117" i="47"/>
  <c r="J116" i="48"/>
  <c r="J394" i="49"/>
  <c r="BK368" i="49"/>
  <c r="BK203" i="49"/>
  <c r="BK258" i="49"/>
  <c r="J417" i="49"/>
  <c r="BK167" i="50"/>
  <c r="J600" i="50"/>
  <c r="J436" i="53"/>
  <c r="BK119" i="53"/>
  <c r="J285" i="53"/>
  <c r="BK328" i="53"/>
  <c r="J252" i="53"/>
  <c r="BK106" i="54"/>
  <c r="BK122" i="54"/>
  <c r="J117" i="55"/>
  <c r="BK112" i="56"/>
  <c r="J203" i="56"/>
  <c r="J103" i="56"/>
  <c r="BK123" i="57"/>
  <c r="BK94" i="57"/>
  <c r="BK97" i="58"/>
  <c r="BK142" i="60"/>
  <c r="BK127" i="61"/>
  <c r="BK120" i="61"/>
  <c r="J202" i="62"/>
  <c r="J189" i="63"/>
  <c r="J109" i="64"/>
  <c r="J89" i="65"/>
  <c r="BK263" i="67"/>
  <c r="J114" i="67"/>
  <c r="J156" i="68"/>
  <c r="BK140" i="69"/>
  <c r="BK115" i="70"/>
  <c r="J117" i="71"/>
  <c r="BK95" i="73"/>
  <c r="J94" i="74"/>
  <c r="J95" i="76"/>
  <c r="BK134" i="76"/>
  <c r="BK92" i="78"/>
  <c r="J99" i="79"/>
  <c r="BK98" i="80"/>
  <c r="BK93" i="82"/>
  <c r="BK246" i="83"/>
  <c r="J97" i="83"/>
  <c r="BK213" i="2"/>
  <c r="BK281" i="2"/>
  <c r="BK162" i="2"/>
  <c r="BK299" i="3"/>
  <c r="BK318" i="3"/>
  <c r="J128" i="5"/>
  <c r="J386" i="6"/>
  <c r="BK393" i="6"/>
  <c r="BK374" i="6"/>
  <c r="J175" i="6"/>
  <c r="J141" i="7"/>
  <c r="BK98" i="8"/>
  <c r="J192" i="9"/>
  <c r="J193" i="9"/>
  <c r="J205" i="9"/>
  <c r="BK94" i="10"/>
  <c r="BK121" i="10"/>
  <c r="J95" i="10"/>
  <c r="J126" i="10"/>
  <c r="BK104" i="10"/>
  <c r="BK109" i="10"/>
  <c r="BK166" i="11"/>
  <c r="J101" i="11"/>
  <c r="J128" i="11"/>
  <c r="BK378" i="12"/>
  <c r="J119" i="12"/>
  <c r="BK249" i="12"/>
  <c r="J254" i="13"/>
  <c r="J113" i="15"/>
  <c r="BK235" i="16"/>
  <c r="J320" i="16"/>
  <c r="BK345" i="16"/>
  <c r="J104" i="17"/>
  <c r="J178" i="19"/>
  <c r="J97" i="19"/>
  <c r="J148" i="19"/>
  <c r="BK90" i="20"/>
  <c r="BK112" i="20"/>
  <c r="BK143" i="21"/>
  <c r="J365" i="22"/>
  <c r="J191" i="23"/>
  <c r="J114" i="25"/>
  <c r="J143" i="26"/>
  <c r="BK220" i="26"/>
  <c r="BK355" i="26"/>
  <c r="J334" i="26"/>
  <c r="J140" i="27"/>
  <c r="J99" i="27"/>
  <c r="BK103" i="28"/>
  <c r="BK172" i="29"/>
  <c r="J123" i="29"/>
  <c r="BK152" i="29"/>
  <c r="J102" i="30"/>
  <c r="J134" i="31"/>
  <c r="BK99" i="31"/>
  <c r="J95" i="31"/>
  <c r="BK126" i="32"/>
  <c r="BK287" i="32"/>
  <c r="BK137" i="33"/>
  <c r="BK342" i="34"/>
  <c r="BK173" i="34"/>
  <c r="BK201" i="34"/>
  <c r="BK147" i="34"/>
  <c r="BK157" i="35"/>
  <c r="BK89" i="36"/>
  <c r="J125" i="37"/>
  <c r="J152" i="38"/>
  <c r="BK202" i="38"/>
  <c r="J126" i="38"/>
  <c r="J114" i="39"/>
  <c r="J94" i="39"/>
  <c r="BK127" i="40"/>
  <c r="BK153" i="41"/>
  <c r="J269" i="42"/>
  <c r="J196" i="45"/>
  <c r="BK227" i="45"/>
  <c r="J219" i="45"/>
  <c r="BK124" i="47"/>
  <c r="BK149" i="47"/>
  <c r="BK115" i="48"/>
  <c r="J109" i="49"/>
  <c r="BK272" i="49"/>
  <c r="J411" i="49"/>
  <c r="BK109" i="49"/>
  <c r="J537" i="50"/>
  <c r="BK363" i="50"/>
  <c r="BK599" i="50"/>
  <c r="J106" i="53"/>
  <c r="J296" i="53"/>
  <c r="BK225" i="53"/>
  <c r="BK431" i="53"/>
  <c r="BK339" i="53"/>
  <c r="BK97" i="54"/>
  <c r="BK160" i="54"/>
  <c r="J134" i="55"/>
  <c r="BK97" i="55"/>
  <c r="J130" i="56"/>
  <c r="BK130" i="56"/>
  <c r="J136" i="56"/>
  <c r="J132" i="56"/>
  <c r="BK104" i="57"/>
  <c r="BK101" i="58"/>
  <c r="J105" i="60"/>
  <c r="BK141" i="61"/>
  <c r="J87" i="61"/>
  <c r="BK171" i="62"/>
  <c r="J264" i="62"/>
  <c r="BK193" i="62"/>
  <c r="BK181" i="63"/>
  <c r="BK94" i="63"/>
  <c r="BK109" i="64"/>
  <c r="J115" i="66"/>
  <c r="BK249" i="67"/>
  <c r="J183" i="67"/>
  <c r="J121" i="67"/>
  <c r="BK188" i="68"/>
  <c r="J144" i="69"/>
  <c r="BK101" i="71"/>
  <c r="J112" i="71"/>
  <c r="J92" i="73"/>
  <c r="J116" i="75"/>
  <c r="BK99" i="75"/>
  <c r="J112" i="76"/>
  <c r="J105" i="78"/>
  <c r="J104" i="79"/>
  <c r="J93" i="81"/>
  <c r="BK88" i="82"/>
  <c r="J248" i="83"/>
  <c r="J86" i="84"/>
  <c r="BK369" i="2"/>
  <c r="BK168" i="2"/>
  <c r="BK331" i="2"/>
  <c r="J251" i="2"/>
  <c r="BK111" i="2"/>
  <c r="J326" i="3"/>
  <c r="BK136" i="3"/>
  <c r="BK116" i="5"/>
  <c r="BK334" i="6"/>
  <c r="J321" i="6"/>
  <c r="J120" i="6"/>
  <c r="BK304" i="6"/>
  <c r="BK292" i="6"/>
  <c r="J380" i="6"/>
  <c r="BK141" i="6"/>
  <c r="J95" i="7"/>
  <c r="BK121" i="7"/>
  <c r="BK95" i="8"/>
  <c r="J100" i="9"/>
  <c r="BK150" i="9"/>
  <c r="BK166" i="9"/>
  <c r="BK119" i="9"/>
  <c r="BK161" i="9"/>
  <c r="J119" i="9"/>
  <c r="BK108" i="11"/>
  <c r="BK125" i="11"/>
  <c r="BK92" i="11"/>
  <c r="BK387" i="12"/>
  <c r="BK335" i="12"/>
  <c r="J248" i="12"/>
  <c r="J255" i="12"/>
  <c r="BK262" i="13"/>
  <c r="J116" i="15"/>
  <c r="J162" i="16"/>
  <c r="J297" i="16"/>
  <c r="J132" i="16"/>
  <c r="J113" i="17"/>
  <c r="BK114" i="17"/>
  <c r="BK101" i="17"/>
  <c r="BK94" i="18"/>
  <c r="BK140" i="19"/>
  <c r="J168" i="19"/>
  <c r="J144" i="19"/>
  <c r="J153" i="19"/>
  <c r="J101" i="20"/>
  <c r="J136" i="21"/>
  <c r="BK105" i="21"/>
  <c r="BK139" i="21"/>
  <c r="J122" i="21"/>
  <c r="J120" i="21"/>
  <c r="BK336" i="22"/>
  <c r="J246" i="22"/>
  <c r="BK201" i="22"/>
  <c r="BK363" i="22"/>
  <c r="J259" i="23"/>
  <c r="BK232" i="23"/>
  <c r="BK115" i="25"/>
  <c r="J306" i="26"/>
  <c r="BK133" i="26"/>
  <c r="J268" i="26"/>
  <c r="BK280" i="26"/>
  <c r="BK186" i="26"/>
  <c r="BK216" i="26"/>
  <c r="BK150" i="27"/>
  <c r="J107" i="27"/>
  <c r="BK101" i="28"/>
  <c r="J172" i="29"/>
  <c r="J117" i="29"/>
  <c r="J116" i="29"/>
  <c r="BK165" i="29"/>
  <c r="J95" i="30"/>
  <c r="J116" i="30"/>
  <c r="J126" i="31"/>
  <c r="BK133" i="31"/>
  <c r="BK102" i="31"/>
  <c r="J238" i="32"/>
  <c r="J210" i="32"/>
  <c r="J219" i="32"/>
  <c r="J92" i="33"/>
  <c r="J104" i="34"/>
  <c r="J192" i="34"/>
  <c r="J211" i="34"/>
  <c r="J203" i="34"/>
  <c r="J131" i="34"/>
  <c r="J141" i="35"/>
  <c r="BK91" i="36"/>
  <c r="J113" i="37"/>
  <c r="J179" i="38"/>
  <c r="BK133" i="38"/>
  <c r="J133" i="38"/>
  <c r="J205" i="38"/>
  <c r="J112" i="39"/>
  <c r="J103" i="39"/>
  <c r="BK98" i="40"/>
  <c r="J144" i="40"/>
  <c r="BK97" i="40"/>
  <c r="J143" i="41"/>
  <c r="BK309" i="42"/>
  <c r="J303" i="42"/>
  <c r="BK276" i="45"/>
  <c r="J203" i="45"/>
  <c r="J134" i="45"/>
  <c r="J270" i="45"/>
  <c r="J98" i="47"/>
  <c r="J108" i="47"/>
  <c r="BK120" i="48"/>
  <c r="J89" i="48"/>
  <c r="BK314" i="49"/>
  <c r="J253" i="49"/>
  <c r="BK319" i="49"/>
  <c r="BK506" i="49"/>
  <c r="J516" i="49"/>
  <c r="BK372" i="50"/>
  <c r="J136" i="50"/>
  <c r="BK597" i="50"/>
  <c r="BK315" i="53"/>
  <c r="BK356" i="53"/>
  <c r="BK416" i="53"/>
  <c r="BK429" i="53"/>
  <c r="BK156" i="53"/>
  <c r="J398" i="53"/>
  <c r="BK359" i="53"/>
  <c r="J406" i="53"/>
  <c r="BK167" i="54"/>
  <c r="J179" i="54"/>
  <c r="BK165" i="54"/>
  <c r="J103" i="55"/>
  <c r="J125" i="55"/>
  <c r="J101" i="56"/>
  <c r="BK204" i="56"/>
  <c r="BK120" i="56"/>
  <c r="BK191" i="56"/>
  <c r="J137" i="56"/>
  <c r="BK100" i="57"/>
  <c r="J100" i="57"/>
  <c r="J91" i="57"/>
  <c r="J89" i="57"/>
  <c r="BK112" i="58"/>
  <c r="J153" i="59"/>
  <c r="BK216" i="60"/>
  <c r="J134" i="61"/>
  <c r="J94" i="61"/>
  <c r="J133" i="61"/>
  <c r="BK119" i="62"/>
  <c r="J112" i="62"/>
  <c r="J214" i="62"/>
  <c r="J157" i="63"/>
  <c r="J141" i="64"/>
  <c r="BK97" i="65"/>
  <c r="J283" i="67"/>
  <c r="J257" i="67"/>
  <c r="BK89" i="67"/>
  <c r="BK194" i="68"/>
  <c r="BK96" i="68"/>
  <c r="J145" i="69"/>
  <c r="BK84" i="69"/>
  <c r="BK106" i="70"/>
  <c r="J92" i="71"/>
  <c r="BK94" i="72"/>
  <c r="J98" i="73"/>
  <c r="BK96" i="73"/>
  <c r="J101" i="75"/>
  <c r="BK119" i="76"/>
  <c r="J105" i="76"/>
  <c r="BK99" i="77"/>
  <c r="J97" i="78"/>
  <c r="BK112" i="79"/>
  <c r="BK93" i="80"/>
  <c r="J109" i="81"/>
  <c r="BK117" i="82"/>
  <c r="BK263" i="83"/>
  <c r="BK150" i="83"/>
  <c r="BK83" i="84"/>
  <c r="BK290" i="2"/>
  <c r="J156" i="2"/>
  <c r="BK423" i="2"/>
  <c r="BK335" i="2"/>
  <c r="J258" i="2"/>
  <c r="BK146" i="2"/>
  <c r="J340" i="3"/>
  <c r="J178" i="3"/>
  <c r="BK109" i="5"/>
  <c r="BK365" i="6"/>
  <c r="J377" i="6"/>
  <c r="J125" i="6"/>
  <c r="BK331" i="6"/>
  <c r="J324" i="6"/>
  <c r="BK338" i="6"/>
  <c r="BK321" i="6"/>
  <c r="BK154" i="7"/>
  <c r="J143" i="7"/>
  <c r="J127" i="7"/>
  <c r="BK163" i="9"/>
  <c r="J202" i="9"/>
  <c r="BK147" i="9"/>
  <c r="BK179" i="9"/>
  <c r="BK159" i="9"/>
  <c r="J97" i="9"/>
  <c r="BK127" i="11"/>
  <c r="J103" i="11"/>
  <c r="BK157" i="11"/>
  <c r="J252" i="12"/>
  <c r="BK194" i="12"/>
  <c r="J368" i="12"/>
  <c r="J129" i="12"/>
  <c r="J111" i="13"/>
  <c r="J165" i="13"/>
  <c r="J95" i="15"/>
  <c r="J164" i="16"/>
  <c r="J310" i="16"/>
  <c r="BK351" i="16"/>
  <c r="J365" i="16"/>
  <c r="BK180" i="16"/>
  <c r="J138" i="16"/>
  <c r="BK190" i="16"/>
  <c r="BK104" i="17"/>
  <c r="J114" i="17"/>
  <c r="J93" i="18"/>
  <c r="J194" i="19"/>
  <c r="BK175" i="19"/>
  <c r="J195" i="19"/>
  <c r="BK113" i="19"/>
  <c r="J104" i="20"/>
  <c r="J95" i="20"/>
  <c r="J92" i="21"/>
  <c r="BK90" i="21"/>
  <c r="J96" i="21"/>
  <c r="J249" i="22"/>
  <c r="BK323" i="22"/>
  <c r="J114" i="22"/>
  <c r="BK280" i="22"/>
  <c r="BK172" i="22"/>
  <c r="J237" i="23"/>
  <c r="BK304" i="26"/>
  <c r="J296" i="26"/>
  <c r="BK129" i="26"/>
  <c r="J217" i="26"/>
  <c r="BK131" i="26"/>
  <c r="BK115" i="26"/>
  <c r="BK161" i="27"/>
  <c r="BK147" i="27"/>
  <c r="J96" i="28"/>
  <c r="BK200" i="29"/>
  <c r="BK196" i="29"/>
  <c r="J188" i="29"/>
  <c r="J187" i="29"/>
  <c r="BK154" i="29"/>
  <c r="J113" i="30"/>
  <c r="J89" i="30"/>
  <c r="J129" i="31"/>
  <c r="J148" i="31"/>
  <c r="J206" i="32"/>
  <c r="BK257" i="32"/>
  <c r="J297" i="34"/>
  <c r="BK368" i="34"/>
  <c r="BK246" i="34"/>
  <c r="BK316" i="34"/>
  <c r="BK189" i="34"/>
  <c r="BK369" i="34"/>
  <c r="J156" i="35"/>
  <c r="J98" i="35"/>
  <c r="BK167" i="35"/>
  <c r="BK130" i="37"/>
  <c r="J101" i="37"/>
  <c r="BK113" i="38"/>
  <c r="BK118" i="38"/>
  <c r="BK173" i="38"/>
  <c r="J156" i="38"/>
  <c r="BK135" i="38"/>
  <c r="BK93" i="39"/>
  <c r="J106" i="39"/>
  <c r="J147" i="40"/>
  <c r="J100" i="40"/>
  <c r="J124" i="40"/>
  <c r="BK155" i="41"/>
  <c r="J126" i="42"/>
  <c r="BK300" i="42"/>
  <c r="J243" i="42"/>
  <c r="BK240" i="45"/>
  <c r="BK217" i="45"/>
  <c r="BK203" i="45"/>
  <c r="BK181" i="45"/>
  <c r="J211" i="45"/>
  <c r="BK277" i="45"/>
  <c r="BK99" i="45"/>
  <c r="J147" i="47"/>
  <c r="BK109" i="47"/>
  <c r="BK122" i="47"/>
  <c r="J97" i="47"/>
  <c r="BK106" i="48"/>
  <c r="BK464" i="49"/>
  <c r="BK342" i="49"/>
  <c r="BK197" i="49"/>
  <c r="BK349" i="49"/>
  <c r="J487" i="49"/>
  <c r="BK245" i="49"/>
  <c r="BK353" i="49"/>
  <c r="J157" i="49"/>
  <c r="BK513" i="49"/>
  <c r="J569" i="50"/>
  <c r="J363" i="50"/>
  <c r="J112" i="52"/>
  <c r="BK332" i="53"/>
  <c r="J359" i="53"/>
  <c r="BK413" i="53"/>
  <c r="J412" i="53"/>
  <c r="BK185" i="53"/>
  <c r="BK338" i="53"/>
  <c r="BK420" i="53"/>
  <c r="BK98" i="54"/>
  <c r="BK121" i="54"/>
  <c r="J91" i="55"/>
  <c r="BK176" i="55"/>
  <c r="BK169" i="56"/>
  <c r="BK214" i="56"/>
  <c r="J135" i="56"/>
  <c r="BK116" i="57"/>
  <c r="BK102" i="58"/>
  <c r="BK138" i="59"/>
  <c r="J153" i="60"/>
  <c r="BK101" i="61"/>
  <c r="J144" i="61"/>
  <c r="J122" i="61"/>
  <c r="J100" i="62"/>
  <c r="J119" i="62"/>
  <c r="J312" i="62"/>
  <c r="J127" i="63"/>
  <c r="BK125" i="63"/>
  <c r="BK179" i="63"/>
  <c r="BK101" i="65"/>
  <c r="BK93" i="66"/>
  <c r="J139" i="67"/>
  <c r="J204" i="67"/>
  <c r="J239" i="67"/>
  <c r="BK281" i="67"/>
  <c r="BK204" i="67"/>
  <c r="J137" i="67"/>
  <c r="J259" i="67"/>
  <c r="BK229" i="67"/>
  <c r="BK128" i="68"/>
  <c r="BK107" i="70"/>
  <c r="BK94" i="71"/>
  <c r="BK118" i="73"/>
  <c r="J107" i="74"/>
  <c r="BK115" i="75"/>
  <c r="BK144" i="76"/>
  <c r="BK95" i="76"/>
  <c r="BK96" i="77"/>
  <c r="BK97" i="78"/>
  <c r="J93" i="78"/>
  <c r="J109" i="79"/>
  <c r="BK94" i="81"/>
  <c r="J88" i="82"/>
  <c r="BK197" i="83"/>
  <c r="BK95" i="83"/>
  <c r="J418" i="2"/>
  <c r="J162" i="2"/>
  <c r="J369" i="2"/>
  <c r="J265" i="2"/>
  <c r="BK156" i="2"/>
  <c r="J317" i="3"/>
  <c r="BK113" i="3"/>
  <c r="J113" i="5"/>
  <c r="BK298" i="6"/>
  <c r="BK161" i="6"/>
  <c r="J369" i="6"/>
  <c r="J180" i="6"/>
  <c r="BK197" i="6"/>
  <c r="BK113" i="7"/>
  <c r="BK142" i="7"/>
  <c r="BK101" i="8"/>
  <c r="J107" i="9"/>
  <c r="BK156" i="9"/>
  <c r="J183" i="9"/>
  <c r="BK124" i="10"/>
  <c r="J277" i="12"/>
  <c r="BK206" i="12"/>
  <c r="J333" i="12"/>
  <c r="BK93" i="13"/>
  <c r="BK95" i="15"/>
  <c r="BK207" i="16"/>
  <c r="J226" i="16"/>
  <c r="BK222" i="16"/>
  <c r="BK164" i="17"/>
  <c r="BK168" i="19"/>
  <c r="J189" i="19"/>
  <c r="J121" i="19"/>
  <c r="J124" i="20"/>
  <c r="J114" i="21"/>
  <c r="J139" i="21"/>
  <c r="BK110" i="22"/>
  <c r="BK361" i="22"/>
  <c r="BK242" i="23"/>
  <c r="BK316" i="26"/>
  <c r="J180" i="26"/>
  <c r="BK351" i="26"/>
  <c r="BK145" i="27"/>
  <c r="BK156" i="27"/>
  <c r="BK177" i="29"/>
  <c r="J191" i="29"/>
  <c r="BK114" i="29"/>
  <c r="BK180" i="29"/>
  <c r="J119" i="30"/>
  <c r="J110" i="30"/>
  <c r="BK120" i="31"/>
  <c r="BK100" i="31"/>
  <c r="J214" i="32"/>
  <c r="J112" i="33"/>
  <c r="J285" i="34"/>
  <c r="BK367" i="34"/>
  <c r="J318" i="34"/>
  <c r="J342" i="34"/>
  <c r="J158" i="34"/>
  <c r="J126" i="35"/>
  <c r="BK101" i="35"/>
  <c r="J96" i="36"/>
  <c r="J99" i="37"/>
  <c r="J146" i="38"/>
  <c r="BK148" i="38"/>
  <c r="J122" i="39"/>
  <c r="BK121" i="40"/>
  <c r="J90" i="40"/>
  <c r="J153" i="41"/>
  <c r="BK231" i="45"/>
  <c r="BK105" i="45"/>
  <c r="BK254" i="45"/>
  <c r="BK113" i="47"/>
  <c r="J117" i="48"/>
  <c r="J99" i="48"/>
  <c r="BK503" i="49"/>
  <c r="J421" i="49"/>
  <c r="J295" i="49"/>
  <c r="J381" i="50"/>
  <c r="BK496" i="50"/>
  <c r="J375" i="53"/>
  <c r="BK393" i="53"/>
  <c r="BK376" i="53"/>
  <c r="BK200" i="53"/>
  <c r="BK381" i="53"/>
  <c r="J151" i="53"/>
  <c r="J143" i="54"/>
  <c r="J152" i="54"/>
  <c r="BK155" i="55"/>
  <c r="J162" i="56"/>
  <c r="BK151" i="56"/>
  <c r="BK181" i="56"/>
  <c r="J121" i="57"/>
  <c r="BK92" i="58"/>
  <c r="J136" i="59"/>
  <c r="J119" i="60"/>
  <c r="BK116" i="61"/>
  <c r="BK231" i="62"/>
  <c r="J251" i="62"/>
  <c r="J165" i="63"/>
  <c r="J192" i="63"/>
  <c r="J101" i="65"/>
  <c r="J300" i="67"/>
  <c r="BK181" i="67"/>
  <c r="BK241" i="67"/>
  <c r="BK180" i="68"/>
  <c r="J148" i="69"/>
  <c r="J100" i="70"/>
  <c r="J91" i="71"/>
  <c r="BK108" i="72"/>
  <c r="BK101" i="74"/>
  <c r="BK91" i="75"/>
  <c r="BK89" i="76"/>
  <c r="J102" i="76"/>
  <c r="J95" i="77"/>
  <c r="BK108" i="79"/>
  <c r="BK108" i="80"/>
  <c r="BK92" i="81"/>
  <c r="J116" i="82"/>
  <c r="BK231" i="83"/>
  <c r="J85" i="84"/>
  <c r="BK289" i="2"/>
  <c r="J174" i="2"/>
  <c r="J406" i="2"/>
  <c r="BK291" i="2"/>
  <c r="BK223" i="2"/>
  <c r="J318" i="3"/>
  <c r="J93" i="3"/>
  <c r="BK118" i="5"/>
  <c r="BK95" i="5"/>
  <c r="BK227" i="6"/>
  <c r="BK386" i="6"/>
  <c r="BK288" i="6"/>
  <c r="J270" i="6"/>
  <c r="J247" i="6"/>
  <c r="J150" i="7"/>
  <c r="J100" i="8"/>
  <c r="BK205" i="9"/>
  <c r="BK105" i="9"/>
  <c r="J125" i="9"/>
  <c r="J102" i="10"/>
  <c r="J137" i="11"/>
  <c r="BK140" i="11"/>
  <c r="J125" i="11"/>
  <c r="J382" i="12"/>
  <c r="BK317" i="12"/>
  <c r="J261" i="12"/>
  <c r="J300" i="12"/>
  <c r="BK128" i="13"/>
  <c r="J97" i="15"/>
  <c r="BK347" i="16"/>
  <c r="J224" i="16"/>
  <c r="J357" i="16"/>
  <c r="BK358" i="16"/>
  <c r="J156" i="16"/>
  <c r="J180" i="16"/>
  <c r="J157" i="17"/>
  <c r="BK160" i="17"/>
  <c r="J94" i="18"/>
  <c r="J112" i="19"/>
  <c r="J176" i="19"/>
  <c r="J139" i="19"/>
  <c r="J112" i="20"/>
  <c r="J110" i="21"/>
  <c r="BK101" i="21"/>
  <c r="BK253" i="22"/>
  <c r="J166" i="22"/>
  <c r="J216" i="22"/>
  <c r="J184" i="23"/>
  <c r="BK97" i="23"/>
  <c r="J307" i="26"/>
  <c r="J167" i="26"/>
  <c r="BK258" i="26"/>
  <c r="BK167" i="26"/>
  <c r="J134" i="27"/>
  <c r="J106" i="27"/>
  <c r="J115" i="28"/>
  <c r="J135" i="31"/>
  <c r="J213" i="32"/>
  <c r="J288" i="32"/>
  <c r="BK349" i="34"/>
  <c r="J144" i="34"/>
  <c r="BK269" i="34"/>
  <c r="J273" i="34"/>
  <c r="BK363" i="34"/>
  <c r="J147" i="35"/>
  <c r="J119" i="35"/>
  <c r="BK94" i="37"/>
  <c r="J153" i="38"/>
  <c r="J178" i="38"/>
  <c r="BK194" i="38"/>
  <c r="J125" i="39"/>
  <c r="J113" i="39"/>
  <c r="J117" i="40"/>
  <c r="J135" i="40"/>
  <c r="BK115" i="41"/>
  <c r="BK93" i="44"/>
  <c r="BK272" i="45"/>
  <c r="BK139" i="45"/>
  <c r="BK102" i="47"/>
  <c r="J105" i="47"/>
  <c r="BK111" i="48"/>
  <c r="J190" i="49"/>
  <c r="BK144" i="49"/>
  <c r="J462" i="49"/>
  <c r="J344" i="49"/>
  <c r="J496" i="50"/>
  <c r="J608" i="50"/>
  <c r="BK378" i="53"/>
  <c r="BK264" i="53"/>
  <c r="J407" i="53"/>
  <c r="BK321" i="53"/>
  <c r="BK151" i="54"/>
  <c r="BK159" i="54"/>
  <c r="BK99" i="55"/>
  <c r="BK129" i="56"/>
  <c r="BK206" i="56"/>
  <c r="J188" i="56"/>
  <c r="BK166" i="56"/>
  <c r="J100" i="58"/>
  <c r="J127" i="60"/>
  <c r="J131" i="61"/>
  <c r="J140" i="61"/>
  <c r="J143" i="61"/>
  <c r="J240" i="62"/>
  <c r="J272" i="62"/>
  <c r="J119" i="63"/>
  <c r="J139" i="64"/>
  <c r="J292" i="67"/>
  <c r="BK150" i="67"/>
  <c r="BK253" i="67"/>
  <c r="BK195" i="68"/>
  <c r="BK110" i="70"/>
  <c r="J96" i="71"/>
  <c r="J99" i="73"/>
  <c r="J97" i="74"/>
  <c r="J101" i="76"/>
  <c r="J118" i="76"/>
  <c r="BK98" i="77"/>
  <c r="BK104" i="78"/>
  <c r="BK103" i="79"/>
  <c r="BK102" i="80"/>
  <c r="J109" i="82"/>
  <c r="BK238" i="83"/>
  <c r="J431" i="2"/>
  <c r="BK251" i="2"/>
  <c r="BK115" i="2"/>
  <c r="BK340" i="2"/>
  <c r="J197" i="2"/>
  <c r="J232" i="3"/>
  <c r="BK117" i="5"/>
  <c r="J271" i="6"/>
  <c r="BK175" i="6"/>
  <c r="J231" i="6"/>
  <c r="J387" i="6"/>
  <c r="BK182" i="6"/>
  <c r="J167" i="7"/>
  <c r="J98" i="8"/>
  <c r="BK137" i="9"/>
  <c r="BK192" i="9"/>
  <c r="J114" i="9"/>
  <c r="BK135" i="9"/>
  <c r="J121" i="11"/>
  <c r="J132" i="11"/>
  <c r="J156" i="11"/>
  <c r="BK368" i="12"/>
  <c r="J335" i="12"/>
  <c r="J213" i="12"/>
  <c r="BK247" i="12"/>
  <c r="J91" i="14"/>
  <c r="BK357" i="16"/>
  <c r="J114" i="16"/>
  <c r="BK301" i="16"/>
  <c r="BK123" i="17"/>
  <c r="BK130" i="17"/>
  <c r="J133" i="19"/>
  <c r="BK125" i="19"/>
  <c r="J186" i="19"/>
  <c r="J121" i="20"/>
  <c r="J132" i="21"/>
  <c r="BK272" i="22"/>
  <c r="BK241" i="22"/>
  <c r="J144" i="22"/>
  <c r="J128" i="23"/>
  <c r="BK312" i="26"/>
  <c r="J276" i="26"/>
  <c r="J193" i="26"/>
  <c r="BK133" i="27"/>
  <c r="J156" i="27"/>
  <c r="BK155" i="29"/>
  <c r="BK135" i="29"/>
  <c r="BK162" i="29"/>
  <c r="BK107" i="30"/>
  <c r="J124" i="30"/>
  <c r="BK125" i="31"/>
  <c r="J137" i="31"/>
  <c r="J267" i="32"/>
  <c r="BK190" i="32"/>
  <c r="BK135" i="33"/>
  <c r="J316" i="34"/>
  <c r="BK309" i="34"/>
  <c r="J250" i="34"/>
  <c r="J164" i="35"/>
  <c r="BK113" i="35"/>
  <c r="J94" i="36"/>
  <c r="BK171" i="38"/>
  <c r="BK103" i="38"/>
  <c r="BK205" i="38"/>
  <c r="BK117" i="39"/>
  <c r="BK94" i="40"/>
  <c r="BK142" i="40"/>
  <c r="J119" i="41"/>
  <c r="BK120" i="42"/>
  <c r="BK214" i="45"/>
  <c r="BK235" i="45"/>
  <c r="J128" i="45"/>
  <c r="BK125" i="47"/>
  <c r="J146" i="47"/>
  <c r="J92" i="48"/>
  <c r="BK114" i="49"/>
  <c r="BK347" i="49"/>
  <c r="BK383" i="49"/>
  <c r="J574" i="50"/>
  <c r="BK508" i="50"/>
  <c r="J116" i="52"/>
  <c r="BK388" i="53"/>
  <c r="BK374" i="53"/>
  <c r="J328" i="53"/>
  <c r="BK419" i="53"/>
  <c r="J352" i="53"/>
  <c r="J337" i="53"/>
  <c r="J170" i="54"/>
  <c r="BK116" i="54"/>
  <c r="J113" i="55"/>
  <c r="BK201" i="56"/>
  <c r="J121" i="56"/>
  <c r="J128" i="56"/>
  <c r="J111" i="56"/>
  <c r="BK105" i="58"/>
  <c r="J89" i="59"/>
  <c r="BK111" i="60"/>
  <c r="BK150" i="61"/>
  <c r="J119" i="61"/>
  <c r="J180" i="62"/>
  <c r="BK121" i="62"/>
  <c r="J169" i="63"/>
  <c r="BK120" i="64"/>
  <c r="J93" i="66"/>
  <c r="BK271" i="67"/>
  <c r="BK275" i="67"/>
  <c r="BK129" i="68"/>
  <c r="BK105" i="69"/>
  <c r="BK101" i="70"/>
  <c r="BK100" i="71"/>
  <c r="BK111" i="73"/>
  <c r="BK107" i="74"/>
  <c r="BK112" i="75"/>
  <c r="BK110" i="76"/>
  <c r="J108" i="77"/>
  <c r="BK94" i="78"/>
  <c r="J92" i="79"/>
  <c r="J112" i="80"/>
  <c r="BK109" i="82"/>
  <c r="J139" i="83"/>
  <c r="BK87" i="84"/>
  <c r="BK344" i="2"/>
  <c r="J321" i="2"/>
  <c r="J294" i="2"/>
  <c r="J192" i="2"/>
  <c r="J308" i="3"/>
  <c r="BK121" i="5"/>
  <c r="J354" i="6"/>
  <c r="BK330" i="6"/>
  <c r="BK145" i="6"/>
  <c r="BK380" i="6"/>
  <c r="BK247" i="6"/>
  <c r="J145" i="6"/>
  <c r="J146" i="7"/>
  <c r="J148" i="7"/>
  <c r="J185" i="9"/>
  <c r="BK125" i="9"/>
  <c r="J176" i="9"/>
  <c r="J133" i="9"/>
  <c r="BK155" i="9"/>
  <c r="BK104" i="11"/>
  <c r="BK122" i="11"/>
  <c r="BK169" i="11"/>
  <c r="BK385" i="12"/>
  <c r="BK129" i="12"/>
  <c r="BK278" i="12"/>
  <c r="J199" i="13"/>
  <c r="J119" i="15"/>
  <c r="J267" i="16"/>
  <c r="J273" i="16"/>
  <c r="J358" i="16"/>
  <c r="BK166" i="16"/>
  <c r="J153" i="17"/>
  <c r="BK105" i="18"/>
  <c r="J107" i="19"/>
  <c r="J108" i="19"/>
  <c r="BK172" i="19"/>
  <c r="BK125" i="20"/>
  <c r="J134" i="21"/>
  <c r="BK95" i="21"/>
  <c r="J124" i="22"/>
  <c r="BK359" i="22"/>
  <c r="BK161" i="23"/>
  <c r="J223" i="23"/>
  <c r="J107" i="25"/>
  <c r="BK195" i="26"/>
  <c r="J156" i="26"/>
  <c r="J304" i="26"/>
  <c r="J258" i="26"/>
  <c r="BK117" i="27"/>
  <c r="J158" i="27"/>
  <c r="BK110" i="29"/>
  <c r="J105" i="29"/>
  <c r="BK124" i="29"/>
  <c r="BK117" i="29"/>
  <c r="J107" i="30"/>
  <c r="BK98" i="31"/>
  <c r="J101" i="31"/>
  <c r="BK265" i="32"/>
  <c r="BK222" i="32"/>
  <c r="J309" i="34"/>
  <c r="BK361" i="34"/>
  <c r="BK261" i="34"/>
  <c r="J367" i="34"/>
  <c r="BK223" i="34"/>
  <c r="BK112" i="35"/>
  <c r="BK94" i="36"/>
  <c r="J95" i="37"/>
  <c r="BK126" i="38"/>
  <c r="BK102" i="38"/>
  <c r="BK187" i="38"/>
  <c r="J116" i="39"/>
  <c r="BK124" i="40"/>
  <c r="J141" i="40"/>
  <c r="J163" i="41"/>
  <c r="J282" i="42"/>
  <c r="J121" i="45"/>
  <c r="BK178" i="45"/>
  <c r="BK238" i="45"/>
  <c r="J92" i="46"/>
  <c r="BK154" i="47"/>
  <c r="BK123" i="47"/>
  <c r="BK101" i="48"/>
  <c r="J245" i="49"/>
  <c r="J324" i="49"/>
  <c r="BK362" i="49"/>
  <c r="BK578" i="50"/>
  <c r="J420" i="50"/>
  <c r="J387" i="53"/>
  <c r="J372" i="53"/>
  <c r="J408" i="53"/>
  <c r="J135" i="53"/>
  <c r="J379" i="53"/>
  <c r="J329" i="53"/>
  <c r="J119" i="54"/>
  <c r="J106" i="54"/>
  <c r="BK143" i="54"/>
  <c r="BK131" i="55"/>
  <c r="J159" i="56"/>
  <c r="J179" i="56"/>
  <c r="BK127" i="56"/>
  <c r="J112" i="57"/>
  <c r="J95" i="58"/>
  <c r="J93" i="59"/>
  <c r="BK104" i="60"/>
  <c r="BK113" i="61"/>
  <c r="J246" i="62"/>
  <c r="J225" i="62"/>
  <c r="BK200" i="62"/>
  <c r="J173" i="63"/>
  <c r="J127" i="65"/>
  <c r="BK95" i="67"/>
  <c r="J241" i="67"/>
  <c r="BK260" i="67"/>
  <c r="J195" i="68"/>
  <c r="J105" i="69"/>
  <c r="BK96" i="70"/>
  <c r="J91" i="72"/>
  <c r="BK94" i="73"/>
  <c r="J108" i="75"/>
  <c r="BK120" i="76"/>
  <c r="J88" i="76"/>
  <c r="BK113" i="78"/>
  <c r="J95" i="80"/>
  <c r="J106" i="81"/>
  <c r="BK259" i="83"/>
  <c r="BK178" i="83"/>
  <c r="BK361" i="2"/>
  <c r="J428" i="2"/>
  <c r="J266" i="2"/>
  <c r="AS77" i="1"/>
  <c r="BK180" i="6"/>
  <c r="BK333" i="6"/>
  <c r="BK205" i="6"/>
  <c r="J260" i="6"/>
  <c r="BK95" i="7"/>
  <c r="BK164" i="7"/>
  <c r="J108" i="8"/>
  <c r="J194" i="9"/>
  <c r="BK190" i="9"/>
  <c r="BK191" i="9"/>
  <c r="J131" i="11"/>
  <c r="J111" i="11"/>
  <c r="BK321" i="12"/>
  <c r="BK105" i="12"/>
  <c r="J269" i="12"/>
  <c r="J296" i="12"/>
  <c r="J106" i="13"/>
  <c r="BK192" i="16"/>
  <c r="BK209" i="16"/>
  <c r="J222" i="16"/>
  <c r="J199" i="16"/>
  <c r="BK107" i="17"/>
  <c r="J96" i="18"/>
  <c r="BK157" i="19"/>
  <c r="BK200" i="19"/>
  <c r="J125" i="19"/>
  <c r="J123" i="20"/>
  <c r="BK96" i="21"/>
  <c r="BK142" i="21"/>
  <c r="J189" i="22"/>
  <c r="J134" i="22"/>
  <c r="J250" i="22"/>
  <c r="BK111" i="23"/>
  <c r="J101" i="25"/>
  <c r="J284" i="26"/>
  <c r="J242" i="26"/>
  <c r="J107" i="26"/>
  <c r="BK197" i="26"/>
  <c r="BK101" i="27"/>
  <c r="J93" i="28"/>
  <c r="BK127" i="29"/>
  <c r="BK129" i="29"/>
  <c r="BK106" i="29"/>
  <c r="J121" i="30"/>
  <c r="BK158" i="31"/>
  <c r="J136" i="31"/>
  <c r="J137" i="32"/>
  <c r="J236" i="32"/>
  <c r="BK205" i="32"/>
  <c r="BK289" i="34"/>
  <c r="J346" i="34"/>
  <c r="BK144" i="34"/>
  <c r="BK262" i="34"/>
  <c r="J218" i="34"/>
  <c r="BK161" i="35"/>
  <c r="BK137" i="35"/>
  <c r="BK100" i="37"/>
  <c r="BK124" i="38"/>
  <c r="BK122" i="38"/>
  <c r="J192" i="38"/>
  <c r="BK119" i="39"/>
  <c r="BK119" i="40"/>
  <c r="J132" i="40"/>
  <c r="BK129" i="41"/>
  <c r="J309" i="42"/>
  <c r="J283" i="45"/>
  <c r="BK152" i="45"/>
  <c r="J217" i="45"/>
  <c r="J91" i="46"/>
  <c r="J123" i="47"/>
  <c r="J115" i="48"/>
  <c r="BK345" i="49"/>
  <c r="J201" i="49"/>
  <c r="BK514" i="49"/>
  <c r="BK420" i="50"/>
  <c r="J109" i="52"/>
  <c r="BK243" i="53"/>
  <c r="BK191" i="53"/>
  <c r="J390" i="53"/>
  <c r="BK173" i="53"/>
  <c r="BK358" i="53"/>
  <c r="BK170" i="53"/>
  <c r="BK154" i="54"/>
  <c r="BK109" i="54"/>
  <c r="BK91" i="55"/>
  <c r="BK205" i="56"/>
  <c r="J189" i="56"/>
  <c r="J140" i="56"/>
  <c r="J98" i="56"/>
  <c r="BK126" i="57"/>
  <c r="BK109" i="57"/>
  <c r="BK89" i="58"/>
  <c r="BK130" i="59"/>
  <c r="J141" i="60"/>
  <c r="BK86" i="61"/>
  <c r="BK134" i="61"/>
  <c r="J175" i="62"/>
  <c r="J219" i="62"/>
  <c r="J194" i="63"/>
  <c r="BK118" i="65"/>
  <c r="J258" i="67"/>
  <c r="J260" i="67"/>
  <c r="BK110" i="68"/>
  <c r="BK122" i="68"/>
  <c r="BK114" i="70"/>
  <c r="BK95" i="71"/>
  <c r="BK119" i="73"/>
  <c r="BK101" i="75"/>
  <c r="BK86" i="76"/>
  <c r="J111" i="78"/>
  <c r="BK114" i="79"/>
  <c r="BK116" i="82"/>
  <c r="J150" i="83"/>
  <c r="J244" i="83"/>
  <c r="BK262" i="2"/>
  <c r="AS55" i="1"/>
  <c r="J120" i="5"/>
  <c r="BK305" i="6"/>
  <c r="BK296" i="6"/>
  <c r="J284" i="6"/>
  <c r="J296" i="6"/>
  <c r="BK155" i="6"/>
  <c r="J115" i="7"/>
  <c r="BK129" i="7"/>
  <c r="J113" i="8"/>
  <c r="BK157" i="9"/>
  <c r="J181" i="9"/>
  <c r="BK109" i="9"/>
  <c r="J104" i="10"/>
  <c r="J122" i="10"/>
  <c r="J91" i="10"/>
  <c r="BK91" i="10"/>
  <c r="BK105" i="10"/>
  <c r="J98" i="10"/>
  <c r="BK165" i="11"/>
  <c r="BK144" i="11"/>
  <c r="BK381" i="12"/>
  <c r="J221" i="12"/>
  <c r="BK230" i="12"/>
  <c r="BK125" i="13"/>
  <c r="J115" i="15"/>
  <c r="BK267" i="16"/>
  <c r="BK261" i="16"/>
  <c r="J246" i="16"/>
  <c r="BK152" i="17"/>
  <c r="BK122" i="17"/>
  <c r="BK97" i="18"/>
  <c r="BK108" i="19"/>
  <c r="J96" i="19"/>
  <c r="BK98" i="19"/>
  <c r="BK126" i="20"/>
  <c r="J142" i="21"/>
  <c r="J133" i="21"/>
  <c r="BK305" i="22"/>
  <c r="J179" i="22"/>
  <c r="J201" i="22"/>
  <c r="BK238" i="23"/>
  <c r="J97" i="25"/>
  <c r="J338" i="26"/>
  <c r="J301" i="26"/>
  <c r="BK313" i="26"/>
  <c r="BK193" i="26"/>
  <c r="J310" i="26"/>
  <c r="J162" i="27"/>
  <c r="BK98" i="27"/>
  <c r="J106" i="28"/>
  <c r="BK139" i="29"/>
  <c r="J192" i="29"/>
  <c r="BK144" i="29"/>
  <c r="BK92" i="30"/>
  <c r="BK106" i="30"/>
  <c r="BK96" i="31"/>
  <c r="J106" i="32"/>
  <c r="BK161" i="32"/>
  <c r="J265" i="32"/>
  <c r="J269" i="34"/>
  <c r="BK104" i="34"/>
  <c r="J347" i="34"/>
  <c r="J227" i="34"/>
  <c r="J123" i="35"/>
  <c r="BK123" i="35"/>
  <c r="J117" i="37"/>
  <c r="BK105" i="37"/>
  <c r="BK175" i="38"/>
  <c r="J175" i="38"/>
  <c r="BK204" i="38"/>
  <c r="J93" i="39"/>
  <c r="BK109" i="40"/>
  <c r="J146" i="40"/>
  <c r="BK149" i="41"/>
  <c r="J115" i="42"/>
  <c r="BK225" i="45"/>
  <c r="BK195" i="45"/>
  <c r="J216" i="45"/>
  <c r="BK147" i="45"/>
  <c r="J129" i="47"/>
  <c r="BK101" i="47"/>
  <c r="BK100" i="48"/>
  <c r="J279" i="49"/>
  <c r="J505" i="49"/>
  <c r="BK369" i="49"/>
  <c r="J513" i="49"/>
  <c r="J485" i="50"/>
  <c r="BK605" i="50"/>
  <c r="BK364" i="53"/>
  <c r="BK390" i="53"/>
  <c r="J309" i="53"/>
  <c r="J170" i="53"/>
  <c r="J159" i="53"/>
  <c r="BK189" i="53"/>
  <c r="J172" i="54"/>
  <c r="BK99" i="54"/>
  <c r="BK156" i="54"/>
  <c r="BK121" i="55"/>
  <c r="BK189" i="56"/>
  <c r="J131" i="56"/>
  <c r="J180" i="56"/>
  <c r="J107" i="57"/>
  <c r="BK145" i="59"/>
  <c r="BK105" i="60"/>
  <c r="J104" i="61"/>
  <c r="J118" i="61"/>
  <c r="BK259" i="62"/>
  <c r="BK143" i="63"/>
  <c r="BK277" i="67"/>
  <c r="BK189" i="68"/>
  <c r="J146" i="69"/>
  <c r="BK150" i="69"/>
  <c r="J102" i="70"/>
  <c r="J105" i="72"/>
  <c r="BK104" i="73"/>
  <c r="J102" i="75"/>
  <c r="BK102" i="76"/>
  <c r="J137" i="76"/>
  <c r="J98" i="77"/>
  <c r="BK106" i="79"/>
  <c r="BK94" i="80"/>
  <c r="J93" i="82"/>
  <c r="BK221" i="83"/>
  <c r="BK84" i="84"/>
  <c r="BK278" i="2"/>
  <c r="BK125" i="2"/>
  <c r="BK302" i="2"/>
  <c r="J259" i="2"/>
  <c r="J168" i="2"/>
  <c r="J123" i="3"/>
  <c r="J107" i="3"/>
  <c r="BK362" i="6"/>
  <c r="BK249" i="6"/>
  <c r="BK286" i="6"/>
  <c r="J184" i="6"/>
  <c r="J290" i="6"/>
  <c r="J161" i="7"/>
  <c r="J133" i="7"/>
  <c r="J93" i="8"/>
  <c r="J173" i="9"/>
  <c r="J182" i="9"/>
  <c r="J99" i="9"/>
  <c r="BK112" i="9"/>
  <c r="BK116" i="10"/>
  <c r="J113" i="11"/>
  <c r="BK160" i="11"/>
  <c r="BK116" i="11"/>
  <c r="J143" i="12"/>
  <c r="BK253" i="12"/>
  <c r="J97" i="13"/>
  <c r="BK239" i="16"/>
  <c r="J197" i="16"/>
  <c r="BK245" i="16"/>
  <c r="BK299" i="16"/>
  <c r="J192" i="16"/>
  <c r="BK138" i="17"/>
  <c r="J105" i="18"/>
  <c r="J197" i="19"/>
  <c r="BK150" i="19"/>
  <c r="BK173" i="19"/>
  <c r="BK92" i="20"/>
  <c r="BK170" i="22"/>
  <c r="J118" i="22"/>
  <c r="J246" i="23"/>
  <c r="BK102" i="23"/>
  <c r="J186" i="26"/>
  <c r="BK141" i="26"/>
  <c r="BK165" i="26"/>
  <c r="J288" i="26"/>
  <c r="J128" i="27"/>
  <c r="J97" i="27"/>
  <c r="J108" i="28"/>
  <c r="J97" i="29"/>
  <c r="J157" i="29"/>
  <c r="J190" i="29"/>
  <c r="J111" i="30"/>
  <c r="J157" i="31"/>
  <c r="BK155" i="31"/>
  <c r="J92" i="31"/>
  <c r="BK135" i="32"/>
  <c r="BK116" i="32"/>
  <c r="J135" i="33"/>
  <c r="J313" i="34"/>
  <c r="J312" i="34"/>
  <c r="J102" i="34"/>
  <c r="J353" i="34"/>
  <c r="J160" i="35"/>
  <c r="J129" i="35"/>
  <c r="J105" i="36"/>
  <c r="BK102" i="37"/>
  <c r="J164" i="38"/>
  <c r="J170" i="38"/>
  <c r="J145" i="38"/>
  <c r="BK109" i="39"/>
  <c r="BK111" i="39"/>
  <c r="BK125" i="40"/>
  <c r="J126" i="40"/>
  <c r="J130" i="42"/>
  <c r="J247" i="42"/>
  <c r="BK269" i="45"/>
  <c r="J214" i="45"/>
  <c r="BK116" i="45"/>
  <c r="J121" i="47"/>
  <c r="BK129" i="47"/>
  <c r="BK107" i="47"/>
  <c r="J120" i="48"/>
  <c r="BK90" i="48"/>
  <c r="BK295" i="49"/>
  <c r="J362" i="49"/>
  <c r="J392" i="49"/>
  <c r="J234" i="49"/>
  <c r="BK178" i="50"/>
  <c r="J145" i="50"/>
  <c r="BK98" i="52"/>
  <c r="J237" i="53"/>
  <c r="BK337" i="53"/>
  <c r="BK355" i="53"/>
  <c r="BK427" i="53"/>
  <c r="BK251" i="53"/>
  <c r="J132" i="54"/>
  <c r="BK105" i="54"/>
  <c r="J136" i="54"/>
  <c r="BK138" i="55"/>
  <c r="J93" i="55"/>
  <c r="J110" i="56"/>
  <c r="BK197" i="56"/>
  <c r="J116" i="56"/>
  <c r="BK107" i="56"/>
  <c r="J97" i="57"/>
  <c r="BK119" i="57"/>
  <c r="J90" i="58"/>
  <c r="BK141" i="59"/>
  <c r="J158" i="60"/>
  <c r="BK111" i="61"/>
  <c r="J129" i="61"/>
  <c r="J204" i="62"/>
  <c r="BK165" i="62"/>
  <c r="J114" i="63"/>
  <c r="J152" i="64"/>
  <c r="BK100" i="66"/>
  <c r="BK231" i="67"/>
  <c r="BK279" i="67"/>
  <c r="BK182" i="67"/>
  <c r="J129" i="68"/>
  <c r="J111" i="69"/>
  <c r="J113" i="70"/>
  <c r="J98" i="71"/>
  <c r="BK106" i="72"/>
  <c r="J101" i="73"/>
  <c r="J119" i="75"/>
  <c r="BK88" i="76"/>
  <c r="BK142" i="76"/>
  <c r="BK100" i="78"/>
  <c r="BK105" i="79"/>
  <c r="J107" i="80"/>
  <c r="BK97" i="82"/>
  <c r="BK144" i="83"/>
  <c r="J119" i="83"/>
  <c r="BK363" i="2"/>
  <c r="J256" i="2"/>
  <c r="J111" i="2"/>
  <c r="J278" i="2"/>
  <c r="J178" i="2"/>
  <c r="BK330" i="3"/>
  <c r="BK282" i="3"/>
  <c r="J122" i="5"/>
  <c r="J132" i="6"/>
  <c r="J339" i="6"/>
  <c r="BK112" i="6"/>
  <c r="J155" i="6"/>
  <c r="BK148" i="7"/>
  <c r="BK146" i="7"/>
  <c r="BK105" i="8"/>
  <c r="J204" i="9"/>
  <c r="BK133" i="9"/>
  <c r="BK98" i="9"/>
  <c r="BK124" i="9"/>
  <c r="BK122" i="10"/>
  <c r="J92" i="11"/>
  <c r="J97" i="11"/>
  <c r="J143" i="11"/>
  <c r="J189" i="12"/>
  <c r="J145" i="12"/>
  <c r="BK123" i="12"/>
  <c r="BK267" i="13"/>
  <c r="BK107" i="15"/>
  <c r="BK306" i="16"/>
  <c r="BK220" i="16"/>
  <c r="BK156" i="16"/>
  <c r="J348" i="16"/>
  <c r="BK162" i="16"/>
  <c r="BK378" i="16"/>
  <c r="J128" i="17"/>
  <c r="BK144" i="17"/>
  <c r="J135" i="19"/>
  <c r="J106" i="19"/>
  <c r="BK123" i="19"/>
  <c r="BK152" i="19"/>
  <c r="J90" i="20"/>
  <c r="BK136" i="21"/>
  <c r="BK138" i="22"/>
  <c r="BK244" i="22"/>
  <c r="BK118" i="22"/>
  <c r="J262" i="23"/>
  <c r="J351" i="26"/>
  <c r="BK178" i="26"/>
  <c r="J316" i="26"/>
  <c r="BK187" i="26"/>
  <c r="J287" i="26"/>
  <c r="J160" i="27"/>
  <c r="J123" i="27"/>
  <c r="J165" i="29"/>
  <c r="BK174" i="29"/>
  <c r="BK108" i="29"/>
  <c r="J125" i="29"/>
  <c r="J96" i="30"/>
  <c r="BK101" i="30"/>
  <c r="J94" i="31"/>
  <c r="J120" i="31"/>
  <c r="BK251" i="32"/>
  <c r="BK218" i="34"/>
  <c r="J345" i="34"/>
  <c r="J240" i="34"/>
  <c r="J330" i="34"/>
  <c r="BK119" i="35"/>
  <c r="BK121" i="35"/>
  <c r="BK122" i="35"/>
  <c r="BK128" i="37"/>
  <c r="BK115" i="37"/>
  <c r="BK151" i="38"/>
  <c r="J151" i="38"/>
  <c r="J120" i="38"/>
  <c r="J196" i="38"/>
  <c r="J173" i="38"/>
  <c r="J117" i="39"/>
  <c r="BK150" i="40"/>
  <c r="BK110" i="40"/>
  <c r="J148" i="40"/>
  <c r="BK99" i="40"/>
  <c r="BK103" i="40"/>
  <c r="BK101" i="41"/>
  <c r="J133" i="41"/>
  <c r="J125" i="41"/>
  <c r="BK126" i="42"/>
  <c r="J239" i="42"/>
  <c r="BK91" i="43"/>
  <c r="J197" i="45"/>
  <c r="J130" i="45"/>
  <c r="BK132" i="45"/>
  <c r="BK112" i="45"/>
  <c r="BK212" i="45"/>
  <c r="BK162" i="45"/>
  <c r="J227" i="45"/>
  <c r="J89" i="46"/>
  <c r="BK128" i="47"/>
  <c r="BK97" i="47"/>
  <c r="BK112" i="47"/>
  <c r="BK99" i="47"/>
  <c r="J121" i="48"/>
  <c r="J184" i="49"/>
  <c r="BK360" i="49"/>
  <c r="BK516" i="49"/>
  <c r="BK201" i="49"/>
  <c r="BK565" i="50"/>
  <c r="J390" i="50"/>
  <c r="J150" i="50"/>
  <c r="BK522" i="50"/>
  <c r="J605" i="50"/>
  <c r="J114" i="52"/>
  <c r="J98" i="52"/>
  <c r="J373" i="53"/>
  <c r="J191" i="53"/>
  <c r="J225" i="53"/>
  <c r="J295" i="53"/>
  <c r="J157" i="53"/>
  <c r="BK329" i="53"/>
  <c r="J422" i="53"/>
  <c r="J185" i="53"/>
  <c r="BK110" i="53"/>
  <c r="J213" i="53"/>
  <c r="J196" i="53"/>
  <c r="J101" i="54"/>
  <c r="J166" i="54"/>
  <c r="J144" i="54"/>
  <c r="J211" i="56"/>
  <c r="J214" i="56"/>
  <c r="J166" i="56"/>
  <c r="J204" i="56"/>
  <c r="J122" i="56"/>
  <c r="J192" i="56"/>
  <c r="BK106" i="57"/>
  <c r="BK103" i="58"/>
  <c r="J143" i="59"/>
  <c r="J149" i="59"/>
  <c r="BK194" i="60"/>
  <c r="J93" i="61"/>
  <c r="J124" i="61"/>
  <c r="BK82" i="61"/>
  <c r="BK100" i="61"/>
  <c r="BK103" i="62"/>
  <c r="J234" i="62"/>
  <c r="BK155" i="63"/>
  <c r="J181" i="63"/>
  <c r="J120" i="64"/>
  <c r="BK283" i="67"/>
  <c r="BK261" i="67"/>
  <c r="J175" i="67"/>
  <c r="J301" i="67"/>
  <c r="J128" i="68"/>
  <c r="BK147" i="69"/>
  <c r="BK102" i="70"/>
  <c r="BK104" i="70"/>
  <c r="J95" i="71"/>
  <c r="J102" i="71"/>
  <c r="BK117" i="73"/>
  <c r="J95" i="73"/>
  <c r="J115" i="73"/>
  <c r="BK108" i="75"/>
  <c r="BK117" i="75"/>
  <c r="J121" i="76"/>
  <c r="J109" i="76"/>
  <c r="J141" i="76"/>
  <c r="BK95" i="77"/>
  <c r="J92" i="78"/>
  <c r="BK109" i="79"/>
  <c r="BK109" i="80"/>
  <c r="J98" i="81"/>
  <c r="J251" i="83"/>
  <c r="J259" i="83"/>
  <c r="BK90" i="84"/>
  <c r="J363" i="2"/>
  <c r="J132" i="2"/>
  <c r="J298" i="2"/>
  <c r="J232" i="2"/>
  <c r="J110" i="2"/>
  <c r="BK341" i="3"/>
  <c r="J330" i="3"/>
  <c r="BK97" i="5"/>
  <c r="BK308" i="6"/>
  <c r="BK114" i="6"/>
  <c r="BK294" i="6"/>
  <c r="J232" i="6"/>
  <c r="BK325" i="6"/>
  <c r="J144" i="7"/>
  <c r="J129" i="7"/>
  <c r="BK207" i="9"/>
  <c r="J140" i="9"/>
  <c r="BK210" i="9"/>
  <c r="J115" i="10"/>
  <c r="BK110" i="11"/>
  <c r="J194" i="12"/>
  <c r="J280" i="12"/>
  <c r="BK165" i="12"/>
  <c r="J384" i="12"/>
  <c r="J231" i="13"/>
  <c r="J99" i="15"/>
  <c r="BK236" i="16"/>
  <c r="BK323" i="16"/>
  <c r="BK177" i="16"/>
  <c r="BK382" i="16"/>
  <c r="BK99" i="17"/>
  <c r="J123" i="17"/>
  <c r="J103" i="18"/>
  <c r="J150" i="19"/>
  <c r="J118" i="19"/>
  <c r="BK114" i="20"/>
  <c r="BK104" i="20"/>
  <c r="J97" i="21"/>
  <c r="BK356" i="22"/>
  <c r="BK303" i="22"/>
  <c r="J193" i="22"/>
  <c r="J267" i="23"/>
  <c r="BK227" i="26"/>
  <c r="BK139" i="26"/>
  <c r="BK283" i="26"/>
  <c r="J140" i="26"/>
  <c r="J120" i="27"/>
  <c r="BK152" i="27"/>
  <c r="J114" i="28"/>
  <c r="J141" i="29"/>
  <c r="J197" i="29"/>
  <c r="BK116" i="29"/>
  <c r="J108" i="30"/>
  <c r="J116" i="31"/>
  <c r="J107" i="31"/>
  <c r="BK105" i="31"/>
  <c r="BK151" i="32"/>
  <c r="J118" i="32"/>
  <c r="J128" i="33"/>
  <c r="BK108" i="34"/>
  <c r="J363" i="34"/>
  <c r="BK359" i="34"/>
  <c r="BK145" i="34"/>
  <c r="J359" i="34"/>
  <c r="J118" i="35"/>
  <c r="BK163" i="35"/>
  <c r="J128" i="37"/>
  <c r="J111" i="37"/>
  <c r="J105" i="38"/>
  <c r="J159" i="38"/>
  <c r="J142" i="38"/>
  <c r="BK181" i="38"/>
  <c r="J99" i="39"/>
  <c r="BK146" i="40"/>
  <c r="J94" i="40"/>
  <c r="J149" i="41"/>
  <c r="J260" i="42"/>
  <c r="BK102" i="44"/>
  <c r="J264" i="45"/>
  <c r="J171" i="45"/>
  <c r="BK110" i="45"/>
  <c r="J200" i="45"/>
  <c r="J140" i="47"/>
  <c r="BK126" i="47"/>
  <c r="J149" i="47"/>
  <c r="BK121" i="48"/>
  <c r="J352" i="49"/>
  <c r="J258" i="49"/>
  <c r="BK334" i="49"/>
  <c r="J210" i="49"/>
  <c r="BK341" i="49"/>
  <c r="J108" i="49"/>
  <c r="J169" i="50"/>
  <c r="J95" i="51"/>
  <c r="J111" i="52"/>
  <c r="BK432" i="53"/>
  <c r="BK436" i="53"/>
  <c r="BK239" i="53"/>
  <c r="J369" i="53"/>
  <c r="BK313" i="53"/>
  <c r="J110" i="53"/>
  <c r="J162" i="54"/>
  <c r="J169" i="54"/>
  <c r="J123" i="54"/>
  <c r="BK127" i="55"/>
  <c r="BK109" i="56"/>
  <c r="J169" i="56"/>
  <c r="J194" i="56"/>
  <c r="J173" i="56"/>
  <c r="BK111" i="57"/>
  <c r="BK136" i="59"/>
  <c r="J208" i="60"/>
  <c r="BK130" i="61"/>
  <c r="J137" i="61"/>
  <c r="J90" i="61"/>
  <c r="BK246" i="62"/>
  <c r="BK317" i="62"/>
  <c r="J110" i="63"/>
  <c r="BK92" i="64"/>
  <c r="BK119" i="66"/>
  <c r="J298" i="67"/>
  <c r="BK252" i="67"/>
  <c r="BK255" i="67"/>
  <c r="J177" i="68"/>
  <c r="J107" i="69"/>
  <c r="BK108" i="71"/>
  <c r="BK114" i="73"/>
  <c r="J103" i="74"/>
  <c r="BK102" i="75"/>
  <c r="J133" i="76"/>
  <c r="BK109" i="76"/>
  <c r="J101" i="77"/>
  <c r="BK93" i="78"/>
  <c r="J114" i="79"/>
  <c r="J109" i="80"/>
  <c r="J104" i="82"/>
  <c r="J199" i="83"/>
  <c r="BK122" i="83"/>
  <c r="BK430" i="2"/>
  <c r="BK259" i="2"/>
  <c r="J422" i="2"/>
  <c r="J272" i="2"/>
  <c r="J141" i="2"/>
  <c r="BK294" i="3"/>
  <c r="J101" i="3"/>
  <c r="J123" i="5"/>
  <c r="J245" i="6"/>
  <c r="BK323" i="6"/>
  <c r="BK106" i="6"/>
  <c r="BK328" i="6"/>
  <c r="J226" i="6"/>
  <c r="J164" i="7"/>
  <c r="BK127" i="7"/>
  <c r="J107" i="7"/>
  <c r="BK103" i="8"/>
  <c r="BK169" i="9"/>
  <c r="J155" i="9"/>
  <c r="BK119" i="10"/>
  <c r="J123" i="11"/>
  <c r="J124" i="11"/>
  <c r="J168" i="11"/>
  <c r="BK300" i="12"/>
  <c r="BK315" i="12"/>
  <c r="J249" i="12"/>
  <c r="BK277" i="13"/>
  <c r="BK250" i="13"/>
  <c r="BK115" i="15"/>
  <c r="BK244" i="16"/>
  <c r="J334" i="16"/>
  <c r="BK164" i="16"/>
  <c r="J335" i="16"/>
  <c r="BK329" i="16"/>
  <c r="J202" i="16"/>
  <c r="BK105" i="16"/>
  <c r="J97" i="17"/>
  <c r="J161" i="17"/>
  <c r="BK92" i="18"/>
  <c r="J146" i="19"/>
  <c r="J102" i="19"/>
  <c r="J119" i="19"/>
  <c r="BK159" i="19"/>
  <c r="BK109" i="20"/>
  <c r="J123" i="21"/>
  <c r="BK129" i="21"/>
  <c r="J111" i="21"/>
  <c r="BK357" i="22"/>
  <c r="BK334" i="22"/>
  <c r="J140" i="22"/>
  <c r="J116" i="23"/>
  <c r="BK339" i="26"/>
  <c r="J317" i="26"/>
  <c r="BK127" i="26"/>
  <c r="J226" i="26"/>
  <c r="BK105" i="26"/>
  <c r="BK309" i="26"/>
  <c r="J146" i="27"/>
  <c r="J119" i="27"/>
  <c r="J113" i="28"/>
  <c r="BK131" i="31"/>
  <c r="BK236" i="32"/>
  <c r="BK206" i="32"/>
  <c r="BK313" i="34"/>
  <c r="BK347" i="34"/>
  <c r="J231" i="34"/>
  <c r="BK215" i="34"/>
  <c r="BK164" i="35"/>
  <c r="BK105" i="35"/>
  <c r="J97" i="36"/>
  <c r="J105" i="37"/>
  <c r="J116" i="38"/>
  <c r="J174" i="38"/>
  <c r="J204" i="38"/>
  <c r="J121" i="39"/>
  <c r="BK145" i="40"/>
  <c r="J122" i="40"/>
  <c r="J145" i="41"/>
  <c r="BK289" i="42"/>
  <c r="J207" i="45"/>
  <c r="J180" i="45"/>
  <c r="J277" i="45"/>
  <c r="BK118" i="47"/>
  <c r="BK119" i="47"/>
  <c r="J106" i="47"/>
  <c r="J95" i="48"/>
  <c r="BK151" i="49"/>
  <c r="BK415" i="49"/>
  <c r="J399" i="49"/>
  <c r="J407" i="49"/>
  <c r="J228" i="49"/>
  <c r="BK444" i="50"/>
  <c r="BK116" i="52"/>
  <c r="BK283" i="53"/>
  <c r="BK417" i="53"/>
  <c r="J102" i="53"/>
  <c r="BK309" i="53"/>
  <c r="BK380" i="53"/>
  <c r="BK152" i="54"/>
  <c r="J109" i="54"/>
  <c r="BK169" i="54"/>
  <c r="J168" i="55"/>
  <c r="BK167" i="56"/>
  <c r="BK101" i="56"/>
  <c r="J141" i="56"/>
  <c r="J95" i="57"/>
  <c r="J141" i="59"/>
  <c r="J134" i="60"/>
  <c r="J130" i="61"/>
  <c r="BK104" i="61"/>
  <c r="BK129" i="61"/>
  <c r="BK251" i="62"/>
  <c r="BK117" i="62"/>
  <c r="BK192" i="63"/>
  <c r="BK133" i="64"/>
  <c r="J100" i="66"/>
  <c r="BK265" i="67"/>
  <c r="J181" i="67"/>
  <c r="J194" i="68"/>
  <c r="J112" i="69"/>
  <c r="BK107" i="71"/>
  <c r="BK95" i="72"/>
  <c r="J96" i="74"/>
  <c r="J127" i="76"/>
  <c r="BK145" i="76"/>
  <c r="J113" i="77"/>
  <c r="BK110" i="78"/>
  <c r="BK118" i="79"/>
  <c r="J94" i="80"/>
  <c r="J97" i="82"/>
  <c r="J215" i="83"/>
  <c r="BK82" i="84"/>
  <c r="BK267" i="2"/>
  <c r="J146" i="2"/>
  <c r="BK314" i="2"/>
  <c r="BK245" i="2"/>
  <c r="BK232" i="3"/>
  <c r="J97" i="5"/>
  <c r="J320" i="6"/>
  <c r="J255" i="6"/>
  <c r="J298" i="6"/>
  <c r="BK254" i="6"/>
  <c r="BK143" i="6"/>
  <c r="BK161" i="7"/>
  <c r="BK155" i="7"/>
  <c r="BK108" i="7"/>
  <c r="BK175" i="9"/>
  <c r="J209" i="9"/>
  <c r="J101" i="9"/>
  <c r="BK100" i="9"/>
  <c r="BK93" i="11"/>
  <c r="BK164" i="11"/>
  <c r="BK347" i="12"/>
  <c r="J251" i="12"/>
  <c r="BK288" i="12"/>
  <c r="BK165" i="13"/>
  <c r="J105" i="15"/>
  <c r="BK257" i="16"/>
  <c r="J257" i="16"/>
  <c r="J177" i="16"/>
  <c r="BK113" i="17"/>
  <c r="J164" i="17"/>
  <c r="J151" i="19"/>
  <c r="BK195" i="19"/>
  <c r="BK203" i="19"/>
  <c r="J102" i="20"/>
  <c r="J124" i="21"/>
  <c r="BK108" i="21"/>
  <c r="BK108" i="22"/>
  <c r="BK276" i="22"/>
  <c r="J254" i="23"/>
  <c r="BK265" i="23"/>
  <c r="J337" i="26"/>
  <c r="J172" i="26"/>
  <c r="BK298" i="26"/>
  <c r="J322" i="26"/>
  <c r="BK154" i="27"/>
  <c r="BK115" i="28"/>
  <c r="BK104" i="29"/>
  <c r="BK115" i="29"/>
  <c r="J205" i="29"/>
  <c r="BK90" i="30"/>
  <c r="J130" i="31"/>
  <c r="BK106" i="31"/>
  <c r="J261" i="32"/>
  <c r="BK109" i="32"/>
  <c r="J215" i="34"/>
  <c r="BK213" i="34"/>
  <c r="J275" i="34"/>
  <c r="BK191" i="34"/>
  <c r="J234" i="34"/>
  <c r="J167" i="35"/>
  <c r="J93" i="36"/>
  <c r="BK129" i="37"/>
  <c r="BK123" i="38"/>
  <c r="J121" i="38"/>
  <c r="BK139" i="38"/>
  <c r="J98" i="39"/>
  <c r="J92" i="39"/>
  <c r="J104" i="40"/>
  <c r="BK133" i="41"/>
  <c r="BK303" i="42"/>
  <c r="BK100" i="44"/>
  <c r="BK197" i="45"/>
  <c r="BK193" i="45"/>
  <c r="BK228" i="45"/>
  <c r="J94" i="47"/>
  <c r="J96" i="47"/>
  <c r="J124" i="48"/>
  <c r="BK363" i="49"/>
  <c r="BK512" i="49"/>
  <c r="BK108" i="49"/>
  <c r="J390" i="49"/>
  <c r="BK232" i="49"/>
  <c r="BK98" i="50"/>
  <c r="J92" i="51"/>
  <c r="J380" i="53"/>
  <c r="J427" i="53"/>
  <c r="BK366" i="53"/>
  <c r="J357" i="53"/>
  <c r="BK260" i="53"/>
  <c r="J305" i="53"/>
  <c r="J124" i="54"/>
  <c r="BK172" i="54"/>
  <c r="J125" i="54"/>
  <c r="BK168" i="55"/>
  <c r="J109" i="56"/>
  <c r="BK186" i="56"/>
  <c r="J129" i="56"/>
  <c r="J110" i="57"/>
  <c r="BK107" i="58"/>
  <c r="BK134" i="60"/>
  <c r="BK214" i="60"/>
  <c r="J97" i="61"/>
  <c r="J293" i="62"/>
  <c r="BK268" i="62"/>
  <c r="BK195" i="62"/>
  <c r="J133" i="63"/>
  <c r="BK290" i="67"/>
  <c r="J271" i="67"/>
  <c r="J150" i="67"/>
  <c r="J89" i="67"/>
  <c r="J174" i="68"/>
  <c r="BK139" i="69"/>
  <c r="BK93" i="70"/>
  <c r="BK114" i="71"/>
  <c r="J107" i="73"/>
  <c r="J115" i="75"/>
  <c r="BK97" i="76"/>
  <c r="BK121" i="76"/>
  <c r="J94" i="78"/>
  <c r="J103" i="79"/>
  <c r="BK91" i="81"/>
  <c r="J228" i="83"/>
  <c r="BK235" i="83"/>
  <c r="J87" i="84"/>
  <c r="J339" i="2"/>
  <c r="BK298" i="2"/>
  <c r="J223" i="2"/>
  <c r="J331" i="3"/>
  <c r="BK113" i="5"/>
  <c r="BK211" i="6"/>
  <c r="BK377" i="6"/>
  <c r="J189" i="6"/>
  <c r="BK147" i="6"/>
  <c r="BK136" i="7"/>
  <c r="BK124" i="7"/>
  <c r="BK119" i="7"/>
  <c r="BK92" i="8"/>
  <c r="BK189" i="9"/>
  <c r="BK153" i="9"/>
  <c r="BK201" i="9"/>
  <c r="J210" i="9"/>
  <c r="BK126" i="11"/>
  <c r="J167" i="11"/>
  <c r="BK97" i="11"/>
  <c r="J309" i="12"/>
  <c r="J353" i="12"/>
  <c r="BK135" i="12"/>
  <c r="BK251" i="12"/>
  <c r="J117" i="13"/>
  <c r="J101" i="15"/>
  <c r="J195" i="16"/>
  <c r="J337" i="16"/>
  <c r="BK330" i="16"/>
  <c r="BK297" i="16"/>
  <c r="BK119" i="17"/>
  <c r="BK167" i="19"/>
  <c r="BK180" i="19"/>
  <c r="J103" i="19"/>
  <c r="J147" i="19"/>
  <c r="J126" i="20"/>
  <c r="BK133" i="21"/>
  <c r="J129" i="21"/>
  <c r="J238" i="22"/>
  <c r="J248" i="22"/>
  <c r="BK184" i="23"/>
  <c r="J105" i="25"/>
  <c r="BK342" i="26"/>
  <c r="J185" i="26"/>
  <c r="BK140" i="26"/>
  <c r="J329" i="26"/>
  <c r="BK138" i="27"/>
  <c r="BK128" i="27"/>
  <c r="BK151" i="29"/>
  <c r="J137" i="29"/>
  <c r="J154" i="29"/>
  <c r="BK146" i="29"/>
  <c r="BK122" i="30"/>
  <c r="BK89" i="30"/>
  <c r="BK118" i="31"/>
  <c r="J138" i="31"/>
  <c r="J212" i="32"/>
  <c r="BK261" i="32"/>
  <c r="J293" i="34"/>
  <c r="BK192" i="34"/>
  <c r="J289" i="34"/>
  <c r="BK296" i="34"/>
  <c r="J339" i="34"/>
  <c r="BK98" i="35"/>
  <c r="J99" i="36"/>
  <c r="J96" i="37"/>
  <c r="J98" i="37"/>
  <c r="BK109" i="38"/>
  <c r="J112" i="38"/>
  <c r="BK94" i="39"/>
  <c r="BK89" i="39"/>
  <c r="BK120" i="40"/>
  <c r="BK143" i="41"/>
  <c r="J300" i="42"/>
  <c r="J194" i="45"/>
  <c r="BK218" i="45"/>
  <c r="BK121" i="45"/>
  <c r="J98" i="46"/>
  <c r="BK105" i="47"/>
  <c r="BK94" i="48"/>
  <c r="BK510" i="49"/>
  <c r="J141" i="49"/>
  <c r="BK364" i="49"/>
  <c r="BK507" i="49"/>
  <c r="BK550" i="50"/>
  <c r="BK108" i="52"/>
  <c r="J354" i="53"/>
  <c r="BK258" i="53"/>
  <c r="J155" i="53"/>
  <c r="BK121" i="53"/>
  <c r="BK213" i="53"/>
  <c r="BK335" i="53"/>
  <c r="BK107" i="54"/>
  <c r="J107" i="54"/>
  <c r="J166" i="55"/>
  <c r="J138" i="55"/>
  <c r="BK117" i="56"/>
  <c r="J152" i="56"/>
  <c r="J160" i="56"/>
  <c r="BK110" i="57"/>
  <c r="BK91" i="58"/>
  <c r="BK89" i="59"/>
  <c r="J174" i="60"/>
  <c r="BK133" i="61"/>
  <c r="BK140" i="61"/>
  <c r="J230" i="62"/>
  <c r="J163" i="63"/>
  <c r="J187" i="63"/>
  <c r="BK113" i="64"/>
  <c r="J119" i="66"/>
  <c r="BK286" i="67"/>
  <c r="J175" i="68"/>
  <c r="BK103" i="69"/>
  <c r="J110" i="70"/>
  <c r="J116" i="71"/>
  <c r="BK104" i="72"/>
  <c r="BK94" i="74"/>
  <c r="J110" i="76"/>
  <c r="BK126" i="76"/>
  <c r="BK114" i="78"/>
  <c r="J102" i="79"/>
  <c r="BK104" i="81"/>
  <c r="J169" i="83"/>
  <c r="BK88" i="84"/>
  <c r="J252" i="2"/>
  <c r="J375" i="2"/>
  <c r="J213" i="2"/>
  <c r="BK340" i="3"/>
  <c r="BK129" i="3"/>
  <c r="J117" i="5"/>
  <c r="J322" i="6"/>
  <c r="BK382" i="6"/>
  <c r="BK387" i="6"/>
  <c r="J384" i="6"/>
  <c r="J355" i="6"/>
  <c r="J158" i="7"/>
  <c r="BK158" i="7"/>
  <c r="J112" i="8"/>
  <c r="J124" i="9"/>
  <c r="J137" i="9"/>
  <c r="J174" i="9"/>
  <c r="BK119" i="11"/>
  <c r="J108" i="11"/>
  <c r="BK327" i="12"/>
  <c r="J110" i="12"/>
  <c r="J177" i="12"/>
  <c r="BK235" i="13"/>
  <c r="J324" i="16"/>
  <c r="J243" i="16"/>
  <c r="J105" i="16"/>
  <c r="BK338" i="16"/>
  <c r="BK140" i="17"/>
  <c r="J95" i="18"/>
  <c r="BK122" i="19"/>
  <c r="BK178" i="19"/>
  <c r="BK156" i="19"/>
  <c r="BK97" i="20"/>
  <c r="BK122" i="21"/>
  <c r="J362" i="22"/>
  <c r="BK317" i="22"/>
  <c r="BK365" i="22"/>
  <c r="BK106" i="23"/>
  <c r="J99" i="25"/>
  <c r="BK203" i="26"/>
  <c r="J176" i="26"/>
  <c r="J227" i="26"/>
  <c r="BK143" i="27"/>
  <c r="BK146" i="27"/>
  <c r="J94" i="28"/>
  <c r="BK102" i="29"/>
  <c r="J104" i="29"/>
  <c r="J162" i="29"/>
  <c r="BK113" i="30"/>
  <c r="BK93" i="30"/>
  <c r="J151" i="31"/>
  <c r="BK215" i="32"/>
  <c r="J240" i="32"/>
  <c r="J122" i="32"/>
  <c r="BK143" i="34"/>
  <c r="BK228" i="34"/>
  <c r="BK331" i="34"/>
  <c r="J350" i="34"/>
  <c r="BK162" i="35"/>
  <c r="J117" i="35"/>
  <c r="J126" i="37"/>
  <c r="BK96" i="37"/>
  <c r="BK180" i="38"/>
  <c r="BK140" i="38"/>
  <c r="BK106" i="39"/>
  <c r="BK144" i="40"/>
  <c r="BK133" i="40"/>
  <c r="J295" i="42"/>
  <c r="J95" i="44"/>
  <c r="BK209" i="45"/>
  <c r="J126" i="47"/>
  <c r="BK139" i="47"/>
  <c r="BK480" i="49"/>
  <c r="BK263" i="49"/>
  <c r="BK385" i="49"/>
  <c r="J340" i="49"/>
  <c r="BK523" i="50"/>
  <c r="BK112" i="52"/>
  <c r="BK285" i="53"/>
  <c r="BK387" i="53"/>
  <c r="J250" i="53"/>
  <c r="J362" i="53"/>
  <c r="BK311" i="53"/>
  <c r="BK146" i="54"/>
  <c r="BK179" i="54"/>
  <c r="J163" i="55"/>
  <c r="J145" i="56"/>
  <c r="BK202" i="56"/>
  <c r="J146" i="56"/>
  <c r="J116" i="57"/>
  <c r="J114" i="57"/>
  <c r="BK152" i="59"/>
  <c r="J172" i="60"/>
  <c r="BK94" i="61"/>
  <c r="J102" i="61"/>
  <c r="J193" i="62"/>
  <c r="J133" i="64"/>
  <c r="BK95" i="66"/>
  <c r="J281" i="67"/>
  <c r="BK251" i="67"/>
  <c r="J197" i="68"/>
  <c r="BK145" i="69"/>
  <c r="J109" i="71"/>
  <c r="BK97" i="72"/>
  <c r="J116" i="73"/>
  <c r="J98" i="75"/>
  <c r="J116" i="76"/>
  <c r="BK118" i="76"/>
  <c r="BK96" i="78"/>
  <c r="BK102" i="79"/>
  <c r="BK111" i="80"/>
  <c r="BK241" i="83"/>
  <c r="J116" i="83"/>
  <c r="J269" i="2"/>
  <c r="BK397" i="2"/>
  <c r="BK256" i="2"/>
  <c r="BK105" i="2"/>
  <c r="BK308" i="3"/>
  <c r="J91" i="4"/>
  <c r="BK348" i="6"/>
  <c r="BK336" i="6"/>
  <c r="J365" i="6"/>
  <c r="J229" i="6"/>
  <c r="J156" i="7"/>
  <c r="J131" i="7"/>
  <c r="J97" i="7"/>
  <c r="BK143" i="9"/>
  <c r="BK111" i="9"/>
  <c r="BK185" i="9"/>
  <c r="BK209" i="9"/>
  <c r="J97" i="10"/>
  <c r="J125" i="10"/>
  <c r="BK101" i="10"/>
  <c r="J96" i="10"/>
  <c r="BK114" i="10"/>
  <c r="BK115" i="10"/>
  <c r="J157" i="11"/>
  <c r="J165" i="11"/>
  <c r="J245" i="12"/>
  <c r="BK256" i="12"/>
  <c r="J267" i="12"/>
  <c r="BK341" i="12"/>
  <c r="BK276" i="13"/>
  <c r="BK116" i="15"/>
  <c r="J321" i="16"/>
  <c r="J214" i="16"/>
  <c r="BK336" i="16"/>
  <c r="BK307" i="16"/>
  <c r="BK118" i="17"/>
  <c r="BK161" i="17"/>
  <c r="BK142" i="19"/>
  <c r="BK107" i="19"/>
  <c r="J100" i="20"/>
  <c r="BK107" i="21"/>
  <c r="J94" i="21"/>
  <c r="J184" i="22"/>
  <c r="BK258" i="22"/>
  <c r="BK93" i="23"/>
  <c r="BK114" i="25"/>
  <c r="J225" i="26"/>
  <c r="J270" i="26"/>
  <c r="J133" i="26"/>
  <c r="J356" i="26"/>
  <c r="BK97" i="27"/>
  <c r="J113" i="27"/>
  <c r="BK193" i="29"/>
  <c r="BK136" i="29"/>
  <c r="J139" i="29"/>
  <c r="BK115" i="30"/>
  <c r="BK103" i="31"/>
  <c r="BK126" i="31"/>
  <c r="BK160" i="31"/>
  <c r="J112" i="32"/>
  <c r="BK112" i="32"/>
  <c r="BK209" i="32"/>
  <c r="BK332" i="34"/>
  <c r="J357" i="34"/>
  <c r="BK102" i="34"/>
  <c r="BK279" i="34"/>
  <c r="J255" i="34"/>
  <c r="J146" i="35"/>
  <c r="BK99" i="36"/>
  <c r="BK120" i="37"/>
  <c r="J139" i="38"/>
  <c r="BK104" i="38"/>
  <c r="BK152" i="38"/>
  <c r="BK116" i="39"/>
  <c r="J127" i="40"/>
  <c r="BK104" i="40"/>
  <c r="J112" i="41"/>
  <c r="BK235" i="42"/>
  <c r="J139" i="45"/>
  <c r="BK171" i="45"/>
  <c r="J103" i="45"/>
  <c r="J158" i="47"/>
  <c r="J128" i="47"/>
  <c r="BK113" i="48"/>
  <c r="BK487" i="49"/>
  <c r="J364" i="49"/>
  <c r="BK234" i="49"/>
  <c r="BK279" i="49"/>
  <c r="BK399" i="49"/>
  <c r="J288" i="49"/>
  <c r="J596" i="50"/>
  <c r="J389" i="53"/>
  <c r="J173" i="53"/>
  <c r="J200" i="53"/>
  <c r="BK352" i="53"/>
  <c r="BK257" i="53"/>
  <c r="J223" i="53"/>
  <c r="BK133" i="53"/>
  <c r="BK113" i="54"/>
  <c r="BK110" i="54"/>
  <c r="J148" i="55"/>
  <c r="BK150" i="56"/>
  <c r="BK97" i="56"/>
  <c r="BK121" i="56"/>
  <c r="BK99" i="57"/>
  <c r="BK108" i="58"/>
  <c r="BK101" i="59"/>
  <c r="BK108" i="61"/>
  <c r="J146" i="61"/>
  <c r="J99" i="61"/>
  <c r="J216" i="62"/>
  <c r="BK216" i="62"/>
  <c r="J159" i="63"/>
  <c r="BK104" i="66"/>
  <c r="BK294" i="67"/>
  <c r="J249" i="67"/>
  <c r="BK179" i="68"/>
  <c r="BK94" i="70"/>
  <c r="BK96" i="71"/>
  <c r="BK102" i="73"/>
  <c r="BK109" i="75"/>
  <c r="J117" i="76"/>
  <c r="BK94" i="76"/>
  <c r="J112" i="77"/>
  <c r="J101" i="78"/>
  <c r="BK104" i="80"/>
  <c r="J102" i="81"/>
  <c r="J246" i="83"/>
  <c r="BK132" i="83"/>
  <c r="R486" i="49" l="1"/>
  <c r="P104" i="2"/>
  <c r="T129" i="2"/>
  <c r="T181" i="2"/>
  <c r="T273" i="2"/>
  <c r="P309" i="2"/>
  <c r="BK330" i="2"/>
  <c r="J330" i="2"/>
  <c r="J76" i="2" s="1"/>
  <c r="R401" i="2"/>
  <c r="T138" i="3"/>
  <c r="R92" i="5"/>
  <c r="R91" i="5" s="1"/>
  <c r="P101" i="6"/>
  <c r="R196" i="6"/>
  <c r="BK281" i="6"/>
  <c r="J281" i="6" s="1"/>
  <c r="J72" i="6" s="1"/>
  <c r="BK352" i="6"/>
  <c r="J352" i="6" s="1"/>
  <c r="J75" i="6" s="1"/>
  <c r="BK389" i="6"/>
  <c r="J389" i="6"/>
  <c r="J77" i="6" s="1"/>
  <c r="R100" i="7"/>
  <c r="BK126" i="7"/>
  <c r="T159" i="7"/>
  <c r="R89" i="8"/>
  <c r="BK110" i="8"/>
  <c r="J110" i="8"/>
  <c r="J66" i="8"/>
  <c r="BK95" i="9"/>
  <c r="J95" i="9" s="1"/>
  <c r="J64" i="9" s="1"/>
  <c r="P144" i="9"/>
  <c r="BK167" i="9"/>
  <c r="J167" i="9" s="1"/>
  <c r="J68" i="9" s="1"/>
  <c r="BK200" i="9"/>
  <c r="J200" i="9" s="1"/>
  <c r="J70" i="9" s="1"/>
  <c r="R206" i="9"/>
  <c r="T88" i="10"/>
  <c r="P114" i="11"/>
  <c r="T153" i="11"/>
  <c r="P127" i="12"/>
  <c r="BK178" i="12"/>
  <c r="J178" i="12" s="1"/>
  <c r="J71" i="12" s="1"/>
  <c r="R244" i="12"/>
  <c r="P295" i="12"/>
  <c r="P316" i="12"/>
  <c r="P352" i="12"/>
  <c r="BK377" i="12"/>
  <c r="J377" i="12"/>
  <c r="J80" i="12" s="1"/>
  <c r="P127" i="13"/>
  <c r="R90" i="14"/>
  <c r="R89" i="14"/>
  <c r="R88" i="14" s="1"/>
  <c r="R111" i="15"/>
  <c r="R110" i="15" s="1"/>
  <c r="BK100" i="16"/>
  <c r="J100" i="16" s="1"/>
  <c r="J64" i="16" s="1"/>
  <c r="BK194" i="16"/>
  <c r="J194" i="16"/>
  <c r="J68" i="16" s="1"/>
  <c r="P248" i="16"/>
  <c r="R326" i="16"/>
  <c r="P368" i="16"/>
  <c r="P96" i="17"/>
  <c r="P110" i="17"/>
  <c r="BK125" i="17"/>
  <c r="J125" i="17"/>
  <c r="J69" i="17" s="1"/>
  <c r="BK156" i="17"/>
  <c r="J156" i="17" s="1"/>
  <c r="J71" i="17" s="1"/>
  <c r="T100" i="18"/>
  <c r="BK120" i="19"/>
  <c r="J120" i="19" s="1"/>
  <c r="J65" i="19" s="1"/>
  <c r="R154" i="19"/>
  <c r="P179" i="19"/>
  <c r="BK196" i="19"/>
  <c r="J196" i="19"/>
  <c r="J71" i="19" s="1"/>
  <c r="R88" i="20"/>
  <c r="T89" i="21"/>
  <c r="T131" i="21"/>
  <c r="BK122" i="22"/>
  <c r="J122" i="22"/>
  <c r="J66" i="22" s="1"/>
  <c r="P173" i="22"/>
  <c r="P271" i="22"/>
  <c r="BK306" i="22"/>
  <c r="J306" i="22" s="1"/>
  <c r="J76" i="22" s="1"/>
  <c r="T130" i="23"/>
  <c r="T90" i="24"/>
  <c r="T89" i="24" s="1"/>
  <c r="T88" i="24" s="1"/>
  <c r="R92" i="25"/>
  <c r="R91" i="25" s="1"/>
  <c r="R100" i="26"/>
  <c r="T192" i="26"/>
  <c r="R267" i="26"/>
  <c r="R303" i="26"/>
  <c r="P346" i="26"/>
  <c r="BK100" i="27"/>
  <c r="J100" i="27" s="1"/>
  <c r="J66" i="27" s="1"/>
  <c r="BK116" i="27"/>
  <c r="J116" i="27"/>
  <c r="J68" i="27" s="1"/>
  <c r="BK141" i="27"/>
  <c r="J141" i="27" s="1"/>
  <c r="J70" i="27" s="1"/>
  <c r="R155" i="27"/>
  <c r="R90" i="28"/>
  <c r="BK109" i="28"/>
  <c r="J109" i="28"/>
  <c r="J67" i="28"/>
  <c r="P122" i="29"/>
  <c r="R156" i="29"/>
  <c r="BK181" i="29"/>
  <c r="J181" i="29" s="1"/>
  <c r="J69" i="29" s="1"/>
  <c r="R198" i="29"/>
  <c r="R88" i="30"/>
  <c r="BK90" i="31"/>
  <c r="J90" i="31" s="1"/>
  <c r="J64" i="31" s="1"/>
  <c r="T143" i="31"/>
  <c r="R105" i="32"/>
  <c r="R102" i="32" s="1"/>
  <c r="R117" i="32"/>
  <c r="BK136" i="32"/>
  <c r="J136" i="32" s="1"/>
  <c r="J71" i="32" s="1"/>
  <c r="BK208" i="32"/>
  <c r="J208" i="32"/>
  <c r="J75" i="32" s="1"/>
  <c r="P221" i="32"/>
  <c r="BK266" i="32"/>
  <c r="J266" i="32"/>
  <c r="J78" i="32" s="1"/>
  <c r="T266" i="32"/>
  <c r="R106" i="33"/>
  <c r="BK170" i="34"/>
  <c r="J170" i="34" s="1"/>
  <c r="J67" i="34" s="1"/>
  <c r="R196" i="34"/>
  <c r="P268" i="34"/>
  <c r="P315" i="34"/>
  <c r="P356" i="34"/>
  <c r="BK100" i="35"/>
  <c r="J100" i="35"/>
  <c r="J66" i="35" s="1"/>
  <c r="R110" i="35"/>
  <c r="R125" i="35"/>
  <c r="BK158" i="35"/>
  <c r="J158" i="35" s="1"/>
  <c r="J71" i="35" s="1"/>
  <c r="BK88" i="36"/>
  <c r="P110" i="37"/>
  <c r="T95" i="38"/>
  <c r="P144" i="38"/>
  <c r="R161" i="38"/>
  <c r="T195" i="38"/>
  <c r="T201" i="38"/>
  <c r="T120" i="39"/>
  <c r="BK89" i="40"/>
  <c r="J89" i="40"/>
  <c r="J64" i="40" s="1"/>
  <c r="BK111" i="40"/>
  <c r="J111" i="40"/>
  <c r="J65" i="40"/>
  <c r="BK114" i="41"/>
  <c r="BK140" i="42"/>
  <c r="J140" i="42" s="1"/>
  <c r="J66" i="42" s="1"/>
  <c r="R288" i="42"/>
  <c r="T294" i="42"/>
  <c r="P96" i="45"/>
  <c r="T157" i="45"/>
  <c r="R187" i="45"/>
  <c r="T237" i="45"/>
  <c r="P88" i="46"/>
  <c r="R92" i="47"/>
  <c r="R134" i="47"/>
  <c r="R148" i="47"/>
  <c r="P118" i="48"/>
  <c r="T146" i="49"/>
  <c r="BK227" i="49"/>
  <c r="J227" i="49"/>
  <c r="J70" i="49" s="1"/>
  <c r="P335" i="49"/>
  <c r="P355" i="49"/>
  <c r="BK393" i="49"/>
  <c r="J393" i="49" s="1"/>
  <c r="J75" i="49" s="1"/>
  <c r="P463" i="49"/>
  <c r="BK177" i="50"/>
  <c r="J177" i="50" s="1"/>
  <c r="J66" i="50" s="1"/>
  <c r="T564" i="50"/>
  <c r="T598" i="50"/>
  <c r="BK105" i="52"/>
  <c r="J105" i="52"/>
  <c r="J67" i="52" s="1"/>
  <c r="BK182" i="53"/>
  <c r="J182" i="53" s="1"/>
  <c r="J67" i="53" s="1"/>
  <c r="T222" i="53"/>
  <c r="T266" i="53"/>
  <c r="P361" i="53"/>
  <c r="T386" i="53"/>
  <c r="P426" i="53"/>
  <c r="BK96" i="54"/>
  <c r="J96" i="54" s="1"/>
  <c r="J65" i="54" s="1"/>
  <c r="BK112" i="54"/>
  <c r="J112" i="54"/>
  <c r="J67" i="54" s="1"/>
  <c r="BK127" i="54"/>
  <c r="J127" i="54" s="1"/>
  <c r="J69" i="54" s="1"/>
  <c r="R164" i="54"/>
  <c r="P133" i="55"/>
  <c r="P165" i="55"/>
  <c r="BK99" i="56"/>
  <c r="J99" i="56" s="1"/>
  <c r="J65" i="56" s="1"/>
  <c r="BK156" i="56"/>
  <c r="J156" i="56"/>
  <c r="J67" i="56" s="1"/>
  <c r="BK175" i="56"/>
  <c r="J175" i="56"/>
  <c r="J68" i="56"/>
  <c r="BK199" i="56"/>
  <c r="J199" i="56"/>
  <c r="J70" i="56"/>
  <c r="BK213" i="56"/>
  <c r="J213" i="56" s="1"/>
  <c r="J72" i="56" s="1"/>
  <c r="R120" i="57"/>
  <c r="BK99" i="58"/>
  <c r="J99" i="58" s="1"/>
  <c r="J65" i="58" s="1"/>
  <c r="BK88" i="59"/>
  <c r="J88" i="59"/>
  <c r="J61" i="59" s="1"/>
  <c r="BK128" i="59"/>
  <c r="J128" i="59"/>
  <c r="J65" i="59"/>
  <c r="T151" i="59"/>
  <c r="R97" i="60"/>
  <c r="BK171" i="60"/>
  <c r="J171" i="60"/>
  <c r="J72" i="60" s="1"/>
  <c r="BK81" i="61"/>
  <c r="BK80" i="61" s="1"/>
  <c r="J80" i="61" s="1"/>
  <c r="J59" i="61" s="1"/>
  <c r="R102" i="62"/>
  <c r="R109" i="62"/>
  <c r="P233" i="62"/>
  <c r="P316" i="62"/>
  <c r="R93" i="63"/>
  <c r="BK118" i="63"/>
  <c r="J118" i="63"/>
  <c r="J66" i="63" s="1"/>
  <c r="P191" i="63"/>
  <c r="P132" i="65"/>
  <c r="P103" i="66"/>
  <c r="P88" i="66" s="1"/>
  <c r="P87" i="66" s="1"/>
  <c r="AU127" i="1" s="1"/>
  <c r="BK266" i="67"/>
  <c r="J266" i="67" s="1"/>
  <c r="J64" i="67" s="1"/>
  <c r="P166" i="68"/>
  <c r="R138" i="69"/>
  <c r="P90" i="70"/>
  <c r="BK108" i="70"/>
  <c r="J108" i="70" s="1"/>
  <c r="J66" i="70" s="1"/>
  <c r="T90" i="71"/>
  <c r="R113" i="71"/>
  <c r="R96" i="72"/>
  <c r="T102" i="72"/>
  <c r="BK106" i="73"/>
  <c r="J106" i="73"/>
  <c r="J65" i="73" s="1"/>
  <c r="P110" i="73"/>
  <c r="BK90" i="74"/>
  <c r="J90" i="74"/>
  <c r="J64" i="74" s="1"/>
  <c r="P95" i="74"/>
  <c r="T99" i="74"/>
  <c r="T106" i="75"/>
  <c r="T113" i="75"/>
  <c r="R106" i="76"/>
  <c r="P138" i="76"/>
  <c r="BK106" i="77"/>
  <c r="J106" i="77" s="1"/>
  <c r="J66" i="77" s="1"/>
  <c r="T103" i="78"/>
  <c r="R106" i="78"/>
  <c r="R96" i="79"/>
  <c r="R116" i="79"/>
  <c r="R100" i="80"/>
  <c r="R103" i="80"/>
  <c r="BK136" i="2"/>
  <c r="J136" i="2"/>
  <c r="J69" i="2" s="1"/>
  <c r="BK173" i="2"/>
  <c r="J173" i="2"/>
  <c r="J70" i="2"/>
  <c r="BK246" i="2"/>
  <c r="J246" i="2" s="1"/>
  <c r="J72" i="2" s="1"/>
  <c r="P293" i="2"/>
  <c r="BK345" i="2"/>
  <c r="J345" i="2" s="1"/>
  <c r="J77" i="2" s="1"/>
  <c r="BK416" i="2"/>
  <c r="J416" i="2" s="1"/>
  <c r="J80" i="2" s="1"/>
  <c r="BK92" i="3"/>
  <c r="J92" i="3"/>
  <c r="J65" i="3" s="1"/>
  <c r="BK336" i="3"/>
  <c r="J336" i="3"/>
  <c r="J67" i="3"/>
  <c r="R90" i="4"/>
  <c r="R89" i="4" s="1"/>
  <c r="R88" i="4" s="1"/>
  <c r="P115" i="5"/>
  <c r="P114" i="5" s="1"/>
  <c r="T101" i="6"/>
  <c r="BK172" i="6"/>
  <c r="J172" i="6"/>
  <c r="J67" i="6" s="1"/>
  <c r="R177" i="6"/>
  <c r="P234" i="6"/>
  <c r="P327" i="6"/>
  <c r="T345" i="6"/>
  <c r="P379" i="6"/>
  <c r="P100" i="7"/>
  <c r="T111" i="7"/>
  <c r="BK145" i="7"/>
  <c r="J145" i="7" s="1"/>
  <c r="J70" i="7" s="1"/>
  <c r="T145" i="7"/>
  <c r="P110" i="8"/>
  <c r="T95" i="9"/>
  <c r="T144" i="9"/>
  <c r="R167" i="9"/>
  <c r="T200" i="9"/>
  <c r="T206" i="9"/>
  <c r="BK120" i="10"/>
  <c r="J120" i="10"/>
  <c r="J65" i="10" s="1"/>
  <c r="P91" i="11"/>
  <c r="P99" i="11"/>
  <c r="R153" i="11"/>
  <c r="BK104" i="12"/>
  <c r="J104" i="12"/>
  <c r="J65" i="12" s="1"/>
  <c r="R134" i="12"/>
  <c r="R170" i="12"/>
  <c r="T244" i="12"/>
  <c r="R295" i="12"/>
  <c r="R316" i="12"/>
  <c r="R352" i="12"/>
  <c r="R377" i="12"/>
  <c r="T127" i="13"/>
  <c r="BK111" i="15"/>
  <c r="J111" i="15" s="1"/>
  <c r="J67" i="15" s="1"/>
  <c r="BK189" i="16"/>
  <c r="J189" i="16" s="1"/>
  <c r="J67" i="16" s="1"/>
  <c r="P213" i="16"/>
  <c r="P290" i="16"/>
  <c r="P344" i="16"/>
  <c r="T376" i="16"/>
  <c r="R100" i="17"/>
  <c r="P116" i="17"/>
  <c r="T142" i="17"/>
  <c r="T88" i="18"/>
  <c r="T87" i="18"/>
  <c r="T95" i="19"/>
  <c r="T143" i="19"/>
  <c r="P161" i="19"/>
  <c r="BK193" i="19"/>
  <c r="J193" i="19"/>
  <c r="J70" i="19" s="1"/>
  <c r="R199" i="19"/>
  <c r="T88" i="20"/>
  <c r="P113" i="21"/>
  <c r="R173" i="22"/>
  <c r="P252" i="22"/>
  <c r="R287" i="22"/>
  <c r="P355" i="22"/>
  <c r="P130" i="23"/>
  <c r="T111" i="25"/>
  <c r="T110" i="25"/>
  <c r="BK164" i="26"/>
  <c r="J164" i="26"/>
  <c r="J67" i="26" s="1"/>
  <c r="BK171" i="26"/>
  <c r="J171" i="26"/>
  <c r="J68" i="26"/>
  <c r="BK229" i="26"/>
  <c r="J229" i="26" s="1"/>
  <c r="J71" i="26" s="1"/>
  <c r="P303" i="26"/>
  <c r="P354" i="26"/>
  <c r="BK96" i="27"/>
  <c r="J96" i="27"/>
  <c r="J65" i="27"/>
  <c r="T100" i="27"/>
  <c r="R116" i="27"/>
  <c r="P141" i="27"/>
  <c r="T90" i="28"/>
  <c r="R109" i="28"/>
  <c r="T122" i="29"/>
  <c r="T156" i="29"/>
  <c r="R181" i="29"/>
  <c r="P201" i="29"/>
  <c r="T120" i="30"/>
  <c r="T90" i="31"/>
  <c r="R143" i="31"/>
  <c r="R111" i="32"/>
  <c r="R150" i="32"/>
  <c r="BK221" i="32"/>
  <c r="J221" i="32"/>
  <c r="J76" i="32" s="1"/>
  <c r="R221" i="32"/>
  <c r="BK280" i="32"/>
  <c r="J280" i="32"/>
  <c r="J79" i="32" s="1"/>
  <c r="T106" i="33"/>
  <c r="T196" i="34"/>
  <c r="T268" i="34"/>
  <c r="T315" i="34"/>
  <c r="R356" i="34"/>
  <c r="BK110" i="35"/>
  <c r="J110" i="35"/>
  <c r="J67" i="35" s="1"/>
  <c r="T125" i="35"/>
  <c r="T158" i="35"/>
  <c r="R88" i="36"/>
  <c r="R87" i="36" s="1"/>
  <c r="R93" i="37"/>
  <c r="R124" i="37"/>
  <c r="P95" i="38"/>
  <c r="BK144" i="38"/>
  <c r="J144" i="38"/>
  <c r="J66" i="38"/>
  <c r="BK161" i="38"/>
  <c r="J161" i="38" s="1"/>
  <c r="J68" i="38" s="1"/>
  <c r="BK195" i="38"/>
  <c r="J195" i="38"/>
  <c r="J70" i="38" s="1"/>
  <c r="P201" i="38"/>
  <c r="P120" i="39"/>
  <c r="T89" i="40"/>
  <c r="T111" i="40"/>
  <c r="R114" i="41"/>
  <c r="R140" i="42"/>
  <c r="P302" i="42"/>
  <c r="BK92" i="44"/>
  <c r="BK91" i="44"/>
  <c r="J91" i="44"/>
  <c r="J64" i="44"/>
  <c r="BK166" i="45"/>
  <c r="J166" i="45"/>
  <c r="J68" i="45"/>
  <c r="P199" i="45"/>
  <c r="T281" i="45"/>
  <c r="R94" i="46"/>
  <c r="T92" i="47"/>
  <c r="T134" i="47"/>
  <c r="T148" i="47"/>
  <c r="R118" i="48"/>
  <c r="T103" i="49"/>
  <c r="T102" i="49"/>
  <c r="T140" i="49"/>
  <c r="P235" i="49"/>
  <c r="P370" i="49"/>
  <c r="P416" i="49"/>
  <c r="P501" i="49"/>
  <c r="T97" i="50"/>
  <c r="BK528" i="50"/>
  <c r="J528" i="50"/>
  <c r="J67" i="50" s="1"/>
  <c r="BK583" i="50"/>
  <c r="J583" i="50" s="1"/>
  <c r="J69" i="50" s="1"/>
  <c r="R598" i="50"/>
  <c r="R90" i="51"/>
  <c r="R89" i="51" s="1"/>
  <c r="R88" i="51" s="1"/>
  <c r="R92" i="52"/>
  <c r="R91" i="52"/>
  <c r="R101" i="53"/>
  <c r="T195" i="53"/>
  <c r="BK302" i="53"/>
  <c r="J302" i="53"/>
  <c r="J72" i="53"/>
  <c r="P392" i="53"/>
  <c r="R434" i="53"/>
  <c r="R96" i="54"/>
  <c r="P127" i="54"/>
  <c r="P149" i="54"/>
  <c r="R90" i="55"/>
  <c r="R152" i="55"/>
  <c r="P95" i="56"/>
  <c r="R124" i="56"/>
  <c r="R175" i="56"/>
  <c r="R199" i="56"/>
  <c r="P213" i="56"/>
  <c r="BK88" i="57"/>
  <c r="T88" i="58"/>
  <c r="R103" i="59"/>
  <c r="BK151" i="59"/>
  <c r="J151" i="59"/>
  <c r="J66" i="59" s="1"/>
  <c r="T140" i="60"/>
  <c r="R155" i="60"/>
  <c r="P162" i="60"/>
  <c r="BK213" i="60"/>
  <c r="J213" i="60"/>
  <c r="J73" i="60"/>
  <c r="R81" i="61"/>
  <c r="R80" i="61" s="1"/>
  <c r="P123" i="62"/>
  <c r="P229" i="62"/>
  <c r="T299" i="62"/>
  <c r="P93" i="63"/>
  <c r="P118" i="63"/>
  <c r="BK191" i="63"/>
  <c r="J191" i="63"/>
  <c r="J69" i="63" s="1"/>
  <c r="P88" i="65"/>
  <c r="P87" i="65" s="1"/>
  <c r="AU126" i="1" s="1"/>
  <c r="P228" i="67"/>
  <c r="R166" i="68"/>
  <c r="BK138" i="69"/>
  <c r="J138" i="69"/>
  <c r="J62" i="69" s="1"/>
  <c r="BK105" i="70"/>
  <c r="J105" i="70" s="1"/>
  <c r="J65" i="70" s="1"/>
  <c r="T111" i="70"/>
  <c r="P90" i="71"/>
  <c r="P110" i="71"/>
  <c r="R90" i="72"/>
  <c r="R102" i="72"/>
  <c r="T90" i="73"/>
  <c r="R113" i="73"/>
  <c r="R90" i="74"/>
  <c r="P99" i="74"/>
  <c r="T90" i="75"/>
  <c r="P110" i="75"/>
  <c r="P85" i="76"/>
  <c r="BK100" i="76"/>
  <c r="J100" i="76"/>
  <c r="J61" i="76" s="1"/>
  <c r="T100" i="76"/>
  <c r="T135" i="76"/>
  <c r="BK90" i="77"/>
  <c r="J90" i="77" s="1"/>
  <c r="J64" i="77" s="1"/>
  <c r="BK103" i="77"/>
  <c r="J103" i="77"/>
  <c r="J65" i="77" s="1"/>
  <c r="BK109" i="77"/>
  <c r="J109" i="77" s="1"/>
  <c r="J67" i="77" s="1"/>
  <c r="BK103" i="78"/>
  <c r="J103" i="78"/>
  <c r="J65" i="78" s="1"/>
  <c r="R109" i="78"/>
  <c r="BK96" i="79"/>
  <c r="J96" i="79"/>
  <c r="J65" i="79" s="1"/>
  <c r="BK113" i="79"/>
  <c r="J113" i="79" s="1"/>
  <c r="J67" i="79" s="1"/>
  <c r="P100" i="80"/>
  <c r="T103" i="80"/>
  <c r="R90" i="81"/>
  <c r="P103" i="81"/>
  <c r="T104" i="2"/>
  <c r="T103" i="2"/>
  <c r="R129" i="2"/>
  <c r="R181" i="2"/>
  <c r="P273" i="2"/>
  <c r="BK309" i="2"/>
  <c r="J309" i="2" s="1"/>
  <c r="J75" i="2" s="1"/>
  <c r="P330" i="2"/>
  <c r="T401" i="2"/>
  <c r="R92" i="3"/>
  <c r="R336" i="3"/>
  <c r="T115" i="5"/>
  <c r="T114" i="5"/>
  <c r="R172" i="6"/>
  <c r="T177" i="6"/>
  <c r="T234" i="6"/>
  <c r="BK327" i="6"/>
  <c r="J327" i="6" s="1"/>
  <c r="J73" i="6" s="1"/>
  <c r="BK345" i="6"/>
  <c r="J345" i="6"/>
  <c r="J74" i="6" s="1"/>
  <c r="R379" i="6"/>
  <c r="T96" i="7"/>
  <c r="BK117" i="7"/>
  <c r="J117" i="7" s="1"/>
  <c r="J68" i="7" s="1"/>
  <c r="R117" i="7"/>
  <c r="P145" i="7"/>
  <c r="P89" i="8"/>
  <c r="R107" i="8"/>
  <c r="R95" i="9"/>
  <c r="BK144" i="9"/>
  <c r="J144" i="9" s="1"/>
  <c r="J66" i="9" s="1"/>
  <c r="P167" i="9"/>
  <c r="P200" i="9"/>
  <c r="P203" i="9"/>
  <c r="P88" i="10"/>
  <c r="BK91" i="11"/>
  <c r="BK99" i="11"/>
  <c r="J99" i="11" s="1"/>
  <c r="J65" i="11" s="1"/>
  <c r="BK139" i="11"/>
  <c r="J139" i="11"/>
  <c r="J67" i="11" s="1"/>
  <c r="R127" i="12"/>
  <c r="BK134" i="12"/>
  <c r="J134" i="12"/>
  <c r="J69" i="12" s="1"/>
  <c r="T170" i="12"/>
  <c r="P244" i="12"/>
  <c r="BK295" i="12"/>
  <c r="J295" i="12" s="1"/>
  <c r="J75" i="12" s="1"/>
  <c r="P322" i="12"/>
  <c r="R363" i="12"/>
  <c r="T92" i="13"/>
  <c r="R272" i="13"/>
  <c r="R92" i="15"/>
  <c r="R91" i="15"/>
  <c r="R90" i="15" s="1"/>
  <c r="T100" i="16"/>
  <c r="P194" i="16"/>
  <c r="BK248" i="16"/>
  <c r="J248" i="16" s="1"/>
  <c r="J71" i="16" s="1"/>
  <c r="BK326" i="16"/>
  <c r="J326" i="16"/>
  <c r="J73" i="16" s="1"/>
  <c r="BK368" i="16"/>
  <c r="J368" i="16" s="1"/>
  <c r="J75" i="16" s="1"/>
  <c r="BK100" i="17"/>
  <c r="J100" i="17"/>
  <c r="J66" i="17" s="1"/>
  <c r="BK116" i="17"/>
  <c r="J116" i="17" s="1"/>
  <c r="J68" i="17" s="1"/>
  <c r="BK142" i="17"/>
  <c r="J142" i="17"/>
  <c r="J70" i="17" s="1"/>
  <c r="BK88" i="18"/>
  <c r="T120" i="19"/>
  <c r="T154" i="19"/>
  <c r="T179" i="19"/>
  <c r="T199" i="19"/>
  <c r="R120" i="20"/>
  <c r="BK113" i="21"/>
  <c r="J113" i="21" s="1"/>
  <c r="J65" i="21" s="1"/>
  <c r="T103" i="22"/>
  <c r="T173" i="22"/>
  <c r="R271" i="22"/>
  <c r="R306" i="22"/>
  <c r="P92" i="23"/>
  <c r="BK260" i="23"/>
  <c r="J260" i="23" s="1"/>
  <c r="J67" i="23" s="1"/>
  <c r="BK111" i="25"/>
  <c r="J111" i="25"/>
  <c r="J67" i="25" s="1"/>
  <c r="T100" i="26"/>
  <c r="R192" i="26"/>
  <c r="BK267" i="26"/>
  <c r="J267" i="26" s="1"/>
  <c r="J72" i="26" s="1"/>
  <c r="BK321" i="26"/>
  <c r="J321" i="26"/>
  <c r="J74" i="26" s="1"/>
  <c r="R346" i="26"/>
  <c r="P96" i="27"/>
  <c r="BK110" i="27"/>
  <c r="J110" i="27" s="1"/>
  <c r="J67" i="27" s="1"/>
  <c r="BK125" i="27"/>
  <c r="J125" i="27"/>
  <c r="J69" i="27" s="1"/>
  <c r="R141" i="27"/>
  <c r="BK90" i="28"/>
  <c r="R104" i="28"/>
  <c r="R122" i="29"/>
  <c r="P156" i="29"/>
  <c r="P181" i="29"/>
  <c r="T198" i="29"/>
  <c r="P120" i="30"/>
  <c r="P114" i="31"/>
  <c r="R132" i="31"/>
  <c r="P117" i="32"/>
  <c r="R136" i="32"/>
  <c r="BK204" i="32"/>
  <c r="J204" i="32" s="1"/>
  <c r="J74" i="32" s="1"/>
  <c r="P204" i="32"/>
  <c r="BK239" i="32"/>
  <c r="J239" i="32" s="1"/>
  <c r="J77" i="32" s="1"/>
  <c r="R280" i="32"/>
  <c r="T91" i="33"/>
  <c r="T90" i="33" s="1"/>
  <c r="T89" i="33" s="1"/>
  <c r="BK196" i="34"/>
  <c r="J196" i="34"/>
  <c r="J70" i="34" s="1"/>
  <c r="R268" i="34"/>
  <c r="BK315" i="34"/>
  <c r="J315" i="34"/>
  <c r="J73" i="34" s="1"/>
  <c r="BK356" i="34"/>
  <c r="J356" i="34" s="1"/>
  <c r="J75" i="34" s="1"/>
  <c r="P96" i="35"/>
  <c r="BK116" i="35"/>
  <c r="J116" i="35" s="1"/>
  <c r="J68" i="35" s="1"/>
  <c r="BK144" i="35"/>
  <c r="J144" i="35"/>
  <c r="J70" i="35" s="1"/>
  <c r="R158" i="35"/>
  <c r="T93" i="37"/>
  <c r="T124" i="37"/>
  <c r="R95" i="38"/>
  <c r="R144" i="38"/>
  <c r="P161" i="38"/>
  <c r="P195" i="38"/>
  <c r="BK201" i="38"/>
  <c r="J201" i="38"/>
  <c r="J72" i="38" s="1"/>
  <c r="BK120" i="39"/>
  <c r="J120" i="39" s="1"/>
  <c r="J65" i="39" s="1"/>
  <c r="P128" i="40"/>
  <c r="BK96" i="41"/>
  <c r="R108" i="41"/>
  <c r="BK152" i="41"/>
  <c r="J152" i="41" s="1"/>
  <c r="J70" i="41" s="1"/>
  <c r="BK161" i="41"/>
  <c r="J161" i="41"/>
  <c r="J72" i="41" s="1"/>
  <c r="P140" i="42"/>
  <c r="P92" i="44"/>
  <c r="P91" i="44"/>
  <c r="P90" i="44" s="1"/>
  <c r="AU102" i="1" s="1"/>
  <c r="T166" i="45"/>
  <c r="T187" i="45"/>
  <c r="P237" i="45"/>
  <c r="T94" i="46"/>
  <c r="BK92" i="47"/>
  <c r="BK134" i="47"/>
  <c r="J134" i="47" s="1"/>
  <c r="J66" i="47" s="1"/>
  <c r="R141" i="47"/>
  <c r="R157" i="47"/>
  <c r="T88" i="48"/>
  <c r="BK103" i="49"/>
  <c r="J103" i="49" s="1"/>
  <c r="J65" i="49" s="1"/>
  <c r="BK140" i="49"/>
  <c r="J140" i="49" s="1"/>
  <c r="J66" i="49" s="1"/>
  <c r="T235" i="49"/>
  <c r="T370" i="49"/>
  <c r="T416" i="49"/>
  <c r="BK501" i="49"/>
  <c r="J501" i="49"/>
  <c r="J79" i="49"/>
  <c r="P177" i="50"/>
  <c r="BK564" i="50"/>
  <c r="J564" i="50"/>
  <c r="J68" i="50"/>
  <c r="BK598" i="50"/>
  <c r="J598" i="50" s="1"/>
  <c r="J70" i="50" s="1"/>
  <c r="BK90" i="51"/>
  <c r="J90" i="51"/>
  <c r="J65" i="51" s="1"/>
  <c r="R105" i="52"/>
  <c r="R104" i="52"/>
  <c r="P101" i="53"/>
  <c r="BK195" i="53"/>
  <c r="J195" i="53"/>
  <c r="J68" i="53"/>
  <c r="T302" i="53"/>
  <c r="R392" i="53"/>
  <c r="P434" i="53"/>
  <c r="BK100" i="54"/>
  <c r="J100" i="54"/>
  <c r="J66" i="54" s="1"/>
  <c r="T112" i="54"/>
  <c r="BK149" i="54"/>
  <c r="J149" i="54"/>
  <c r="J70" i="54" s="1"/>
  <c r="R149" i="54"/>
  <c r="T133" i="55"/>
  <c r="T165" i="55"/>
  <c r="BK95" i="56"/>
  <c r="J95" i="56"/>
  <c r="J64" i="56"/>
  <c r="T124" i="56"/>
  <c r="BK182" i="56"/>
  <c r="J182" i="56"/>
  <c r="J69" i="56"/>
  <c r="BK208" i="56"/>
  <c r="J208" i="56" s="1"/>
  <c r="J71" i="56" s="1"/>
  <c r="T88" i="57"/>
  <c r="R88" i="58"/>
  <c r="T88" i="59"/>
  <c r="R128" i="59"/>
  <c r="R127" i="59"/>
  <c r="T97" i="60"/>
  <c r="T171" i="60"/>
  <c r="T123" i="62"/>
  <c r="T229" i="62"/>
  <c r="P299" i="62"/>
  <c r="R316" i="62"/>
  <c r="R136" i="63"/>
  <c r="T91" i="64"/>
  <c r="T89" i="64"/>
  <c r="T88" i="64" s="1"/>
  <c r="BK132" i="65"/>
  <c r="J132" i="65"/>
  <c r="J65" i="65"/>
  <c r="R266" i="67"/>
  <c r="BK166" i="68"/>
  <c r="J166" i="68"/>
  <c r="J62" i="68"/>
  <c r="T83" i="69"/>
  <c r="BK90" i="70"/>
  <c r="J90" i="70"/>
  <c r="J64" i="70"/>
  <c r="BK111" i="70"/>
  <c r="J111" i="70"/>
  <c r="J67" i="70"/>
  <c r="BK106" i="71"/>
  <c r="J106" i="71" s="1"/>
  <c r="J65" i="71" s="1"/>
  <c r="BK113" i="71"/>
  <c r="J113" i="71" s="1"/>
  <c r="J67" i="71" s="1"/>
  <c r="P90" i="72"/>
  <c r="BK99" i="72"/>
  <c r="J99" i="72"/>
  <c r="J66" i="72" s="1"/>
  <c r="R99" i="72"/>
  <c r="P106" i="73"/>
  <c r="P113" i="73"/>
  <c r="P90" i="74"/>
  <c r="AU136" i="1"/>
  <c r="BK99" i="74"/>
  <c r="J99" i="74" s="1"/>
  <c r="J66" i="74" s="1"/>
  <c r="P102" i="74"/>
  <c r="P89" i="74" s="1"/>
  <c r="BK90" i="75"/>
  <c r="J90" i="75" s="1"/>
  <c r="J64" i="75" s="1"/>
  <c r="R106" i="75"/>
  <c r="R110" i="75"/>
  <c r="T106" i="76"/>
  <c r="BK138" i="76"/>
  <c r="J138" i="76"/>
  <c r="J64" i="76" s="1"/>
  <c r="T90" i="77"/>
  <c r="P106" i="77"/>
  <c r="R90" i="78"/>
  <c r="P109" i="78"/>
  <c r="T91" i="79"/>
  <c r="T110" i="79"/>
  <c r="T113" i="79"/>
  <c r="BK100" i="80"/>
  <c r="J100" i="80" s="1"/>
  <c r="J65" i="80"/>
  <c r="BK106" i="80"/>
  <c r="J106" i="80" s="1"/>
  <c r="J67" i="80" s="1"/>
  <c r="P90" i="81"/>
  <c r="BK100" i="81"/>
  <c r="J100" i="81"/>
  <c r="J66" i="81" s="1"/>
  <c r="R100" i="81"/>
  <c r="P83" i="82"/>
  <c r="R104" i="2"/>
  <c r="R103" i="2" s="1"/>
  <c r="T136" i="2"/>
  <c r="T173" i="2"/>
  <c r="T246" i="2"/>
  <c r="T293" i="2"/>
  <c r="T345" i="2"/>
  <c r="R416" i="2"/>
  <c r="R138" i="3"/>
  <c r="R91" i="3" s="1"/>
  <c r="R90" i="3" s="1"/>
  <c r="T90" i="4"/>
  <c r="T89" i="4" s="1"/>
  <c r="T88" i="4" s="1"/>
  <c r="T92" i="5"/>
  <c r="T91" i="5"/>
  <c r="T90" i="5" s="1"/>
  <c r="P196" i="6"/>
  <c r="T281" i="6"/>
  <c r="R352" i="6"/>
  <c r="R389" i="6"/>
  <c r="BK96" i="7"/>
  <c r="J96" i="7" s="1"/>
  <c r="J65" i="7" s="1"/>
  <c r="BK111" i="7"/>
  <c r="J111" i="7"/>
  <c r="J67" i="7" s="1"/>
  <c r="R126" i="7"/>
  <c r="P159" i="7"/>
  <c r="T89" i="8"/>
  <c r="R110" i="8"/>
  <c r="P95" i="9"/>
  <c r="R144" i="9"/>
  <c r="T167" i="9"/>
  <c r="R200" i="9"/>
  <c r="P206" i="9"/>
  <c r="P120" i="10"/>
  <c r="R114" i="11"/>
  <c r="P153" i="11"/>
  <c r="R104" i="12"/>
  <c r="R103" i="12" s="1"/>
  <c r="T178" i="12"/>
  <c r="T260" i="12"/>
  <c r="T279" i="12"/>
  <c r="T316" i="12"/>
  <c r="T352" i="12"/>
  <c r="T377" i="12"/>
  <c r="BK92" i="13"/>
  <c r="P272" i="13"/>
  <c r="BK92" i="15"/>
  <c r="BK91" i="15" s="1"/>
  <c r="BK213" i="16"/>
  <c r="J213" i="16" s="1"/>
  <c r="J70" i="16" s="1"/>
  <c r="T290" i="16"/>
  <c r="T326" i="16"/>
  <c r="R368" i="16"/>
  <c r="T100" i="17"/>
  <c r="R116" i="17"/>
  <c r="P142" i="17"/>
  <c r="P100" i="18"/>
  <c r="P95" i="19"/>
  <c r="BK143" i="19"/>
  <c r="J143" i="19"/>
  <c r="J66" i="19" s="1"/>
  <c r="BK161" i="19"/>
  <c r="J161" i="19" s="1"/>
  <c r="J68" i="19" s="1"/>
  <c r="P193" i="19"/>
  <c r="P199" i="19"/>
  <c r="T120" i="20"/>
  <c r="T113" i="21"/>
  <c r="R103" i="22"/>
  <c r="P129" i="22"/>
  <c r="T129" i="22"/>
  <c r="R165" i="22"/>
  <c r="T165" i="22"/>
  <c r="BK239" i="22"/>
  <c r="J239" i="22" s="1"/>
  <c r="J72" i="22" s="1"/>
  <c r="T271" i="22"/>
  <c r="T287" i="22"/>
  <c r="BK355" i="22"/>
  <c r="J355" i="22"/>
  <c r="J79" i="22" s="1"/>
  <c r="R92" i="23"/>
  <c r="T260" i="23"/>
  <c r="R90" i="24"/>
  <c r="R89" i="24" s="1"/>
  <c r="R88" i="24" s="1"/>
  <c r="R111" i="25"/>
  <c r="R110" i="25"/>
  <c r="T164" i="26"/>
  <c r="T171" i="26"/>
  <c r="R229" i="26"/>
  <c r="R321" i="26"/>
  <c r="R354" i="26"/>
  <c r="P100" i="27"/>
  <c r="T110" i="27"/>
  <c r="P125" i="27"/>
  <c r="BK155" i="27"/>
  <c r="J155" i="27"/>
  <c r="J71" i="27" s="1"/>
  <c r="T109" i="28"/>
  <c r="T95" i="29"/>
  <c r="R145" i="29"/>
  <c r="R163" i="29"/>
  <c r="T195" i="29"/>
  <c r="R201" i="29"/>
  <c r="R120" i="30"/>
  <c r="BK114" i="31"/>
  <c r="J114" i="31"/>
  <c r="J65" i="31" s="1"/>
  <c r="P143" i="31"/>
  <c r="BK117" i="32"/>
  <c r="J117" i="32"/>
  <c r="J70" i="32" s="1"/>
  <c r="T136" i="32"/>
  <c r="P208" i="32"/>
  <c r="T239" i="32"/>
  <c r="P280" i="32"/>
  <c r="BK106" i="33"/>
  <c r="J106" i="33" s="1"/>
  <c r="J66" i="33" s="1"/>
  <c r="P99" i="34"/>
  <c r="R170" i="34"/>
  <c r="R177" i="34"/>
  <c r="P233" i="34"/>
  <c r="BK324" i="34"/>
  <c r="J324" i="34"/>
  <c r="J74" i="34" s="1"/>
  <c r="T356" i="34"/>
  <c r="T96" i="35"/>
  <c r="P110" i="35"/>
  <c r="T116" i="35"/>
  <c r="T144" i="35"/>
  <c r="P88" i="36"/>
  <c r="P87" i="36"/>
  <c r="AU93" i="1" s="1"/>
  <c r="BK93" i="37"/>
  <c r="J93" i="37" s="1"/>
  <c r="J66" i="37" s="1"/>
  <c r="P124" i="37"/>
  <c r="R119" i="38"/>
  <c r="P155" i="38"/>
  <c r="P183" i="38"/>
  <c r="BK198" i="38"/>
  <c r="J198" i="38"/>
  <c r="J71" i="38" s="1"/>
  <c r="BK88" i="39"/>
  <c r="J88" i="39" s="1"/>
  <c r="J64" i="39" s="1"/>
  <c r="T128" i="40"/>
  <c r="P96" i="41"/>
  <c r="BK108" i="41"/>
  <c r="J108" i="41"/>
  <c r="J66" i="41" s="1"/>
  <c r="P152" i="41"/>
  <c r="P161" i="41"/>
  <c r="R96" i="42"/>
  <c r="BK294" i="42"/>
  <c r="J294" i="42"/>
  <c r="J68" i="42" s="1"/>
  <c r="T302" i="42"/>
  <c r="R90" i="43"/>
  <c r="R89" i="43"/>
  <c r="R88" i="43" s="1"/>
  <c r="R157" i="45"/>
  <c r="BK187" i="45"/>
  <c r="J187" i="45"/>
  <c r="J70" i="45" s="1"/>
  <c r="BK237" i="45"/>
  <c r="J237" i="45" s="1"/>
  <c r="J72" i="45" s="1"/>
  <c r="BK94" i="46"/>
  <c r="J94" i="46"/>
  <c r="J65" i="46" s="1"/>
  <c r="P92" i="47"/>
  <c r="P134" i="47"/>
  <c r="T141" i="47"/>
  <c r="T157" i="47"/>
  <c r="P88" i="48"/>
  <c r="P87" i="48" s="1"/>
  <c r="AU106" i="1" s="1"/>
  <c r="R146" i="49"/>
  <c r="P227" i="49"/>
  <c r="BK335" i="49"/>
  <c r="J335" i="49"/>
  <c r="J72" i="49" s="1"/>
  <c r="R370" i="49"/>
  <c r="BK416" i="49"/>
  <c r="J416" i="49"/>
  <c r="J76" i="49" s="1"/>
  <c r="T501" i="49"/>
  <c r="P97" i="50"/>
  <c r="T528" i="50"/>
  <c r="P583" i="50"/>
  <c r="BK92" i="52"/>
  <c r="J92" i="52" s="1"/>
  <c r="J65" i="52" s="1"/>
  <c r="BK101" i="53"/>
  <c r="P182" i="53"/>
  <c r="R222" i="53"/>
  <c r="BK266" i="53"/>
  <c r="J266" i="53" s="1"/>
  <c r="J71" i="53" s="1"/>
  <c r="R361" i="53"/>
  <c r="R386" i="53"/>
  <c r="T426" i="53"/>
  <c r="R100" i="54"/>
  <c r="R127" i="54"/>
  <c r="P164" i="54"/>
  <c r="R133" i="55"/>
  <c r="R165" i="55"/>
  <c r="P99" i="56"/>
  <c r="R156" i="56"/>
  <c r="T175" i="56"/>
  <c r="T199" i="56"/>
  <c r="R213" i="56"/>
  <c r="T120" i="57"/>
  <c r="BK103" i="59"/>
  <c r="J103" i="59"/>
  <c r="J62" i="59" s="1"/>
  <c r="P151" i="59"/>
  <c r="R140" i="60"/>
  <c r="P155" i="60"/>
  <c r="BK162" i="60"/>
  <c r="J162" i="60"/>
  <c r="J69" i="60" s="1"/>
  <c r="R213" i="60"/>
  <c r="P102" i="62"/>
  <c r="P109" i="62"/>
  <c r="T233" i="62"/>
  <c r="T316" i="62"/>
  <c r="T93" i="63"/>
  <c r="R118" i="63"/>
  <c r="R191" i="63"/>
  <c r="BK88" i="65"/>
  <c r="J88" i="65" s="1"/>
  <c r="J64" i="65" s="1"/>
  <c r="T103" i="66"/>
  <c r="T88" i="66" s="1"/>
  <c r="T87" i="66" s="1"/>
  <c r="P86" i="67"/>
  <c r="P85" i="67" s="1"/>
  <c r="AU128" i="1" s="1"/>
  <c r="P266" i="67"/>
  <c r="T85" i="68"/>
  <c r="T176" i="68"/>
  <c r="P138" i="69"/>
  <c r="T90" i="70"/>
  <c r="R108" i="70"/>
  <c r="R90" i="71"/>
  <c r="T110" i="71"/>
  <c r="BK96" i="72"/>
  <c r="J96" i="72"/>
  <c r="J65" i="72" s="1"/>
  <c r="P102" i="72"/>
  <c r="R90" i="73"/>
  <c r="BK113" i="73"/>
  <c r="J113" i="73" s="1"/>
  <c r="J67" i="73" s="1"/>
  <c r="R95" i="74"/>
  <c r="R102" i="74"/>
  <c r="P106" i="75"/>
  <c r="R113" i="75"/>
  <c r="R85" i="76"/>
  <c r="P100" i="76"/>
  <c r="BK135" i="76"/>
  <c r="J135" i="76" s="1"/>
  <c r="J63" i="76" s="1"/>
  <c r="R138" i="76"/>
  <c r="P103" i="77"/>
  <c r="P109" i="77"/>
  <c r="R103" i="78"/>
  <c r="P106" i="78"/>
  <c r="P91" i="79"/>
  <c r="P110" i="79"/>
  <c r="R113" i="79"/>
  <c r="P90" i="80"/>
  <c r="BK103" i="80"/>
  <c r="J103" i="80" s="1"/>
  <c r="J66" i="80" s="1"/>
  <c r="T90" i="81"/>
  <c r="P100" i="81"/>
  <c r="T115" i="82"/>
  <c r="BK129" i="2"/>
  <c r="J129" i="2"/>
  <c r="J66" i="2" s="1"/>
  <c r="BK181" i="2"/>
  <c r="J181" i="2" s="1"/>
  <c r="J71" i="2" s="1"/>
  <c r="BK273" i="2"/>
  <c r="J273" i="2"/>
  <c r="J73" i="2" s="1"/>
  <c r="R309" i="2"/>
  <c r="R330" i="2"/>
  <c r="BK401" i="2"/>
  <c r="J401" i="2" s="1"/>
  <c r="J79" i="2" s="1"/>
  <c r="T92" i="3"/>
  <c r="P336" i="3"/>
  <c r="P90" i="4"/>
  <c r="P89" i="4"/>
  <c r="P88" i="4" s="1"/>
  <c r="AU58" i="1" s="1"/>
  <c r="BK115" i="5"/>
  <c r="J115" i="5"/>
  <c r="J67" i="5" s="1"/>
  <c r="P172" i="6"/>
  <c r="P177" i="6"/>
  <c r="BK234" i="6"/>
  <c r="J234" i="6" s="1"/>
  <c r="J71" i="6" s="1"/>
  <c r="R327" i="6"/>
  <c r="R345" i="6"/>
  <c r="BK379" i="6"/>
  <c r="J379" i="6" s="1"/>
  <c r="J76" i="6" s="1"/>
  <c r="P96" i="7"/>
  <c r="P111" i="7"/>
  <c r="P126" i="7"/>
  <c r="BK159" i="7"/>
  <c r="J159" i="7"/>
  <c r="J71" i="7" s="1"/>
  <c r="P107" i="8"/>
  <c r="P121" i="9"/>
  <c r="T160" i="9"/>
  <c r="R184" i="9"/>
  <c r="BK206" i="9"/>
  <c r="J206" i="9" s="1"/>
  <c r="J72" i="9" s="1"/>
  <c r="BK88" i="10"/>
  <c r="J88" i="10" s="1"/>
  <c r="J64" i="10" s="1"/>
  <c r="T114" i="11"/>
  <c r="T139" i="11"/>
  <c r="BK127" i="12"/>
  <c r="J127" i="12" s="1"/>
  <c r="J66" i="12" s="1"/>
  <c r="T134" i="12"/>
  <c r="BK170" i="12"/>
  <c r="J170" i="12" s="1"/>
  <c r="J70" i="12" s="1"/>
  <c r="BK244" i="12"/>
  <c r="J244" i="12" s="1"/>
  <c r="J72" i="12" s="1"/>
  <c r="BK279" i="12"/>
  <c r="J279" i="12"/>
  <c r="J74" i="12" s="1"/>
  <c r="BK316" i="12"/>
  <c r="J316" i="12"/>
  <c r="J76" i="12"/>
  <c r="BK352" i="12"/>
  <c r="J352" i="12" s="1"/>
  <c r="J78" i="12" s="1"/>
  <c r="P377" i="12"/>
  <c r="P92" i="13"/>
  <c r="BK272" i="13"/>
  <c r="J272" i="13"/>
  <c r="J67" i="13"/>
  <c r="T90" i="14"/>
  <c r="T89" i="14" s="1"/>
  <c r="T88" i="14" s="1"/>
  <c r="P111" i="15"/>
  <c r="P110" i="15" s="1"/>
  <c r="P189" i="16"/>
  <c r="T194" i="16"/>
  <c r="T248" i="16"/>
  <c r="BK344" i="16"/>
  <c r="J344" i="16" s="1"/>
  <c r="J74" i="16" s="1"/>
  <c r="P376" i="16"/>
  <c r="P100" i="17"/>
  <c r="T116" i="17"/>
  <c r="R142" i="17"/>
  <c r="BK100" i="18"/>
  <c r="J100" i="18" s="1"/>
  <c r="J65" i="18" s="1"/>
  <c r="R95" i="19"/>
  <c r="P143" i="19"/>
  <c r="R161" i="19"/>
  <c r="R193" i="19"/>
  <c r="R196" i="19"/>
  <c r="BK88" i="20"/>
  <c r="BK89" i="21"/>
  <c r="J89" i="21" s="1"/>
  <c r="J64" i="21" s="1"/>
  <c r="R131" i="21"/>
  <c r="P122" i="22"/>
  <c r="BK173" i="22"/>
  <c r="J173" i="22"/>
  <c r="J71" i="22"/>
  <c r="P239" i="22"/>
  <c r="BK252" i="22"/>
  <c r="J252" i="22"/>
  <c r="J73" i="22"/>
  <c r="BK287" i="22"/>
  <c r="J287" i="22" s="1"/>
  <c r="J75" i="22" s="1"/>
  <c r="T355" i="22"/>
  <c r="BK92" i="23"/>
  <c r="J92" i="23" s="1"/>
  <c r="J65" i="23" s="1"/>
  <c r="P260" i="23"/>
  <c r="BK92" i="25"/>
  <c r="J92" i="25" s="1"/>
  <c r="J65" i="25" s="1"/>
  <c r="P100" i="26"/>
  <c r="BK192" i="26"/>
  <c r="J192" i="26" s="1"/>
  <c r="J70" i="26" s="1"/>
  <c r="T267" i="26"/>
  <c r="T321" i="26"/>
  <c r="T96" i="27"/>
  <c r="R110" i="27"/>
  <c r="R125" i="27"/>
  <c r="T155" i="27"/>
  <c r="R95" i="29"/>
  <c r="P145" i="29"/>
  <c r="BK163" i="29"/>
  <c r="J163" i="29" s="1"/>
  <c r="J68" i="29" s="1"/>
  <c r="P195" i="29"/>
  <c r="P198" i="29"/>
  <c r="T88" i="30"/>
  <c r="T87" i="30" s="1"/>
  <c r="R114" i="31"/>
  <c r="P132" i="31"/>
  <c r="T117" i="32"/>
  <c r="P136" i="32"/>
  <c r="T208" i="32"/>
  <c r="R91" i="33"/>
  <c r="BK99" i="34"/>
  <c r="J99" i="34" s="1"/>
  <c r="J64" i="34" s="1"/>
  <c r="T170" i="34"/>
  <c r="BK268" i="34"/>
  <c r="J268" i="34" s="1"/>
  <c r="J72" i="34" s="1"/>
  <c r="R315" i="34"/>
  <c r="BK366" i="34"/>
  <c r="J366" i="34" s="1"/>
  <c r="J76" i="34" s="1"/>
  <c r="R100" i="35"/>
  <c r="BK125" i="35"/>
  <c r="J125" i="35" s="1"/>
  <c r="J69" i="35" s="1"/>
  <c r="R144" i="35"/>
  <c r="R110" i="37"/>
  <c r="T119" i="38"/>
  <c r="R155" i="38"/>
  <c r="R183" i="38"/>
  <c r="T198" i="38"/>
  <c r="P88" i="39"/>
  <c r="P87" i="39"/>
  <c r="AU96" i="1"/>
  <c r="R128" i="40"/>
  <c r="T96" i="41"/>
  <c r="T108" i="41"/>
  <c r="T95" i="41" s="1"/>
  <c r="T152" i="41"/>
  <c r="R161" i="41"/>
  <c r="P96" i="42"/>
  <c r="P288" i="42"/>
  <c r="BK302" i="42"/>
  <c r="J302" i="42" s="1"/>
  <c r="J69" i="42" s="1"/>
  <c r="BK90" i="43"/>
  <c r="T92" i="44"/>
  <c r="T91" i="44" s="1"/>
  <c r="T90" i="44" s="1"/>
  <c r="T96" i="45"/>
  <c r="P157" i="45"/>
  <c r="R199" i="45"/>
  <c r="R281" i="45"/>
  <c r="P94" i="46"/>
  <c r="T110" i="47"/>
  <c r="P148" i="47"/>
  <c r="BK118" i="48"/>
  <c r="J118" i="48"/>
  <c r="J65" i="48" s="1"/>
  <c r="BK146" i="49"/>
  <c r="R227" i="49"/>
  <c r="R335" i="49"/>
  <c r="R355" i="49"/>
  <c r="P393" i="49"/>
  <c r="BK463" i="49"/>
  <c r="J463" i="49"/>
  <c r="J77" i="49"/>
  <c r="T177" i="50"/>
  <c r="P564" i="50"/>
  <c r="P90" i="51"/>
  <c r="P89" i="51" s="1"/>
  <c r="P88" i="51" s="1"/>
  <c r="AU110" i="1" s="1"/>
  <c r="T105" i="52"/>
  <c r="T104" i="52" s="1"/>
  <c r="R195" i="53"/>
  <c r="R302" i="53"/>
  <c r="T392" i="53"/>
  <c r="T434" i="53"/>
  <c r="P96" i="54"/>
  <c r="P112" i="54"/>
  <c r="T127" i="54"/>
  <c r="T149" i="54"/>
  <c r="BK90" i="55"/>
  <c r="T152" i="55"/>
  <c r="R99" i="56"/>
  <c r="P156" i="56"/>
  <c r="R182" i="56"/>
  <c r="P208" i="56"/>
  <c r="R88" i="57"/>
  <c r="R87" i="57" s="1"/>
  <c r="P99" i="58"/>
  <c r="R88" i="59"/>
  <c r="R87" i="59"/>
  <c r="P128" i="59"/>
  <c r="P127" i="59" s="1"/>
  <c r="BK140" i="60"/>
  <c r="J140" i="60"/>
  <c r="J66" i="60" s="1"/>
  <c r="BK155" i="60"/>
  <c r="J155" i="60" s="1"/>
  <c r="J68" i="60" s="1"/>
  <c r="R162" i="60"/>
  <c r="T213" i="60"/>
  <c r="T102" i="62"/>
  <c r="T109" i="62"/>
  <c r="BK233" i="62"/>
  <c r="J233" i="62" s="1"/>
  <c r="J72" i="62" s="1"/>
  <c r="BK316" i="62"/>
  <c r="J316" i="62" s="1"/>
  <c r="J74" i="62" s="1"/>
  <c r="T136" i="63"/>
  <c r="BK91" i="64"/>
  <c r="J91" i="64" s="1"/>
  <c r="J66" i="64" s="1"/>
  <c r="R132" i="65"/>
  <c r="BK103" i="66"/>
  <c r="J103" i="66" s="1"/>
  <c r="J65" i="66" s="1"/>
  <c r="R86" i="67"/>
  <c r="T266" i="67"/>
  <c r="BK85" i="68"/>
  <c r="J85" i="68" s="1"/>
  <c r="J60" i="68" s="1"/>
  <c r="R176" i="68"/>
  <c r="R83" i="69"/>
  <c r="R82" i="69" s="1"/>
  <c r="P105" i="70"/>
  <c r="P108" i="70"/>
  <c r="T106" i="71"/>
  <c r="P113" i="71"/>
  <c r="BK90" i="72"/>
  <c r="J90" i="72"/>
  <c r="J64" i="72" s="1"/>
  <c r="P96" i="72"/>
  <c r="P99" i="72"/>
  <c r="R106" i="73"/>
  <c r="T113" i="73"/>
  <c r="BK95" i="74"/>
  <c r="J95" i="74" s="1"/>
  <c r="J65" i="74" s="1"/>
  <c r="R99" i="74"/>
  <c r="R90" i="75"/>
  <c r="R89" i="75" s="1"/>
  <c r="BK113" i="75"/>
  <c r="J113" i="75" s="1"/>
  <c r="J67" i="75" s="1"/>
  <c r="T85" i="76"/>
  <c r="R100" i="76"/>
  <c r="R135" i="76"/>
  <c r="R90" i="77"/>
  <c r="R106" i="77"/>
  <c r="P90" i="78"/>
  <c r="T106" i="78"/>
  <c r="R91" i="79"/>
  <c r="R90" i="79" s="1"/>
  <c r="R110" i="79"/>
  <c r="BK116" i="79"/>
  <c r="J116" i="79" s="1"/>
  <c r="J68" i="79" s="1"/>
  <c r="T100" i="80"/>
  <c r="T106" i="80"/>
  <c r="R97" i="81"/>
  <c r="T103" i="81"/>
  <c r="T83" i="82"/>
  <c r="T82" i="82" s="1"/>
  <c r="BK115" i="82"/>
  <c r="J115" i="82" s="1"/>
  <c r="J62" i="82" s="1"/>
  <c r="BK90" i="83"/>
  <c r="J90" i="83" s="1"/>
  <c r="J61" i="83" s="1"/>
  <c r="BK104" i="2"/>
  <c r="J104" i="2" s="1"/>
  <c r="J65" i="2" s="1"/>
  <c r="P129" i="2"/>
  <c r="P181" i="2"/>
  <c r="R273" i="2"/>
  <c r="T309" i="2"/>
  <c r="T330" i="2"/>
  <c r="P401" i="2"/>
  <c r="P138" i="3"/>
  <c r="R115" i="5"/>
  <c r="R114" i="5" s="1"/>
  <c r="R101" i="6"/>
  <c r="T196" i="6"/>
  <c r="P281" i="6"/>
  <c r="P352" i="6"/>
  <c r="P389" i="6"/>
  <c r="R96" i="7"/>
  <c r="R111" i="7"/>
  <c r="T107" i="8"/>
  <c r="T121" i="9"/>
  <c r="P160" i="9"/>
  <c r="T184" i="9"/>
  <c r="T203" i="9"/>
  <c r="R120" i="10"/>
  <c r="BK114" i="11"/>
  <c r="J114" i="11" s="1"/>
  <c r="J66" i="11" s="1"/>
  <c r="P139" i="11"/>
  <c r="T127" i="12"/>
  <c r="P134" i="12"/>
  <c r="P170" i="12"/>
  <c r="P260" i="12"/>
  <c r="P279" i="12"/>
  <c r="BK322" i="12"/>
  <c r="J322" i="12" s="1"/>
  <c r="J77" i="12" s="1"/>
  <c r="BK363" i="12"/>
  <c r="J363" i="12" s="1"/>
  <c r="J79" i="12" s="1"/>
  <c r="R92" i="13"/>
  <c r="T272" i="13"/>
  <c r="T111" i="15"/>
  <c r="T110" i="15" s="1"/>
  <c r="R189" i="16"/>
  <c r="R213" i="16"/>
  <c r="R290" i="16"/>
  <c r="P326" i="16"/>
  <c r="T368" i="16"/>
  <c r="R96" i="17"/>
  <c r="R110" i="17"/>
  <c r="R125" i="17"/>
  <c r="P156" i="17"/>
  <c r="P88" i="18"/>
  <c r="P87" i="18" s="1"/>
  <c r="AU73" i="1" s="1"/>
  <c r="R120" i="19"/>
  <c r="BK154" i="19"/>
  <c r="J154" i="19" s="1"/>
  <c r="J67" i="19" s="1"/>
  <c r="BK179" i="19"/>
  <c r="J179" i="19" s="1"/>
  <c r="J69" i="19" s="1"/>
  <c r="P196" i="19"/>
  <c r="BK120" i="20"/>
  <c r="J120" i="20" s="1"/>
  <c r="J65" i="20" s="1"/>
  <c r="R89" i="21"/>
  <c r="P131" i="21"/>
  <c r="BK103" i="22"/>
  <c r="T122" i="22"/>
  <c r="T239" i="22"/>
  <c r="T252" i="22"/>
  <c r="T306" i="22"/>
  <c r="R130" i="23"/>
  <c r="BK90" i="24"/>
  <c r="J90" i="24"/>
  <c r="J65" i="24" s="1"/>
  <c r="P92" i="25"/>
  <c r="P91" i="25" s="1"/>
  <c r="BK100" i="26"/>
  <c r="J100" i="26" s="1"/>
  <c r="J64" i="26" s="1"/>
  <c r="P192" i="26"/>
  <c r="T229" i="26"/>
  <c r="T303" i="26"/>
  <c r="T346" i="26"/>
  <c r="R100" i="27"/>
  <c r="P116" i="27"/>
  <c r="T125" i="27"/>
  <c r="P155" i="27"/>
  <c r="BK104" i="28"/>
  <c r="J104" i="28"/>
  <c r="J66" i="28" s="1"/>
  <c r="P104" i="28"/>
  <c r="P95" i="29"/>
  <c r="T145" i="29"/>
  <c r="T163" i="29"/>
  <c r="BK195" i="29"/>
  <c r="J195" i="29" s="1"/>
  <c r="J70" i="29" s="1"/>
  <c r="BK201" i="29"/>
  <c r="J201" i="29" s="1"/>
  <c r="J72" i="29" s="1"/>
  <c r="BK88" i="30"/>
  <c r="J88" i="30" s="1"/>
  <c r="J64" i="30" s="1"/>
  <c r="P90" i="31"/>
  <c r="P89" i="31"/>
  <c r="AU87" i="1" s="1"/>
  <c r="BK132" i="31"/>
  <c r="J132" i="31" s="1"/>
  <c r="J66" i="31" s="1"/>
  <c r="P105" i="32"/>
  <c r="P102" i="32" s="1"/>
  <c r="BK111" i="32"/>
  <c r="P150" i="32"/>
  <c r="T204" i="32"/>
  <c r="R239" i="32"/>
  <c r="R266" i="32"/>
  <c r="P106" i="33"/>
  <c r="T99" i="34"/>
  <c r="P196" i="34"/>
  <c r="T233" i="34"/>
  <c r="T324" i="34"/>
  <c r="R366" i="34"/>
  <c r="R96" i="35"/>
  <c r="P116" i="35"/>
  <c r="BK110" i="37"/>
  <c r="J110" i="37" s="1"/>
  <c r="J67" i="37" s="1"/>
  <c r="P119" i="38"/>
  <c r="T155" i="38"/>
  <c r="T183" i="38"/>
  <c r="R198" i="38"/>
  <c r="R120" i="39"/>
  <c r="P89" i="40"/>
  <c r="R111" i="40"/>
  <c r="R96" i="41"/>
  <c r="R95" i="41" s="1"/>
  <c r="P108" i="41"/>
  <c r="R152" i="41"/>
  <c r="T161" i="41"/>
  <c r="T140" i="42"/>
  <c r="P294" i="42"/>
  <c r="R166" i="45"/>
  <c r="BK199" i="45"/>
  <c r="J199" i="45" s="1"/>
  <c r="J71" i="45" s="1"/>
  <c r="BK281" i="45"/>
  <c r="J281" i="45" s="1"/>
  <c r="J73" i="45" s="1"/>
  <c r="R88" i="46"/>
  <c r="R87" i="46" s="1"/>
  <c r="BK110" i="47"/>
  <c r="J110" i="47" s="1"/>
  <c r="J65" i="47" s="1"/>
  <c r="BK141" i="47"/>
  <c r="J141" i="47" s="1"/>
  <c r="J67" i="47" s="1"/>
  <c r="P157" i="47"/>
  <c r="R88" i="48"/>
  <c r="R87" i="48" s="1"/>
  <c r="P146" i="49"/>
  <c r="P145" i="49"/>
  <c r="T227" i="49"/>
  <c r="T335" i="49"/>
  <c r="T355" i="49"/>
  <c r="R393" i="49"/>
  <c r="T463" i="49"/>
  <c r="R97" i="50"/>
  <c r="P528" i="50"/>
  <c r="T583" i="50"/>
  <c r="T92" i="52"/>
  <c r="T91" i="52" s="1"/>
  <c r="T90" i="52" s="1"/>
  <c r="T182" i="53"/>
  <c r="P222" i="53"/>
  <c r="R266" i="53"/>
  <c r="T361" i="53"/>
  <c r="P386" i="53"/>
  <c r="BK426" i="53"/>
  <c r="J426" i="53" s="1"/>
  <c r="J76" i="53" s="1"/>
  <c r="T96" i="54"/>
  <c r="R112" i="54"/>
  <c r="R118" i="54"/>
  <c r="T164" i="54"/>
  <c r="T90" i="55"/>
  <c r="T89" i="55" s="1"/>
  <c r="P152" i="55"/>
  <c r="T95" i="56"/>
  <c r="P124" i="56"/>
  <c r="T182" i="56"/>
  <c r="R208" i="56"/>
  <c r="BK120" i="57"/>
  <c r="J120" i="57"/>
  <c r="J65" i="57" s="1"/>
  <c r="BK88" i="58"/>
  <c r="J88" i="58" s="1"/>
  <c r="J64" i="58" s="1"/>
  <c r="T99" i="58"/>
  <c r="P88" i="59"/>
  <c r="T128" i="59"/>
  <c r="T127" i="59"/>
  <c r="P97" i="60"/>
  <c r="R171" i="60"/>
  <c r="BK123" i="62"/>
  <c r="J123" i="62"/>
  <c r="J69" i="62" s="1"/>
  <c r="BK229" i="62"/>
  <c r="J229" i="62" s="1"/>
  <c r="J70" i="62" s="1"/>
  <c r="BK299" i="62"/>
  <c r="J299" i="62" s="1"/>
  <c r="J73" i="62" s="1"/>
  <c r="P136" i="63"/>
  <c r="R91" i="64"/>
  <c r="R89" i="64" s="1"/>
  <c r="R88" i="64" s="1"/>
  <c r="T132" i="65"/>
  <c r="R103" i="66"/>
  <c r="R88" i="66" s="1"/>
  <c r="R87" i="66" s="1"/>
  <c r="BK228" i="67"/>
  <c r="J228" i="67" s="1"/>
  <c r="J63" i="67" s="1"/>
  <c r="P85" i="68"/>
  <c r="T166" i="68"/>
  <c r="T138" i="69"/>
  <c r="R105" i="70"/>
  <c r="R111" i="70"/>
  <c r="P106" i="71"/>
  <c r="R110" i="71"/>
  <c r="T90" i="72"/>
  <c r="BK102" i="72"/>
  <c r="J102" i="72"/>
  <c r="J67" i="72" s="1"/>
  <c r="BK90" i="73"/>
  <c r="T106" i="73"/>
  <c r="R110" i="73"/>
  <c r="T95" i="74"/>
  <c r="T102" i="74"/>
  <c r="BK106" i="75"/>
  <c r="J106" i="75"/>
  <c r="J65" i="75" s="1"/>
  <c r="P113" i="75"/>
  <c r="BK106" i="76"/>
  <c r="J106" i="76"/>
  <c r="J62" i="76" s="1"/>
  <c r="T138" i="76"/>
  <c r="P90" i="77"/>
  <c r="P89" i="77"/>
  <c r="AU140" i="1" s="1"/>
  <c r="T103" i="77"/>
  <c r="R109" i="77"/>
  <c r="T90" i="78"/>
  <c r="BK109" i="78"/>
  <c r="J109" i="78" s="1"/>
  <c r="J67" i="78" s="1"/>
  <c r="T96" i="79"/>
  <c r="P113" i="79"/>
  <c r="BK90" i="80"/>
  <c r="J90" i="80"/>
  <c r="J64" i="80"/>
  <c r="P106" i="80"/>
  <c r="P97" i="81"/>
  <c r="R103" i="81"/>
  <c r="R115" i="82"/>
  <c r="BK190" i="83"/>
  <c r="J190" i="83" s="1"/>
  <c r="J64" i="83" s="1"/>
  <c r="P136" i="2"/>
  <c r="R173" i="2"/>
  <c r="R246" i="2"/>
  <c r="R293" i="2"/>
  <c r="R345" i="2"/>
  <c r="T416" i="2"/>
  <c r="BK138" i="3"/>
  <c r="J138" i="3" s="1"/>
  <c r="J66" i="3" s="1"/>
  <c r="BK92" i="5"/>
  <c r="J92" i="5" s="1"/>
  <c r="J65" i="5" s="1"/>
  <c r="BK101" i="6"/>
  <c r="J101" i="6" s="1"/>
  <c r="J64" i="6" s="1"/>
  <c r="BK177" i="6"/>
  <c r="J177" i="6"/>
  <c r="J68" i="6" s="1"/>
  <c r="R234" i="6"/>
  <c r="T327" i="6"/>
  <c r="P345" i="6"/>
  <c r="T379" i="6"/>
  <c r="BK100" i="7"/>
  <c r="J100" i="7" s="1"/>
  <c r="J66" i="7" s="1"/>
  <c r="P117" i="7"/>
  <c r="T117" i="7"/>
  <c r="R145" i="7"/>
  <c r="BK107" i="8"/>
  <c r="J107" i="8" s="1"/>
  <c r="J65" i="8" s="1"/>
  <c r="R121" i="9"/>
  <c r="R160" i="9"/>
  <c r="P184" i="9"/>
  <c r="R203" i="9"/>
  <c r="R88" i="10"/>
  <c r="R87" i="10"/>
  <c r="R91" i="11"/>
  <c r="R99" i="11"/>
  <c r="R139" i="11"/>
  <c r="T104" i="12"/>
  <c r="T103" i="12" s="1"/>
  <c r="P178" i="12"/>
  <c r="R260" i="12"/>
  <c r="R279" i="12"/>
  <c r="R322" i="12"/>
  <c r="P363" i="12"/>
  <c r="BK127" i="13"/>
  <c r="J127" i="13"/>
  <c r="J66" i="13" s="1"/>
  <c r="BK90" i="14"/>
  <c r="J90" i="14" s="1"/>
  <c r="J65" i="14" s="1"/>
  <c r="T92" i="15"/>
  <c r="T91" i="15"/>
  <c r="T90" i="15" s="1"/>
  <c r="P100" i="16"/>
  <c r="P99" i="16" s="1"/>
  <c r="AU71" i="1" s="1"/>
  <c r="R194" i="16"/>
  <c r="R248" i="16"/>
  <c r="R344" i="16"/>
  <c r="BK376" i="16"/>
  <c r="J376" i="16" s="1"/>
  <c r="J76" i="16" s="1"/>
  <c r="T96" i="17"/>
  <c r="T110" i="17"/>
  <c r="T125" i="17"/>
  <c r="T156" i="17"/>
  <c r="R88" i="18"/>
  <c r="BK95" i="19"/>
  <c r="R143" i="19"/>
  <c r="T161" i="19"/>
  <c r="T193" i="19"/>
  <c r="T196" i="19"/>
  <c r="P88" i="20"/>
  <c r="P89" i="21"/>
  <c r="P88" i="21" s="1"/>
  <c r="AU76" i="1" s="1"/>
  <c r="BK131" i="21"/>
  <c r="J131" i="21"/>
  <c r="J66" i="21" s="1"/>
  <c r="R122" i="22"/>
  <c r="R239" i="22"/>
  <c r="BK271" i="22"/>
  <c r="J271" i="22" s="1"/>
  <c r="J74" i="22" s="1"/>
  <c r="P287" i="22"/>
  <c r="R355" i="22"/>
  <c r="T92" i="23"/>
  <c r="R260" i="23"/>
  <c r="T92" i="25"/>
  <c r="T91" i="25"/>
  <c r="T90" i="25" s="1"/>
  <c r="R164" i="26"/>
  <c r="R171" i="26"/>
  <c r="P267" i="26"/>
  <c r="P321" i="26"/>
  <c r="BK354" i="26"/>
  <c r="J354" i="26"/>
  <c r="J76" i="26"/>
  <c r="T104" i="28"/>
  <c r="BK122" i="29"/>
  <c r="J122" i="29"/>
  <c r="J65" i="29"/>
  <c r="BK156" i="29"/>
  <c r="J156" i="29"/>
  <c r="J67" i="29"/>
  <c r="T181" i="29"/>
  <c r="BK198" i="29"/>
  <c r="J198" i="29"/>
  <c r="J71" i="29"/>
  <c r="BK120" i="30"/>
  <c r="J120" i="30" s="1"/>
  <c r="J65" i="30" s="1"/>
  <c r="R90" i="31"/>
  <c r="R89" i="31"/>
  <c r="BK143" i="31"/>
  <c r="J143" i="31" s="1"/>
  <c r="J67" i="31" s="1"/>
  <c r="T105" i="32"/>
  <c r="T102" i="32" s="1"/>
  <c r="T111" i="32"/>
  <c r="BK150" i="32"/>
  <c r="J150" i="32"/>
  <c r="J73" i="32" s="1"/>
  <c r="R208" i="32"/>
  <c r="T221" i="32"/>
  <c r="T280" i="32"/>
  <c r="BK91" i="33"/>
  <c r="J91" i="33" s="1"/>
  <c r="J65" i="33" s="1"/>
  <c r="R99" i="34"/>
  <c r="BK177" i="34"/>
  <c r="J177" i="34" s="1"/>
  <c r="J68" i="34" s="1"/>
  <c r="T177" i="34"/>
  <c r="BK233" i="34"/>
  <c r="J233" i="34" s="1"/>
  <c r="J71" i="34" s="1"/>
  <c r="P324" i="34"/>
  <c r="T366" i="34"/>
  <c r="P100" i="35"/>
  <c r="T110" i="35"/>
  <c r="P125" i="35"/>
  <c r="P158" i="35"/>
  <c r="T88" i="36"/>
  <c r="T87" i="36"/>
  <c r="P93" i="37"/>
  <c r="P92" i="37" s="1"/>
  <c r="P91" i="37" s="1"/>
  <c r="P90" i="37" s="1"/>
  <c r="AU94" i="1" s="1"/>
  <c r="BK124" i="37"/>
  <c r="J124" i="37" s="1"/>
  <c r="J68" i="37" s="1"/>
  <c r="BK95" i="38"/>
  <c r="J95" i="38" s="1"/>
  <c r="J64" i="38" s="1"/>
  <c r="T144" i="38"/>
  <c r="T161" i="38"/>
  <c r="R195" i="38"/>
  <c r="R201" i="38"/>
  <c r="R88" i="39"/>
  <c r="R87" i="39"/>
  <c r="R89" i="40"/>
  <c r="R88" i="40" s="1"/>
  <c r="P111" i="40"/>
  <c r="P114" i="41"/>
  <c r="P113" i="41" s="1"/>
  <c r="BK96" i="42"/>
  <c r="J96" i="42"/>
  <c r="J65" i="42"/>
  <c r="BK288" i="42"/>
  <c r="J288" i="42" s="1"/>
  <c r="J67" i="42" s="1"/>
  <c r="R302" i="42"/>
  <c r="T90" i="43"/>
  <c r="T89" i="43" s="1"/>
  <c r="T88" i="43" s="1"/>
  <c r="R92" i="44"/>
  <c r="R91" i="44" s="1"/>
  <c r="R90" i="44" s="1"/>
  <c r="BK96" i="45"/>
  <c r="BK157" i="45"/>
  <c r="J157" i="45" s="1"/>
  <c r="J67" i="45" s="1"/>
  <c r="T199" i="45"/>
  <c r="P281" i="45"/>
  <c r="BK88" i="46"/>
  <c r="BK87" i="46" s="1"/>
  <c r="J87" i="46" s="1"/>
  <c r="J63" i="46" s="1"/>
  <c r="R110" i="47"/>
  <c r="P141" i="47"/>
  <c r="BK157" i="47"/>
  <c r="J157" i="47"/>
  <c r="J69" i="47" s="1"/>
  <c r="T118" i="48"/>
  <c r="P103" i="49"/>
  <c r="P102" i="49"/>
  <c r="P101" i="49" s="1"/>
  <c r="AU108" i="1" s="1"/>
  <c r="P140" i="49"/>
  <c r="R235" i="49"/>
  <c r="BK355" i="49"/>
  <c r="J355" i="49" s="1"/>
  <c r="J73" i="49" s="1"/>
  <c r="T393" i="49"/>
  <c r="R463" i="49"/>
  <c r="R177" i="50"/>
  <c r="R564" i="50"/>
  <c r="P598" i="50"/>
  <c r="P92" i="52"/>
  <c r="P91" i="52"/>
  <c r="T101" i="53"/>
  <c r="T100" i="53"/>
  <c r="P195" i="53"/>
  <c r="P302" i="53"/>
  <c r="BK392" i="53"/>
  <c r="J392" i="53"/>
  <c r="J75" i="53" s="1"/>
  <c r="BK434" i="53"/>
  <c r="J434" i="53"/>
  <c r="J77" i="53"/>
  <c r="T100" i="54"/>
  <c r="P118" i="54"/>
  <c r="P90" i="55"/>
  <c r="P89" i="55"/>
  <c r="AU114" i="1" s="1"/>
  <c r="BK152" i="55"/>
  <c r="J152" i="55"/>
  <c r="J66" i="55"/>
  <c r="T99" i="56"/>
  <c r="T156" i="56"/>
  <c r="P175" i="56"/>
  <c r="P199" i="56"/>
  <c r="T213" i="56"/>
  <c r="P120" i="57"/>
  <c r="R99" i="58"/>
  <c r="P103" i="59"/>
  <c r="R151" i="59"/>
  <c r="P140" i="60"/>
  <c r="T155" i="60"/>
  <c r="T162" i="60"/>
  <c r="P213" i="60"/>
  <c r="T81" i="61"/>
  <c r="T80" i="61"/>
  <c r="BK102" i="62"/>
  <c r="J102" i="62" s="1"/>
  <c r="J67" i="62" s="1"/>
  <c r="BK109" i="62"/>
  <c r="J109" i="62" s="1"/>
  <c r="J68" i="62" s="1"/>
  <c r="R233" i="62"/>
  <c r="BK136" i="63"/>
  <c r="J136" i="63"/>
  <c r="J68" i="63" s="1"/>
  <c r="P91" i="64"/>
  <c r="P89" i="64"/>
  <c r="P88" i="64" s="1"/>
  <c r="AU125" i="1" s="1"/>
  <c r="T88" i="65"/>
  <c r="T87" i="65" s="1"/>
  <c r="BK86" i="67"/>
  <c r="J86" i="67" s="1"/>
  <c r="J60" i="67" s="1"/>
  <c r="T228" i="67"/>
  <c r="R85" i="68"/>
  <c r="R84" i="68" s="1"/>
  <c r="P176" i="68"/>
  <c r="P83" i="69"/>
  <c r="P82" i="69"/>
  <c r="AU130" i="1" s="1"/>
  <c r="T105" i="70"/>
  <c r="P111" i="70"/>
  <c r="BK90" i="71"/>
  <c r="J90" i="71" s="1"/>
  <c r="J64" i="71"/>
  <c r="BK110" i="71"/>
  <c r="J110" i="71"/>
  <c r="J66" i="71" s="1"/>
  <c r="R103" i="77"/>
  <c r="T106" i="77"/>
  <c r="BK90" i="78"/>
  <c r="J90" i="78" s="1"/>
  <c r="J64" i="78"/>
  <c r="BK106" i="78"/>
  <c r="J106" i="78"/>
  <c r="J66" i="78" s="1"/>
  <c r="P96" i="79"/>
  <c r="T116" i="79"/>
  <c r="R90" i="80"/>
  <c r="P103" i="80"/>
  <c r="BK97" i="81"/>
  <c r="J97" i="81"/>
  <c r="J65" i="81" s="1"/>
  <c r="BK103" i="81"/>
  <c r="J103" i="81"/>
  <c r="J67" i="81"/>
  <c r="R83" i="82"/>
  <c r="R82" i="82" s="1"/>
  <c r="P115" i="82"/>
  <c r="R212" i="83"/>
  <c r="R136" i="2"/>
  <c r="R135" i="2" s="1"/>
  <c r="P173" i="2"/>
  <c r="P246" i="2"/>
  <c r="BK293" i="2"/>
  <c r="J293" i="2"/>
  <c r="J74" i="2" s="1"/>
  <c r="P345" i="2"/>
  <c r="P416" i="2"/>
  <c r="P92" i="3"/>
  <c r="T336" i="3"/>
  <c r="BK90" i="4"/>
  <c r="J90" i="4" s="1"/>
  <c r="J65" i="4" s="1"/>
  <c r="P92" i="5"/>
  <c r="P91" i="5"/>
  <c r="P90" i="5" s="1"/>
  <c r="AU59" i="1" s="1"/>
  <c r="T172" i="6"/>
  <c r="BK196" i="6"/>
  <c r="J196" i="6" s="1"/>
  <c r="J70" i="6" s="1"/>
  <c r="R281" i="6"/>
  <c r="T352" i="6"/>
  <c r="T389" i="6"/>
  <c r="T100" i="7"/>
  <c r="T126" i="7"/>
  <c r="R159" i="7"/>
  <c r="BK89" i="8"/>
  <c r="J89" i="8"/>
  <c r="J64" i="8" s="1"/>
  <c r="T110" i="8"/>
  <c r="BK121" i="9"/>
  <c r="J121" i="9"/>
  <c r="J65" i="9" s="1"/>
  <c r="BK160" i="9"/>
  <c r="J160" i="9" s="1"/>
  <c r="J67" i="9" s="1"/>
  <c r="BK184" i="9"/>
  <c r="J184" i="9"/>
  <c r="J69" i="9" s="1"/>
  <c r="BK203" i="9"/>
  <c r="J203" i="9" s="1"/>
  <c r="J71" i="9" s="1"/>
  <c r="T120" i="10"/>
  <c r="T91" i="11"/>
  <c r="T99" i="11"/>
  <c r="BK153" i="11"/>
  <c r="J153" i="11" s="1"/>
  <c r="J68" i="11" s="1"/>
  <c r="P104" i="12"/>
  <c r="P103" i="12"/>
  <c r="R178" i="12"/>
  <c r="BK260" i="12"/>
  <c r="J260" i="12" s="1"/>
  <c r="J73" i="12" s="1"/>
  <c r="T295" i="12"/>
  <c r="T322" i="12"/>
  <c r="T363" i="12"/>
  <c r="R127" i="13"/>
  <c r="R91" i="13" s="1"/>
  <c r="R90" i="13" s="1"/>
  <c r="P90" i="14"/>
  <c r="P89" i="14"/>
  <c r="P88" i="14" s="1"/>
  <c r="AU69" i="1" s="1"/>
  <c r="P92" i="15"/>
  <c r="P91" i="15"/>
  <c r="P90" i="15" s="1"/>
  <c r="AU70" i="1" s="1"/>
  <c r="R100" i="16"/>
  <c r="R99" i="16"/>
  <c r="T189" i="16"/>
  <c r="T213" i="16"/>
  <c r="BK290" i="16"/>
  <c r="J290" i="16"/>
  <c r="J72" i="16" s="1"/>
  <c r="T344" i="16"/>
  <c r="R376" i="16"/>
  <c r="BK96" i="17"/>
  <c r="J96" i="17" s="1"/>
  <c r="J65" i="17" s="1"/>
  <c r="BK110" i="17"/>
  <c r="J110" i="17"/>
  <c r="J67" i="17" s="1"/>
  <c r="P125" i="17"/>
  <c r="R156" i="17"/>
  <c r="R100" i="18"/>
  <c r="P120" i="19"/>
  <c r="P154" i="19"/>
  <c r="R179" i="19"/>
  <c r="BK199" i="19"/>
  <c r="J199" i="19" s="1"/>
  <c r="J72" i="19" s="1"/>
  <c r="P120" i="20"/>
  <c r="R113" i="21"/>
  <c r="P103" i="22"/>
  <c r="P102" i="22"/>
  <c r="BK129" i="22"/>
  <c r="R129" i="22"/>
  <c r="BK165" i="22"/>
  <c r="J165" i="22"/>
  <c r="J70" i="22"/>
  <c r="P165" i="22"/>
  <c r="R252" i="22"/>
  <c r="P306" i="22"/>
  <c r="BK130" i="23"/>
  <c r="J130" i="23" s="1"/>
  <c r="J66" i="23" s="1"/>
  <c r="P90" i="24"/>
  <c r="P89" i="24"/>
  <c r="P88" i="24" s="1"/>
  <c r="AU80" i="1" s="1"/>
  <c r="P111" i="25"/>
  <c r="P110" i="25"/>
  <c r="P164" i="26"/>
  <c r="P171" i="26"/>
  <c r="P229" i="26"/>
  <c r="BK303" i="26"/>
  <c r="J303" i="26" s="1"/>
  <c r="J73" i="26" s="1"/>
  <c r="BK346" i="26"/>
  <c r="J346" i="26"/>
  <c r="J75" i="26" s="1"/>
  <c r="T354" i="26"/>
  <c r="R96" i="27"/>
  <c r="R93" i="27"/>
  <c r="P110" i="27"/>
  <c r="T116" i="27"/>
  <c r="T141" i="27"/>
  <c r="P90" i="28"/>
  <c r="P89" i="28" s="1"/>
  <c r="AU84" i="1" s="1"/>
  <c r="P109" i="28"/>
  <c r="BK95" i="29"/>
  <c r="J95" i="29" s="1"/>
  <c r="J64" i="29" s="1"/>
  <c r="BK145" i="29"/>
  <c r="J145" i="29"/>
  <c r="J66" i="29" s="1"/>
  <c r="P163" i="29"/>
  <c r="R195" i="29"/>
  <c r="T201" i="29"/>
  <c r="P88" i="30"/>
  <c r="P87" i="30" s="1"/>
  <c r="AU86" i="1" s="1"/>
  <c r="T114" i="31"/>
  <c r="T132" i="31"/>
  <c r="BK105" i="32"/>
  <c r="J105" i="32"/>
  <c r="J66" i="32"/>
  <c r="P111" i="32"/>
  <c r="T150" i="32"/>
  <c r="R204" i="32"/>
  <c r="P239" i="32"/>
  <c r="P266" i="32"/>
  <c r="P91" i="33"/>
  <c r="P90" i="33"/>
  <c r="P89" i="33"/>
  <c r="AU90" i="1" s="1"/>
  <c r="BK136" i="33"/>
  <c r="J136" i="33"/>
  <c r="J67" i="33"/>
  <c r="P170" i="34"/>
  <c r="P177" i="34"/>
  <c r="R233" i="34"/>
  <c r="R324" i="34"/>
  <c r="P366" i="34"/>
  <c r="BK96" i="35"/>
  <c r="J96" i="35"/>
  <c r="J65" i="35"/>
  <c r="T100" i="35"/>
  <c r="R116" i="35"/>
  <c r="P144" i="35"/>
  <c r="T110" i="37"/>
  <c r="BK119" i="38"/>
  <c r="J119" i="38" s="1"/>
  <c r="J65" i="38" s="1"/>
  <c r="BK155" i="38"/>
  <c r="J155" i="38" s="1"/>
  <c r="J67" i="38" s="1"/>
  <c r="BK183" i="38"/>
  <c r="J183" i="38"/>
  <c r="J69" i="38" s="1"/>
  <c r="P198" i="38"/>
  <c r="T88" i="39"/>
  <c r="T87" i="39" s="1"/>
  <c r="BK128" i="40"/>
  <c r="J128" i="40" s="1"/>
  <c r="J66" i="40" s="1"/>
  <c r="T114" i="41"/>
  <c r="T113" i="41" s="1"/>
  <c r="T96" i="42"/>
  <c r="T95" i="42"/>
  <c r="T94" i="42" s="1"/>
  <c r="T288" i="42"/>
  <c r="R294" i="42"/>
  <c r="P90" i="43"/>
  <c r="P89" i="43" s="1"/>
  <c r="P88" i="43" s="1"/>
  <c r="AU101" i="1" s="1"/>
  <c r="R96" i="45"/>
  <c r="R95" i="45" s="1"/>
  <c r="P166" i="45"/>
  <c r="P187" i="45"/>
  <c r="R237" i="45"/>
  <c r="T88" i="46"/>
  <c r="T87" i="46" s="1"/>
  <c r="P110" i="47"/>
  <c r="BK148" i="47"/>
  <c r="J148" i="47" s="1"/>
  <c r="J68" i="47" s="1"/>
  <c r="BK88" i="48"/>
  <c r="J88" i="48"/>
  <c r="J64" i="48" s="1"/>
  <c r="R103" i="49"/>
  <c r="R140" i="49"/>
  <c r="R102" i="49" s="1"/>
  <c r="BK235" i="49"/>
  <c r="J235" i="49" s="1"/>
  <c r="J71" i="49" s="1"/>
  <c r="BK370" i="49"/>
  <c r="J370" i="49" s="1"/>
  <c r="J74" i="49" s="1"/>
  <c r="R416" i="49"/>
  <c r="R501" i="49"/>
  <c r="BK97" i="50"/>
  <c r="J97" i="50" s="1"/>
  <c r="J65" i="50" s="1"/>
  <c r="R528" i="50"/>
  <c r="R583" i="50"/>
  <c r="T90" i="51"/>
  <c r="T89" i="51"/>
  <c r="T88" i="51"/>
  <c r="P105" i="52"/>
  <c r="P104" i="52" s="1"/>
  <c r="R182" i="53"/>
  <c r="BK222" i="53"/>
  <c r="J222" i="53" s="1"/>
  <c r="J70" i="53" s="1"/>
  <c r="P266" i="53"/>
  <c r="BK361" i="53"/>
  <c r="J361" i="53" s="1"/>
  <c r="J73" i="53" s="1"/>
  <c r="BK386" i="53"/>
  <c r="J386" i="53"/>
  <c r="J74" i="53" s="1"/>
  <c r="R426" i="53"/>
  <c r="P100" i="54"/>
  <c r="BK118" i="54"/>
  <c r="J118" i="54" s="1"/>
  <c r="J68" i="54" s="1"/>
  <c r="T118" i="54"/>
  <c r="BK164" i="54"/>
  <c r="J164" i="54" s="1"/>
  <c r="J71" i="54" s="1"/>
  <c r="BK133" i="55"/>
  <c r="J133" i="55"/>
  <c r="J65" i="55" s="1"/>
  <c r="BK165" i="55"/>
  <c r="J165" i="55"/>
  <c r="J67" i="55"/>
  <c r="R95" i="56"/>
  <c r="R94" i="56" s="1"/>
  <c r="BK124" i="56"/>
  <c r="J124" i="56"/>
  <c r="J66" i="56" s="1"/>
  <c r="P182" i="56"/>
  <c r="T208" i="56"/>
  <c r="P88" i="57"/>
  <c r="P87" i="57" s="1"/>
  <c r="AU116" i="1" s="1"/>
  <c r="P88" i="58"/>
  <c r="P87" i="58"/>
  <c r="AU117" i="1" s="1"/>
  <c r="T103" i="59"/>
  <c r="BK97" i="60"/>
  <c r="J97" i="60"/>
  <c r="J65" i="60" s="1"/>
  <c r="P171" i="60"/>
  <c r="P81" i="61"/>
  <c r="P80" i="61"/>
  <c r="AU121" i="1" s="1"/>
  <c r="R123" i="62"/>
  <c r="R97" i="62"/>
  <c r="R96" i="62" s="1"/>
  <c r="R229" i="62"/>
  <c r="R299" i="62"/>
  <c r="BK93" i="63"/>
  <c r="J93" i="63" s="1"/>
  <c r="J65" i="63" s="1"/>
  <c r="T118" i="63"/>
  <c r="T191" i="63"/>
  <c r="R88" i="65"/>
  <c r="R87" i="65" s="1"/>
  <c r="T86" i="67"/>
  <c r="T85" i="67"/>
  <c r="R228" i="67"/>
  <c r="BK176" i="68"/>
  <c r="J176" i="68"/>
  <c r="J63" i="68"/>
  <c r="BK83" i="69"/>
  <c r="R90" i="70"/>
  <c r="R89" i="70"/>
  <c r="T108" i="70"/>
  <c r="R106" i="71"/>
  <c r="T113" i="71"/>
  <c r="T96" i="72"/>
  <c r="T99" i="72"/>
  <c r="P90" i="73"/>
  <c r="P89" i="73" s="1"/>
  <c r="AU135" i="1" s="1"/>
  <c r="BK110" i="73"/>
  <c r="J110" i="73"/>
  <c r="J66" i="73" s="1"/>
  <c r="T110" i="73"/>
  <c r="T90" i="74"/>
  <c r="T89" i="74"/>
  <c r="BK102" i="74"/>
  <c r="J102" i="74"/>
  <c r="J67" i="74"/>
  <c r="P90" i="75"/>
  <c r="P89" i="75" s="1"/>
  <c r="AU137" i="1" s="1"/>
  <c r="BK110" i="75"/>
  <c r="J110" i="75"/>
  <c r="J66" i="75" s="1"/>
  <c r="T110" i="75"/>
  <c r="BK85" i="76"/>
  <c r="BK84" i="76"/>
  <c r="J84" i="76" s="1"/>
  <c r="J59" i="76" s="1"/>
  <c r="P106" i="76"/>
  <c r="P135" i="76"/>
  <c r="T109" i="77"/>
  <c r="P103" i="78"/>
  <c r="T109" i="78"/>
  <c r="BK91" i="79"/>
  <c r="J91" i="79" s="1"/>
  <c r="J64" i="79" s="1"/>
  <c r="BK110" i="79"/>
  <c r="J110" i="79"/>
  <c r="J66" i="79" s="1"/>
  <c r="P116" i="79"/>
  <c r="T90" i="80"/>
  <c r="T89" i="80"/>
  <c r="R106" i="80"/>
  <c r="BK90" i="81"/>
  <c r="J90" i="81"/>
  <c r="J64" i="81"/>
  <c r="T97" i="81"/>
  <c r="T100" i="81"/>
  <c r="BK83" i="82"/>
  <c r="P90" i="83"/>
  <c r="P89" i="83" s="1"/>
  <c r="P88" i="83" s="1"/>
  <c r="AU146" i="1" s="1"/>
  <c r="R90" i="83"/>
  <c r="R89" i="83" s="1"/>
  <c r="R88" i="83" s="1"/>
  <c r="T90" i="83"/>
  <c r="BK182" i="83"/>
  <c r="J182" i="83"/>
  <c r="J63" i="83"/>
  <c r="P182" i="83"/>
  <c r="R182" i="83"/>
  <c r="T182" i="83"/>
  <c r="P190" i="83"/>
  <c r="R190" i="83"/>
  <c r="T190" i="83"/>
  <c r="BK212" i="83"/>
  <c r="J212" i="83" s="1"/>
  <c r="J65" i="83" s="1"/>
  <c r="P212" i="83"/>
  <c r="T212" i="83"/>
  <c r="T89" i="83" s="1"/>
  <c r="T88" i="83" s="1"/>
  <c r="BK265" i="83"/>
  <c r="J265" i="83" s="1"/>
  <c r="J67" i="83" s="1"/>
  <c r="P265" i="83"/>
  <c r="R265" i="83"/>
  <c r="T265" i="83"/>
  <c r="BK81" i="84"/>
  <c r="J81" i="84"/>
  <c r="J60" i="84" s="1"/>
  <c r="P81" i="84"/>
  <c r="P80" i="84"/>
  <c r="AU147" i="1"/>
  <c r="R81" i="84"/>
  <c r="R80" i="84" s="1"/>
  <c r="T81" i="84"/>
  <c r="T80" i="84"/>
  <c r="BK94" i="4"/>
  <c r="J94" i="4" s="1"/>
  <c r="J66" i="4" s="1"/>
  <c r="BK179" i="16"/>
  <c r="J179" i="16" s="1"/>
  <c r="J66" i="16" s="1"/>
  <c r="BK210" i="16"/>
  <c r="J210" i="16"/>
  <c r="J69" i="16" s="1"/>
  <c r="BK156" i="41"/>
  <c r="J156" i="41"/>
  <c r="J71" i="41"/>
  <c r="BK99" i="44"/>
  <c r="J99" i="44" s="1"/>
  <c r="J67" i="44" s="1"/>
  <c r="BK169" i="53"/>
  <c r="J169" i="53" s="1"/>
  <c r="J65" i="53" s="1"/>
  <c r="BK440" i="53"/>
  <c r="J440" i="53"/>
  <c r="J78" i="53" s="1"/>
  <c r="BK342" i="3"/>
  <c r="J342" i="3"/>
  <c r="J68" i="3"/>
  <c r="BK131" i="12"/>
  <c r="J131" i="12" s="1"/>
  <c r="J67" i="12" s="1"/>
  <c r="BK278" i="13"/>
  <c r="J278" i="13" s="1"/>
  <c r="J68" i="13" s="1"/>
  <c r="BK118" i="15"/>
  <c r="J118" i="15"/>
  <c r="J68" i="15" s="1"/>
  <c r="BK152" i="26"/>
  <c r="J152" i="26"/>
  <c r="J65" i="26"/>
  <c r="BK189" i="26"/>
  <c r="J189" i="26" s="1"/>
  <c r="J69" i="26" s="1"/>
  <c r="BK103" i="32"/>
  <c r="J103" i="32" s="1"/>
  <c r="J65" i="32" s="1"/>
  <c r="BK108" i="32"/>
  <c r="J108" i="32"/>
  <c r="J67" i="32" s="1"/>
  <c r="BK157" i="34"/>
  <c r="J157" i="34"/>
  <c r="J65" i="34"/>
  <c r="BK311" i="42"/>
  <c r="J311" i="42" s="1"/>
  <c r="J72" i="42" s="1"/>
  <c r="BK172" i="53"/>
  <c r="J172" i="53" s="1"/>
  <c r="J66" i="53" s="1"/>
  <c r="BK94" i="54"/>
  <c r="J94" i="54"/>
  <c r="J64" i="54" s="1"/>
  <c r="BK94" i="7"/>
  <c r="J94" i="7"/>
  <c r="J64" i="7"/>
  <c r="BK381" i="16"/>
  <c r="J381" i="16" s="1"/>
  <c r="J77" i="16" s="1"/>
  <c r="BK341" i="22"/>
  <c r="J341" i="22" s="1"/>
  <c r="J78" i="22" s="1"/>
  <c r="BK145" i="32"/>
  <c r="J145" i="32"/>
  <c r="J72" i="32" s="1"/>
  <c r="BK109" i="36"/>
  <c r="J109" i="36"/>
  <c r="J65" i="36"/>
  <c r="BK604" i="50"/>
  <c r="J604" i="50" s="1"/>
  <c r="J71" i="50" s="1"/>
  <c r="BK219" i="53"/>
  <c r="J219" i="53" s="1"/>
  <c r="J69" i="53" s="1"/>
  <c r="BK155" i="68"/>
  <c r="J155" i="68"/>
  <c r="J61" i="68" s="1"/>
  <c r="BK196" i="68"/>
  <c r="J196" i="68"/>
  <c r="J64" i="68"/>
  <c r="BK162" i="6"/>
  <c r="J162" i="6" s="1"/>
  <c r="J65" i="6" s="1"/>
  <c r="BK176" i="16"/>
  <c r="J176" i="16" s="1"/>
  <c r="J65" i="16" s="1"/>
  <c r="BK111" i="41"/>
  <c r="J111" i="41"/>
  <c r="J67" i="41" s="1"/>
  <c r="BK101" i="44"/>
  <c r="J101" i="44"/>
  <c r="J68" i="44"/>
  <c r="BK148" i="45"/>
  <c r="J148" i="45" s="1"/>
  <c r="J65" i="45" s="1"/>
  <c r="BK115" i="52"/>
  <c r="J115" i="52" s="1"/>
  <c r="J68" i="52" s="1"/>
  <c r="BK110" i="82"/>
  <c r="J110" i="82"/>
  <c r="J61" i="82" s="1"/>
  <c r="BK133" i="2"/>
  <c r="J133" i="2"/>
  <c r="J67" i="2"/>
  <c r="BK391" i="2"/>
  <c r="J391" i="2" s="1"/>
  <c r="J78" i="2" s="1"/>
  <c r="BK193" i="6"/>
  <c r="J193" i="6" s="1"/>
  <c r="J69" i="6" s="1"/>
  <c r="BK395" i="6"/>
  <c r="J395" i="6"/>
  <c r="J78" i="6" s="1"/>
  <c r="BK94" i="17"/>
  <c r="J94" i="17"/>
  <c r="J64" i="17"/>
  <c r="BK335" i="22"/>
  <c r="J335" i="22" s="1"/>
  <c r="J77" i="22" s="1"/>
  <c r="BK155" i="26"/>
  <c r="J155" i="26" s="1"/>
  <c r="J66" i="26" s="1"/>
  <c r="BK359" i="26"/>
  <c r="J359" i="26"/>
  <c r="J77" i="26" s="1"/>
  <c r="F89" i="35"/>
  <c r="BK94" i="35"/>
  <c r="J94" i="35"/>
  <c r="J64" i="35" s="1"/>
  <c r="BK94" i="43"/>
  <c r="J94" i="43" s="1"/>
  <c r="J66" i="43" s="1"/>
  <c r="BK184" i="45"/>
  <c r="J184" i="45" s="1"/>
  <c r="J69" i="45" s="1"/>
  <c r="BK486" i="49"/>
  <c r="J486" i="49" s="1"/>
  <c r="J78" i="49" s="1"/>
  <c r="BK165" i="6"/>
  <c r="J165" i="6"/>
  <c r="J66" i="6" s="1"/>
  <c r="BK266" i="23"/>
  <c r="J266" i="23" s="1"/>
  <c r="J68" i="23" s="1"/>
  <c r="BK116" i="25"/>
  <c r="J116" i="25" s="1"/>
  <c r="J68" i="25" s="1"/>
  <c r="BK94" i="51"/>
  <c r="J94" i="51" s="1"/>
  <c r="J66" i="51" s="1"/>
  <c r="BK205" i="67"/>
  <c r="J205" i="67"/>
  <c r="J61" i="67" s="1"/>
  <c r="BK302" i="67"/>
  <c r="J302" i="67" s="1"/>
  <c r="J65" i="67" s="1"/>
  <c r="BK129" i="5"/>
  <c r="J129" i="5" s="1"/>
  <c r="J68" i="5" s="1"/>
  <c r="BK94" i="14"/>
  <c r="J94" i="14" s="1"/>
  <c r="J66" i="14" s="1"/>
  <c r="BK126" i="22"/>
  <c r="J126" i="22"/>
  <c r="J67" i="22" s="1"/>
  <c r="BK94" i="24"/>
  <c r="J94" i="24"/>
  <c r="J66" i="24"/>
  <c r="BK102" i="28"/>
  <c r="J102" i="28" s="1"/>
  <c r="J65" i="28" s="1"/>
  <c r="BK151" i="45"/>
  <c r="J151" i="45" s="1"/>
  <c r="J66" i="45" s="1"/>
  <c r="BK143" i="49"/>
  <c r="J143" i="49"/>
  <c r="J67" i="49" s="1"/>
  <c r="BK125" i="59"/>
  <c r="J125" i="59"/>
  <c r="J63" i="59"/>
  <c r="BK99" i="62"/>
  <c r="J99" i="62" s="1"/>
  <c r="J66" i="62" s="1"/>
  <c r="BK94" i="27"/>
  <c r="J94" i="27" s="1"/>
  <c r="J64" i="27" s="1"/>
  <c r="BK193" i="34"/>
  <c r="J193" i="34"/>
  <c r="J69" i="34" s="1"/>
  <c r="BK308" i="42"/>
  <c r="J308" i="42"/>
  <c r="J70" i="42"/>
  <c r="BK607" i="50"/>
  <c r="J607" i="50" s="1"/>
  <c r="J73" i="50" s="1"/>
  <c r="BK152" i="60"/>
  <c r="J152" i="60" s="1"/>
  <c r="J67" i="60" s="1"/>
  <c r="BK130" i="69"/>
  <c r="J130" i="69"/>
  <c r="J61" i="69" s="1"/>
  <c r="BK177" i="83"/>
  <c r="J177" i="83"/>
  <c r="J62" i="83"/>
  <c r="BK262" i="83"/>
  <c r="J262" i="83" s="1"/>
  <c r="J66" i="83" s="1"/>
  <c r="BK273" i="83"/>
  <c r="J273" i="83" s="1"/>
  <c r="J68" i="83" s="1"/>
  <c r="J77" i="84"/>
  <c r="BE84" i="84"/>
  <c r="BE85" i="84"/>
  <c r="E48" i="84"/>
  <c r="BE82" i="84"/>
  <c r="BE87" i="84"/>
  <c r="BK89" i="83"/>
  <c r="J89" i="83" s="1"/>
  <c r="J60" i="83" s="1"/>
  <c r="J52" i="84"/>
  <c r="F77" i="84"/>
  <c r="BE83" i="84"/>
  <c r="BE86" i="84"/>
  <c r="BE90" i="84"/>
  <c r="BE88" i="84"/>
  <c r="BE89" i="84"/>
  <c r="BE91" i="83"/>
  <c r="BE97" i="83"/>
  <c r="BE122" i="83"/>
  <c r="BE141" i="83"/>
  <c r="BE183" i="83"/>
  <c r="BE187" i="83"/>
  <c r="BE199" i="83"/>
  <c r="BE241" i="83"/>
  <c r="J83" i="82"/>
  <c r="J60" i="82"/>
  <c r="BE111" i="83"/>
  <c r="BE150" i="83"/>
  <c r="BE166" i="83"/>
  <c r="BE174" i="83"/>
  <c r="BE191" i="83"/>
  <c r="BE197" i="83"/>
  <c r="BE219" i="83"/>
  <c r="BE221" i="83"/>
  <c r="BE268" i="83"/>
  <c r="BE271" i="83"/>
  <c r="E48" i="83"/>
  <c r="F55" i="83"/>
  <c r="BE213" i="83"/>
  <c r="BE231" i="83"/>
  <c r="BE233" i="83"/>
  <c r="BE235" i="83"/>
  <c r="J52" i="83"/>
  <c r="BE119" i="83"/>
  <c r="BE126" i="83"/>
  <c r="BE132" i="83"/>
  <c r="BE169" i="83"/>
  <c r="BE95" i="83"/>
  <c r="BE108" i="83"/>
  <c r="BE147" i="83"/>
  <c r="BE153" i="83"/>
  <c r="BE156" i="83"/>
  <c r="BE178" i="83"/>
  <c r="BE225" i="83"/>
  <c r="BE228" i="83"/>
  <c r="BE238" i="83"/>
  <c r="BE246" i="83"/>
  <c r="BE251" i="83"/>
  <c r="BE256" i="83"/>
  <c r="BE259" i="83"/>
  <c r="BE266" i="83"/>
  <c r="BE274" i="83"/>
  <c r="BE116" i="83"/>
  <c r="BE215" i="83"/>
  <c r="BE248" i="83"/>
  <c r="BE139" i="83"/>
  <c r="BE144" i="83"/>
  <c r="BE128" i="83"/>
  <c r="BE131" i="83"/>
  <c r="BE205" i="83"/>
  <c r="BE244" i="83"/>
  <c r="BE263" i="83"/>
  <c r="BK89" i="81"/>
  <c r="J89" i="81"/>
  <c r="F55" i="82"/>
  <c r="BE86" i="82"/>
  <c r="BE93" i="82"/>
  <c r="BE97" i="82"/>
  <c r="BE118" i="82"/>
  <c r="E72" i="82"/>
  <c r="BE104" i="82"/>
  <c r="BE84" i="82"/>
  <c r="J79" i="82"/>
  <c r="BE111" i="82"/>
  <c r="BE99" i="82"/>
  <c r="BE103" i="82"/>
  <c r="BE105" i="82"/>
  <c r="BE109" i="82"/>
  <c r="J76" i="82"/>
  <c r="BE116" i="82"/>
  <c r="BE117" i="82"/>
  <c r="BE88" i="82"/>
  <c r="BE95" i="82"/>
  <c r="E50" i="81"/>
  <c r="J56" i="81"/>
  <c r="BE92" i="81"/>
  <c r="BE94" i="81"/>
  <c r="BE95" i="81"/>
  <c r="BE106" i="81"/>
  <c r="J59" i="81"/>
  <c r="BE93" i="81"/>
  <c r="BE99" i="81"/>
  <c r="BE109" i="81"/>
  <c r="BK89" i="80"/>
  <c r="J89" i="80" s="1"/>
  <c r="J63" i="80" s="1"/>
  <c r="BE91" i="81"/>
  <c r="BE104" i="81"/>
  <c r="F59" i="81"/>
  <c r="BE101" i="81"/>
  <c r="BE96" i="81"/>
  <c r="BE98" i="81"/>
  <c r="BE105" i="81"/>
  <c r="BE107" i="81"/>
  <c r="BE108" i="81"/>
  <c r="BE102" i="81"/>
  <c r="E77" i="80"/>
  <c r="BE111" i="80"/>
  <c r="J86" i="80"/>
  <c r="BE108" i="80"/>
  <c r="BE110" i="80"/>
  <c r="BE96" i="80"/>
  <c r="BE98" i="80"/>
  <c r="F59" i="80"/>
  <c r="BE95" i="80"/>
  <c r="BE97" i="80"/>
  <c r="J56" i="80"/>
  <c r="BE93" i="80"/>
  <c r="BE102" i="80"/>
  <c r="BE104" i="80"/>
  <c r="BE107" i="80"/>
  <c r="BE109" i="80"/>
  <c r="BE92" i="80"/>
  <c r="BE99" i="80"/>
  <c r="BE112" i="80"/>
  <c r="BE91" i="80"/>
  <c r="BE94" i="80"/>
  <c r="BE101" i="80"/>
  <c r="BE105" i="80"/>
  <c r="BK89" i="78"/>
  <c r="J89" i="78" s="1"/>
  <c r="BE122" i="79"/>
  <c r="BE98" i="79"/>
  <c r="BE114" i="79"/>
  <c r="J59" i="79"/>
  <c r="BE102" i="79"/>
  <c r="BE104" i="79"/>
  <c r="E78" i="79"/>
  <c r="BE94" i="79"/>
  <c r="BE99" i="79"/>
  <c r="BE111" i="79"/>
  <c r="BE121" i="79"/>
  <c r="J56" i="79"/>
  <c r="BE103" i="79"/>
  <c r="BE105" i="79"/>
  <c r="BE106" i="79"/>
  <c r="BE107" i="79"/>
  <c r="BE108" i="79"/>
  <c r="BE119" i="79"/>
  <c r="BE120" i="79"/>
  <c r="BE92" i="79"/>
  <c r="BE115" i="79"/>
  <c r="F87" i="79"/>
  <c r="BE97" i="79"/>
  <c r="BE100" i="79"/>
  <c r="BE101" i="79"/>
  <c r="BE109" i="79"/>
  <c r="BE117" i="79"/>
  <c r="BE93" i="79"/>
  <c r="BE95" i="79"/>
  <c r="BE112" i="79"/>
  <c r="BE118" i="79"/>
  <c r="J59" i="78"/>
  <c r="BE111" i="78"/>
  <c r="BE115" i="78"/>
  <c r="BK89" i="77"/>
  <c r="J89" i="77" s="1"/>
  <c r="J63" i="77" s="1"/>
  <c r="BE99" i="78"/>
  <c r="BE100" i="78"/>
  <c r="BE110" i="78"/>
  <c r="J83" i="78"/>
  <c r="BE114" i="78"/>
  <c r="E50" i="78"/>
  <c r="F86" i="78"/>
  <c r="BE96" i="78"/>
  <c r="BE112" i="78"/>
  <c r="BE93" i="78"/>
  <c r="BE91" i="78"/>
  <c r="BE97" i="78"/>
  <c r="BE107" i="78"/>
  <c r="BE108" i="78"/>
  <c r="BE92" i="78"/>
  <c r="BE102" i="78"/>
  <c r="BE104" i="78"/>
  <c r="BE105" i="78"/>
  <c r="BE113" i="78"/>
  <c r="BE94" i="78"/>
  <c r="BE95" i="78"/>
  <c r="BE98" i="78"/>
  <c r="BE101" i="78"/>
  <c r="J86" i="77"/>
  <c r="BE94" i="77"/>
  <c r="BE102" i="77"/>
  <c r="BE115" i="77"/>
  <c r="BE105" i="77"/>
  <c r="BE113" i="77"/>
  <c r="BE96" i="77"/>
  <c r="BE110" i="77"/>
  <c r="BE111" i="77"/>
  <c r="BE112" i="77"/>
  <c r="E77" i="77"/>
  <c r="BE100" i="77"/>
  <c r="J85" i="76"/>
  <c r="J60" i="76"/>
  <c r="J56" i="77"/>
  <c r="BE91" i="77"/>
  <c r="BE92" i="77"/>
  <c r="BE101" i="77"/>
  <c r="BE114" i="77"/>
  <c r="F59" i="77"/>
  <c r="BE95" i="77"/>
  <c r="BE107" i="77"/>
  <c r="BE108" i="77"/>
  <c r="BE93" i="77"/>
  <c r="BE97" i="77"/>
  <c r="BE98" i="77"/>
  <c r="BE99" i="77"/>
  <c r="BE104" i="77"/>
  <c r="F55" i="76"/>
  <c r="BE89" i="76"/>
  <c r="BE93" i="76"/>
  <c r="BE113" i="76"/>
  <c r="BE115" i="76"/>
  <c r="BE118" i="76"/>
  <c r="BE122" i="76"/>
  <c r="BE146" i="76"/>
  <c r="BE102" i="76"/>
  <c r="BE109" i="76"/>
  <c r="BE110" i="76"/>
  <c r="BE134" i="76"/>
  <c r="BE140" i="76"/>
  <c r="BK89" i="75"/>
  <c r="J89" i="75" s="1"/>
  <c r="J81" i="76"/>
  <c r="BE116" i="76"/>
  <c r="BE124" i="76"/>
  <c r="BE125" i="76"/>
  <c r="BE136" i="76"/>
  <c r="BE144" i="76"/>
  <c r="BE145" i="76"/>
  <c r="J52" i="76"/>
  <c r="BE97" i="76"/>
  <c r="BE114" i="76"/>
  <c r="BE117" i="76"/>
  <c r="BE120" i="76"/>
  <c r="BE121" i="76"/>
  <c r="BE123" i="76"/>
  <c r="BE133" i="76"/>
  <c r="BE86" i="76"/>
  <c r="BE96" i="76"/>
  <c r="BE99" i="76"/>
  <c r="BE104" i="76"/>
  <c r="BE105" i="76"/>
  <c r="BE107" i="76"/>
  <c r="E48" i="76"/>
  <c r="BE87" i="76"/>
  <c r="BE90" i="76"/>
  <c r="BE91" i="76"/>
  <c r="BE101" i="76"/>
  <c r="BE111" i="76"/>
  <c r="BE119" i="76"/>
  <c r="BE126" i="76"/>
  <c r="BE127" i="76"/>
  <c r="BE141" i="76"/>
  <c r="BE88" i="76"/>
  <c r="BE94" i="76"/>
  <c r="BE95" i="76"/>
  <c r="BE112" i="76"/>
  <c r="BE137" i="76"/>
  <c r="BE98" i="76"/>
  <c r="BE103" i="76"/>
  <c r="BE108" i="76"/>
  <c r="BE130" i="76"/>
  <c r="BE139" i="76"/>
  <c r="BE142" i="76"/>
  <c r="BE143" i="76"/>
  <c r="J59" i="75"/>
  <c r="BE101" i="75"/>
  <c r="BE105" i="75"/>
  <c r="BE117" i="75"/>
  <c r="BE119" i="75"/>
  <c r="F59" i="75"/>
  <c r="BE95" i="75"/>
  <c r="BE98" i="75"/>
  <c r="BE107" i="75"/>
  <c r="BK89" i="74"/>
  <c r="J89" i="74"/>
  <c r="J63" i="74"/>
  <c r="J56" i="75"/>
  <c r="BE92" i="75"/>
  <c r="BE111" i="75"/>
  <c r="BE99" i="75"/>
  <c r="BE115" i="75"/>
  <c r="BE116" i="75"/>
  <c r="E50" i="75"/>
  <c r="BE93" i="75"/>
  <c r="BE97" i="75"/>
  <c r="BE100" i="75"/>
  <c r="BE104" i="75"/>
  <c r="BE108" i="75"/>
  <c r="BE109" i="75"/>
  <c r="BE112" i="75"/>
  <c r="BE91" i="75"/>
  <c r="BE94" i="75"/>
  <c r="BE102" i="75"/>
  <c r="BE103" i="75"/>
  <c r="BE114" i="75"/>
  <c r="BE118" i="75"/>
  <c r="BE96" i="75"/>
  <c r="J59" i="74"/>
  <c r="J83" i="74"/>
  <c r="BE108" i="74"/>
  <c r="BE97" i="74"/>
  <c r="BE106" i="74"/>
  <c r="J90" i="73"/>
  <c r="J64" i="73"/>
  <c r="E77" i="74"/>
  <c r="F86" i="74"/>
  <c r="BE92" i="74"/>
  <c r="BE98" i="74"/>
  <c r="BE91" i="74"/>
  <c r="BE104" i="74"/>
  <c r="BE105" i="74"/>
  <c r="BE100" i="74"/>
  <c r="BE103" i="74"/>
  <c r="BE107" i="74"/>
  <c r="BE93" i="74"/>
  <c r="BE94" i="74"/>
  <c r="BE96" i="74"/>
  <c r="BE101" i="74"/>
  <c r="E77" i="73"/>
  <c r="BE94" i="73"/>
  <c r="BE100" i="73"/>
  <c r="BE119" i="73"/>
  <c r="BE95" i="73"/>
  <c r="BE118" i="73"/>
  <c r="J59" i="73"/>
  <c r="BE98" i="73"/>
  <c r="BE99" i="73"/>
  <c r="BE104" i="73"/>
  <c r="BE105" i="73"/>
  <c r="BE107" i="73"/>
  <c r="BE108" i="73"/>
  <c r="BE115" i="73"/>
  <c r="BK89" i="72"/>
  <c r="J89" i="72" s="1"/>
  <c r="F59" i="73"/>
  <c r="BE92" i="73"/>
  <c r="BE96" i="73"/>
  <c r="BE102" i="73"/>
  <c r="J83" i="73"/>
  <c r="BE109" i="73"/>
  <c r="BE111" i="73"/>
  <c r="BE117" i="73"/>
  <c r="BE101" i="73"/>
  <c r="BE114" i="73"/>
  <c r="BE116" i="73"/>
  <c r="BE93" i="73"/>
  <c r="BE97" i="73"/>
  <c r="BE112" i="73"/>
  <c r="BE91" i="73"/>
  <c r="BE103" i="73"/>
  <c r="BE108" i="72"/>
  <c r="F59" i="72"/>
  <c r="J86" i="72"/>
  <c r="BE101" i="72"/>
  <c r="BK89" i="71"/>
  <c r="J89" i="71"/>
  <c r="E50" i="72"/>
  <c r="BE97" i="72"/>
  <c r="BE98" i="72"/>
  <c r="J56" i="72"/>
  <c r="BE100" i="72"/>
  <c r="BE94" i="72"/>
  <c r="BE95" i="72"/>
  <c r="BE105" i="72"/>
  <c r="BE107" i="72"/>
  <c r="BE93" i="72"/>
  <c r="BE91" i="72"/>
  <c r="BE92" i="72"/>
  <c r="BE103" i="72"/>
  <c r="BE104" i="72"/>
  <c r="BE106" i="72"/>
  <c r="BE104" i="71"/>
  <c r="BE108" i="71"/>
  <c r="BE120" i="71"/>
  <c r="BE96" i="71"/>
  <c r="BE97" i="71"/>
  <c r="BE105" i="71"/>
  <c r="BE121" i="71"/>
  <c r="F59" i="71"/>
  <c r="BE115" i="71"/>
  <c r="BK89" i="70"/>
  <c r="J89" i="70" s="1"/>
  <c r="J63" i="70" s="1"/>
  <c r="E50" i="71"/>
  <c r="J83" i="71"/>
  <c r="BE94" i="71"/>
  <c r="BE103" i="71"/>
  <c r="BE107" i="71"/>
  <c r="J59" i="71"/>
  <c r="BE93" i="71"/>
  <c r="BE98" i="71"/>
  <c r="BE114" i="71"/>
  <c r="BE117" i="71"/>
  <c r="BE119" i="71"/>
  <c r="BE92" i="71"/>
  <c r="BE99" i="71"/>
  <c r="BE100" i="71"/>
  <c r="BE101" i="71"/>
  <c r="BE111" i="71"/>
  <c r="BE118" i="71"/>
  <c r="BE91" i="71"/>
  <c r="BE102" i="71"/>
  <c r="BE112" i="71"/>
  <c r="BE116" i="71"/>
  <c r="BE95" i="71"/>
  <c r="BE109" i="71"/>
  <c r="J83" i="69"/>
  <c r="J60" i="69"/>
  <c r="J56" i="70"/>
  <c r="BE93" i="70"/>
  <c r="BE109" i="70"/>
  <c r="BE114" i="70"/>
  <c r="F59" i="70"/>
  <c r="BE92" i="70"/>
  <c r="BE117" i="70"/>
  <c r="E77" i="70"/>
  <c r="J86" i="70"/>
  <c r="BE112" i="70"/>
  <c r="BE115" i="70"/>
  <c r="BE100" i="70"/>
  <c r="BE107" i="70"/>
  <c r="BE96" i="70"/>
  <c r="BE98" i="70"/>
  <c r="BE99" i="70"/>
  <c r="BE101" i="70"/>
  <c r="BE91" i="70"/>
  <c r="BE103" i="70"/>
  <c r="BE104" i="70"/>
  <c r="BE106" i="70"/>
  <c r="BE94" i="70"/>
  <c r="BE95" i="70"/>
  <c r="BE97" i="70"/>
  <c r="BE102" i="70"/>
  <c r="BE116" i="70"/>
  <c r="BE110" i="70"/>
  <c r="BE113" i="70"/>
  <c r="BK84" i="68"/>
  <c r="J84" i="68"/>
  <c r="J52" i="69"/>
  <c r="BE113" i="69"/>
  <c r="BE128" i="69"/>
  <c r="BE144" i="69"/>
  <c r="BE145" i="69"/>
  <c r="BE150" i="69"/>
  <c r="BE84" i="69"/>
  <c r="BE93" i="69"/>
  <c r="BE97" i="69"/>
  <c r="BE99" i="69"/>
  <c r="BE103" i="69"/>
  <c r="BE105" i="69"/>
  <c r="BE111" i="69"/>
  <c r="BE149" i="69"/>
  <c r="J79" i="69"/>
  <c r="BE91" i="69"/>
  <c r="BE131" i="69"/>
  <c r="BE148" i="69"/>
  <c r="F55" i="69"/>
  <c r="BE139" i="69"/>
  <c r="BE112" i="69"/>
  <c r="BE146" i="69"/>
  <c r="BE147" i="69"/>
  <c r="E72" i="69"/>
  <c r="BE127" i="69"/>
  <c r="BE120" i="69"/>
  <c r="BE140" i="69"/>
  <c r="BE107" i="69"/>
  <c r="BE151" i="69"/>
  <c r="J81" i="68"/>
  <c r="BE96" i="68"/>
  <c r="BE120" i="68"/>
  <c r="BE122" i="68"/>
  <c r="BE167" i="68"/>
  <c r="BE173" i="68"/>
  <c r="BE174" i="68"/>
  <c r="BE177" i="68"/>
  <c r="BE187" i="68"/>
  <c r="BE188" i="68"/>
  <c r="BE194" i="68"/>
  <c r="BE197" i="68"/>
  <c r="J78" i="68"/>
  <c r="BE86" i="68"/>
  <c r="BE98" i="68"/>
  <c r="BE129" i="68"/>
  <c r="BE130" i="68"/>
  <c r="BE156" i="68"/>
  <c r="BE175" i="68"/>
  <c r="BE179" i="68"/>
  <c r="BE184" i="68"/>
  <c r="BE189" i="68"/>
  <c r="E74" i="68"/>
  <c r="F81" i="68"/>
  <c r="BE124" i="68"/>
  <c r="BE128" i="68"/>
  <c r="BE190" i="68"/>
  <c r="BE195" i="68"/>
  <c r="BE140" i="68"/>
  <c r="BE151" i="68"/>
  <c r="BE191" i="68"/>
  <c r="BK85" i="67"/>
  <c r="J85" i="67" s="1"/>
  <c r="J59" i="67" s="1"/>
  <c r="BE108" i="68"/>
  <c r="BE110" i="68"/>
  <c r="BE171" i="68"/>
  <c r="BE180" i="68"/>
  <c r="BE193" i="68"/>
  <c r="BE150" i="68"/>
  <c r="BE169" i="68"/>
  <c r="BE192" i="68"/>
  <c r="BK88" i="66"/>
  <c r="J88" i="66"/>
  <c r="J64" i="66" s="1"/>
  <c r="F55" i="67"/>
  <c r="J82" i="67"/>
  <c r="BE150" i="67"/>
  <c r="BE168" i="67"/>
  <c r="BE233" i="67"/>
  <c r="BE237" i="67"/>
  <c r="BE239" i="67"/>
  <c r="BE255" i="67"/>
  <c r="BE265" i="67"/>
  <c r="BE275" i="67"/>
  <c r="BE281" i="67"/>
  <c r="BE290" i="67"/>
  <c r="BE300" i="67"/>
  <c r="BE301" i="67"/>
  <c r="BE303" i="67"/>
  <c r="BE249" i="67"/>
  <c r="BE252" i="67"/>
  <c r="BE257" i="67"/>
  <c r="BE294" i="67"/>
  <c r="BE93" i="67"/>
  <c r="BE121" i="67"/>
  <c r="BE175" i="67"/>
  <c r="BE185" i="67"/>
  <c r="BE241" i="67"/>
  <c r="BE251" i="67"/>
  <c r="BE253" i="67"/>
  <c r="BE256" i="67"/>
  <c r="BE261" i="67"/>
  <c r="BE262" i="67"/>
  <c r="BE271" i="67"/>
  <c r="E48" i="67"/>
  <c r="BE87" i="67"/>
  <c r="BE114" i="67"/>
  <c r="BE116" i="67"/>
  <c r="BE137" i="67"/>
  <c r="BE173" i="67"/>
  <c r="BE254" i="67"/>
  <c r="BE260" i="67"/>
  <c r="BE264" i="67"/>
  <c r="BE285" i="67"/>
  <c r="BE89" i="67"/>
  <c r="BE91" i="67"/>
  <c r="BE95" i="67"/>
  <c r="BE139" i="67"/>
  <c r="BE177" i="67"/>
  <c r="BE204" i="67"/>
  <c r="BE283" i="67"/>
  <c r="BE288" i="67"/>
  <c r="BE292" i="67"/>
  <c r="BE298" i="67"/>
  <c r="BE299" i="67"/>
  <c r="BE166" i="67"/>
  <c r="BE182" i="67"/>
  <c r="BE209" i="67"/>
  <c r="BE229" i="67"/>
  <c r="BE243" i="67"/>
  <c r="BE245" i="67"/>
  <c r="BE277" i="67"/>
  <c r="BE284" i="67"/>
  <c r="BE296" i="67"/>
  <c r="J52" i="67"/>
  <c r="BE128" i="67"/>
  <c r="BE181" i="67"/>
  <c r="BE183" i="67"/>
  <c r="BE206" i="67"/>
  <c r="BE247" i="67"/>
  <c r="BE258" i="67"/>
  <c r="BE259" i="67"/>
  <c r="BE267" i="67"/>
  <c r="BE279" i="67"/>
  <c r="BE135" i="67"/>
  <c r="BE231" i="67"/>
  <c r="BE263" i="67"/>
  <c r="BE286" i="67"/>
  <c r="F83" i="66"/>
  <c r="BE108" i="66"/>
  <c r="BE115" i="66"/>
  <c r="BE119" i="66"/>
  <c r="BK87" i="65"/>
  <c r="J87" i="65" s="1"/>
  <c r="J32" i="65" s="1"/>
  <c r="BE98" i="66"/>
  <c r="J58" i="66"/>
  <c r="BE91" i="66"/>
  <c r="BE100" i="66"/>
  <c r="BE112" i="66"/>
  <c r="E50" i="66"/>
  <c r="J59" i="66"/>
  <c r="BE110" i="66"/>
  <c r="F59" i="66"/>
  <c r="J81" i="66"/>
  <c r="BE89" i="66"/>
  <c r="BE92" i="66"/>
  <c r="BE93" i="66"/>
  <c r="BE95" i="66"/>
  <c r="BE104" i="66"/>
  <c r="BE101" i="65"/>
  <c r="F59" i="65"/>
  <c r="BE89" i="65"/>
  <c r="BE127" i="65"/>
  <c r="J59" i="65"/>
  <c r="BE123" i="65"/>
  <c r="BE133" i="65"/>
  <c r="J56" i="65"/>
  <c r="BE97" i="65"/>
  <c r="J83" i="65"/>
  <c r="BE135" i="65"/>
  <c r="BK89" i="64"/>
  <c r="J89" i="64" s="1"/>
  <c r="J64" i="64" s="1"/>
  <c r="F58" i="65"/>
  <c r="BE112" i="65"/>
  <c r="BE93" i="65"/>
  <c r="BE114" i="65"/>
  <c r="BE118" i="65"/>
  <c r="E50" i="65"/>
  <c r="BE105" i="65"/>
  <c r="BE107" i="65"/>
  <c r="J56" i="64"/>
  <c r="BE148" i="64"/>
  <c r="BE152" i="64"/>
  <c r="J58" i="64"/>
  <c r="BE137" i="64"/>
  <c r="F59" i="64"/>
  <c r="J85" i="64"/>
  <c r="BE102" i="64"/>
  <c r="BE135" i="64"/>
  <c r="BE139" i="64"/>
  <c r="BK92" i="63"/>
  <c r="BK91" i="63" s="1"/>
  <c r="J91" i="63" s="1"/>
  <c r="J63" i="63" s="1"/>
  <c r="BE109" i="64"/>
  <c r="BE143" i="64"/>
  <c r="E50" i="64"/>
  <c r="BE92" i="64"/>
  <c r="BE98" i="64"/>
  <c r="F58" i="64"/>
  <c r="BE113" i="64"/>
  <c r="BE133" i="64"/>
  <c r="BE141" i="64"/>
  <c r="BE94" i="64"/>
  <c r="BE120" i="64"/>
  <c r="BE124" i="64"/>
  <c r="F59" i="63"/>
  <c r="BE159" i="63"/>
  <c r="BE194" i="63"/>
  <c r="J59" i="63"/>
  <c r="BE106" i="63"/>
  <c r="BE110" i="63"/>
  <c r="BE114" i="63"/>
  <c r="BE119" i="63"/>
  <c r="BE123" i="63"/>
  <c r="BE125" i="63"/>
  <c r="BE129" i="63"/>
  <c r="BE185" i="63"/>
  <c r="BE187" i="63"/>
  <c r="E50" i="63"/>
  <c r="BE163" i="63"/>
  <c r="BE165" i="63"/>
  <c r="BE167" i="63"/>
  <c r="BE181" i="63"/>
  <c r="J56" i="63"/>
  <c r="J87" i="63"/>
  <c r="BE169" i="63"/>
  <c r="BE171" i="63"/>
  <c r="BE177" i="63"/>
  <c r="BE94" i="63"/>
  <c r="BE98" i="63"/>
  <c r="BE102" i="63"/>
  <c r="BE127" i="63"/>
  <c r="BE131" i="63"/>
  <c r="BE133" i="63"/>
  <c r="BE141" i="63"/>
  <c r="BE147" i="63"/>
  <c r="BE173" i="63"/>
  <c r="BE179" i="63"/>
  <c r="BE189" i="63"/>
  <c r="F58" i="63"/>
  <c r="BE161" i="63"/>
  <c r="BE192" i="63"/>
  <c r="BE121" i="63"/>
  <c r="BE143" i="63"/>
  <c r="BE145" i="63"/>
  <c r="BE153" i="63"/>
  <c r="BE157" i="63"/>
  <c r="BE137" i="63"/>
  <c r="BE139" i="63"/>
  <c r="BE149" i="63"/>
  <c r="BE151" i="63"/>
  <c r="BE155" i="63"/>
  <c r="BE175" i="63"/>
  <c r="BE183" i="63"/>
  <c r="E84" i="62"/>
  <c r="J93" i="62"/>
  <c r="BE165" i="62"/>
  <c r="BE231" i="62"/>
  <c r="BE240" i="62"/>
  <c r="BE246" i="62"/>
  <c r="BE255" i="62"/>
  <c r="BE308" i="62"/>
  <c r="BE312" i="62"/>
  <c r="BE317" i="62"/>
  <c r="BE319" i="62"/>
  <c r="F92" i="62"/>
  <c r="BE103" i="62"/>
  <c r="BE105" i="62"/>
  <c r="BE110" i="62"/>
  <c r="BE212" i="62"/>
  <c r="BE216" i="62"/>
  <c r="BE217" i="62"/>
  <c r="BE235" i="62"/>
  <c r="BE266" i="62"/>
  <c r="BE268" i="62"/>
  <c r="BE276" i="62"/>
  <c r="BE136" i="62"/>
  <c r="BE175" i="62"/>
  <c r="BE180" i="62"/>
  <c r="BE193" i="62"/>
  <c r="BE200" i="62"/>
  <c r="BE202" i="62"/>
  <c r="BE207" i="62"/>
  <c r="BE234" i="62"/>
  <c r="BE238" i="62"/>
  <c r="BE257" i="62"/>
  <c r="BE282" i="62"/>
  <c r="BE287" i="62"/>
  <c r="J92" i="62"/>
  <c r="BE149" i="62"/>
  <c r="BE153" i="62"/>
  <c r="BE167" i="62"/>
  <c r="BE230" i="62"/>
  <c r="J81" i="61"/>
  <c r="J60" i="61" s="1"/>
  <c r="BE124" i="62"/>
  <c r="BE171" i="62"/>
  <c r="BE223" i="62"/>
  <c r="BE259" i="62"/>
  <c r="BE293" i="62"/>
  <c r="F59" i="62"/>
  <c r="BE204" i="62"/>
  <c r="BE214" i="62"/>
  <c r="J56" i="62"/>
  <c r="BE100" i="62"/>
  <c r="BE117" i="62"/>
  <c r="BE119" i="62"/>
  <c r="BE121" i="62"/>
  <c r="BE225" i="62"/>
  <c r="BE236" i="62"/>
  <c r="BE264" i="62"/>
  <c r="BE270" i="62"/>
  <c r="BE272" i="62"/>
  <c r="BE295" i="62"/>
  <c r="BE300" i="62"/>
  <c r="BE112" i="62"/>
  <c r="BE195" i="62"/>
  <c r="BE203" i="62"/>
  <c r="BE219" i="62"/>
  <c r="BE251" i="62"/>
  <c r="BE253" i="62"/>
  <c r="BE304" i="62"/>
  <c r="BK96" i="60"/>
  <c r="J96" i="60"/>
  <c r="J64" i="60"/>
  <c r="J77" i="61"/>
  <c r="BE105" i="61"/>
  <c r="BE119" i="61"/>
  <c r="BE124" i="61"/>
  <c r="BE144" i="61"/>
  <c r="BE146" i="61"/>
  <c r="BE151" i="61"/>
  <c r="BE82" i="61"/>
  <c r="BE97" i="61"/>
  <c r="BE98" i="61"/>
  <c r="BE99" i="61"/>
  <c r="BE104" i="61"/>
  <c r="BE107" i="61"/>
  <c r="BE109" i="61"/>
  <c r="BE113" i="61"/>
  <c r="BE126" i="61"/>
  <c r="BE127" i="61"/>
  <c r="BE128" i="61"/>
  <c r="BE133" i="61"/>
  <c r="BE86" i="61"/>
  <c r="BE95" i="61"/>
  <c r="BE108" i="61"/>
  <c r="BE111" i="61"/>
  <c r="BE132" i="61"/>
  <c r="BE134" i="61"/>
  <c r="BE135" i="61"/>
  <c r="J52" i="61"/>
  <c r="BE96" i="61"/>
  <c r="BE100" i="61"/>
  <c r="BE112" i="61"/>
  <c r="BE116" i="61"/>
  <c r="BE118" i="61"/>
  <c r="BE137" i="61"/>
  <c r="BE142" i="61"/>
  <c r="F77" i="61"/>
  <c r="BE110" i="61"/>
  <c r="BE117" i="61"/>
  <c r="BE125" i="61"/>
  <c r="BE130" i="61"/>
  <c r="BE143" i="61"/>
  <c r="BE150" i="61"/>
  <c r="E48" i="61"/>
  <c r="BE85" i="61"/>
  <c r="BE87" i="61"/>
  <c r="BE90" i="61"/>
  <c r="BE114" i="61"/>
  <c r="BE115" i="61"/>
  <c r="BE121" i="61"/>
  <c r="BE129" i="61"/>
  <c r="BE147" i="61"/>
  <c r="BE149" i="61"/>
  <c r="BE94" i="61"/>
  <c r="BE101" i="61"/>
  <c r="BE102" i="61"/>
  <c r="BE103" i="61"/>
  <c r="BE131" i="61"/>
  <c r="BE139" i="61"/>
  <c r="BE141" i="61"/>
  <c r="BE145" i="61"/>
  <c r="BE148" i="61"/>
  <c r="BE93" i="61"/>
  <c r="BE106" i="61"/>
  <c r="BE120" i="61"/>
  <c r="BE122" i="61"/>
  <c r="BE123" i="61"/>
  <c r="BE136" i="61"/>
  <c r="BE138" i="61"/>
  <c r="BE140" i="61"/>
  <c r="F59" i="60"/>
  <c r="J91" i="60"/>
  <c r="BE113" i="60"/>
  <c r="BE126" i="60"/>
  <c r="BE146" i="60"/>
  <c r="BE214" i="60"/>
  <c r="BE216" i="60"/>
  <c r="J92" i="60"/>
  <c r="BE98" i="60"/>
  <c r="BE142" i="60"/>
  <c r="BE156" i="60"/>
  <c r="BE160" i="60"/>
  <c r="BK87" i="59"/>
  <c r="J89" i="60"/>
  <c r="BE104" i="60"/>
  <c r="BE105" i="60"/>
  <c r="BE119" i="60"/>
  <c r="BE178" i="60"/>
  <c r="BE208" i="60"/>
  <c r="BK127" i="59"/>
  <c r="J127" i="59" s="1"/>
  <c r="J64" i="59" s="1"/>
  <c r="BE102" i="60"/>
  <c r="BE153" i="60"/>
  <c r="E83" i="60"/>
  <c r="BE111" i="60"/>
  <c r="BE194" i="60"/>
  <c r="F58" i="60"/>
  <c r="BE124" i="60"/>
  <c r="BE141" i="60"/>
  <c r="BE163" i="60"/>
  <c r="BE172" i="60"/>
  <c r="BE117" i="60"/>
  <c r="BE128" i="60"/>
  <c r="BE134" i="60"/>
  <c r="BE174" i="60"/>
  <c r="BE109" i="60"/>
  <c r="BE127" i="60"/>
  <c r="BE158" i="60"/>
  <c r="BE165" i="60"/>
  <c r="E48" i="59"/>
  <c r="BE138" i="59"/>
  <c r="BE145" i="59"/>
  <c r="BE153" i="59"/>
  <c r="F55" i="59"/>
  <c r="BE97" i="59"/>
  <c r="BE101" i="59"/>
  <c r="BE104" i="59"/>
  <c r="BE143" i="59"/>
  <c r="BE147" i="59"/>
  <c r="BE136" i="59"/>
  <c r="BE126" i="59"/>
  <c r="BE129" i="59"/>
  <c r="BE130" i="59"/>
  <c r="BE141" i="59"/>
  <c r="J83" i="59"/>
  <c r="BE121" i="59"/>
  <c r="BE131" i="59"/>
  <c r="BE140" i="59"/>
  <c r="BE152" i="59"/>
  <c r="BE117" i="59"/>
  <c r="BE135" i="59"/>
  <c r="BE149" i="59"/>
  <c r="J80" i="59"/>
  <c r="BE133" i="59"/>
  <c r="BE89" i="59"/>
  <c r="BE93" i="59"/>
  <c r="E75" i="58"/>
  <c r="BE95" i="58"/>
  <c r="BE97" i="58"/>
  <c r="BE98" i="58"/>
  <c r="BE100" i="58"/>
  <c r="BE101" i="58"/>
  <c r="BE103" i="58"/>
  <c r="BE105" i="58"/>
  <c r="J88" i="57"/>
  <c r="J64" i="57" s="1"/>
  <c r="BE94" i="58"/>
  <c r="F59" i="58"/>
  <c r="J81" i="58"/>
  <c r="BE106" i="58"/>
  <c r="BE107" i="58"/>
  <c r="BE96" i="58"/>
  <c r="BE113" i="58"/>
  <c r="BE104" i="58"/>
  <c r="BE108" i="58"/>
  <c r="BE109" i="58"/>
  <c r="BE110" i="58"/>
  <c r="BE111" i="58"/>
  <c r="J84" i="58"/>
  <c r="BE89" i="58"/>
  <c r="BE90" i="58"/>
  <c r="BE92" i="58"/>
  <c r="BE93" i="58"/>
  <c r="BE112" i="58"/>
  <c r="BE91" i="58"/>
  <c r="BE102" i="58"/>
  <c r="E75" i="57"/>
  <c r="BE97" i="57"/>
  <c r="BE106" i="57"/>
  <c r="BE112" i="57"/>
  <c r="BE126" i="57"/>
  <c r="BE99" i="57"/>
  <c r="BE113" i="57"/>
  <c r="BE119" i="57"/>
  <c r="F59" i="57"/>
  <c r="BE100" i="57"/>
  <c r="BE103" i="57"/>
  <c r="BE115" i="57"/>
  <c r="BE124" i="57"/>
  <c r="BE98" i="57"/>
  <c r="BE104" i="57"/>
  <c r="BE105" i="57"/>
  <c r="BE114" i="57"/>
  <c r="BE116" i="57"/>
  <c r="BE122" i="57"/>
  <c r="BK94" i="56"/>
  <c r="J94" i="56" s="1"/>
  <c r="BE110" i="57"/>
  <c r="BE111" i="57"/>
  <c r="BE118" i="57"/>
  <c r="J84" i="57"/>
  <c r="BE91" i="57"/>
  <c r="BE108" i="57"/>
  <c r="BE109" i="57"/>
  <c r="BE121" i="57"/>
  <c r="BE125" i="57"/>
  <c r="J56" i="57"/>
  <c r="BE93" i="57"/>
  <c r="BE94" i="57"/>
  <c r="BE95" i="57"/>
  <c r="BE96" i="57"/>
  <c r="BE89" i="57"/>
  <c r="BE90" i="57"/>
  <c r="BE92" i="57"/>
  <c r="BE101" i="57"/>
  <c r="BE102" i="57"/>
  <c r="BE107" i="57"/>
  <c r="BE117" i="57"/>
  <c r="BE123" i="57"/>
  <c r="F59" i="56"/>
  <c r="BE97" i="56"/>
  <c r="BE103" i="56"/>
  <c r="BE109" i="56"/>
  <c r="BE113" i="56"/>
  <c r="BE118" i="56"/>
  <c r="BE122" i="56"/>
  <c r="BE153" i="56"/>
  <c r="BE154" i="56"/>
  <c r="BE155" i="56"/>
  <c r="BE172" i="56"/>
  <c r="BE187" i="56"/>
  <c r="J59" i="56"/>
  <c r="BE102" i="56"/>
  <c r="BE112" i="56"/>
  <c r="BE114" i="56"/>
  <c r="BE115" i="56"/>
  <c r="BE150" i="56"/>
  <c r="BE163" i="56"/>
  <c r="BE179" i="56"/>
  <c r="BE180" i="56"/>
  <c r="BE183" i="56"/>
  <c r="BE190" i="56"/>
  <c r="BE198" i="56"/>
  <c r="BE200" i="56"/>
  <c r="BE201" i="56"/>
  <c r="BE202" i="56"/>
  <c r="BE207" i="56"/>
  <c r="BE209" i="56"/>
  <c r="BE210" i="56"/>
  <c r="BE214" i="56"/>
  <c r="BE100" i="56"/>
  <c r="BE106" i="56"/>
  <c r="BE111" i="56"/>
  <c r="BE138" i="56"/>
  <c r="BE139" i="56"/>
  <c r="BE144" i="56"/>
  <c r="BE145" i="56"/>
  <c r="BE174" i="56"/>
  <c r="BE186" i="56"/>
  <c r="BE204" i="56"/>
  <c r="BE211" i="56"/>
  <c r="BE212" i="56"/>
  <c r="J90" i="55"/>
  <c r="J64" i="55" s="1"/>
  <c r="E82" i="56"/>
  <c r="BE98" i="56"/>
  <c r="BE105" i="56"/>
  <c r="BE117" i="56"/>
  <c r="BE158" i="56"/>
  <c r="BE159" i="56"/>
  <c r="BE161" i="56"/>
  <c r="BE162" i="56"/>
  <c r="BE169" i="56"/>
  <c r="BE170" i="56"/>
  <c r="BE173" i="56"/>
  <c r="BE178" i="56"/>
  <c r="BE188" i="56"/>
  <c r="BE189" i="56"/>
  <c r="BE192" i="56"/>
  <c r="BE193" i="56"/>
  <c r="BE194" i="56"/>
  <c r="BE195" i="56"/>
  <c r="BE196" i="56"/>
  <c r="BE205" i="56"/>
  <c r="BE206" i="56"/>
  <c r="J88" i="56"/>
  <c r="BE96" i="56"/>
  <c r="BE101" i="56"/>
  <c r="BE110" i="56"/>
  <c r="BE123" i="56"/>
  <c r="BE147" i="56"/>
  <c r="BE148" i="56"/>
  <c r="BE177" i="56"/>
  <c r="BE181" i="56"/>
  <c r="BE203" i="56"/>
  <c r="BE108" i="56"/>
  <c r="BE116" i="56"/>
  <c r="BE125" i="56"/>
  <c r="BE126" i="56"/>
  <c r="BE127" i="56"/>
  <c r="BE128" i="56"/>
  <c r="BE129" i="56"/>
  <c r="BE130" i="56"/>
  <c r="BE131" i="56"/>
  <c r="BE132" i="56"/>
  <c r="BE133" i="56"/>
  <c r="BE134" i="56"/>
  <c r="BE135" i="56"/>
  <c r="BE136" i="56"/>
  <c r="BE137" i="56"/>
  <c r="BE146" i="56"/>
  <c r="BE151" i="56"/>
  <c r="BE152" i="56"/>
  <c r="BE167" i="56"/>
  <c r="BE168" i="56"/>
  <c r="BE176" i="56"/>
  <c r="BE104" i="56"/>
  <c r="BE107" i="56"/>
  <c r="BE119" i="56"/>
  <c r="BE120" i="56"/>
  <c r="BE121" i="56"/>
  <c r="BE140" i="56"/>
  <c r="BE141" i="56"/>
  <c r="BE149" i="56"/>
  <c r="BE157" i="56"/>
  <c r="BE160" i="56"/>
  <c r="BE164" i="56"/>
  <c r="BE165" i="56"/>
  <c r="BE166" i="56"/>
  <c r="BE171" i="56"/>
  <c r="BE191" i="56"/>
  <c r="BE197" i="56"/>
  <c r="BE215" i="56"/>
  <c r="E50" i="55"/>
  <c r="BE101" i="55"/>
  <c r="BE103" i="55"/>
  <c r="BE117" i="55"/>
  <c r="BE121" i="55"/>
  <c r="BE155" i="55"/>
  <c r="BE159" i="55"/>
  <c r="BE166" i="55"/>
  <c r="BE176" i="55"/>
  <c r="F59" i="55"/>
  <c r="BE91" i="55"/>
  <c r="BE107" i="55"/>
  <c r="BE115" i="55"/>
  <c r="BE127" i="55"/>
  <c r="BE131" i="55"/>
  <c r="BE146" i="55"/>
  <c r="BE172" i="55"/>
  <c r="J83" i="55"/>
  <c r="BE174" i="55"/>
  <c r="BE95" i="55"/>
  <c r="BE105" i="55"/>
  <c r="BE119" i="55"/>
  <c r="BE157" i="55"/>
  <c r="J59" i="55"/>
  <c r="BE123" i="55"/>
  <c r="BE125" i="55"/>
  <c r="BE134" i="55"/>
  <c r="BE136" i="55"/>
  <c r="BE138" i="55"/>
  <c r="BE163" i="55"/>
  <c r="BE97" i="55"/>
  <c r="BE99" i="55"/>
  <c r="BE109" i="55"/>
  <c r="BE129" i="55"/>
  <c r="BE161" i="55"/>
  <c r="BE170" i="55"/>
  <c r="BE93" i="55"/>
  <c r="BE111" i="55"/>
  <c r="BE113" i="55"/>
  <c r="BE150" i="55"/>
  <c r="BE153" i="55"/>
  <c r="BE140" i="55"/>
  <c r="BE142" i="55"/>
  <c r="BE144" i="55"/>
  <c r="BE148" i="55"/>
  <c r="BE168" i="55"/>
  <c r="BE95" i="54"/>
  <c r="BE107" i="54"/>
  <c r="BE113" i="54"/>
  <c r="BE115" i="54"/>
  <c r="BE116" i="54"/>
  <c r="BE134" i="54"/>
  <c r="BE162" i="54"/>
  <c r="BE176" i="54"/>
  <c r="BE98" i="54"/>
  <c r="BE108" i="54"/>
  <c r="BE125" i="54"/>
  <c r="BE167" i="54"/>
  <c r="BE169" i="54"/>
  <c r="BE175" i="54"/>
  <c r="E50" i="54"/>
  <c r="J56" i="54"/>
  <c r="J59" i="54"/>
  <c r="BE99" i="54"/>
  <c r="BE101" i="54"/>
  <c r="BE105" i="54"/>
  <c r="BE119" i="54"/>
  <c r="BE153" i="54"/>
  <c r="BE161" i="54"/>
  <c r="BE170" i="54"/>
  <c r="BE177" i="54"/>
  <c r="BE97" i="54"/>
  <c r="BE121" i="54"/>
  <c r="BE123" i="54"/>
  <c r="BE124" i="54"/>
  <c r="BE128" i="54"/>
  <c r="BE144" i="54"/>
  <c r="BE154" i="54"/>
  <c r="BE155" i="54"/>
  <c r="BE163" i="54"/>
  <c r="BE166" i="54"/>
  <c r="BE171" i="54"/>
  <c r="BE172" i="54"/>
  <c r="BE174" i="54"/>
  <c r="J101" i="53"/>
  <c r="J64" i="53"/>
  <c r="BE136" i="54"/>
  <c r="BE150" i="54"/>
  <c r="BE151" i="54"/>
  <c r="BE104" i="54"/>
  <c r="BE110" i="54"/>
  <c r="BE130" i="54"/>
  <c r="BE143" i="54"/>
  <c r="BE146" i="54"/>
  <c r="BE147" i="54"/>
  <c r="BE148" i="54"/>
  <c r="BE152" i="54"/>
  <c r="BE156" i="54"/>
  <c r="BE159" i="54"/>
  <c r="BE165" i="54"/>
  <c r="BE168" i="54"/>
  <c r="BE180" i="54"/>
  <c r="BE181" i="54"/>
  <c r="F59" i="54"/>
  <c r="BE109" i="54"/>
  <c r="BE114" i="54"/>
  <c r="BE120" i="54"/>
  <c r="BE122" i="54"/>
  <c r="BE132" i="54"/>
  <c r="BE145" i="54"/>
  <c r="BE160" i="54"/>
  <c r="BE173" i="54"/>
  <c r="BE106" i="54"/>
  <c r="BE139" i="54"/>
  <c r="BE178" i="54"/>
  <c r="BE179" i="54"/>
  <c r="E50" i="53"/>
  <c r="J97" i="53"/>
  <c r="BE104" i="53"/>
  <c r="BE110" i="53"/>
  <c r="BE119" i="53"/>
  <c r="BE208" i="53"/>
  <c r="BE215" i="53"/>
  <c r="BE243" i="53"/>
  <c r="BE247" i="53"/>
  <c r="BE252" i="53"/>
  <c r="BE275" i="53"/>
  <c r="BE279" i="53"/>
  <c r="BE295" i="53"/>
  <c r="BE307" i="53"/>
  <c r="BE309" i="53"/>
  <c r="BE352" i="53"/>
  <c r="BE354" i="53"/>
  <c r="BE359" i="53"/>
  <c r="BE364" i="53"/>
  <c r="BE378" i="53"/>
  <c r="BE382" i="53"/>
  <c r="BE384" i="53"/>
  <c r="BE387" i="53"/>
  <c r="BE413" i="53"/>
  <c r="BE417" i="53"/>
  <c r="BE420" i="53"/>
  <c r="BE424" i="53"/>
  <c r="BE427" i="53"/>
  <c r="BE438" i="53"/>
  <c r="BE155" i="53"/>
  <c r="BE170" i="53"/>
  <c r="BE218" i="53"/>
  <c r="BE227" i="53"/>
  <c r="BE233" i="53"/>
  <c r="BE237" i="53"/>
  <c r="BE239" i="53"/>
  <c r="BE241" i="53"/>
  <c r="BE245" i="53"/>
  <c r="BE319" i="53"/>
  <c r="BE331" i="53"/>
  <c r="BE340" i="53"/>
  <c r="BE346" i="53"/>
  <c r="BE368" i="53"/>
  <c r="BE395" i="53"/>
  <c r="BE400" i="53"/>
  <c r="BE402" i="53"/>
  <c r="BE419" i="53"/>
  <c r="BE421" i="53"/>
  <c r="F97" i="53"/>
  <c r="BE141" i="53"/>
  <c r="BE173" i="53"/>
  <c r="BE185" i="53"/>
  <c r="BE196" i="53"/>
  <c r="BE223" i="53"/>
  <c r="BE225" i="53"/>
  <c r="BE249" i="53"/>
  <c r="BE262" i="53"/>
  <c r="BE263" i="53"/>
  <c r="BE296" i="53"/>
  <c r="BE317" i="53"/>
  <c r="BE324" i="53"/>
  <c r="BE334" i="53"/>
  <c r="BE353" i="53"/>
  <c r="BE355" i="53"/>
  <c r="BE380" i="53"/>
  <c r="BE388" i="53"/>
  <c r="BE403" i="53"/>
  <c r="BE414" i="53"/>
  <c r="J56" i="53"/>
  <c r="BE106" i="53"/>
  <c r="BE108" i="53"/>
  <c r="BE159" i="53"/>
  <c r="BE220" i="53"/>
  <c r="BE229" i="53"/>
  <c r="BE250" i="53"/>
  <c r="BE332" i="53"/>
  <c r="BE335" i="53"/>
  <c r="BE336" i="53"/>
  <c r="BE339" i="53"/>
  <c r="BE344" i="53"/>
  <c r="BE348" i="53"/>
  <c r="BE362" i="53"/>
  <c r="BE375" i="53"/>
  <c r="BE377" i="53"/>
  <c r="BE389" i="53"/>
  <c r="BE398" i="53"/>
  <c r="BE409" i="53"/>
  <c r="BE410" i="53"/>
  <c r="BE412" i="53"/>
  <c r="BE415" i="53"/>
  <c r="BE416" i="53"/>
  <c r="BE121" i="53"/>
  <c r="BE157" i="53"/>
  <c r="BE168" i="53"/>
  <c r="BE213" i="53"/>
  <c r="BE217" i="53"/>
  <c r="BE235" i="53"/>
  <c r="BE251" i="53"/>
  <c r="BE261" i="53"/>
  <c r="BE267" i="53"/>
  <c r="BE337" i="53"/>
  <c r="BE358" i="53"/>
  <c r="BE372" i="53"/>
  <c r="BE373" i="53"/>
  <c r="BE374" i="53"/>
  <c r="BE376" i="53"/>
  <c r="BE381" i="53"/>
  <c r="BE401" i="53"/>
  <c r="BE431" i="53"/>
  <c r="BE432" i="53"/>
  <c r="BE435" i="53"/>
  <c r="BE436" i="53"/>
  <c r="BE133" i="53"/>
  <c r="BE147" i="53"/>
  <c r="BE149" i="53"/>
  <c r="BE191" i="53"/>
  <c r="BE193" i="53"/>
  <c r="BE258" i="53"/>
  <c r="BE260" i="53"/>
  <c r="BE273" i="53"/>
  <c r="BE283" i="53"/>
  <c r="BE284" i="53"/>
  <c r="BE285" i="53"/>
  <c r="BE311" i="53"/>
  <c r="BE313" i="53"/>
  <c r="BE315" i="53"/>
  <c r="BE330" i="53"/>
  <c r="BE369" i="53"/>
  <c r="BE379" i="53"/>
  <c r="BE393" i="53"/>
  <c r="BE423" i="53"/>
  <c r="BE429" i="53"/>
  <c r="BE441" i="53"/>
  <c r="BK91" i="52"/>
  <c r="BE127" i="53"/>
  <c r="BE187" i="53"/>
  <c r="BE189" i="53"/>
  <c r="BE200" i="53"/>
  <c r="BE204" i="53"/>
  <c r="BE259" i="53"/>
  <c r="BE289" i="53"/>
  <c r="BE303" i="53"/>
  <c r="BE321" i="53"/>
  <c r="BE327" i="53"/>
  <c r="BE328" i="53"/>
  <c r="BE329" i="53"/>
  <c r="BE333" i="53"/>
  <c r="BE338" i="53"/>
  <c r="BE390" i="53"/>
  <c r="BE407" i="53"/>
  <c r="BE422" i="53"/>
  <c r="BE437" i="53"/>
  <c r="BK104" i="52"/>
  <c r="J104" i="52" s="1"/>
  <c r="J66" i="52" s="1"/>
  <c r="BE102" i="53"/>
  <c r="BE135" i="53"/>
  <c r="BE145" i="53"/>
  <c r="BE151" i="53"/>
  <c r="BE156" i="53"/>
  <c r="BE183" i="53"/>
  <c r="BE210" i="53"/>
  <c r="BE212" i="53"/>
  <c r="BE231" i="53"/>
  <c r="BE255" i="53"/>
  <c r="BE257" i="53"/>
  <c r="BE264" i="53"/>
  <c r="BE277" i="53"/>
  <c r="BE305" i="53"/>
  <c r="BE356" i="53"/>
  <c r="BE357" i="53"/>
  <c r="BE366" i="53"/>
  <c r="BE371" i="53"/>
  <c r="BE397" i="53"/>
  <c r="BE406" i="53"/>
  <c r="BE408" i="53"/>
  <c r="BE411" i="53"/>
  <c r="BE418" i="53"/>
  <c r="F59" i="52"/>
  <c r="BE101" i="52"/>
  <c r="J59" i="52"/>
  <c r="BK89" i="51"/>
  <c r="J89" i="51" s="1"/>
  <c r="J64" i="51" s="1"/>
  <c r="BE97" i="52"/>
  <c r="BE109" i="52"/>
  <c r="BE111" i="52"/>
  <c r="BE112" i="52"/>
  <c r="J56" i="52"/>
  <c r="BE99" i="52"/>
  <c r="E50" i="52"/>
  <c r="BE98" i="52"/>
  <c r="BE103" i="52"/>
  <c r="BE106" i="52"/>
  <c r="BE113" i="52"/>
  <c r="BE114" i="52"/>
  <c r="BE107" i="52"/>
  <c r="BE108" i="52"/>
  <c r="BE116" i="52"/>
  <c r="BE93" i="52"/>
  <c r="BE95" i="52"/>
  <c r="BE110" i="52"/>
  <c r="BK96" i="50"/>
  <c r="J96" i="50"/>
  <c r="J64" i="50"/>
  <c r="F59" i="51"/>
  <c r="J85" i="51"/>
  <c r="BK606" i="50"/>
  <c r="J606" i="50"/>
  <c r="J72" i="50"/>
  <c r="BE95" i="51"/>
  <c r="J56" i="51"/>
  <c r="E50" i="51"/>
  <c r="BE91" i="51"/>
  <c r="BE92" i="51"/>
  <c r="BK102" i="49"/>
  <c r="J102" i="49"/>
  <c r="J64" i="49"/>
  <c r="J56" i="50"/>
  <c r="J59" i="50"/>
  <c r="BE136" i="50"/>
  <c r="BE178" i="50"/>
  <c r="BE291" i="50"/>
  <c r="BE420" i="50"/>
  <c r="BE444" i="50"/>
  <c r="BE485" i="50"/>
  <c r="BE508" i="50"/>
  <c r="BE523" i="50"/>
  <c r="BE573" i="50"/>
  <c r="BE574" i="50"/>
  <c r="BE578" i="50"/>
  <c r="BE584" i="50"/>
  <c r="BE596" i="50"/>
  <c r="BE597" i="50"/>
  <c r="BE599" i="50"/>
  <c r="BE600" i="50"/>
  <c r="BE602" i="50"/>
  <c r="BE603" i="50"/>
  <c r="BE605" i="50"/>
  <c r="BE608" i="50"/>
  <c r="BE480" i="50"/>
  <c r="BE512" i="50"/>
  <c r="BE545" i="50"/>
  <c r="BE550" i="50"/>
  <c r="J146" i="49"/>
  <c r="J69" i="49"/>
  <c r="BE141" i="50"/>
  <c r="BE167" i="50"/>
  <c r="BE241" i="50"/>
  <c r="BE381" i="50"/>
  <c r="BE403" i="50"/>
  <c r="BE557" i="50"/>
  <c r="BE565" i="50"/>
  <c r="E50" i="50"/>
  <c r="BE98" i="50"/>
  <c r="BE156" i="50"/>
  <c r="BE363" i="50"/>
  <c r="BE390" i="50"/>
  <c r="BE481" i="50"/>
  <c r="BE546" i="50"/>
  <c r="BE145" i="50"/>
  <c r="BE175" i="50"/>
  <c r="BE228" i="50"/>
  <c r="BE579" i="50"/>
  <c r="F59" i="50"/>
  <c r="BE150" i="50"/>
  <c r="BE372" i="50"/>
  <c r="BE517" i="50"/>
  <c r="BE527" i="50"/>
  <c r="BE529" i="50"/>
  <c r="BE537" i="50"/>
  <c r="BE169" i="50"/>
  <c r="BE496" i="50"/>
  <c r="BE507" i="50"/>
  <c r="BE522" i="50"/>
  <c r="BE569" i="50"/>
  <c r="BE304" i="50"/>
  <c r="BK87" i="48"/>
  <c r="J87" i="48" s="1"/>
  <c r="J63" i="48" s="1"/>
  <c r="E50" i="49"/>
  <c r="F98" i="49"/>
  <c r="BE161" i="49"/>
  <c r="BE309" i="49"/>
  <c r="BE342" i="49"/>
  <c r="BE345" i="49"/>
  <c r="BE368" i="49"/>
  <c r="BE376" i="49"/>
  <c r="BE383" i="49"/>
  <c r="BE385" i="49"/>
  <c r="BE399" i="49"/>
  <c r="BE406" i="49"/>
  <c r="BE435" i="49"/>
  <c r="BE473" i="49"/>
  <c r="BE480" i="49"/>
  <c r="BE502" i="49"/>
  <c r="BE503" i="49"/>
  <c r="BE504" i="49"/>
  <c r="BE511" i="49"/>
  <c r="BE512" i="49"/>
  <c r="BE513" i="49"/>
  <c r="BE514" i="49"/>
  <c r="BE515" i="49"/>
  <c r="BE516" i="49"/>
  <c r="BE517" i="49"/>
  <c r="BE518" i="49"/>
  <c r="BE157" i="49"/>
  <c r="BE177" i="49"/>
  <c r="BE184" i="49"/>
  <c r="BE188" i="49"/>
  <c r="BE197" i="49"/>
  <c r="BE214" i="49"/>
  <c r="BE226" i="49"/>
  <c r="BE228" i="49"/>
  <c r="BE232" i="49"/>
  <c r="BE234" i="49"/>
  <c r="BE236" i="49"/>
  <c r="BE245" i="49"/>
  <c r="BE253" i="49"/>
  <c r="BE337" i="49"/>
  <c r="BE344" i="49"/>
  <c r="BE361" i="49"/>
  <c r="BE364" i="49"/>
  <c r="BE371" i="49"/>
  <c r="BE437" i="49"/>
  <c r="BE462" i="49"/>
  <c r="BE468" i="49"/>
  <c r="BE487" i="49"/>
  <c r="BE507" i="49"/>
  <c r="BE508" i="49"/>
  <c r="BE114" i="49"/>
  <c r="BE141" i="49"/>
  <c r="BE203" i="49"/>
  <c r="BE210" i="49"/>
  <c r="BE222" i="49"/>
  <c r="BE314" i="49"/>
  <c r="BE319" i="49"/>
  <c r="BE334" i="49"/>
  <c r="BE336" i="49"/>
  <c r="BE351" i="49"/>
  <c r="BE356" i="49"/>
  <c r="BE359" i="49"/>
  <c r="BE407" i="49"/>
  <c r="BE415" i="49"/>
  <c r="BE491" i="49"/>
  <c r="BE506" i="49"/>
  <c r="BE509" i="49"/>
  <c r="J95" i="49"/>
  <c r="BE108" i="49"/>
  <c r="BE142" i="49"/>
  <c r="BE144" i="49"/>
  <c r="BE147" i="49"/>
  <c r="BE151" i="49"/>
  <c r="BE190" i="49"/>
  <c r="BE263" i="49"/>
  <c r="BE330" i="49"/>
  <c r="BE343" i="49"/>
  <c r="BE346" i="49"/>
  <c r="BE347" i="49"/>
  <c r="BE352" i="49"/>
  <c r="BE354" i="49"/>
  <c r="BE357" i="49"/>
  <c r="BE358" i="49"/>
  <c r="BE365" i="49"/>
  <c r="BE510" i="49"/>
  <c r="BE104" i="49"/>
  <c r="BE109" i="49"/>
  <c r="BE165" i="49"/>
  <c r="BE171" i="49"/>
  <c r="BE201" i="49"/>
  <c r="BE272" i="49"/>
  <c r="BE290" i="49"/>
  <c r="BE369" i="49"/>
  <c r="BE390" i="49"/>
  <c r="BE155" i="49"/>
  <c r="BE279" i="49"/>
  <c r="BE295" i="49"/>
  <c r="BE349" i="49"/>
  <c r="BE360" i="49"/>
  <c r="BE366" i="49"/>
  <c r="BE367" i="49"/>
  <c r="BE411" i="49"/>
  <c r="BE441" i="49"/>
  <c r="BE457" i="49"/>
  <c r="BE464" i="49"/>
  <c r="J98" i="49"/>
  <c r="BE110" i="49"/>
  <c r="BE121" i="49"/>
  <c r="BE125" i="49"/>
  <c r="BE129" i="49"/>
  <c r="BE220" i="49"/>
  <c r="BE338" i="49"/>
  <c r="BE340" i="49"/>
  <c r="BE341" i="49"/>
  <c r="BE363" i="49"/>
  <c r="BE392" i="49"/>
  <c r="BE394" i="49"/>
  <c r="BE421" i="49"/>
  <c r="BE443" i="49"/>
  <c r="BE216" i="49"/>
  <c r="BE258" i="49"/>
  <c r="BE288" i="49"/>
  <c r="BE302" i="49"/>
  <c r="BE324" i="49"/>
  <c r="BE339" i="49"/>
  <c r="BE348" i="49"/>
  <c r="BE350" i="49"/>
  <c r="BE353" i="49"/>
  <c r="BE362" i="49"/>
  <c r="BE417" i="49"/>
  <c r="BE505" i="49"/>
  <c r="E75" i="48"/>
  <c r="BE94" i="48"/>
  <c r="BE95" i="48"/>
  <c r="BE114" i="48"/>
  <c r="BE115" i="48"/>
  <c r="BE124" i="48"/>
  <c r="BE99" i="48"/>
  <c r="BE100" i="48"/>
  <c r="BE102" i="48"/>
  <c r="BE109" i="48"/>
  <c r="BE121" i="48"/>
  <c r="J92" i="47"/>
  <c r="J64" i="47" s="1"/>
  <c r="F59" i="48"/>
  <c r="BE104" i="48"/>
  <c r="BE117" i="48"/>
  <c r="BE120" i="48"/>
  <c r="J59" i="48"/>
  <c r="BE93" i="48"/>
  <c r="BE103" i="48"/>
  <c r="J81" i="48"/>
  <c r="BE92" i="48"/>
  <c r="BE101" i="48"/>
  <c r="BE112" i="48"/>
  <c r="BE122" i="48"/>
  <c r="BE123" i="48"/>
  <c r="BE89" i="48"/>
  <c r="BE90" i="48"/>
  <c r="BE91" i="48"/>
  <c r="BE96" i="48"/>
  <c r="BE97" i="48"/>
  <c r="BE98" i="48"/>
  <c r="BE107" i="48"/>
  <c r="BE108" i="48"/>
  <c r="BE116" i="48"/>
  <c r="BE119" i="48"/>
  <c r="BE105" i="48"/>
  <c r="BE106" i="48"/>
  <c r="BE110" i="48"/>
  <c r="BE111" i="48"/>
  <c r="BE113" i="48"/>
  <c r="J88" i="47"/>
  <c r="BE98" i="47"/>
  <c r="BE99" i="47"/>
  <c r="BE107" i="47"/>
  <c r="BE112" i="47"/>
  <c r="BE125" i="47"/>
  <c r="BE128" i="47"/>
  <c r="BE158" i="47"/>
  <c r="E79" i="47"/>
  <c r="BE100" i="47"/>
  <c r="BE111" i="47"/>
  <c r="BE113" i="47"/>
  <c r="BE122" i="47"/>
  <c r="BE123" i="47"/>
  <c r="BE124" i="47"/>
  <c r="BE129" i="47"/>
  <c r="F59" i="47"/>
  <c r="BE96" i="47"/>
  <c r="BE97" i="47"/>
  <c r="BE101" i="47"/>
  <c r="BE102" i="47"/>
  <c r="BE115" i="47"/>
  <c r="BE116" i="47"/>
  <c r="BE119" i="47"/>
  <c r="BE126" i="47"/>
  <c r="BE127" i="47"/>
  <c r="BE156" i="47"/>
  <c r="BE106" i="47"/>
  <c r="BE114" i="47"/>
  <c r="BE130" i="47"/>
  <c r="BE137" i="47"/>
  <c r="BE139" i="47"/>
  <c r="BE147" i="47"/>
  <c r="BE151" i="47"/>
  <c r="BE154" i="47"/>
  <c r="J88" i="46"/>
  <c r="J64" i="46"/>
  <c r="BE108" i="47"/>
  <c r="BE131" i="47"/>
  <c r="BE132" i="47"/>
  <c r="BE140" i="47"/>
  <c r="BE146" i="47"/>
  <c r="BE149" i="47"/>
  <c r="J85" i="47"/>
  <c r="BE93" i="47"/>
  <c r="BE94" i="47"/>
  <c r="BE95" i="47"/>
  <c r="BE105" i="47"/>
  <c r="BE109" i="47"/>
  <c r="BE121" i="47"/>
  <c r="BE136" i="47"/>
  <c r="BE138" i="47"/>
  <c r="BE152" i="47"/>
  <c r="BE153" i="47"/>
  <c r="BE103" i="47"/>
  <c r="BE104" i="47"/>
  <c r="BE117" i="47"/>
  <c r="BE118" i="47"/>
  <c r="BE120" i="47"/>
  <c r="BE142" i="47"/>
  <c r="BE150" i="47"/>
  <c r="BE159" i="47"/>
  <c r="BE133" i="47"/>
  <c r="BE135" i="47"/>
  <c r="BE145" i="47"/>
  <c r="BE155" i="47"/>
  <c r="J96" i="45"/>
  <c r="J64" i="45"/>
  <c r="BE91" i="46"/>
  <c r="BE96" i="46"/>
  <c r="J56" i="46"/>
  <c r="F84" i="46"/>
  <c r="E50" i="46"/>
  <c r="J84" i="46"/>
  <c r="BE92" i="46"/>
  <c r="BE98" i="46"/>
  <c r="BE100" i="46"/>
  <c r="BE93" i="46"/>
  <c r="BE99" i="46"/>
  <c r="BE90" i="46"/>
  <c r="BE95" i="46"/>
  <c r="BE89" i="46"/>
  <c r="BE97" i="46"/>
  <c r="E50" i="45"/>
  <c r="BE110" i="45"/>
  <c r="BE121" i="45"/>
  <c r="BE175" i="45"/>
  <c r="BE195" i="45"/>
  <c r="BE207" i="45"/>
  <c r="BE213" i="45"/>
  <c r="BE235" i="45"/>
  <c r="BE240" i="45"/>
  <c r="BE276" i="45"/>
  <c r="BE282" i="45"/>
  <c r="BE283" i="45"/>
  <c r="BE284" i="45"/>
  <c r="J89" i="45"/>
  <c r="BE105" i="45"/>
  <c r="BE132" i="45"/>
  <c r="BE147" i="45"/>
  <c r="BE171" i="45"/>
  <c r="BE177" i="45"/>
  <c r="BE193" i="45"/>
  <c r="BE212" i="45"/>
  <c r="BE234" i="45"/>
  <c r="BE268" i="45"/>
  <c r="BE269" i="45"/>
  <c r="J59" i="45"/>
  <c r="F92" i="45"/>
  <c r="BE123" i="45"/>
  <c r="BE190" i="45"/>
  <c r="BE211" i="45"/>
  <c r="BE214" i="45"/>
  <c r="BE231" i="45"/>
  <c r="BE101" i="45"/>
  <c r="BE112" i="45"/>
  <c r="BE116" i="45"/>
  <c r="BE149" i="45"/>
  <c r="BE178" i="45"/>
  <c r="BE180" i="45"/>
  <c r="BE181" i="45"/>
  <c r="BE188" i="45"/>
  <c r="BE197" i="45"/>
  <c r="BE205" i="45"/>
  <c r="BE209" i="45"/>
  <c r="BE216" i="45"/>
  <c r="BE219" i="45"/>
  <c r="BE242" i="45"/>
  <c r="BE99" i="45"/>
  <c r="BE158" i="45"/>
  <c r="BE160" i="45"/>
  <c r="BE167" i="45"/>
  <c r="BE196" i="45"/>
  <c r="BE200" i="45"/>
  <c r="BE215" i="45"/>
  <c r="BE223" i="45"/>
  <c r="BE228" i="45"/>
  <c r="BE238" i="45"/>
  <c r="BE277" i="45"/>
  <c r="J92" i="44"/>
  <c r="J65" i="44"/>
  <c r="BE185" i="45"/>
  <c r="BE217" i="45"/>
  <c r="BE225" i="45"/>
  <c r="BE227" i="45"/>
  <c r="BE270" i="45"/>
  <c r="BE142" i="45"/>
  <c r="BE152" i="45"/>
  <c r="BE192" i="45"/>
  <c r="BE194" i="45"/>
  <c r="BE203" i="45"/>
  <c r="BE226" i="45"/>
  <c r="BE230" i="45"/>
  <c r="BE232" i="45"/>
  <c r="BE233" i="45"/>
  <c r="BE246" i="45"/>
  <c r="BE248" i="45"/>
  <c r="BE252" i="45"/>
  <c r="BE272" i="45"/>
  <c r="BE97" i="45"/>
  <c r="BE103" i="45"/>
  <c r="BE128" i="45"/>
  <c r="BE130" i="45"/>
  <c r="BE134" i="45"/>
  <c r="BE138" i="45"/>
  <c r="BE139" i="45"/>
  <c r="BE140" i="45"/>
  <c r="BE162" i="45"/>
  <c r="BE164" i="45"/>
  <c r="BE183" i="45"/>
  <c r="BE201" i="45"/>
  <c r="BE218" i="45"/>
  <c r="BE254" i="45"/>
  <c r="BE258" i="45"/>
  <c r="BE262" i="45"/>
  <c r="BE264" i="45"/>
  <c r="J90" i="43"/>
  <c r="J65" i="43"/>
  <c r="J84" i="44"/>
  <c r="E78" i="44"/>
  <c r="F87" i="44"/>
  <c r="J59" i="44"/>
  <c r="BE93" i="44"/>
  <c r="BE100" i="44"/>
  <c r="BE95" i="44"/>
  <c r="BE97" i="44"/>
  <c r="BE102" i="44"/>
  <c r="E50" i="43"/>
  <c r="BK95" i="42"/>
  <c r="J95" i="42"/>
  <c r="J64" i="42" s="1"/>
  <c r="J56" i="43"/>
  <c r="F59" i="43"/>
  <c r="J85" i="43"/>
  <c r="BE91" i="43"/>
  <c r="BE92" i="43"/>
  <c r="BE95" i="43"/>
  <c r="J114" i="41"/>
  <c r="J69" i="41" s="1"/>
  <c r="F59" i="42"/>
  <c r="BE126" i="42"/>
  <c r="BE130" i="42"/>
  <c r="BE141" i="42"/>
  <c r="BE260" i="42"/>
  <c r="J96" i="41"/>
  <c r="J65" i="41"/>
  <c r="J56" i="42"/>
  <c r="BE97" i="42"/>
  <c r="BE106" i="42"/>
  <c r="BE111" i="42"/>
  <c r="BE283" i="42"/>
  <c r="BE289" i="42"/>
  <c r="E82" i="42"/>
  <c r="J91" i="42"/>
  <c r="BE115" i="42"/>
  <c r="BE120" i="42"/>
  <c r="BE172" i="42"/>
  <c r="BE203" i="42"/>
  <c r="BE269" i="42"/>
  <c r="BE282" i="42"/>
  <c r="BE287" i="42"/>
  <c r="BE300" i="42"/>
  <c r="BE304" i="42"/>
  <c r="BE309" i="42"/>
  <c r="BE132" i="42"/>
  <c r="BE138" i="42"/>
  <c r="BE295" i="42"/>
  <c r="BE301" i="42"/>
  <c r="BE306" i="42"/>
  <c r="BE247" i="42"/>
  <c r="BE303" i="42"/>
  <c r="BE235" i="42"/>
  <c r="BE239" i="42"/>
  <c r="BE243" i="42"/>
  <c r="BE251" i="42"/>
  <c r="BE293" i="42"/>
  <c r="BE307" i="42"/>
  <c r="BE312" i="42"/>
  <c r="J88" i="41"/>
  <c r="BE139" i="41"/>
  <c r="BE153" i="41"/>
  <c r="BK88" i="40"/>
  <c r="J88" i="40" s="1"/>
  <c r="BE149" i="41"/>
  <c r="E50" i="41"/>
  <c r="J59" i="41"/>
  <c r="BE109" i="41"/>
  <c r="BE129" i="41"/>
  <c r="BE135" i="41"/>
  <c r="F59" i="41"/>
  <c r="BE97" i="41"/>
  <c r="BE101" i="41"/>
  <c r="BE103" i="41"/>
  <c r="BE112" i="41"/>
  <c r="BE143" i="41"/>
  <c r="BE145" i="41"/>
  <c r="BE162" i="41"/>
  <c r="BE133" i="41"/>
  <c r="BE151" i="41"/>
  <c r="BE155" i="41"/>
  <c r="BE115" i="41"/>
  <c r="BE119" i="41"/>
  <c r="BE123" i="41"/>
  <c r="BE125" i="41"/>
  <c r="BE154" i="41"/>
  <c r="BE163" i="41"/>
  <c r="BE104" i="41"/>
  <c r="BE110" i="41"/>
  <c r="BE157" i="41"/>
  <c r="J59" i="40"/>
  <c r="BE99" i="40"/>
  <c r="BE109" i="40"/>
  <c r="BE117" i="40"/>
  <c r="BE120" i="40"/>
  <c r="BE130" i="40"/>
  <c r="BE136" i="40"/>
  <c r="BE143" i="40"/>
  <c r="BE145" i="40"/>
  <c r="BE146" i="40"/>
  <c r="BE147" i="40"/>
  <c r="BE149" i="40"/>
  <c r="J58" i="40"/>
  <c r="J82" i="40"/>
  <c r="BE95" i="40"/>
  <c r="BE104" i="40"/>
  <c r="BE110" i="40"/>
  <c r="BE150" i="40"/>
  <c r="F84" i="40"/>
  <c r="BE97" i="40"/>
  <c r="BE101" i="40"/>
  <c r="BE113" i="40"/>
  <c r="BE118" i="40"/>
  <c r="BE119" i="40"/>
  <c r="BE121" i="40"/>
  <c r="BE124" i="40"/>
  <c r="BE129" i="40"/>
  <c r="BE132" i="40"/>
  <c r="BK87" i="39"/>
  <c r="J87" i="39" s="1"/>
  <c r="J63" i="39" s="1"/>
  <c r="E76" i="40"/>
  <c r="BE91" i="40"/>
  <c r="BE100" i="40"/>
  <c r="BE102" i="40"/>
  <c r="BE105" i="40"/>
  <c r="BE116" i="40"/>
  <c r="BE122" i="40"/>
  <c r="BE127" i="40"/>
  <c r="BE90" i="40"/>
  <c r="BE96" i="40"/>
  <c r="BE107" i="40"/>
  <c r="BE108" i="40"/>
  <c r="BE112" i="40"/>
  <c r="BE115" i="40"/>
  <c r="BE126" i="40"/>
  <c r="BE133" i="40"/>
  <c r="BE142" i="40"/>
  <c r="F59" i="40"/>
  <c r="BE94" i="40"/>
  <c r="BE98" i="40"/>
  <c r="BE106" i="40"/>
  <c r="BE134" i="40"/>
  <c r="BE135" i="40"/>
  <c r="BE139" i="40"/>
  <c r="BE144" i="40"/>
  <c r="BE103" i="40"/>
  <c r="BE125" i="40"/>
  <c r="BE92" i="40"/>
  <c r="BE93" i="40"/>
  <c r="BE123" i="40"/>
  <c r="BE131" i="40"/>
  <c r="BE137" i="40"/>
  <c r="BE138" i="40"/>
  <c r="BE141" i="40"/>
  <c r="BE148" i="40"/>
  <c r="J81" i="39"/>
  <c r="BE113" i="39"/>
  <c r="BE115" i="39"/>
  <c r="BE116" i="39"/>
  <c r="BE126" i="39"/>
  <c r="BK94" i="38"/>
  <c r="J94" i="38"/>
  <c r="J63" i="38" s="1"/>
  <c r="F59" i="39"/>
  <c r="BE98" i="39"/>
  <c r="BE100" i="39"/>
  <c r="BE102" i="39"/>
  <c r="BE103" i="39"/>
  <c r="BE105" i="39"/>
  <c r="BE107" i="39"/>
  <c r="BE108" i="39"/>
  <c r="BE109" i="39"/>
  <c r="BE117" i="39"/>
  <c r="BE119" i="39"/>
  <c r="J83" i="39"/>
  <c r="BE99" i="39"/>
  <c r="BE101" i="39"/>
  <c r="BE104" i="39"/>
  <c r="BE121" i="39"/>
  <c r="BE122" i="39"/>
  <c r="BE123" i="39"/>
  <c r="BE89" i="39"/>
  <c r="BE96" i="39"/>
  <c r="BE114" i="39"/>
  <c r="F58" i="39"/>
  <c r="BE95" i="39"/>
  <c r="BE97" i="39"/>
  <c r="BE106" i="39"/>
  <c r="BE91" i="39"/>
  <c r="BE112" i="39"/>
  <c r="BE118" i="39"/>
  <c r="BE125" i="39"/>
  <c r="E75" i="39"/>
  <c r="BE90" i="39"/>
  <c r="BE111" i="39"/>
  <c r="J59" i="39"/>
  <c r="BE92" i="39"/>
  <c r="BE93" i="39"/>
  <c r="BE94" i="39"/>
  <c r="BE110" i="39"/>
  <c r="BE124" i="39"/>
  <c r="BK92" i="37"/>
  <c r="J92" i="37" s="1"/>
  <c r="J65" i="37" s="1"/>
  <c r="E50" i="38"/>
  <c r="J91" i="38"/>
  <c r="BE103" i="38"/>
  <c r="BE110" i="38"/>
  <c r="BE120" i="38"/>
  <c r="BE126" i="38"/>
  <c r="BE141" i="38"/>
  <c r="BE142" i="38"/>
  <c r="BE143" i="38"/>
  <c r="BE160" i="38"/>
  <c r="BE176" i="38"/>
  <c r="BE193" i="38"/>
  <c r="BE194" i="38"/>
  <c r="BE204" i="38"/>
  <c r="BE205" i="38"/>
  <c r="J88" i="38"/>
  <c r="BE122" i="38"/>
  <c r="BE136" i="38"/>
  <c r="BE137" i="38"/>
  <c r="BE150" i="38"/>
  <c r="BE179" i="38"/>
  <c r="BE180" i="38"/>
  <c r="BE197" i="38"/>
  <c r="BE98" i="38"/>
  <c r="BE121" i="38"/>
  <c r="BE132" i="38"/>
  <c r="BE133" i="38"/>
  <c r="BE158" i="38"/>
  <c r="F59" i="38"/>
  <c r="BE106" i="38"/>
  <c r="BE109" i="38"/>
  <c r="BE123" i="38"/>
  <c r="BE129" i="38"/>
  <c r="BE145" i="38"/>
  <c r="BE151" i="38"/>
  <c r="BE153" i="38"/>
  <c r="BE171" i="38"/>
  <c r="BE177" i="38"/>
  <c r="BE200" i="38"/>
  <c r="J58" i="38"/>
  <c r="F90" i="38"/>
  <c r="BE96" i="38"/>
  <c r="BE97" i="38"/>
  <c r="BE99" i="38"/>
  <c r="BE111" i="38"/>
  <c r="BE114" i="38"/>
  <c r="BE116" i="38"/>
  <c r="BE117" i="38"/>
  <c r="BE125" i="38"/>
  <c r="BE139" i="38"/>
  <c r="BE140" i="38"/>
  <c r="BE154" i="38"/>
  <c r="BE157" i="38"/>
  <c r="BE172" i="38"/>
  <c r="BE184" i="38"/>
  <c r="BE187" i="38"/>
  <c r="BE190" i="38"/>
  <c r="BE192" i="38"/>
  <c r="BE203" i="38"/>
  <c r="BE107" i="38"/>
  <c r="BE112" i="38"/>
  <c r="BE113" i="38"/>
  <c r="BE127" i="38"/>
  <c r="BE134" i="38"/>
  <c r="BE135" i="38"/>
  <c r="BE146" i="38"/>
  <c r="BE159" i="38"/>
  <c r="BE167" i="38"/>
  <c r="BE169" i="38"/>
  <c r="BE170" i="38"/>
  <c r="BE173" i="38"/>
  <c r="BE174" i="38"/>
  <c r="BE178" i="38"/>
  <c r="BE182" i="38"/>
  <c r="BE202" i="38"/>
  <c r="BE108" i="38"/>
  <c r="BE118" i="38"/>
  <c r="BE124" i="38"/>
  <c r="BE138" i="38"/>
  <c r="BE148" i="38"/>
  <c r="BE149" i="38"/>
  <c r="BE165" i="38"/>
  <c r="BE166" i="38"/>
  <c r="BE175" i="38"/>
  <c r="BE188" i="38"/>
  <c r="BE189" i="38"/>
  <c r="BE191" i="38"/>
  <c r="BE199" i="38"/>
  <c r="BE100" i="38"/>
  <c r="BE101" i="38"/>
  <c r="BE102" i="38"/>
  <c r="BE104" i="38"/>
  <c r="BE105" i="38"/>
  <c r="BE115" i="38"/>
  <c r="BE128" i="38"/>
  <c r="BE152" i="38"/>
  <c r="BE156" i="38"/>
  <c r="BE162" i="38"/>
  <c r="BE164" i="38"/>
  <c r="BE168" i="38"/>
  <c r="BE181" i="38"/>
  <c r="BE196" i="38"/>
  <c r="J84" i="37"/>
  <c r="BE125" i="37"/>
  <c r="J88" i="36"/>
  <c r="J64" i="36"/>
  <c r="BE120" i="37"/>
  <c r="BE123" i="37"/>
  <c r="E50" i="37"/>
  <c r="J59" i="37"/>
  <c r="BE100" i="37"/>
  <c r="BE101" i="37"/>
  <c r="BE104" i="37"/>
  <c r="BE108" i="37"/>
  <c r="BE113" i="37"/>
  <c r="F87" i="37"/>
  <c r="BE97" i="37"/>
  <c r="BE98" i="37"/>
  <c r="BE99" i="37"/>
  <c r="BE109" i="37"/>
  <c r="BE129" i="37"/>
  <c r="BE94" i="37"/>
  <c r="BE95" i="37"/>
  <c r="BE119" i="37"/>
  <c r="BE130" i="37"/>
  <c r="BE102" i="37"/>
  <c r="BE103" i="37"/>
  <c r="BE105" i="37"/>
  <c r="BE111" i="37"/>
  <c r="BE114" i="37"/>
  <c r="BE117" i="37"/>
  <c r="BE106" i="37"/>
  <c r="BE107" i="37"/>
  <c r="BE115" i="37"/>
  <c r="BE116" i="37"/>
  <c r="BE118" i="37"/>
  <c r="BE121" i="37"/>
  <c r="BE122" i="37"/>
  <c r="BE126" i="37"/>
  <c r="BE128" i="37"/>
  <c r="BE96" i="37"/>
  <c r="BE112" i="37"/>
  <c r="BE127" i="37"/>
  <c r="F59" i="36"/>
  <c r="BE99" i="36"/>
  <c r="J58" i="36"/>
  <c r="F83" i="36"/>
  <c r="BE89" i="36"/>
  <c r="BE91" i="36"/>
  <c r="BE105" i="36"/>
  <c r="E75" i="36"/>
  <c r="BE100" i="36"/>
  <c r="J59" i="36"/>
  <c r="J81" i="36"/>
  <c r="BE102" i="36"/>
  <c r="BE103" i="36"/>
  <c r="BE104" i="36"/>
  <c r="BE93" i="36"/>
  <c r="BE97" i="36"/>
  <c r="BE98" i="36"/>
  <c r="BE107" i="36"/>
  <c r="BE110" i="36"/>
  <c r="BE96" i="36"/>
  <c r="BE101" i="36"/>
  <c r="BE94" i="36"/>
  <c r="F90" i="35"/>
  <c r="BE111" i="35"/>
  <c r="BE121" i="35"/>
  <c r="BE123" i="35"/>
  <c r="BE137" i="35"/>
  <c r="BE147" i="35"/>
  <c r="BE149" i="35"/>
  <c r="BE155" i="35"/>
  <c r="BE156" i="35"/>
  <c r="BE163" i="35"/>
  <c r="BE165" i="35"/>
  <c r="BK98" i="34"/>
  <c r="J98" i="34"/>
  <c r="BE98" i="35"/>
  <c r="BE99" i="35"/>
  <c r="BE107" i="35"/>
  <c r="BE117" i="35"/>
  <c r="BE131" i="35"/>
  <c r="BE145" i="35"/>
  <c r="BE146" i="35"/>
  <c r="BE148" i="35"/>
  <c r="BE112" i="35"/>
  <c r="J58" i="35"/>
  <c r="J87" i="35"/>
  <c r="BE106" i="35"/>
  <c r="BE113" i="35"/>
  <c r="BE114" i="35"/>
  <c r="BE119" i="35"/>
  <c r="BE120" i="35"/>
  <c r="BE126" i="35"/>
  <c r="BE127" i="35"/>
  <c r="BE134" i="35"/>
  <c r="BE150" i="35"/>
  <c r="BE154" i="35"/>
  <c r="BE166" i="35"/>
  <c r="J59" i="35"/>
  <c r="BE101" i="35"/>
  <c r="BE104" i="35"/>
  <c r="BE167" i="35"/>
  <c r="E50" i="35"/>
  <c r="BE97" i="35"/>
  <c r="BE122" i="35"/>
  <c r="BE129" i="35"/>
  <c r="BE143" i="35"/>
  <c r="BE159" i="35"/>
  <c r="BE164" i="35"/>
  <c r="BE95" i="35"/>
  <c r="BE105" i="35"/>
  <c r="BE108" i="35"/>
  <c r="BE118" i="35"/>
  <c r="BE141" i="35"/>
  <c r="BE142" i="35"/>
  <c r="BE153" i="35"/>
  <c r="BE157" i="35"/>
  <c r="BE160" i="35"/>
  <c r="BE161" i="35"/>
  <c r="BE162" i="35"/>
  <c r="E86" i="34"/>
  <c r="BE108" i="34"/>
  <c r="BE117" i="34"/>
  <c r="BE182" i="34"/>
  <c r="BE192" i="34"/>
  <c r="BE201" i="34"/>
  <c r="BE228" i="34"/>
  <c r="BE229" i="34"/>
  <c r="BE248" i="34"/>
  <c r="BE250" i="34"/>
  <c r="BE289" i="34"/>
  <c r="BE325" i="34"/>
  <c r="BE367" i="34"/>
  <c r="BE369" i="34"/>
  <c r="BE370" i="34"/>
  <c r="J56" i="34"/>
  <c r="J95" i="34"/>
  <c r="BE102" i="34"/>
  <c r="BE161" i="34"/>
  <c r="BE194" i="34"/>
  <c r="BE199" i="34"/>
  <c r="BE205" i="34"/>
  <c r="BE207" i="34"/>
  <c r="BE213" i="34"/>
  <c r="BE218" i="34"/>
  <c r="BE220" i="34"/>
  <c r="BE231" i="34"/>
  <c r="BE240" i="34"/>
  <c r="BE269" i="34"/>
  <c r="BE283" i="34"/>
  <c r="BE285" i="34"/>
  <c r="BE292" i="34"/>
  <c r="BE311" i="34"/>
  <c r="BE332" i="34"/>
  <c r="BE338" i="34"/>
  <c r="BE351" i="34"/>
  <c r="BE353" i="34"/>
  <c r="F59" i="34"/>
  <c r="F94" i="34"/>
  <c r="BE106" i="34"/>
  <c r="BE147" i="34"/>
  <c r="BE158" i="34"/>
  <c r="BE189" i="34"/>
  <c r="BE209" i="34"/>
  <c r="BE227" i="34"/>
  <c r="BE291" i="34"/>
  <c r="BE322" i="34"/>
  <c r="BE357" i="34"/>
  <c r="BE197" i="34"/>
  <c r="BE242" i="34"/>
  <c r="BE262" i="34"/>
  <c r="BE271" i="34"/>
  <c r="BE297" i="34"/>
  <c r="BE316" i="34"/>
  <c r="BE319" i="34"/>
  <c r="BE320" i="34"/>
  <c r="BE328" i="34"/>
  <c r="BE333" i="34"/>
  <c r="BE336" i="34"/>
  <c r="BE337" i="34"/>
  <c r="BE340" i="34"/>
  <c r="BE341" i="34"/>
  <c r="BE342" i="34"/>
  <c r="BE343" i="34"/>
  <c r="BE350" i="34"/>
  <c r="BE352" i="34"/>
  <c r="BE354" i="34"/>
  <c r="BE363" i="34"/>
  <c r="J58" i="34"/>
  <c r="BE104" i="34"/>
  <c r="BE119" i="34"/>
  <c r="BE127" i="34"/>
  <c r="BE186" i="34"/>
  <c r="BE187" i="34"/>
  <c r="BE219" i="34"/>
  <c r="BE223" i="34"/>
  <c r="BE226" i="34"/>
  <c r="BE230" i="34"/>
  <c r="BE275" i="34"/>
  <c r="BE279" i="34"/>
  <c r="BE290" i="34"/>
  <c r="BE293" i="34"/>
  <c r="BE294" i="34"/>
  <c r="BE309" i="34"/>
  <c r="BE131" i="34"/>
  <c r="BE137" i="34"/>
  <c r="BE139" i="34"/>
  <c r="BE143" i="34"/>
  <c r="BE175" i="34"/>
  <c r="BE184" i="34"/>
  <c r="BE203" i="34"/>
  <c r="BE215" i="34"/>
  <c r="BE217" i="34"/>
  <c r="BE295" i="34"/>
  <c r="BE298" i="34"/>
  <c r="BE299" i="34"/>
  <c r="BE312" i="34"/>
  <c r="BE313" i="34"/>
  <c r="BE318" i="34"/>
  <c r="BE321" i="34"/>
  <c r="BE327" i="34"/>
  <c r="BE331" i="34"/>
  <c r="BE339" i="34"/>
  <c r="BE349" i="34"/>
  <c r="BE368" i="34"/>
  <c r="BE125" i="34"/>
  <c r="BE141" i="34"/>
  <c r="BE173" i="34"/>
  <c r="BE178" i="34"/>
  <c r="BE211" i="34"/>
  <c r="BE246" i="34"/>
  <c r="BE249" i="34"/>
  <c r="BE255" i="34"/>
  <c r="BE273" i="34"/>
  <c r="BE277" i="34"/>
  <c r="BE281" i="34"/>
  <c r="BE288" i="34"/>
  <c r="BE303" i="34"/>
  <c r="BE305" i="34"/>
  <c r="BE310" i="34"/>
  <c r="BE346" i="34"/>
  <c r="BE361" i="34"/>
  <c r="BE100" i="34"/>
  <c r="BE133" i="34"/>
  <c r="BE144" i="34"/>
  <c r="BE145" i="34"/>
  <c r="BE156" i="34"/>
  <c r="BE171" i="34"/>
  <c r="BE191" i="34"/>
  <c r="BE225" i="34"/>
  <c r="BE234" i="34"/>
  <c r="BE244" i="34"/>
  <c r="BE261" i="34"/>
  <c r="BE296" i="34"/>
  <c r="BE330" i="34"/>
  <c r="BE344" i="34"/>
  <c r="BE345" i="34"/>
  <c r="BE347" i="34"/>
  <c r="BE348" i="34"/>
  <c r="BE359" i="34"/>
  <c r="BE364" i="34"/>
  <c r="J56" i="33"/>
  <c r="BE137" i="33"/>
  <c r="BE92" i="33"/>
  <c r="BE98" i="33"/>
  <c r="BE123" i="33"/>
  <c r="BE128" i="33"/>
  <c r="BE135" i="33"/>
  <c r="J111" i="32"/>
  <c r="J69" i="32" s="1"/>
  <c r="J86" i="33"/>
  <c r="F86" i="33"/>
  <c r="E50" i="33"/>
  <c r="BE112" i="33"/>
  <c r="BE107" i="33"/>
  <c r="BE102" i="33"/>
  <c r="BE118" i="33"/>
  <c r="E89" i="32"/>
  <c r="BE104" i="32"/>
  <c r="BE132" i="32"/>
  <c r="BE161" i="32"/>
  <c r="BE216" i="32"/>
  <c r="BE220" i="32"/>
  <c r="BE238" i="32"/>
  <c r="BE240" i="32"/>
  <c r="BE271" i="32"/>
  <c r="BE281" i="32"/>
  <c r="BE282" i="32"/>
  <c r="BE283" i="32"/>
  <c r="BE284" i="32"/>
  <c r="BE285" i="32"/>
  <c r="BE286" i="32"/>
  <c r="BE287" i="32"/>
  <c r="BE288" i="32"/>
  <c r="BK89" i="31"/>
  <c r="J89" i="31"/>
  <c r="J63" i="31" s="1"/>
  <c r="F59" i="32"/>
  <c r="BE157" i="32"/>
  <c r="J56" i="32"/>
  <c r="BE109" i="32"/>
  <c r="BE112" i="32"/>
  <c r="BE134" i="32"/>
  <c r="BE135" i="32"/>
  <c r="BE137" i="32"/>
  <c r="BE141" i="32"/>
  <c r="BE146" i="32"/>
  <c r="BE203" i="32"/>
  <c r="BE205" i="32"/>
  <c r="BE209" i="32"/>
  <c r="BE210" i="32"/>
  <c r="BE215" i="32"/>
  <c r="BE257" i="32"/>
  <c r="J59" i="32"/>
  <c r="BE118" i="32"/>
  <c r="BE122" i="32"/>
  <c r="BE165" i="32"/>
  <c r="BE206" i="32"/>
  <c r="BE219" i="32"/>
  <c r="BE265" i="32"/>
  <c r="BE267" i="32"/>
  <c r="BE107" i="32"/>
  <c r="BE173" i="32"/>
  <c r="BE211" i="32"/>
  <c r="BE213" i="32"/>
  <c r="BE217" i="32"/>
  <c r="BE218" i="32"/>
  <c r="BE230" i="32"/>
  <c r="BE232" i="32"/>
  <c r="BE244" i="32"/>
  <c r="BE261" i="32"/>
  <c r="BE106" i="32"/>
  <c r="BE128" i="32"/>
  <c r="BE198" i="32"/>
  <c r="BE222" i="32"/>
  <c r="BE226" i="32"/>
  <c r="BE249" i="32"/>
  <c r="BE251" i="32"/>
  <c r="BE255" i="32"/>
  <c r="AW89" i="1"/>
  <c r="BE116" i="32"/>
  <c r="BE126" i="32"/>
  <c r="BE151" i="32"/>
  <c r="BE184" i="32"/>
  <c r="BE186" i="32"/>
  <c r="BE190" i="32"/>
  <c r="BE194" i="32"/>
  <c r="BE207" i="32"/>
  <c r="BE212" i="32"/>
  <c r="BE214" i="32"/>
  <c r="BE236" i="32"/>
  <c r="E50" i="31"/>
  <c r="BE93" i="31"/>
  <c r="BE108" i="31"/>
  <c r="BE109" i="31"/>
  <c r="BE125" i="31"/>
  <c r="BE131" i="31"/>
  <c r="BE134" i="31"/>
  <c r="BE135" i="31"/>
  <c r="BE153" i="31"/>
  <c r="BE158" i="31"/>
  <c r="BE160" i="31"/>
  <c r="BE95" i="31"/>
  <c r="BE96" i="31"/>
  <c r="BE104" i="31"/>
  <c r="BE110" i="31"/>
  <c r="BE113" i="31"/>
  <c r="BE118" i="31"/>
  <c r="BE123" i="31"/>
  <c r="BE127" i="31"/>
  <c r="BE128" i="31"/>
  <c r="BE130" i="31"/>
  <c r="BE133" i="31"/>
  <c r="BE146" i="31"/>
  <c r="BE151" i="31"/>
  <c r="BE156" i="31"/>
  <c r="BE157" i="31"/>
  <c r="BE92" i="31"/>
  <c r="BE116" i="31"/>
  <c r="BE129" i="31"/>
  <c r="BE149" i="31"/>
  <c r="J56" i="31"/>
  <c r="BE94" i="31"/>
  <c r="BE105" i="31"/>
  <c r="BE107" i="31"/>
  <c r="BE111" i="31"/>
  <c r="BE121" i="31"/>
  <c r="BE124" i="31"/>
  <c r="BE137" i="31"/>
  <c r="BE144" i="31"/>
  <c r="BK87" i="30"/>
  <c r="J87" i="30"/>
  <c r="J63" i="30" s="1"/>
  <c r="F86" i="31"/>
  <c r="BE91" i="31"/>
  <c r="BE103" i="31"/>
  <c r="BE119" i="31"/>
  <c r="BE140" i="31"/>
  <c r="BE141" i="31"/>
  <c r="BE150" i="31"/>
  <c r="BE155" i="31"/>
  <c r="BE159" i="31"/>
  <c r="BE115" i="31"/>
  <c r="BE126" i="31"/>
  <c r="BE142" i="31"/>
  <c r="BE152" i="31"/>
  <c r="BE154" i="31"/>
  <c r="J59" i="31"/>
  <c r="BE101" i="31"/>
  <c r="BE117" i="31"/>
  <c r="BE139" i="31"/>
  <c r="BE148" i="31"/>
  <c r="BE97" i="31"/>
  <c r="BE98" i="31"/>
  <c r="BE99" i="31"/>
  <c r="BE100" i="31"/>
  <c r="BE102" i="31"/>
  <c r="BE106" i="31"/>
  <c r="BE112" i="31"/>
  <c r="BE120" i="31"/>
  <c r="BE122" i="31"/>
  <c r="BE136" i="31"/>
  <c r="BE138" i="31"/>
  <c r="BE145" i="31"/>
  <c r="BE147" i="31"/>
  <c r="BE102" i="30"/>
  <c r="BE112" i="30"/>
  <c r="BE116" i="30"/>
  <c r="BE89" i="30"/>
  <c r="BE98" i="30"/>
  <c r="BE99" i="30"/>
  <c r="BE100" i="30"/>
  <c r="BE119" i="30"/>
  <c r="BE122" i="30"/>
  <c r="J81" i="30"/>
  <c r="BE94" i="30"/>
  <c r="BE103" i="30"/>
  <c r="BE107" i="30"/>
  <c r="BE118" i="30"/>
  <c r="BE124" i="30"/>
  <c r="E50" i="30"/>
  <c r="F84" i="30"/>
  <c r="BE91" i="30"/>
  <c r="BE92" i="30"/>
  <c r="BE97" i="30"/>
  <c r="BE104" i="30"/>
  <c r="BE117" i="30"/>
  <c r="BK94" i="29"/>
  <c r="J94" i="29" s="1"/>
  <c r="J32" i="29" s="1"/>
  <c r="BE95" i="30"/>
  <c r="BE109" i="30"/>
  <c r="BE110" i="30"/>
  <c r="BE111" i="30"/>
  <c r="BE113" i="30"/>
  <c r="J59" i="30"/>
  <c r="BE106" i="30"/>
  <c r="BE108" i="30"/>
  <c r="BE114" i="30"/>
  <c r="BE121" i="30"/>
  <c r="BE90" i="30"/>
  <c r="BE93" i="30"/>
  <c r="BE96" i="30"/>
  <c r="BE101" i="30"/>
  <c r="BE105" i="30"/>
  <c r="BE115" i="30"/>
  <c r="BE123" i="30"/>
  <c r="BE125" i="30"/>
  <c r="BE126" i="30"/>
  <c r="BE97" i="29"/>
  <c r="BE108" i="29"/>
  <c r="BE110" i="29"/>
  <c r="BE144" i="29"/>
  <c r="BE146" i="29"/>
  <c r="BE154" i="29"/>
  <c r="BE161" i="29"/>
  <c r="BE170" i="29"/>
  <c r="BE172" i="29"/>
  <c r="BE174" i="29"/>
  <c r="BE179" i="29"/>
  <c r="BE204" i="29"/>
  <c r="BE205" i="29"/>
  <c r="F59" i="29"/>
  <c r="BE109" i="29"/>
  <c r="BE111" i="29"/>
  <c r="BE126" i="29"/>
  <c r="BE127" i="29"/>
  <c r="BE128" i="29"/>
  <c r="BE142" i="29"/>
  <c r="BE150" i="29"/>
  <c r="BE151" i="29"/>
  <c r="BE157" i="29"/>
  <c r="BE158" i="29"/>
  <c r="BE166" i="29"/>
  <c r="BE168" i="29"/>
  <c r="BE173" i="29"/>
  <c r="BE176" i="29"/>
  <c r="BE185" i="29"/>
  <c r="BE186" i="29"/>
  <c r="BE193" i="29"/>
  <c r="BE197" i="29"/>
  <c r="BE203" i="29"/>
  <c r="J56" i="29"/>
  <c r="E82" i="29"/>
  <c r="BE105" i="29"/>
  <c r="BE135" i="29"/>
  <c r="BE139" i="29"/>
  <c r="BE140" i="29"/>
  <c r="BE148" i="29"/>
  <c r="BE160" i="29"/>
  <c r="BE169" i="29"/>
  <c r="BE189" i="29"/>
  <c r="BE190" i="29"/>
  <c r="BE196" i="29"/>
  <c r="BE200" i="29"/>
  <c r="BE202" i="29"/>
  <c r="J59" i="29"/>
  <c r="BE96" i="29"/>
  <c r="BE104" i="29"/>
  <c r="BE107" i="29"/>
  <c r="BE113" i="29"/>
  <c r="BE114" i="29"/>
  <c r="BE118" i="29"/>
  <c r="BE120" i="29"/>
  <c r="BE133" i="29"/>
  <c r="BE134" i="29"/>
  <c r="BE136" i="29"/>
  <c r="BE138" i="29"/>
  <c r="BE152" i="29"/>
  <c r="BE155" i="29"/>
  <c r="BE159" i="29"/>
  <c r="BE165" i="29"/>
  <c r="BE171" i="29"/>
  <c r="BE192" i="29"/>
  <c r="BE194" i="29"/>
  <c r="BE199" i="29"/>
  <c r="J90" i="28"/>
  <c r="J64" i="28" s="1"/>
  <c r="BE115" i="29"/>
  <c r="BE116" i="29"/>
  <c r="BE129" i="29"/>
  <c r="BE153" i="29"/>
  <c r="BE98" i="29"/>
  <c r="BE106" i="29"/>
  <c r="BE112" i="29"/>
  <c r="BE123" i="29"/>
  <c r="BE124" i="29"/>
  <c r="BE125" i="29"/>
  <c r="BE130" i="29"/>
  <c r="BE149" i="29"/>
  <c r="BE164" i="29"/>
  <c r="BE167" i="29"/>
  <c r="BE180" i="29"/>
  <c r="BE99" i="29"/>
  <c r="BE121" i="29"/>
  <c r="BE177" i="29"/>
  <c r="BE178" i="29"/>
  <c r="BE191" i="29"/>
  <c r="BE102" i="29"/>
  <c r="BE103" i="29"/>
  <c r="BE117" i="29"/>
  <c r="BE119" i="29"/>
  <c r="BE137" i="29"/>
  <c r="BE141" i="29"/>
  <c r="BE143" i="29"/>
  <c r="BE147" i="29"/>
  <c r="BE162" i="29"/>
  <c r="BE175" i="29"/>
  <c r="BE182" i="29"/>
  <c r="BE187" i="29"/>
  <c r="BE188" i="29"/>
  <c r="J56" i="28"/>
  <c r="BE91" i="28"/>
  <c r="BE106" i="28"/>
  <c r="BE108" i="28"/>
  <c r="BE113" i="28"/>
  <c r="BE105" i="28"/>
  <c r="BE107" i="28"/>
  <c r="BE111" i="28"/>
  <c r="BE114" i="28"/>
  <c r="BE115" i="28"/>
  <c r="E50" i="28"/>
  <c r="BE98" i="28"/>
  <c r="BE99" i="28"/>
  <c r="BE100" i="28"/>
  <c r="BE101" i="28"/>
  <c r="BE94" i="28"/>
  <c r="BE95" i="28"/>
  <c r="BE96" i="28"/>
  <c r="BE97" i="28"/>
  <c r="F59" i="28"/>
  <c r="BE92" i="28"/>
  <c r="BE93" i="28"/>
  <c r="BE110" i="28"/>
  <c r="J59" i="28"/>
  <c r="BE103" i="28"/>
  <c r="BE112" i="28"/>
  <c r="E81" i="27"/>
  <c r="BE97" i="27"/>
  <c r="BE122" i="27"/>
  <c r="BE139" i="27"/>
  <c r="BE140" i="27"/>
  <c r="BE160" i="27"/>
  <c r="BE162" i="27"/>
  <c r="BK99" i="26"/>
  <c r="J99" i="26" s="1"/>
  <c r="J63" i="26" s="1"/>
  <c r="J87" i="27"/>
  <c r="BE98" i="27"/>
  <c r="BE106" i="27"/>
  <c r="BE107" i="27"/>
  <c r="BE108" i="27"/>
  <c r="BE128" i="27"/>
  <c r="BE150" i="27"/>
  <c r="BE151" i="27"/>
  <c r="BE161" i="27"/>
  <c r="F59" i="27"/>
  <c r="J90" i="27"/>
  <c r="BE117" i="27"/>
  <c r="BE118" i="27"/>
  <c r="BE120" i="27"/>
  <c r="BE123" i="27"/>
  <c r="BE134" i="27"/>
  <c r="BE142" i="27"/>
  <c r="BE157" i="27"/>
  <c r="BE105" i="27"/>
  <c r="BE112" i="27"/>
  <c r="BE113" i="27"/>
  <c r="BE104" i="27"/>
  <c r="BE130" i="27"/>
  <c r="BE133" i="27"/>
  <c r="BE138" i="27"/>
  <c r="BE143" i="27"/>
  <c r="BE145" i="27"/>
  <c r="BE146" i="27"/>
  <c r="BE147" i="27"/>
  <c r="BE154" i="27"/>
  <c r="BE156" i="27"/>
  <c r="BE95" i="27"/>
  <c r="BE99" i="27"/>
  <c r="BE111" i="27"/>
  <c r="BE114" i="27"/>
  <c r="BE119" i="27"/>
  <c r="BE126" i="27"/>
  <c r="BE144" i="27"/>
  <c r="BE163" i="27"/>
  <c r="BE101" i="27"/>
  <c r="BE121" i="27"/>
  <c r="BE152" i="27"/>
  <c r="BE153" i="27"/>
  <c r="BE158" i="27"/>
  <c r="BE159" i="27"/>
  <c r="BK91" i="25"/>
  <c r="J91" i="25" s="1"/>
  <c r="J64" i="25" s="1"/>
  <c r="F59" i="26"/>
  <c r="BE101" i="26"/>
  <c r="BE107" i="26"/>
  <c r="BE176" i="26"/>
  <c r="BE185" i="26"/>
  <c r="BE205" i="26"/>
  <c r="BE209" i="26"/>
  <c r="BE230" i="26"/>
  <c r="BE236" i="26"/>
  <c r="BE272" i="26"/>
  <c r="BE298" i="26"/>
  <c r="BE304" i="26"/>
  <c r="BE306" i="26"/>
  <c r="BE307" i="26"/>
  <c r="BE324" i="26"/>
  <c r="BE344" i="26"/>
  <c r="BE356" i="26"/>
  <c r="BE357" i="26"/>
  <c r="BE360" i="26"/>
  <c r="BK110" i="25"/>
  <c r="J110" i="25"/>
  <c r="J66" i="25"/>
  <c r="E50" i="26"/>
  <c r="BE141" i="26"/>
  <c r="BE156" i="26"/>
  <c r="BE178" i="26"/>
  <c r="BE180" i="26"/>
  <c r="BE181" i="26"/>
  <c r="BE207" i="26"/>
  <c r="BE224" i="26"/>
  <c r="BE268" i="26"/>
  <c r="BE325" i="26"/>
  <c r="BE335" i="26"/>
  <c r="BE336" i="26"/>
  <c r="BE343" i="26"/>
  <c r="J56" i="26"/>
  <c r="J96" i="26"/>
  <c r="BE133" i="26"/>
  <c r="BE140" i="26"/>
  <c r="BE143" i="26"/>
  <c r="BE153" i="26"/>
  <c r="BE193" i="26"/>
  <c r="BE259" i="26"/>
  <c r="BE274" i="26"/>
  <c r="BE283" i="26"/>
  <c r="BE109" i="26"/>
  <c r="BE139" i="26"/>
  <c r="BE197" i="26"/>
  <c r="BE203" i="26"/>
  <c r="BE216" i="26"/>
  <c r="BE227" i="26"/>
  <c r="BE232" i="26"/>
  <c r="BE250" i="26"/>
  <c r="BE278" i="26"/>
  <c r="BE286" i="26"/>
  <c r="BE287" i="26"/>
  <c r="BE316" i="26"/>
  <c r="BE317" i="26"/>
  <c r="BE349" i="26"/>
  <c r="BE351" i="26"/>
  <c r="BE115" i="26"/>
  <c r="BE120" i="26"/>
  <c r="BE122" i="26"/>
  <c r="BE127" i="26"/>
  <c r="BE129" i="26"/>
  <c r="BE188" i="26"/>
  <c r="BE190" i="26"/>
  <c r="BE223" i="26"/>
  <c r="BE225" i="26"/>
  <c r="BE276" i="26"/>
  <c r="BE285" i="26"/>
  <c r="BE288" i="26"/>
  <c r="BE289" i="26"/>
  <c r="BE311" i="26"/>
  <c r="BE313" i="26"/>
  <c r="BE314" i="26"/>
  <c r="BE319" i="26"/>
  <c r="BE328" i="26"/>
  <c r="BE329" i="26"/>
  <c r="BE330" i="26"/>
  <c r="BE333" i="26"/>
  <c r="BE334" i="26"/>
  <c r="BE337" i="26"/>
  <c r="BE340" i="26"/>
  <c r="BE341" i="26"/>
  <c r="BE342" i="26"/>
  <c r="BE105" i="26"/>
  <c r="BE151" i="26"/>
  <c r="BE167" i="26"/>
  <c r="BE169" i="26"/>
  <c r="BE195" i="26"/>
  <c r="BE211" i="26"/>
  <c r="BE213" i="26"/>
  <c r="BE215" i="26"/>
  <c r="BE217" i="26"/>
  <c r="BE220" i="26"/>
  <c r="BE222" i="26"/>
  <c r="BE226" i="26"/>
  <c r="BE270" i="26"/>
  <c r="BE296" i="26"/>
  <c r="BE297" i="26"/>
  <c r="BE299" i="26"/>
  <c r="BE309" i="26"/>
  <c r="BE326" i="26"/>
  <c r="BE347" i="26"/>
  <c r="BE131" i="26"/>
  <c r="BE135" i="26"/>
  <c r="BE165" i="26"/>
  <c r="BE183" i="26"/>
  <c r="BE186" i="26"/>
  <c r="BE201" i="26"/>
  <c r="BE240" i="26"/>
  <c r="BE241" i="26"/>
  <c r="BE242" i="26"/>
  <c r="BE258" i="26"/>
  <c r="BE312" i="26"/>
  <c r="BE315" i="26"/>
  <c r="BE103" i="26"/>
  <c r="BE172" i="26"/>
  <c r="BE187" i="26"/>
  <c r="BE199" i="26"/>
  <c r="BE234" i="26"/>
  <c r="BE280" i="26"/>
  <c r="BE284" i="26"/>
  <c r="BE290" i="26"/>
  <c r="BE294" i="26"/>
  <c r="BE300" i="26"/>
  <c r="BE301" i="26"/>
  <c r="BE310" i="26"/>
  <c r="BE322" i="26"/>
  <c r="BE338" i="26"/>
  <c r="BE339" i="26"/>
  <c r="BE352" i="26"/>
  <c r="BE355" i="26"/>
  <c r="BE105" i="25"/>
  <c r="E50" i="25"/>
  <c r="J59" i="25"/>
  <c r="BE99" i="25"/>
  <c r="BE115" i="25"/>
  <c r="J84" i="25"/>
  <c r="BE95" i="25"/>
  <c r="BE103" i="25"/>
  <c r="BK89" i="24"/>
  <c r="J89" i="24"/>
  <c r="J64" i="24"/>
  <c r="F87" i="25"/>
  <c r="BE93" i="25"/>
  <c r="BE101" i="25"/>
  <c r="BE107" i="25"/>
  <c r="BE109" i="25"/>
  <c r="BE112" i="25"/>
  <c r="BE117" i="25"/>
  <c r="BE114" i="25"/>
  <c r="BE97" i="25"/>
  <c r="BE113" i="25"/>
  <c r="J85" i="24"/>
  <c r="J56" i="24"/>
  <c r="BE95" i="24"/>
  <c r="BK91" i="23"/>
  <c r="J91" i="23"/>
  <c r="J64" i="23"/>
  <c r="F85" i="24"/>
  <c r="E50" i="24"/>
  <c r="BE91" i="24"/>
  <c r="BE92" i="24"/>
  <c r="F59" i="23"/>
  <c r="E78" i="23"/>
  <c r="BE116" i="23"/>
  <c r="BE120" i="23"/>
  <c r="BE128" i="23"/>
  <c r="BE232" i="23"/>
  <c r="BE250" i="23"/>
  <c r="BE254" i="23"/>
  <c r="BE262" i="23"/>
  <c r="BE265" i="23"/>
  <c r="BE267" i="23"/>
  <c r="J103" i="22"/>
  <c r="J65" i="22"/>
  <c r="J84" i="23"/>
  <c r="BE259" i="23"/>
  <c r="BE264" i="23"/>
  <c r="BE106" i="23"/>
  <c r="BE131" i="23"/>
  <c r="BE161" i="23"/>
  <c r="BE237" i="23"/>
  <c r="BE238" i="23"/>
  <c r="BE242" i="23"/>
  <c r="BE261" i="23"/>
  <c r="BE93" i="23"/>
  <c r="BE102" i="23"/>
  <c r="BE111" i="23"/>
  <c r="BE154" i="23"/>
  <c r="BE184" i="23"/>
  <c r="BE191" i="23"/>
  <c r="BE219" i="23"/>
  <c r="BE227" i="23"/>
  <c r="J129" i="22"/>
  <c r="J69" i="22"/>
  <c r="J87" i="23"/>
  <c r="BE122" i="23"/>
  <c r="BE223" i="23"/>
  <c r="BE246" i="23"/>
  <c r="BE255" i="23"/>
  <c r="BE97" i="23"/>
  <c r="E50" i="22"/>
  <c r="J98" i="22"/>
  <c r="BE108" i="22"/>
  <c r="BE243" i="22"/>
  <c r="BE253" i="22"/>
  <c r="BE303" i="22"/>
  <c r="BE356" i="22"/>
  <c r="BE363" i="22"/>
  <c r="BE364" i="22"/>
  <c r="BE365" i="22"/>
  <c r="F59" i="22"/>
  <c r="BE109" i="22"/>
  <c r="BE110" i="22"/>
  <c r="BE148" i="22"/>
  <c r="BE160" i="22"/>
  <c r="BE164" i="22"/>
  <c r="BE189" i="22"/>
  <c r="BE234" i="22"/>
  <c r="BE357" i="22"/>
  <c r="BE362" i="22"/>
  <c r="BK88" i="21"/>
  <c r="J88" i="21"/>
  <c r="BE130" i="22"/>
  <c r="BE166" i="22"/>
  <c r="BE184" i="22"/>
  <c r="BE225" i="22"/>
  <c r="BE245" i="22"/>
  <c r="BE250" i="22"/>
  <c r="BE251" i="22"/>
  <c r="BE269" i="22"/>
  <c r="BE282" i="22"/>
  <c r="BE292" i="22"/>
  <c r="BE346" i="22"/>
  <c r="BE104" i="22"/>
  <c r="BE123" i="22"/>
  <c r="BE125" i="22"/>
  <c r="BE140" i="22"/>
  <c r="BE144" i="22"/>
  <c r="BE208" i="22"/>
  <c r="BE230" i="22"/>
  <c r="BE240" i="22"/>
  <c r="BE244" i="22"/>
  <c r="BE286" i="22"/>
  <c r="BE288" i="22"/>
  <c r="BE359" i="22"/>
  <c r="BE360" i="22"/>
  <c r="BE361" i="22"/>
  <c r="BE114" i="22"/>
  <c r="BE134" i="22"/>
  <c r="BE138" i="22"/>
  <c r="BE174" i="22"/>
  <c r="BE179" i="22"/>
  <c r="BE216" i="22"/>
  <c r="BE238" i="22"/>
  <c r="BE297" i="22"/>
  <c r="BE299" i="22"/>
  <c r="BE330" i="22"/>
  <c r="BE334" i="22"/>
  <c r="BE358" i="22"/>
  <c r="J56" i="22"/>
  <c r="BE127" i="22"/>
  <c r="BE170" i="22"/>
  <c r="BE172" i="22"/>
  <c r="BE201" i="22"/>
  <c r="BE212" i="22"/>
  <c r="BE220" i="22"/>
  <c r="BE242" i="22"/>
  <c r="BE261" i="22"/>
  <c r="BE265" i="22"/>
  <c r="BE311" i="22"/>
  <c r="BE317" i="22"/>
  <c r="BE319" i="22"/>
  <c r="BE325" i="22"/>
  <c r="BE336" i="22"/>
  <c r="BE118" i="22"/>
  <c r="BE154" i="22"/>
  <c r="BE193" i="22"/>
  <c r="BE206" i="22"/>
  <c r="BE258" i="22"/>
  <c r="BE259" i="22"/>
  <c r="BE272" i="22"/>
  <c r="BE307" i="22"/>
  <c r="BE323" i="22"/>
  <c r="BE124" i="22"/>
  <c r="BE241" i="22"/>
  <c r="BE246" i="22"/>
  <c r="BE247" i="22"/>
  <c r="BE248" i="22"/>
  <c r="BE249" i="22"/>
  <c r="BE270" i="22"/>
  <c r="BE276" i="22"/>
  <c r="BE280" i="22"/>
  <c r="BE305" i="22"/>
  <c r="BE342" i="22"/>
  <c r="J88" i="20"/>
  <c r="J64" i="20"/>
  <c r="J82" i="21"/>
  <c r="BE105" i="21"/>
  <c r="BE124" i="21"/>
  <c r="BE130" i="21"/>
  <c r="BE136" i="21"/>
  <c r="BE141" i="21"/>
  <c r="BE145" i="21"/>
  <c r="BE90" i="21"/>
  <c r="BE92" i="21"/>
  <c r="BE93" i="21"/>
  <c r="BE104" i="21"/>
  <c r="BE120" i="21"/>
  <c r="BE121" i="21"/>
  <c r="BE132" i="21"/>
  <c r="BE134" i="21"/>
  <c r="BE135" i="21"/>
  <c r="BE137" i="21"/>
  <c r="J59" i="21"/>
  <c r="BE96" i="21"/>
  <c r="BE106" i="21"/>
  <c r="BE110" i="21"/>
  <c r="BE129" i="21"/>
  <c r="BE108" i="21"/>
  <c r="BE111" i="21"/>
  <c r="BE115" i="21"/>
  <c r="BE116" i="21"/>
  <c r="BE125" i="21"/>
  <c r="BE133" i="21"/>
  <c r="BE95" i="21"/>
  <c r="BE98" i="21"/>
  <c r="BE99" i="21"/>
  <c r="BE100" i="21"/>
  <c r="BE101" i="21"/>
  <c r="BE103" i="21"/>
  <c r="BE114" i="21"/>
  <c r="E76" i="21"/>
  <c r="F85" i="21"/>
  <c r="BE97" i="21"/>
  <c r="BE102" i="21"/>
  <c r="BE118" i="21"/>
  <c r="BE119" i="21"/>
  <c r="BE122" i="21"/>
  <c r="BE126" i="21"/>
  <c r="BE127" i="21"/>
  <c r="BE128" i="21"/>
  <c r="BE140" i="21"/>
  <c r="BE144" i="21"/>
  <c r="BE91" i="21"/>
  <c r="BE109" i="21"/>
  <c r="BE117" i="21"/>
  <c r="BE123" i="21"/>
  <c r="BE139" i="21"/>
  <c r="BE94" i="21"/>
  <c r="BE107" i="21"/>
  <c r="BE112" i="21"/>
  <c r="BE138" i="21"/>
  <c r="BE142" i="21"/>
  <c r="BE143" i="21"/>
  <c r="J56" i="20"/>
  <c r="J59" i="20"/>
  <c r="BE99" i="20"/>
  <c r="BE126" i="20"/>
  <c r="BE95" i="20"/>
  <c r="BE97" i="20"/>
  <c r="BE101" i="20"/>
  <c r="BE103" i="20"/>
  <c r="BE109" i="20"/>
  <c r="BE114" i="20"/>
  <c r="BE115" i="20"/>
  <c r="J95" i="19"/>
  <c r="J64" i="19" s="1"/>
  <c r="F59" i="20"/>
  <c r="BE96" i="20"/>
  <c r="BE102" i="20"/>
  <c r="BE110" i="20"/>
  <c r="BE111" i="20"/>
  <c r="BE89" i="20"/>
  <c r="BE105" i="20"/>
  <c r="BE106" i="20"/>
  <c r="BE107" i="20"/>
  <c r="BE108" i="20"/>
  <c r="BE113" i="20"/>
  <c r="BE116" i="20"/>
  <c r="BE117" i="20"/>
  <c r="BE118" i="20"/>
  <c r="BE90" i="20"/>
  <c r="BE98" i="20"/>
  <c r="BE119" i="20"/>
  <c r="BE123" i="20"/>
  <c r="BE100" i="20"/>
  <c r="BE104" i="20"/>
  <c r="BE121" i="20"/>
  <c r="E50" i="20"/>
  <c r="BE91" i="20"/>
  <c r="BE92" i="20"/>
  <c r="BE93" i="20"/>
  <c r="BE94" i="20"/>
  <c r="BE112" i="20"/>
  <c r="BE122" i="20"/>
  <c r="BE124" i="20"/>
  <c r="BE125" i="20"/>
  <c r="BE134" i="19"/>
  <c r="BE136" i="19"/>
  <c r="BE138" i="19"/>
  <c r="BE146" i="19"/>
  <c r="BE147" i="19"/>
  <c r="BE148" i="19"/>
  <c r="BE202" i="19"/>
  <c r="BE203" i="19"/>
  <c r="J88" i="18"/>
  <c r="J64" i="18" s="1"/>
  <c r="E50" i="19"/>
  <c r="F91" i="19"/>
  <c r="BE97" i="19"/>
  <c r="BE99" i="19"/>
  <c r="BE112" i="19"/>
  <c r="BE115" i="19"/>
  <c r="BE133" i="19"/>
  <c r="BE149" i="19"/>
  <c r="BE150" i="19"/>
  <c r="BE157" i="19"/>
  <c r="BE175" i="19"/>
  <c r="BE180" i="19"/>
  <c r="BE191" i="19"/>
  <c r="BE195" i="19"/>
  <c r="BE197" i="19"/>
  <c r="J56" i="19"/>
  <c r="BE102" i="19"/>
  <c r="BE103" i="19"/>
  <c r="BE104" i="19"/>
  <c r="BE105" i="19"/>
  <c r="BE106" i="19"/>
  <c r="BE116" i="19"/>
  <c r="BE117" i="19"/>
  <c r="BE151" i="19"/>
  <c r="BE153" i="19"/>
  <c r="BE167" i="19"/>
  <c r="BE183" i="19"/>
  <c r="BE185" i="19"/>
  <c r="BE200" i="19"/>
  <c r="BE108" i="19"/>
  <c r="BE109" i="19"/>
  <c r="BE110" i="19"/>
  <c r="BE114" i="19"/>
  <c r="BE123" i="19"/>
  <c r="BE124" i="19"/>
  <c r="BE131" i="19"/>
  <c r="BE132" i="19"/>
  <c r="BE142" i="19"/>
  <c r="BE160" i="19"/>
  <c r="BE162" i="19"/>
  <c r="BE163" i="19"/>
  <c r="BE166" i="19"/>
  <c r="BE168" i="19"/>
  <c r="BE171" i="19"/>
  <c r="BE184" i="19"/>
  <c r="BE186" i="19"/>
  <c r="BE188" i="19"/>
  <c r="J91" i="19"/>
  <c r="BE98" i="19"/>
  <c r="BE118" i="19"/>
  <c r="BE122" i="19"/>
  <c r="BE125" i="19"/>
  <c r="BE126" i="19"/>
  <c r="BE127" i="19"/>
  <c r="BE128" i="19"/>
  <c r="BE139" i="19"/>
  <c r="BE141" i="19"/>
  <c r="BE144" i="19"/>
  <c r="BE156" i="19"/>
  <c r="BE159" i="19"/>
  <c r="BE165" i="19"/>
  <c r="BE176" i="19"/>
  <c r="BE177" i="19"/>
  <c r="BE107" i="19"/>
  <c r="BE119" i="19"/>
  <c r="BE158" i="19"/>
  <c r="BE172" i="19"/>
  <c r="BE178" i="19"/>
  <c r="BE189" i="19"/>
  <c r="BE190" i="19"/>
  <c r="BE192" i="19"/>
  <c r="BE198" i="19"/>
  <c r="BE96" i="19"/>
  <c r="BE121" i="19"/>
  <c r="BE135" i="19"/>
  <c r="BE137" i="19"/>
  <c r="BE152" i="19"/>
  <c r="BE164" i="19"/>
  <c r="BE173" i="19"/>
  <c r="BE187" i="19"/>
  <c r="BE111" i="19"/>
  <c r="BE113" i="19"/>
  <c r="BE140" i="19"/>
  <c r="BE145" i="19"/>
  <c r="BE155" i="19"/>
  <c r="BE169" i="19"/>
  <c r="BE170" i="19"/>
  <c r="BE174" i="19"/>
  <c r="BE194" i="19"/>
  <c r="BE201" i="19"/>
  <c r="E50" i="18"/>
  <c r="J59" i="18"/>
  <c r="BE98" i="18"/>
  <c r="BE99" i="18"/>
  <c r="BE105" i="18"/>
  <c r="BE92" i="18"/>
  <c r="BE89" i="18"/>
  <c r="BE90" i="18"/>
  <c r="BE104" i="18"/>
  <c r="BE95" i="18"/>
  <c r="F59" i="18"/>
  <c r="BE91" i="18"/>
  <c r="BE96" i="18"/>
  <c r="BE97" i="18"/>
  <c r="BE102" i="18"/>
  <c r="BE103" i="18"/>
  <c r="BE106" i="18"/>
  <c r="J56" i="18"/>
  <c r="BE93" i="18"/>
  <c r="BE101" i="18"/>
  <c r="BE94" i="18"/>
  <c r="E81" i="17"/>
  <c r="BE98" i="17"/>
  <c r="BE99" i="17"/>
  <c r="BE113" i="17"/>
  <c r="BE138" i="17"/>
  <c r="BE146" i="17"/>
  <c r="BE153" i="17"/>
  <c r="F59" i="17"/>
  <c r="BE111" i="17"/>
  <c r="BE114" i="17"/>
  <c r="BE123" i="17"/>
  <c r="BE140" i="17"/>
  <c r="J59" i="17"/>
  <c r="BE101" i="17"/>
  <c r="BE119" i="17"/>
  <c r="BE128" i="17"/>
  <c r="BE130" i="17"/>
  <c r="BE133" i="17"/>
  <c r="BE134" i="17"/>
  <c r="BE141" i="17"/>
  <c r="BK99" i="16"/>
  <c r="J99" i="16" s="1"/>
  <c r="J63" i="16" s="1"/>
  <c r="J87" i="17"/>
  <c r="BE95" i="17"/>
  <c r="BE97" i="17"/>
  <c r="BE104" i="17"/>
  <c r="BE117" i="17"/>
  <c r="BE144" i="17"/>
  <c r="BE148" i="17"/>
  <c r="BE157" i="17"/>
  <c r="BE163" i="17"/>
  <c r="BE121" i="17"/>
  <c r="BE145" i="17"/>
  <c r="BE151" i="17"/>
  <c r="BE154" i="17"/>
  <c r="BE155" i="17"/>
  <c r="BE106" i="17"/>
  <c r="BE107" i="17"/>
  <c r="BE108" i="17"/>
  <c r="BE112" i="17"/>
  <c r="BE143" i="17"/>
  <c r="BE147" i="17"/>
  <c r="BE152" i="17"/>
  <c r="BE164" i="17"/>
  <c r="BE122" i="17"/>
  <c r="BE126" i="17"/>
  <c r="BE139" i="17"/>
  <c r="BE158" i="17"/>
  <c r="BE159" i="17"/>
  <c r="BE161" i="17"/>
  <c r="BE162" i="17"/>
  <c r="BE105" i="17"/>
  <c r="BE118" i="17"/>
  <c r="BE120" i="17"/>
  <c r="BE160" i="17"/>
  <c r="BE164" i="16"/>
  <c r="BE204" i="16"/>
  <c r="BE295" i="16"/>
  <c r="BE303" i="16"/>
  <c r="BE306" i="16"/>
  <c r="BE308" i="16"/>
  <c r="BE309" i="16"/>
  <c r="BE323" i="16"/>
  <c r="BE354" i="16"/>
  <c r="BE363" i="16"/>
  <c r="BE366" i="16"/>
  <c r="BE369" i="16"/>
  <c r="BE373" i="16"/>
  <c r="BE377" i="16"/>
  <c r="BE378" i="16"/>
  <c r="BE379" i="16"/>
  <c r="BE382" i="16"/>
  <c r="J59" i="16"/>
  <c r="BE166" i="16"/>
  <c r="BE218" i="16"/>
  <c r="BE220" i="16"/>
  <c r="BE224" i="16"/>
  <c r="BE236" i="16"/>
  <c r="BE239" i="16"/>
  <c r="BE242" i="16"/>
  <c r="BE243" i="16"/>
  <c r="BE244" i="16"/>
  <c r="BE259" i="16"/>
  <c r="BE291" i="16"/>
  <c r="BE297" i="16"/>
  <c r="BE307" i="16"/>
  <c r="BE321" i="16"/>
  <c r="BE340" i="16"/>
  <c r="BE342" i="16"/>
  <c r="BE345" i="16"/>
  <c r="BE359" i="16"/>
  <c r="BE105" i="16"/>
  <c r="BE162" i="16"/>
  <c r="J56" i="16"/>
  <c r="BE103" i="16"/>
  <c r="BE138" i="16"/>
  <c r="BE152" i="16"/>
  <c r="BE158" i="16"/>
  <c r="BE190" i="16"/>
  <c r="BE192" i="16"/>
  <c r="BE197" i="16"/>
  <c r="BE211" i="16"/>
  <c r="BE222" i="16"/>
  <c r="BE232" i="16"/>
  <c r="BE235" i="16"/>
  <c r="BE317" i="16"/>
  <c r="BE319" i="16"/>
  <c r="BE327" i="16"/>
  <c r="BE334" i="16"/>
  <c r="BE335" i="16"/>
  <c r="BE351" i="16"/>
  <c r="BE357" i="16"/>
  <c r="BE362" i="16"/>
  <c r="BE293" i="16"/>
  <c r="BE310" i="16"/>
  <c r="BE311" i="16"/>
  <c r="BE312" i="16"/>
  <c r="BE313" i="16"/>
  <c r="BE338" i="16"/>
  <c r="BE352" i="16"/>
  <c r="BE356" i="16"/>
  <c r="BE364" i="16"/>
  <c r="BE374" i="16"/>
  <c r="J91" i="15"/>
  <c r="J64" i="15" s="1"/>
  <c r="J92" i="15"/>
  <c r="J65" i="15"/>
  <c r="E87" i="16"/>
  <c r="F96" i="16"/>
  <c r="BE114" i="16"/>
  <c r="BE116" i="16"/>
  <c r="BE163" i="16"/>
  <c r="BE175" i="16"/>
  <c r="BE206" i="16"/>
  <c r="BE226" i="16"/>
  <c r="BE249" i="16"/>
  <c r="BE257" i="16"/>
  <c r="BE266" i="16"/>
  <c r="BE267" i="16"/>
  <c r="BE281" i="16"/>
  <c r="BE282" i="16"/>
  <c r="BE320" i="16"/>
  <c r="BE324" i="16"/>
  <c r="BE332" i="16"/>
  <c r="BE337" i="16"/>
  <c r="BE347" i="16"/>
  <c r="BE348" i="16"/>
  <c r="BE371" i="16"/>
  <c r="BE101" i="16"/>
  <c r="BE124" i="16"/>
  <c r="BE130" i="16"/>
  <c r="BE154" i="16"/>
  <c r="BE156" i="16"/>
  <c r="BE177" i="16"/>
  <c r="BE195" i="16"/>
  <c r="BE201" i="16"/>
  <c r="BE207" i="16"/>
  <c r="BE208" i="16"/>
  <c r="BE234" i="16"/>
  <c r="BE241" i="16"/>
  <c r="BE246" i="16"/>
  <c r="BE265" i="16"/>
  <c r="BE273" i="16"/>
  <c r="BE322" i="16"/>
  <c r="BE329" i="16"/>
  <c r="BE330" i="16"/>
  <c r="BE333" i="16"/>
  <c r="BE349" i="16"/>
  <c r="BE353" i="16"/>
  <c r="BE355" i="16"/>
  <c r="BE360" i="16"/>
  <c r="BE361" i="16"/>
  <c r="BE365" i="16"/>
  <c r="BK110" i="15"/>
  <c r="J110" i="15"/>
  <c r="J66" i="15" s="1"/>
  <c r="BE132" i="16"/>
  <c r="BE180" i="16"/>
  <c r="BE199" i="16"/>
  <c r="BE202" i="16"/>
  <c r="BE209" i="16"/>
  <c r="BE214" i="16"/>
  <c r="BE216" i="16"/>
  <c r="BE228" i="16"/>
  <c r="BE230" i="16"/>
  <c r="BE245" i="16"/>
  <c r="BE261" i="16"/>
  <c r="BE299" i="16"/>
  <c r="BE301" i="16"/>
  <c r="BE336" i="16"/>
  <c r="BE339" i="16"/>
  <c r="BE358" i="16"/>
  <c r="E50" i="15"/>
  <c r="J84" i="15"/>
  <c r="J87" i="15"/>
  <c r="BE115" i="15"/>
  <c r="BK89" i="14"/>
  <c r="BK88" i="14"/>
  <c r="J88" i="14"/>
  <c r="BE113" i="15"/>
  <c r="BE114" i="15"/>
  <c r="BE116" i="15"/>
  <c r="BE95" i="15"/>
  <c r="BE99" i="15"/>
  <c r="BE101" i="15"/>
  <c r="BE119" i="15"/>
  <c r="BE93" i="15"/>
  <c r="BE103" i="15"/>
  <c r="BE107" i="15"/>
  <c r="BE112" i="15"/>
  <c r="BE117" i="15"/>
  <c r="F59" i="15"/>
  <c r="BE97" i="15"/>
  <c r="BE105" i="15"/>
  <c r="BE109" i="15"/>
  <c r="J92" i="13"/>
  <c r="J65" i="13" s="1"/>
  <c r="J59" i="14"/>
  <c r="E50" i="14"/>
  <c r="J82" i="14"/>
  <c r="BE91" i="14"/>
  <c r="BE95" i="14"/>
  <c r="F59" i="14"/>
  <c r="BE92" i="14"/>
  <c r="J56" i="13"/>
  <c r="J87" i="13"/>
  <c r="BE148" i="13"/>
  <c r="BE262" i="13"/>
  <c r="BE267" i="13"/>
  <c r="BE276" i="13"/>
  <c r="BE279" i="13"/>
  <c r="BK103" i="12"/>
  <c r="F87" i="13"/>
  <c r="BE182" i="13"/>
  <c r="BE231" i="13"/>
  <c r="BE244" i="13"/>
  <c r="BE258" i="13"/>
  <c r="BE274" i="13"/>
  <c r="BE165" i="13"/>
  <c r="BE254" i="13"/>
  <c r="BE271" i="13"/>
  <c r="BE273" i="13"/>
  <c r="BE277" i="13"/>
  <c r="E50" i="13"/>
  <c r="BE111" i="13"/>
  <c r="BE119" i="13"/>
  <c r="BE266" i="13"/>
  <c r="BE128" i="13"/>
  <c r="BE239" i="13"/>
  <c r="BK133" i="12"/>
  <c r="J133" i="12"/>
  <c r="J68" i="12" s="1"/>
  <c r="BE93" i="13"/>
  <c r="BE102" i="13"/>
  <c r="BE106" i="13"/>
  <c r="BE125" i="13"/>
  <c r="BE249" i="13"/>
  <c r="BE250" i="13"/>
  <c r="BE97" i="13"/>
  <c r="BE116" i="13"/>
  <c r="BE117" i="13"/>
  <c r="BE135" i="13"/>
  <c r="BE199" i="13"/>
  <c r="BE235" i="13"/>
  <c r="BE111" i="12"/>
  <c r="BE169" i="12"/>
  <c r="BE213" i="12"/>
  <c r="BE217" i="12"/>
  <c r="BE235" i="12"/>
  <c r="BE239" i="12"/>
  <c r="BE261" i="12"/>
  <c r="BE278" i="12"/>
  <c r="BE284" i="12"/>
  <c r="BE288" i="12"/>
  <c r="BE290" i="12"/>
  <c r="BE315" i="12"/>
  <c r="BE327" i="12"/>
  <c r="BE351" i="12"/>
  <c r="BE358" i="12"/>
  <c r="BE368" i="12"/>
  <c r="BE378" i="12"/>
  <c r="BE387" i="12"/>
  <c r="J59" i="12"/>
  <c r="BE145" i="12"/>
  <c r="BE149" i="12"/>
  <c r="BE189" i="12"/>
  <c r="BE198" i="12"/>
  <c r="BE211" i="12"/>
  <c r="BE246" i="12"/>
  <c r="BE247" i="12"/>
  <c r="BE251" i="12"/>
  <c r="BE253" i="12"/>
  <c r="BE254" i="12"/>
  <c r="BE255" i="12"/>
  <c r="BE347" i="12"/>
  <c r="J91" i="11"/>
  <c r="J64" i="11"/>
  <c r="F59" i="12"/>
  <c r="J96" i="12"/>
  <c r="BE109" i="12"/>
  <c r="BE115" i="12"/>
  <c r="BE119" i="12"/>
  <c r="BE194" i="12"/>
  <c r="BE273" i="12"/>
  <c r="BE307" i="12"/>
  <c r="BE341" i="12"/>
  <c r="BE379" i="12"/>
  <c r="BE380" i="12"/>
  <c r="BE381" i="12"/>
  <c r="BE382" i="12"/>
  <c r="E90" i="12"/>
  <c r="BE105" i="12"/>
  <c r="BE143" i="12"/>
  <c r="BE153" i="12"/>
  <c r="BE184" i="12"/>
  <c r="BE206" i="12"/>
  <c r="BE221" i="12"/>
  <c r="BE243" i="12"/>
  <c r="BE245" i="12"/>
  <c r="BE321" i="12"/>
  <c r="BE364" i="12"/>
  <c r="BE385" i="12"/>
  <c r="BE128" i="12"/>
  <c r="BE135" i="12"/>
  <c r="BE159" i="12"/>
  <c r="BE171" i="12"/>
  <c r="BE179" i="12"/>
  <c r="BE252" i="12"/>
  <c r="BE266" i="12"/>
  <c r="BE277" i="12"/>
  <c r="BE388" i="12"/>
  <c r="BE139" i="12"/>
  <c r="BE165" i="12"/>
  <c r="BE175" i="12"/>
  <c r="BE248" i="12"/>
  <c r="BE250" i="12"/>
  <c r="BE267" i="12"/>
  <c r="BE269" i="12"/>
  <c r="BE280" i="12"/>
  <c r="BE296" i="12"/>
  <c r="BE300" i="12"/>
  <c r="BE333" i="12"/>
  <c r="BE335" i="12"/>
  <c r="BE353" i="12"/>
  <c r="BE386" i="12"/>
  <c r="BE110" i="12"/>
  <c r="BE225" i="12"/>
  <c r="BE230" i="12"/>
  <c r="BE249" i="12"/>
  <c r="BE257" i="12"/>
  <c r="BE259" i="12"/>
  <c r="BE309" i="12"/>
  <c r="BE317" i="12"/>
  <c r="BE323" i="12"/>
  <c r="BE339" i="12"/>
  <c r="BE123" i="12"/>
  <c r="BE129" i="12"/>
  <c r="BE130" i="12"/>
  <c r="BE132" i="12"/>
  <c r="BE177" i="12"/>
  <c r="BE256" i="12"/>
  <c r="BE258" i="12"/>
  <c r="BE294" i="12"/>
  <c r="BE313" i="12"/>
  <c r="BE383" i="12"/>
  <c r="BE384" i="12"/>
  <c r="J56" i="11"/>
  <c r="BE136" i="11"/>
  <c r="BE137" i="11"/>
  <c r="BE138" i="11"/>
  <c r="BE143" i="11"/>
  <c r="BE144" i="11"/>
  <c r="E78" i="11"/>
  <c r="BE93" i="11"/>
  <c r="BE100" i="11"/>
  <c r="BE102" i="11"/>
  <c r="BE113" i="11"/>
  <c r="BE117" i="11"/>
  <c r="BE118" i="11"/>
  <c r="BE132" i="11"/>
  <c r="BE133" i="11"/>
  <c r="BE146" i="11"/>
  <c r="BK87" i="10"/>
  <c r="J87" i="10" s="1"/>
  <c r="J63" i="10" s="1"/>
  <c r="F59" i="11"/>
  <c r="BE104" i="11"/>
  <c r="BE121" i="11"/>
  <c r="BE125" i="11"/>
  <c r="BE126" i="11"/>
  <c r="BE129" i="11"/>
  <c r="BE159" i="11"/>
  <c r="BE161" i="11"/>
  <c r="BE163" i="11"/>
  <c r="BE166" i="11"/>
  <c r="BE119" i="11"/>
  <c r="BE120" i="11"/>
  <c r="BE122" i="11"/>
  <c r="BE135" i="11"/>
  <c r="BE164" i="11"/>
  <c r="BE167" i="11"/>
  <c r="BE92" i="11"/>
  <c r="BE103" i="11"/>
  <c r="BE108" i="11"/>
  <c r="BE110" i="11"/>
  <c r="BE124" i="11"/>
  <c r="BE130" i="11"/>
  <c r="BE131" i="11"/>
  <c r="BE141" i="11"/>
  <c r="BE147" i="11"/>
  <c r="BE148" i="11"/>
  <c r="BE151" i="11"/>
  <c r="BE158" i="11"/>
  <c r="BE160" i="11"/>
  <c r="BE168" i="11"/>
  <c r="BE169" i="11"/>
  <c r="J59" i="11"/>
  <c r="BE95" i="11"/>
  <c r="BE101" i="11"/>
  <c r="BE105" i="11"/>
  <c r="BE107" i="11"/>
  <c r="BE109" i="11"/>
  <c r="BE111" i="11"/>
  <c r="BE112" i="11"/>
  <c r="BE127" i="11"/>
  <c r="BE149" i="11"/>
  <c r="BE152" i="11"/>
  <c r="BE157" i="11"/>
  <c r="BE170" i="11"/>
  <c r="BE106" i="11"/>
  <c r="BE115" i="11"/>
  <c r="BE116" i="11"/>
  <c r="BE123" i="11"/>
  <c r="BE165" i="11"/>
  <c r="BE97" i="11"/>
  <c r="BE128" i="11"/>
  <c r="BE134" i="11"/>
  <c r="BE140" i="11"/>
  <c r="BE145" i="11"/>
  <c r="BE150" i="11"/>
  <c r="BE154" i="11"/>
  <c r="BE155" i="11"/>
  <c r="BE156" i="11"/>
  <c r="BE93" i="10"/>
  <c r="BE96" i="10"/>
  <c r="BE103" i="10"/>
  <c r="BE107" i="10"/>
  <c r="BE121" i="10"/>
  <c r="BE125" i="10"/>
  <c r="E50" i="10"/>
  <c r="BE94" i="10"/>
  <c r="BE115" i="10"/>
  <c r="BE116" i="10"/>
  <c r="BE119" i="10"/>
  <c r="F59" i="10"/>
  <c r="J84" i="10"/>
  <c r="BE90" i="10"/>
  <c r="BE95" i="10"/>
  <c r="BE97" i="10"/>
  <c r="BE99" i="10"/>
  <c r="BE108" i="10"/>
  <c r="BE109" i="10"/>
  <c r="J81" i="10"/>
  <c r="BE100" i="10"/>
  <c r="BE104" i="10"/>
  <c r="BE105" i="10"/>
  <c r="BE106" i="10"/>
  <c r="BE112" i="10"/>
  <c r="BE118" i="10"/>
  <c r="BE123" i="10"/>
  <c r="BE124" i="10"/>
  <c r="BE126" i="10"/>
  <c r="BK94" i="9"/>
  <c r="J94" i="9"/>
  <c r="J63" i="9" s="1"/>
  <c r="BE89" i="10"/>
  <c r="BE92" i="10"/>
  <c r="BE98" i="10"/>
  <c r="BE114" i="10"/>
  <c r="BE91" i="10"/>
  <c r="BE101" i="10"/>
  <c r="BE102" i="10"/>
  <c r="BE110" i="10"/>
  <c r="BE117" i="10"/>
  <c r="BE111" i="10"/>
  <c r="BE113" i="10"/>
  <c r="BE122" i="10"/>
  <c r="J56" i="9"/>
  <c r="BE125" i="9"/>
  <c r="BE126" i="9"/>
  <c r="BE133" i="9"/>
  <c r="BE136" i="9"/>
  <c r="BE152" i="9"/>
  <c r="BE153" i="9"/>
  <c r="BE166" i="9"/>
  <c r="BE178" i="9"/>
  <c r="BE189" i="9"/>
  <c r="BE205" i="9"/>
  <c r="BE209" i="9"/>
  <c r="BE210" i="9"/>
  <c r="BK88" i="8"/>
  <c r="J88" i="8"/>
  <c r="F59" i="9"/>
  <c r="BE105" i="9"/>
  <c r="BE109" i="9"/>
  <c r="BE110" i="9"/>
  <c r="BE111" i="9"/>
  <c r="BE119" i="9"/>
  <c r="BE123" i="9"/>
  <c r="BE124" i="9"/>
  <c r="BE138" i="9"/>
  <c r="BE139" i="9"/>
  <c r="BE140" i="9"/>
  <c r="BE147" i="9"/>
  <c r="BE148" i="9"/>
  <c r="BE158" i="9"/>
  <c r="BE164" i="9"/>
  <c r="BE168" i="9"/>
  <c r="BE170" i="9"/>
  <c r="BE171" i="9"/>
  <c r="BE98" i="9"/>
  <c r="BE99" i="9"/>
  <c r="BE107" i="9"/>
  <c r="BE112" i="9"/>
  <c r="BE137" i="9"/>
  <c r="BE163" i="9"/>
  <c r="BE169" i="9"/>
  <c r="BE174" i="9"/>
  <c r="BE175" i="9"/>
  <c r="BE185" i="9"/>
  <c r="BE188" i="9"/>
  <c r="BE192" i="9"/>
  <c r="BE197" i="9"/>
  <c r="BE97" i="9"/>
  <c r="BE103" i="9"/>
  <c r="BE104" i="9"/>
  <c r="BE117" i="9"/>
  <c r="BE118" i="9"/>
  <c r="BE127" i="9"/>
  <c r="BE146" i="9"/>
  <c r="BE151" i="9"/>
  <c r="BE159" i="9"/>
  <c r="BE161" i="9"/>
  <c r="BE162" i="9"/>
  <c r="BE196" i="9"/>
  <c r="BE198" i="9"/>
  <c r="BE208" i="9"/>
  <c r="J59" i="9"/>
  <c r="BE128" i="9"/>
  <c r="BE132" i="9"/>
  <c r="BE150" i="9"/>
  <c r="BE157" i="9"/>
  <c r="BE183" i="9"/>
  <c r="BE191" i="9"/>
  <c r="BE194" i="9"/>
  <c r="BE96" i="9"/>
  <c r="BE115" i="9"/>
  <c r="BE129" i="9"/>
  <c r="BE134" i="9"/>
  <c r="BE142" i="9"/>
  <c r="BE143" i="9"/>
  <c r="BE145" i="9"/>
  <c r="BE154" i="9"/>
  <c r="BE156" i="9"/>
  <c r="BE172" i="9"/>
  <c r="BE173" i="9"/>
  <c r="BE179" i="9"/>
  <c r="BE180" i="9"/>
  <c r="BE181" i="9"/>
  <c r="BE195" i="9"/>
  <c r="E82" i="9"/>
  <c r="BE100" i="9"/>
  <c r="BE101" i="9"/>
  <c r="BE102" i="9"/>
  <c r="BE108" i="9"/>
  <c r="BE113" i="9"/>
  <c r="BE114" i="9"/>
  <c r="BE116" i="9"/>
  <c r="BE120" i="9"/>
  <c r="BE122" i="9"/>
  <c r="BE149" i="9"/>
  <c r="BE155" i="9"/>
  <c r="BE165" i="9"/>
  <c r="BE182" i="9"/>
  <c r="BE190" i="9"/>
  <c r="BE193" i="9"/>
  <c r="BE199" i="9"/>
  <c r="BE202" i="9"/>
  <c r="BE204" i="9"/>
  <c r="BE207" i="9"/>
  <c r="BE106" i="9"/>
  <c r="BE135" i="9"/>
  <c r="BE141" i="9"/>
  <c r="BE176" i="9"/>
  <c r="BE177" i="9"/>
  <c r="BE201" i="9"/>
  <c r="J59" i="8"/>
  <c r="BE93" i="8"/>
  <c r="BE95" i="8"/>
  <c r="BE98" i="8"/>
  <c r="BE113" i="8"/>
  <c r="J126" i="7"/>
  <c r="J69" i="7"/>
  <c r="E76" i="8"/>
  <c r="F85" i="8"/>
  <c r="BE92" i="8"/>
  <c r="BE108" i="8"/>
  <c r="BE114" i="8"/>
  <c r="BE115" i="8"/>
  <c r="BE99" i="8"/>
  <c r="BE106" i="8"/>
  <c r="BE112" i="8"/>
  <c r="BE102" i="8"/>
  <c r="BE103" i="8"/>
  <c r="BE105" i="8"/>
  <c r="BE111" i="8"/>
  <c r="BE94" i="8"/>
  <c r="BE97" i="8"/>
  <c r="BE101" i="8"/>
  <c r="BE109" i="8"/>
  <c r="J56" i="8"/>
  <c r="BE90" i="8"/>
  <c r="BE91" i="8"/>
  <c r="BE96" i="8"/>
  <c r="BE104" i="8"/>
  <c r="BE116" i="8"/>
  <c r="BE100" i="8"/>
  <c r="BE95" i="7"/>
  <c r="BE154" i="7"/>
  <c r="BE162" i="7"/>
  <c r="BE170" i="7"/>
  <c r="E50" i="7"/>
  <c r="J59" i="7"/>
  <c r="BE97" i="7"/>
  <c r="BE131" i="7"/>
  <c r="BE146" i="7"/>
  <c r="BE147" i="7"/>
  <c r="J87" i="7"/>
  <c r="BE99" i="7"/>
  <c r="BE106" i="7"/>
  <c r="BE107" i="7"/>
  <c r="BE108" i="7"/>
  <c r="BE109" i="7"/>
  <c r="BE113" i="7"/>
  <c r="BE124" i="7"/>
  <c r="BE137" i="7"/>
  <c r="BE142" i="7"/>
  <c r="BE168" i="7"/>
  <c r="BE169" i="7"/>
  <c r="BE98" i="7"/>
  <c r="BE119" i="7"/>
  <c r="BE120" i="7"/>
  <c r="BE101" i="7"/>
  <c r="BE143" i="7"/>
  <c r="BE148" i="7"/>
  <c r="BE149" i="7"/>
  <c r="BE150" i="7"/>
  <c r="BE155" i="7"/>
  <c r="BE158" i="7"/>
  <c r="BE167" i="7"/>
  <c r="BK100" i="6"/>
  <c r="J100" i="6" s="1"/>
  <c r="J32" i="6" s="1"/>
  <c r="F59" i="7"/>
  <c r="BE104" i="7"/>
  <c r="BE105" i="7"/>
  <c r="BE114" i="7"/>
  <c r="BE118" i="7"/>
  <c r="BE123" i="7"/>
  <c r="BE127" i="7"/>
  <c r="BE136" i="7"/>
  <c r="BE151" i="7"/>
  <c r="BE157" i="7"/>
  <c r="BE163" i="7"/>
  <c r="BE165" i="7"/>
  <c r="BE112" i="7"/>
  <c r="BE121" i="7"/>
  <c r="BE129" i="7"/>
  <c r="BE133" i="7"/>
  <c r="BE144" i="7"/>
  <c r="BE156" i="7"/>
  <c r="BE160" i="7"/>
  <c r="BE161" i="7"/>
  <c r="BE164" i="7"/>
  <c r="BE115" i="7"/>
  <c r="BE122" i="7"/>
  <c r="BE141" i="7"/>
  <c r="BE166" i="7"/>
  <c r="E50" i="6"/>
  <c r="BE153" i="6"/>
  <c r="BE184" i="6"/>
  <c r="BE185" i="6"/>
  <c r="BE194" i="6"/>
  <c r="BE205" i="6"/>
  <c r="BE211" i="6"/>
  <c r="BE213" i="6"/>
  <c r="BE215" i="6"/>
  <c r="BE305" i="6"/>
  <c r="BE306" i="6"/>
  <c r="BE324" i="6"/>
  <c r="BE328" i="6"/>
  <c r="BE336" i="6"/>
  <c r="BE346" i="6"/>
  <c r="BE350" i="6"/>
  <c r="BE357" i="6"/>
  <c r="BE364" i="6"/>
  <c r="BE365" i="6"/>
  <c r="BE368" i="6"/>
  <c r="BE369" i="6"/>
  <c r="BK114" i="5"/>
  <c r="J114" i="5" s="1"/>
  <c r="J66" i="5" s="1"/>
  <c r="BE102" i="6"/>
  <c r="BE166" i="6"/>
  <c r="BE197" i="6"/>
  <c r="BE199" i="6"/>
  <c r="BE207" i="6"/>
  <c r="BE220" i="6"/>
  <c r="BE254" i="6"/>
  <c r="BE271" i="6"/>
  <c r="BE320" i="6"/>
  <c r="BE321" i="6"/>
  <c r="BE349" i="6"/>
  <c r="BE366" i="6"/>
  <c r="BE375" i="6"/>
  <c r="BE377" i="6"/>
  <c r="BE382" i="6"/>
  <c r="BE386" i="6"/>
  <c r="BE390" i="6"/>
  <c r="BE392" i="6"/>
  <c r="BE393" i="6"/>
  <c r="J56" i="6"/>
  <c r="BE145" i="6"/>
  <c r="BE147" i="6"/>
  <c r="BE189" i="6"/>
  <c r="BE201" i="6"/>
  <c r="BE203" i="6"/>
  <c r="BE224" i="6"/>
  <c r="BE226" i="6"/>
  <c r="BE230" i="6"/>
  <c r="BE231" i="6"/>
  <c r="BE245" i="6"/>
  <c r="BE247" i="6"/>
  <c r="BE249" i="6"/>
  <c r="BE253" i="6"/>
  <c r="BE255" i="6"/>
  <c r="BE260" i="6"/>
  <c r="BE270" i="6"/>
  <c r="BE282" i="6"/>
  <c r="BE284" i="6"/>
  <c r="BE286" i="6"/>
  <c r="BE294" i="6"/>
  <c r="BE307" i="6"/>
  <c r="BE308" i="6"/>
  <c r="BE309" i="6"/>
  <c r="BE323" i="6"/>
  <c r="BE331" i="6"/>
  <c r="BE333" i="6"/>
  <c r="BE334" i="6"/>
  <c r="BE340" i="6"/>
  <c r="BE341" i="6"/>
  <c r="BE343" i="6"/>
  <c r="BE348" i="6"/>
  <c r="BE353" i="6"/>
  <c r="BE372" i="6"/>
  <c r="J97" i="6"/>
  <c r="BE106" i="6"/>
  <c r="BE125" i="6"/>
  <c r="BE127" i="6"/>
  <c r="BE132" i="6"/>
  <c r="BE175" i="6"/>
  <c r="BE178" i="6"/>
  <c r="BE187" i="6"/>
  <c r="BE209" i="6"/>
  <c r="BE228" i="6"/>
  <c r="BE229" i="6"/>
  <c r="BE292" i="6"/>
  <c r="BE296" i="6"/>
  <c r="BE322" i="6"/>
  <c r="BE325" i="6"/>
  <c r="BE330" i="6"/>
  <c r="BE335" i="6"/>
  <c r="BE355" i="6"/>
  <c r="BE358" i="6"/>
  <c r="BE359" i="6"/>
  <c r="BE362" i="6"/>
  <c r="BE363" i="6"/>
  <c r="BE367" i="6"/>
  <c r="BE374" i="6"/>
  <c r="BE376" i="6"/>
  <c r="BE380" i="6"/>
  <c r="BE387" i="6"/>
  <c r="BE391" i="6"/>
  <c r="BE396" i="6"/>
  <c r="BK91" i="5"/>
  <c r="J91" i="5" s="1"/>
  <c r="J64" i="5" s="1"/>
  <c r="F59" i="6"/>
  <c r="BE112" i="6"/>
  <c r="BE114" i="6"/>
  <c r="BE141" i="6"/>
  <c r="BE152" i="6"/>
  <c r="BE155" i="6"/>
  <c r="BE163" i="6"/>
  <c r="BE173" i="6"/>
  <c r="BE180" i="6"/>
  <c r="BE182" i="6"/>
  <c r="BE217" i="6"/>
  <c r="BE219" i="6"/>
  <c r="BE235" i="6"/>
  <c r="BE370" i="6"/>
  <c r="BE104" i="6"/>
  <c r="BE161" i="6"/>
  <c r="BE190" i="6"/>
  <c r="BE191" i="6"/>
  <c r="BE192" i="6"/>
  <c r="BE232" i="6"/>
  <c r="BE288" i="6"/>
  <c r="BE290" i="6"/>
  <c r="BE301" i="6"/>
  <c r="BE304" i="6"/>
  <c r="BE310" i="6"/>
  <c r="BE314" i="6"/>
  <c r="BE316" i="6"/>
  <c r="BE338" i="6"/>
  <c r="BE384" i="6"/>
  <c r="BE120" i="6"/>
  <c r="BE143" i="6"/>
  <c r="BE151" i="6"/>
  <c r="BE221" i="6"/>
  <c r="BE227" i="6"/>
  <c r="BE298" i="6"/>
  <c r="BE337" i="6"/>
  <c r="BE339" i="6"/>
  <c r="BE354" i="6"/>
  <c r="BE371" i="6"/>
  <c r="BE373" i="6"/>
  <c r="E78" i="5"/>
  <c r="BK89" i="4"/>
  <c r="J89" i="4"/>
  <c r="J64" i="4" s="1"/>
  <c r="BE127" i="5"/>
  <c r="BE128" i="5"/>
  <c r="BE93" i="5"/>
  <c r="BE107" i="5"/>
  <c r="BE111" i="5"/>
  <c r="BE117" i="5"/>
  <c r="BE121" i="5"/>
  <c r="BE123" i="5"/>
  <c r="J56" i="5"/>
  <c r="J59" i="5"/>
  <c r="BE109" i="5"/>
  <c r="BE119" i="5"/>
  <c r="BE120" i="5"/>
  <c r="BE124" i="5"/>
  <c r="BE97" i="5"/>
  <c r="BE101" i="5"/>
  <c r="BE103" i="5"/>
  <c r="BE116" i="5"/>
  <c r="F87" i="5"/>
  <c r="BE95" i="5"/>
  <c r="BE113" i="5"/>
  <c r="BE118" i="5"/>
  <c r="BE122" i="5"/>
  <c r="BE125" i="5"/>
  <c r="BE99" i="5"/>
  <c r="BE126" i="5"/>
  <c r="BE105" i="5"/>
  <c r="BE130" i="5"/>
  <c r="E76" i="4"/>
  <c r="BK91" i="3"/>
  <c r="J91" i="3" s="1"/>
  <c r="J64" i="3" s="1"/>
  <c r="J56" i="4"/>
  <c r="F85" i="4"/>
  <c r="BE92" i="4"/>
  <c r="BE91" i="4"/>
  <c r="J85" i="4"/>
  <c r="BE95" i="4"/>
  <c r="BC58" i="1"/>
  <c r="J87" i="3"/>
  <c r="BE127" i="3"/>
  <c r="BE178" i="3"/>
  <c r="BK135" i="2"/>
  <c r="J135" i="2" s="1"/>
  <c r="J68" i="2" s="1"/>
  <c r="E50" i="3"/>
  <c r="BE139" i="3"/>
  <c r="BK103" i="2"/>
  <c r="BE129" i="3"/>
  <c r="BE232" i="3"/>
  <c r="BE286" i="3"/>
  <c r="BE290" i="3"/>
  <c r="BE326" i="3"/>
  <c r="BE335" i="3"/>
  <c r="BE107" i="3"/>
  <c r="BE113" i="3"/>
  <c r="BE118" i="3"/>
  <c r="BE123" i="3"/>
  <c r="BE187" i="3"/>
  <c r="BE299" i="3"/>
  <c r="BE317" i="3"/>
  <c r="BE337" i="3"/>
  <c r="BE341" i="3"/>
  <c r="J56" i="3"/>
  <c r="BE97" i="3"/>
  <c r="F59" i="3"/>
  <c r="BE93" i="3"/>
  <c r="BE136" i="3"/>
  <c r="BE278" i="3"/>
  <c r="BE298" i="3"/>
  <c r="BE318" i="3"/>
  <c r="BE340" i="3"/>
  <c r="BE343" i="3"/>
  <c r="BE101" i="3"/>
  <c r="BE282" i="3"/>
  <c r="BE294" i="3"/>
  <c r="BE308" i="3"/>
  <c r="BE322" i="3"/>
  <c r="BE330" i="3"/>
  <c r="BE331" i="3"/>
  <c r="BE338" i="3"/>
  <c r="BE429" i="2"/>
  <c r="J56" i="2"/>
  <c r="J59" i="2"/>
  <c r="BE121" i="2"/>
  <c r="BE131" i="2"/>
  <c r="BE148" i="2"/>
  <c r="BE152" i="2"/>
  <c r="BE156" i="2"/>
  <c r="BE168" i="2"/>
  <c r="BE187" i="2"/>
  <c r="BE232" i="2"/>
  <c r="BE237" i="2"/>
  <c r="BE248" i="2"/>
  <c r="BE251" i="2"/>
  <c r="BE254" i="2"/>
  <c r="BE255" i="2"/>
  <c r="BE256" i="2"/>
  <c r="BE263" i="2"/>
  <c r="BE268" i="2"/>
  <c r="BE270" i="2"/>
  <c r="BE271" i="2"/>
  <c r="BE279" i="2"/>
  <c r="BE291" i="2"/>
  <c r="BE292" i="2"/>
  <c r="BE294" i="2"/>
  <c r="BE302" i="2"/>
  <c r="BE321" i="2"/>
  <c r="BE327" i="2"/>
  <c r="BE331" i="2"/>
  <c r="BE335" i="2"/>
  <c r="BE346" i="2"/>
  <c r="BE369" i="2"/>
  <c r="BE386" i="2"/>
  <c r="BE392" i="2"/>
  <c r="BE397" i="2"/>
  <c r="BE406" i="2"/>
  <c r="BE418" i="2"/>
  <c r="BE419" i="2"/>
  <c r="BE422" i="2"/>
  <c r="BE423" i="2"/>
  <c r="BE424" i="2"/>
  <c r="BE425" i="2"/>
  <c r="BE426" i="2"/>
  <c r="BE427" i="2"/>
  <c r="BE428" i="2"/>
  <c r="BE430" i="2"/>
  <c r="E50" i="2"/>
  <c r="F59" i="2"/>
  <c r="BE105" i="2"/>
  <c r="BE109" i="2"/>
  <c r="BE110" i="2"/>
  <c r="BE111" i="2"/>
  <c r="BE115" i="2"/>
  <c r="BE125" i="2"/>
  <c r="BE130" i="2"/>
  <c r="BE132" i="2"/>
  <c r="BE134" i="2"/>
  <c r="BE137" i="2"/>
  <c r="BE141" i="2"/>
  <c r="BE146" i="2"/>
  <c r="BE162" i="2"/>
  <c r="BE172" i="2"/>
  <c r="BE174" i="2"/>
  <c r="BE178" i="2"/>
  <c r="BE180" i="2"/>
  <c r="BE182" i="2"/>
  <c r="BE192" i="2"/>
  <c r="BE197" i="2"/>
  <c r="BE201" i="2"/>
  <c r="BE208" i="2"/>
  <c r="BE213" i="2"/>
  <c r="BE215" i="2"/>
  <c r="BE219" i="2"/>
  <c r="BE223" i="2"/>
  <c r="BE227" i="2"/>
  <c r="BE241" i="2"/>
  <c r="BE245" i="2"/>
  <c r="BE247" i="2"/>
  <c r="BE249" i="2"/>
  <c r="BE250" i="2"/>
  <c r="BE252" i="2"/>
  <c r="BE253" i="2"/>
  <c r="BE257" i="2"/>
  <c r="BE258" i="2"/>
  <c r="BE259" i="2"/>
  <c r="BE260" i="2"/>
  <c r="BE261" i="2"/>
  <c r="BE262" i="2"/>
  <c r="BE264" i="2"/>
  <c r="BE265" i="2"/>
  <c r="BE266" i="2"/>
  <c r="BE267" i="2"/>
  <c r="BE269" i="2"/>
  <c r="BE272" i="2"/>
  <c r="BE274" i="2"/>
  <c r="BE278" i="2"/>
  <c r="BE281" i="2"/>
  <c r="BE285" i="2"/>
  <c r="BE289" i="2"/>
  <c r="BE290" i="2"/>
  <c r="BE298" i="2"/>
  <c r="BE304" i="2"/>
  <c r="BE308" i="2"/>
  <c r="BE310" i="2"/>
  <c r="BE314" i="2"/>
  <c r="BE323" i="2"/>
  <c r="BE329" i="2"/>
  <c r="BE339" i="2"/>
  <c r="BE340" i="2"/>
  <c r="BE344" i="2"/>
  <c r="BE351" i="2"/>
  <c r="BE361" i="2"/>
  <c r="BE363" i="2"/>
  <c r="BE367" i="2"/>
  <c r="BE373" i="2"/>
  <c r="BE375" i="2"/>
  <c r="BE390" i="2"/>
  <c r="BE402" i="2"/>
  <c r="BE417" i="2"/>
  <c r="BE420" i="2"/>
  <c r="BE421" i="2"/>
  <c r="BE431" i="2"/>
  <c r="AW56" i="1"/>
  <c r="J36" i="7"/>
  <c r="AW61" i="1" s="1"/>
  <c r="F36" i="17"/>
  <c r="BA72" i="1" s="1"/>
  <c r="F37" i="24"/>
  <c r="BB80" i="1" s="1"/>
  <c r="F39" i="29"/>
  <c r="BD85" i="1" s="1"/>
  <c r="J36" i="45"/>
  <c r="AW103" i="1" s="1"/>
  <c r="F36" i="65"/>
  <c r="BA126" i="1" s="1"/>
  <c r="J34" i="67"/>
  <c r="AW128" i="1" s="1"/>
  <c r="F37" i="21"/>
  <c r="BB76" i="1" s="1"/>
  <c r="J36" i="30"/>
  <c r="AW86" i="1" s="1"/>
  <c r="F38" i="34"/>
  <c r="BC91" i="1" s="1"/>
  <c r="F35" i="68"/>
  <c r="BB129" i="1" s="1"/>
  <c r="J34" i="76"/>
  <c r="AW138" i="1" s="1"/>
  <c r="J36" i="17"/>
  <c r="AW72" i="1" s="1"/>
  <c r="F39" i="18"/>
  <c r="BD73" i="1" s="1"/>
  <c r="F37" i="25"/>
  <c r="BB81" i="1" s="1"/>
  <c r="F36" i="28"/>
  <c r="BA84" i="1" s="1"/>
  <c r="J36" i="33"/>
  <c r="AW90" i="1" s="1"/>
  <c r="F36" i="41"/>
  <c r="BA99" i="1" s="1"/>
  <c r="F39" i="53"/>
  <c r="BD112" i="1" s="1"/>
  <c r="F38" i="13"/>
  <c r="BC68" i="1" s="1"/>
  <c r="J36" i="35"/>
  <c r="AW92" i="1" s="1"/>
  <c r="F36" i="43"/>
  <c r="BA101" i="1" s="1"/>
  <c r="F36" i="45"/>
  <c r="BA103" i="1" s="1"/>
  <c r="F37" i="52"/>
  <c r="BB111" i="1" s="1"/>
  <c r="F37" i="60"/>
  <c r="BB120" i="1" s="1"/>
  <c r="BB119" i="1" s="1"/>
  <c r="AX119" i="1" s="1"/>
  <c r="F36" i="75"/>
  <c r="BA137" i="1" s="1"/>
  <c r="F37" i="80"/>
  <c r="BB143" i="1" s="1"/>
  <c r="F39" i="9"/>
  <c r="BD63" i="1" s="1"/>
  <c r="F38" i="32"/>
  <c r="BC89" i="1" s="1"/>
  <c r="F36" i="51"/>
  <c r="BA110" i="1" s="1"/>
  <c r="F36" i="53"/>
  <c r="BA112" i="1" s="1"/>
  <c r="J36" i="23"/>
  <c r="AW79" i="1" s="1"/>
  <c r="F39" i="31"/>
  <c r="BD87" i="1"/>
  <c r="F38" i="49"/>
  <c r="BC108" i="1"/>
  <c r="F39" i="28"/>
  <c r="BD84" i="1"/>
  <c r="F39" i="37"/>
  <c r="BD94" i="1"/>
  <c r="F36" i="47"/>
  <c r="BA105" i="1"/>
  <c r="J36" i="53"/>
  <c r="AW112" i="1"/>
  <c r="F37" i="59"/>
  <c r="BD118" i="1"/>
  <c r="F34" i="68"/>
  <c r="BA129" i="1"/>
  <c r="F38" i="75"/>
  <c r="BC137" i="1"/>
  <c r="F36" i="82"/>
  <c r="BC145" i="1"/>
  <c r="F39" i="15"/>
  <c r="BD70" i="1"/>
  <c r="F39" i="26"/>
  <c r="BD82" i="1"/>
  <c r="F37" i="57"/>
  <c r="BB116" i="1"/>
  <c r="F39" i="64"/>
  <c r="BD125" i="1"/>
  <c r="F36" i="76"/>
  <c r="BC138" i="1"/>
  <c r="F36" i="7"/>
  <c r="BA61" i="1"/>
  <c r="F37" i="18"/>
  <c r="BB73" i="1"/>
  <c r="J36" i="21"/>
  <c r="AW76" i="1" s="1"/>
  <c r="F38" i="35"/>
  <c r="BC92" i="1"/>
  <c r="F39" i="41"/>
  <c r="BD99" i="1" s="1"/>
  <c r="F38" i="54"/>
  <c r="BC113" i="1"/>
  <c r="F38" i="58"/>
  <c r="BC117" i="1" s="1"/>
  <c r="F37" i="66"/>
  <c r="BB127" i="1"/>
  <c r="F38" i="70"/>
  <c r="BC132" i="1" s="1"/>
  <c r="F39" i="73"/>
  <c r="BD135" i="1"/>
  <c r="F35" i="83"/>
  <c r="BB146" i="1" s="1"/>
  <c r="F38" i="31"/>
  <c r="BC87" i="1"/>
  <c r="F37" i="45"/>
  <c r="BB103" i="1" s="1"/>
  <c r="F38" i="62"/>
  <c r="BC123" i="1"/>
  <c r="F38" i="7"/>
  <c r="BC61" i="1" s="1"/>
  <c r="F39" i="21"/>
  <c r="BD76" i="1"/>
  <c r="F37" i="28"/>
  <c r="BB84" i="1" s="1"/>
  <c r="J36" i="34"/>
  <c r="AW91" i="1"/>
  <c r="F38" i="74"/>
  <c r="BC136" i="1" s="1"/>
  <c r="AS54" i="1"/>
  <c r="F36" i="10"/>
  <c r="BA64" i="1"/>
  <c r="J36" i="14"/>
  <c r="AW69" i="1"/>
  <c r="J36" i="16"/>
  <c r="AW71" i="1" s="1"/>
  <c r="F38" i="52"/>
  <c r="BC111" i="1"/>
  <c r="F36" i="61"/>
  <c r="BC121" i="1" s="1"/>
  <c r="F36" i="81"/>
  <c r="BA144" i="1"/>
  <c r="F39" i="4"/>
  <c r="BD58" i="1" s="1"/>
  <c r="F38" i="5"/>
  <c r="BC59" i="1"/>
  <c r="F37" i="17"/>
  <c r="BB72" i="1" s="1"/>
  <c r="F36" i="26"/>
  <c r="BA82" i="1"/>
  <c r="J32" i="34"/>
  <c r="F36" i="36"/>
  <c r="BA93" i="1" s="1"/>
  <c r="F37" i="38"/>
  <c r="BB95" i="1"/>
  <c r="F37" i="61"/>
  <c r="BD121" i="1" s="1"/>
  <c r="F35" i="76"/>
  <c r="BB138" i="1"/>
  <c r="F36" i="4"/>
  <c r="BA58" i="1" s="1"/>
  <c r="F39" i="10"/>
  <c r="BD64" i="1"/>
  <c r="J32" i="21"/>
  <c r="F36" i="23"/>
  <c r="BA79" i="1"/>
  <c r="F38" i="29"/>
  <c r="BC85" i="1" s="1"/>
  <c r="F36" i="59"/>
  <c r="BC118" i="1"/>
  <c r="F36" i="67"/>
  <c r="BC128" i="1" s="1"/>
  <c r="F37" i="13"/>
  <c r="BB68" i="1" s="1"/>
  <c r="J36" i="40"/>
  <c r="AW97" i="1" s="1"/>
  <c r="F38" i="46"/>
  <c r="BC104" i="1" s="1"/>
  <c r="F38" i="48"/>
  <c r="BC106" i="1" s="1"/>
  <c r="J36" i="64"/>
  <c r="AW125" i="1" s="1"/>
  <c r="F37" i="73"/>
  <c r="BB135" i="1" s="1"/>
  <c r="J36" i="4"/>
  <c r="AW58" i="1" s="1"/>
  <c r="F36" i="12"/>
  <c r="BA67" i="1" s="1"/>
  <c r="F36" i="22"/>
  <c r="BA78" i="1" s="1"/>
  <c r="F39" i="30"/>
  <c r="BD86" i="1" s="1"/>
  <c r="F38" i="38"/>
  <c r="BC95" i="1" s="1"/>
  <c r="F37" i="53"/>
  <c r="BB112" i="1" s="1"/>
  <c r="F38" i="11"/>
  <c r="BC65" i="1" s="1"/>
  <c r="J36" i="18"/>
  <c r="AW73" i="1" s="1"/>
  <c r="J36" i="24"/>
  <c r="AW80" i="1" s="1"/>
  <c r="F38" i="24"/>
  <c r="BC80" i="1" s="1"/>
  <c r="F38" i="26"/>
  <c r="BC82" i="1" s="1"/>
  <c r="J36" i="55"/>
  <c r="AW114" i="1" s="1"/>
  <c r="F39" i="60"/>
  <c r="BD120" i="1" s="1"/>
  <c r="BD119" i="1" s="1"/>
  <c r="J36" i="72"/>
  <c r="AW134" i="1"/>
  <c r="F37" i="78"/>
  <c r="BB141" i="1"/>
  <c r="F39" i="8"/>
  <c r="BD62" i="1" s="1"/>
  <c r="J36" i="19"/>
  <c r="AW74" i="1" s="1"/>
  <c r="F38" i="33"/>
  <c r="BC90" i="1" s="1"/>
  <c r="F39" i="38"/>
  <c r="BD95" i="1" s="1"/>
  <c r="J36" i="57"/>
  <c r="AW116" i="1" s="1"/>
  <c r="J36" i="66"/>
  <c r="AW127" i="1" s="1"/>
  <c r="F39" i="75"/>
  <c r="BD137" i="1" s="1"/>
  <c r="F38" i="2"/>
  <c r="BC56" i="1" s="1"/>
  <c r="F39" i="43"/>
  <c r="BD101" i="1" s="1"/>
  <c r="F39" i="44"/>
  <c r="BD102" i="1" s="1"/>
  <c r="F37" i="47"/>
  <c r="BB105" i="1" s="1"/>
  <c r="F38" i="64"/>
  <c r="BC125" i="1" s="1"/>
  <c r="F34" i="69"/>
  <c r="BA130" i="1" s="1"/>
  <c r="F38" i="78"/>
  <c r="BC141" i="1" s="1"/>
  <c r="F36" i="3"/>
  <c r="BA57" i="1" s="1"/>
  <c r="F37" i="29"/>
  <c r="BB85" i="1" s="1"/>
  <c r="F38" i="41"/>
  <c r="BC99" i="1" s="1"/>
  <c r="F38" i="55"/>
  <c r="BC114" i="1" s="1"/>
  <c r="F36" i="72"/>
  <c r="BA134" i="1" s="1"/>
  <c r="F37" i="74"/>
  <c r="BB136" i="1" s="1"/>
  <c r="F39" i="3"/>
  <c r="BD57" i="1" s="1"/>
  <c r="F38" i="22"/>
  <c r="BC78" i="1" s="1"/>
  <c r="F35" i="67"/>
  <c r="BB128" i="1" s="1"/>
  <c r="F37" i="5"/>
  <c r="BB59" i="1" s="1"/>
  <c r="F37" i="20"/>
  <c r="BB75" i="1" s="1"/>
  <c r="F36" i="24"/>
  <c r="BA80" i="1" s="1"/>
  <c r="F36" i="25"/>
  <c r="BA81" i="1" s="1"/>
  <c r="F38" i="28"/>
  <c r="BC84" i="1" s="1"/>
  <c r="F36" i="32"/>
  <c r="BA89" i="1" s="1"/>
  <c r="F36" i="39"/>
  <c r="BA96" i="1" s="1"/>
  <c r="F37" i="54"/>
  <c r="BB113" i="1" s="1"/>
  <c r="F36" i="66"/>
  <c r="BA127" i="1" s="1"/>
  <c r="F37" i="71"/>
  <c r="BB133" i="1" s="1"/>
  <c r="J36" i="77"/>
  <c r="AW140" i="1" s="1"/>
  <c r="F36" i="2"/>
  <c r="BA56" i="1" s="1"/>
  <c r="F36" i="16"/>
  <c r="BA71" i="1" s="1"/>
  <c r="F36" i="27"/>
  <c r="BA83" i="1" s="1"/>
  <c r="F36" i="29"/>
  <c r="BA85" i="1" s="1"/>
  <c r="F36" i="33"/>
  <c r="BA90" i="1" s="1"/>
  <c r="J36" i="39"/>
  <c r="AW96" i="1" s="1"/>
  <c r="F39" i="42"/>
  <c r="BD100" i="1" s="1"/>
  <c r="F38" i="66"/>
  <c r="BC127" i="1" s="1"/>
  <c r="J36" i="70"/>
  <c r="AW132" i="1" s="1"/>
  <c r="F36" i="77"/>
  <c r="BA140" i="1" s="1"/>
  <c r="J36" i="79"/>
  <c r="AW142" i="1" s="1"/>
  <c r="F37" i="84"/>
  <c r="BD147" i="1" s="1"/>
  <c r="F39" i="6"/>
  <c r="BD60" i="1" s="1"/>
  <c r="J36" i="51"/>
  <c r="AW110" i="1" s="1"/>
  <c r="F38" i="51"/>
  <c r="BC110" i="1" s="1"/>
  <c r="F39" i="52"/>
  <c r="BD111" i="1" s="1"/>
  <c r="F35" i="59"/>
  <c r="BB118" i="1" s="1"/>
  <c r="F34" i="67"/>
  <c r="BA128" i="1" s="1"/>
  <c r="F39" i="78"/>
  <c r="BD141" i="1" s="1"/>
  <c r="F39" i="13"/>
  <c r="BD68" i="1" s="1"/>
  <c r="J36" i="20"/>
  <c r="AW75" i="1" s="1"/>
  <c r="F39" i="32"/>
  <c r="BD89" i="1" s="1"/>
  <c r="J36" i="54"/>
  <c r="AW113" i="1" s="1"/>
  <c r="J36" i="62"/>
  <c r="AW123" i="1" s="1"/>
  <c r="F38" i="8"/>
  <c r="BC62" i="1" s="1"/>
  <c r="F39" i="16"/>
  <c r="BD71" i="1" s="1"/>
  <c r="F38" i="50"/>
  <c r="BC109" i="1" s="1"/>
  <c r="F36" i="8"/>
  <c r="BA62" i="1" s="1"/>
  <c r="J36" i="11"/>
  <c r="AW65" i="1" s="1"/>
  <c r="J36" i="28"/>
  <c r="AW84" i="1" s="1"/>
  <c r="J36" i="31"/>
  <c r="AW87" i="1" s="1"/>
  <c r="F39" i="50"/>
  <c r="BD109" i="1" s="1"/>
  <c r="F39" i="11"/>
  <c r="BD65" i="1" s="1"/>
  <c r="F36" i="21"/>
  <c r="BA76" i="1" s="1"/>
  <c r="F39" i="23"/>
  <c r="BD79" i="1" s="1"/>
  <c r="F38" i="36"/>
  <c r="BC93" i="1" s="1"/>
  <c r="J36" i="38"/>
  <c r="AW95" i="1" s="1"/>
  <c r="F36" i="44"/>
  <c r="BA102" i="1" s="1"/>
  <c r="F36" i="48"/>
  <c r="BA106" i="1" s="1"/>
  <c r="F38" i="63"/>
  <c r="BC124" i="1" s="1"/>
  <c r="J32" i="78"/>
  <c r="F38" i="15"/>
  <c r="BC70" i="1"/>
  <c r="F38" i="20"/>
  <c r="BC75" i="1"/>
  <c r="F36" i="35"/>
  <c r="BA92" i="1"/>
  <c r="J36" i="36"/>
  <c r="AW93" i="1"/>
  <c r="F37" i="40"/>
  <c r="BB97" i="1"/>
  <c r="F39" i="51"/>
  <c r="BD110" i="1"/>
  <c r="F36" i="52"/>
  <c r="BA111" i="1"/>
  <c r="F39" i="56"/>
  <c r="BD115" i="1"/>
  <c r="F38" i="80"/>
  <c r="BC143" i="1"/>
  <c r="J32" i="8"/>
  <c r="J36" i="12"/>
  <c r="AW67" i="1" s="1"/>
  <c r="F39" i="33"/>
  <c r="BD90" i="1" s="1"/>
  <c r="J32" i="40"/>
  <c r="F36" i="42"/>
  <c r="BA100" i="1"/>
  <c r="F36" i="55"/>
  <c r="BA114" i="1"/>
  <c r="F37" i="56"/>
  <c r="BB115" i="1"/>
  <c r="F37" i="82"/>
  <c r="BD145" i="1"/>
  <c r="F37" i="6"/>
  <c r="BB60" i="1"/>
  <c r="F36" i="68"/>
  <c r="BC129" i="1"/>
  <c r="F38" i="16"/>
  <c r="BC71" i="1"/>
  <c r="J34" i="61"/>
  <c r="AW121" i="1"/>
  <c r="J30" i="61"/>
  <c r="F36" i="64"/>
  <c r="BA125" i="1" s="1"/>
  <c r="J34" i="69"/>
  <c r="AW130" i="1" s="1"/>
  <c r="F38" i="73"/>
  <c r="BC135" i="1" s="1"/>
  <c r="F37" i="83"/>
  <c r="BD146" i="1" s="1"/>
  <c r="J36" i="8"/>
  <c r="AW62" i="1" s="1"/>
  <c r="F39" i="14"/>
  <c r="BD69" i="1" s="1"/>
  <c r="F38" i="14"/>
  <c r="BC69" i="1" s="1"/>
  <c r="F39" i="17"/>
  <c r="BD72" i="1" s="1"/>
  <c r="F39" i="25"/>
  <c r="BD81" i="1" s="1"/>
  <c r="F39" i="35"/>
  <c r="BD92" i="1" s="1"/>
  <c r="F36" i="40"/>
  <c r="BA97" i="1" s="1"/>
  <c r="F37" i="55"/>
  <c r="BB114" i="1" s="1"/>
  <c r="J34" i="59"/>
  <c r="AW118" i="1" s="1"/>
  <c r="J30" i="68"/>
  <c r="F36" i="70"/>
  <c r="BA132" i="1"/>
  <c r="J36" i="75"/>
  <c r="AW137" i="1"/>
  <c r="J32" i="81"/>
  <c r="F39" i="2"/>
  <c r="BD56" i="1" s="1"/>
  <c r="F38" i="40"/>
  <c r="BC97" i="1" s="1"/>
  <c r="J36" i="52"/>
  <c r="AW111" i="1" s="1"/>
  <c r="J32" i="56"/>
  <c r="F39" i="57"/>
  <c r="BD116" i="1"/>
  <c r="J34" i="68"/>
  <c r="AW129" i="1"/>
  <c r="F37" i="70"/>
  <c r="BB132" i="1" s="1"/>
  <c r="F38" i="72"/>
  <c r="BC134" i="1" s="1"/>
  <c r="F37" i="77"/>
  <c r="BB140" i="1" s="1"/>
  <c r="F35" i="84"/>
  <c r="BB147" i="1" s="1"/>
  <c r="F38" i="12"/>
  <c r="BC67" i="1" s="1"/>
  <c r="F38" i="44"/>
  <c r="BC102" i="1"/>
  <c r="F38" i="45"/>
  <c r="BC103" i="1" s="1"/>
  <c r="J36" i="71"/>
  <c r="AW133" i="1" s="1"/>
  <c r="J36" i="81"/>
  <c r="AW144" i="1" s="1"/>
  <c r="F36" i="5"/>
  <c r="BA59" i="1" s="1"/>
  <c r="J36" i="13"/>
  <c r="AW68" i="1" s="1"/>
  <c r="F37" i="32"/>
  <c r="BB89" i="1" s="1"/>
  <c r="F36" i="54"/>
  <c r="BA113" i="1" s="1"/>
  <c r="F39" i="58"/>
  <c r="BD117" i="1"/>
  <c r="F37" i="67"/>
  <c r="BD128" i="1" s="1"/>
  <c r="F36" i="18"/>
  <c r="BA73" i="1" s="1"/>
  <c r="F37" i="19"/>
  <c r="BB74" i="1" s="1"/>
  <c r="J36" i="42"/>
  <c r="AW100" i="1" s="1"/>
  <c r="F37" i="65"/>
  <c r="BB126" i="1" s="1"/>
  <c r="F36" i="71"/>
  <c r="BA133" i="1" s="1"/>
  <c r="J32" i="71"/>
  <c r="F37" i="75"/>
  <c r="BB137" i="1"/>
  <c r="F35" i="82"/>
  <c r="BB145" i="1" s="1"/>
  <c r="J36" i="10"/>
  <c r="AW64" i="1"/>
  <c r="J32" i="14"/>
  <c r="F37" i="16"/>
  <c r="BB71" i="1" s="1"/>
  <c r="F39" i="47"/>
  <c r="BD105" i="1"/>
  <c r="F35" i="61"/>
  <c r="BB121" i="1" s="1"/>
  <c r="F36" i="73"/>
  <c r="BA135" i="1" s="1"/>
  <c r="F34" i="76"/>
  <c r="BA138" i="1" s="1"/>
  <c r="J36" i="80"/>
  <c r="AW143" i="1" s="1"/>
  <c r="J34" i="83"/>
  <c r="AW146" i="1" s="1"/>
  <c r="J36" i="3"/>
  <c r="AW57" i="1" s="1"/>
  <c r="J36" i="22"/>
  <c r="AW78" i="1" s="1"/>
  <c r="F34" i="61"/>
  <c r="BA121" i="1"/>
  <c r="J32" i="75"/>
  <c r="F36" i="78"/>
  <c r="BA141" i="1"/>
  <c r="F37" i="81"/>
  <c r="BB144" i="1" s="1"/>
  <c r="F39" i="5"/>
  <c r="BD59" i="1"/>
  <c r="F39" i="20"/>
  <c r="BD75" i="1" s="1"/>
  <c r="F37" i="33"/>
  <c r="BB90" i="1"/>
  <c r="F37" i="41"/>
  <c r="BB99" i="1" s="1"/>
  <c r="J32" i="46"/>
  <c r="F37" i="48"/>
  <c r="BB106" i="1"/>
  <c r="F38" i="57"/>
  <c r="BC116" i="1" s="1"/>
  <c r="F39" i="63"/>
  <c r="BD124" i="1" s="1"/>
  <c r="F37" i="2"/>
  <c r="BB56" i="1" s="1"/>
  <c r="F39" i="36"/>
  <c r="BD93" i="1" s="1"/>
  <c r="F39" i="39"/>
  <c r="BD96" i="1" s="1"/>
  <c r="J36" i="50"/>
  <c r="AW109" i="1" s="1"/>
  <c r="F38" i="81"/>
  <c r="BC144" i="1" s="1"/>
  <c r="F36" i="9"/>
  <c r="BA63" i="1"/>
  <c r="F37" i="12"/>
  <c r="BB67" i="1" s="1"/>
  <c r="F38" i="42"/>
  <c r="BC100" i="1"/>
  <c r="F34" i="59"/>
  <c r="BA118" i="1" s="1"/>
  <c r="J36" i="60"/>
  <c r="AW120" i="1" s="1"/>
  <c r="F39" i="72"/>
  <c r="BD134" i="1" s="1"/>
  <c r="F36" i="74"/>
  <c r="BA136" i="1" s="1"/>
  <c r="F39" i="81"/>
  <c r="BD144" i="1" s="1"/>
  <c r="F39" i="7"/>
  <c r="BD61" i="1"/>
  <c r="F36" i="19"/>
  <c r="BA74" i="1" s="1"/>
  <c r="F39" i="22"/>
  <c r="BD78" i="1" s="1"/>
  <c r="F38" i="56"/>
  <c r="BC115" i="1" s="1"/>
  <c r="J32" i="72"/>
  <c r="F39" i="74"/>
  <c r="BD136" i="1" s="1"/>
  <c r="J30" i="76"/>
  <c r="F36" i="80"/>
  <c r="BA143" i="1" s="1"/>
  <c r="J36" i="6"/>
  <c r="AW60" i="1"/>
  <c r="F38" i="37"/>
  <c r="BC94" i="1" s="1"/>
  <c r="F37" i="51"/>
  <c r="BB110" i="1"/>
  <c r="F39" i="54"/>
  <c r="BD113" i="1" s="1"/>
  <c r="F37" i="69"/>
  <c r="BD130" i="1"/>
  <c r="F34" i="83"/>
  <c r="BA146" i="1" s="1"/>
  <c r="F39" i="24"/>
  <c r="BD80" i="1"/>
  <c r="F38" i="30"/>
  <c r="BC86" i="1" s="1"/>
  <c r="F37" i="36"/>
  <c r="BB93" i="1"/>
  <c r="J36" i="46"/>
  <c r="AW104" i="1" s="1"/>
  <c r="F39" i="46"/>
  <c r="BD104" i="1"/>
  <c r="F37" i="49"/>
  <c r="BB108" i="1" s="1"/>
  <c r="F38" i="21"/>
  <c r="BC76" i="1"/>
  <c r="F37" i="27"/>
  <c r="BB83" i="1" s="1"/>
  <c r="F36" i="34"/>
  <c r="BA91" i="1"/>
  <c r="F39" i="40"/>
  <c r="BD97" i="1" s="1"/>
  <c r="F37" i="58"/>
  <c r="BB117" i="1"/>
  <c r="F37" i="62"/>
  <c r="BB123" i="1" s="1"/>
  <c r="F36" i="11"/>
  <c r="BA65" i="1"/>
  <c r="F38" i="19"/>
  <c r="BC74" i="1" s="1"/>
  <c r="F36" i="57"/>
  <c r="BA116" i="1"/>
  <c r="J36" i="58"/>
  <c r="AW117" i="1" s="1"/>
  <c r="F39" i="62"/>
  <c r="BD123" i="1" s="1"/>
  <c r="J36" i="25"/>
  <c r="AW81" i="1" s="1"/>
  <c r="F36" i="30"/>
  <c r="BA86" i="1"/>
  <c r="F37" i="31"/>
  <c r="BB87" i="1" s="1"/>
  <c r="F37" i="44"/>
  <c r="BB102" i="1"/>
  <c r="F39" i="49"/>
  <c r="BD108" i="1" s="1"/>
  <c r="F37" i="8"/>
  <c r="BB62" i="1" s="1"/>
  <c r="F37" i="14"/>
  <c r="BB69" i="1" s="1"/>
  <c r="F36" i="14"/>
  <c r="BA69" i="1" s="1"/>
  <c r="F37" i="15"/>
  <c r="BB70" i="1" s="1"/>
  <c r="F39" i="19"/>
  <c r="BD74" i="1" s="1"/>
  <c r="F38" i="39"/>
  <c r="BC96" i="1" s="1"/>
  <c r="F36" i="49"/>
  <c r="BA108" i="1" s="1"/>
  <c r="F39" i="79"/>
  <c r="BD142" i="1" s="1"/>
  <c r="F37" i="11"/>
  <c r="BB65" i="1" s="1"/>
  <c r="J36" i="26"/>
  <c r="AW82" i="1" s="1"/>
  <c r="F38" i="53"/>
  <c r="BC112" i="1" s="1"/>
  <c r="F34" i="82"/>
  <c r="BA145" i="1" s="1"/>
  <c r="F36" i="15"/>
  <c r="BA70" i="1" s="1"/>
  <c r="F38" i="18"/>
  <c r="BC73" i="1" s="1"/>
  <c r="J36" i="27"/>
  <c r="AW83" i="1" s="1"/>
  <c r="F36" i="38"/>
  <c r="BA95" i="1" s="1"/>
  <c r="F36" i="62"/>
  <c r="BA123" i="1" s="1"/>
  <c r="F39" i="66"/>
  <c r="BD127" i="1" s="1"/>
  <c r="F36" i="69"/>
  <c r="BC130" i="1" s="1"/>
  <c r="F36" i="83"/>
  <c r="BC146" i="1" s="1"/>
  <c r="F37" i="26"/>
  <c r="BB82" i="1" s="1"/>
  <c r="F36" i="63"/>
  <c r="BA124" i="1" s="1"/>
  <c r="J36" i="78"/>
  <c r="AW141" i="1" s="1"/>
  <c r="F36" i="6"/>
  <c r="BA60" i="1" s="1"/>
  <c r="F38" i="17"/>
  <c r="BC72" i="1" s="1"/>
  <c r="F37" i="30"/>
  <c r="BB86" i="1" s="1"/>
  <c r="F37" i="37"/>
  <c r="BB94" i="1" s="1"/>
  <c r="J36" i="47"/>
  <c r="AW105" i="1" s="1"/>
  <c r="J36" i="63"/>
  <c r="AW124" i="1" s="1"/>
  <c r="F39" i="70"/>
  <c r="BD132" i="1" s="1"/>
  <c r="J36" i="73"/>
  <c r="AW135" i="1" s="1"/>
  <c r="F34" i="84"/>
  <c r="BA147" i="1" s="1"/>
  <c r="F38" i="3"/>
  <c r="BC57" i="1" s="1"/>
  <c r="F38" i="27"/>
  <c r="BC83" i="1" s="1"/>
  <c r="J36" i="37"/>
  <c r="AW94" i="1" s="1"/>
  <c r="F37" i="39"/>
  <c r="BB96" i="1" s="1"/>
  <c r="F37" i="50"/>
  <c r="BB109" i="1" s="1"/>
  <c r="F38" i="10"/>
  <c r="BC64" i="1" s="1"/>
  <c r="F39" i="27"/>
  <c r="BD83" i="1" s="1"/>
  <c r="J36" i="41"/>
  <c r="AW99" i="1" s="1"/>
  <c r="F37" i="46"/>
  <c r="BB104" i="1" s="1"/>
  <c r="F36" i="50"/>
  <c r="BA109" i="1" s="1"/>
  <c r="F39" i="71"/>
  <c r="BD133" i="1" s="1"/>
  <c r="J34" i="84"/>
  <c r="AW147" i="1" s="1"/>
  <c r="F37" i="9"/>
  <c r="BB63" i="1" s="1"/>
  <c r="F37" i="43"/>
  <c r="BB101" i="1" s="1"/>
  <c r="J36" i="43"/>
  <c r="AW101" i="1" s="1"/>
  <c r="F39" i="45"/>
  <c r="BD103" i="1" s="1"/>
  <c r="F38" i="71"/>
  <c r="BC133" i="1" s="1"/>
  <c r="J34" i="82"/>
  <c r="AW145" i="1" s="1"/>
  <c r="J36" i="9"/>
  <c r="AW63" i="1" s="1"/>
  <c r="F37" i="23"/>
  <c r="BB79" i="1" s="1"/>
  <c r="F36" i="37"/>
  <c r="BA94" i="1" s="1"/>
  <c r="F37" i="42"/>
  <c r="BB100" i="1" s="1"/>
  <c r="J36" i="56"/>
  <c r="AW115" i="1" s="1"/>
  <c r="F38" i="77"/>
  <c r="BC140" i="1" s="1"/>
  <c r="F37" i="7"/>
  <c r="BB61" i="1" s="1"/>
  <c r="F37" i="22"/>
  <c r="BB78" i="1" s="1"/>
  <c r="F38" i="47"/>
  <c r="BC105" i="1" s="1"/>
  <c r="F36" i="58"/>
  <c r="BA117" i="1" s="1"/>
  <c r="F37" i="64"/>
  <c r="BB125" i="1" s="1"/>
  <c r="F36" i="79"/>
  <c r="BA142" i="1" s="1"/>
  <c r="F38" i="9"/>
  <c r="BC63" i="1" s="1"/>
  <c r="J36" i="29"/>
  <c r="AW85" i="1" s="1"/>
  <c r="F38" i="60"/>
  <c r="BC120" i="1" s="1"/>
  <c r="BC119" i="1" s="1"/>
  <c r="AY119" i="1" s="1"/>
  <c r="F37" i="68"/>
  <c r="BD129" i="1" s="1"/>
  <c r="F37" i="76"/>
  <c r="BD138" i="1" s="1"/>
  <c r="F37" i="10"/>
  <c r="BB64" i="1" s="1"/>
  <c r="J36" i="15"/>
  <c r="AW70" i="1" s="1"/>
  <c r="F36" i="20"/>
  <c r="BA75" i="1" s="1"/>
  <c r="F38" i="23"/>
  <c r="BC79" i="1" s="1"/>
  <c r="F37" i="35"/>
  <c r="BB92" i="1" s="1"/>
  <c r="F38" i="43"/>
  <c r="BC101" i="1" s="1"/>
  <c r="J36" i="44"/>
  <c r="AW102" i="1" s="1"/>
  <c r="J36" i="49"/>
  <c r="AW108" i="1" s="1"/>
  <c r="F36" i="56"/>
  <c r="BA115" i="1" s="1"/>
  <c r="F38" i="65"/>
  <c r="BC126" i="1" s="1"/>
  <c r="F37" i="72"/>
  <c r="BB134" i="1" s="1"/>
  <c r="F39" i="77"/>
  <c r="BD140" i="1" s="1"/>
  <c r="F37" i="4"/>
  <c r="BB58" i="1" s="1"/>
  <c r="F39" i="12"/>
  <c r="BD67" i="1" s="1"/>
  <c r="F39" i="48"/>
  <c r="BD106" i="1" s="1"/>
  <c r="F36" i="60"/>
  <c r="BA120" i="1" s="1"/>
  <c r="BA119" i="1" s="1"/>
  <c r="AW119" i="1" s="1"/>
  <c r="F37" i="63"/>
  <c r="BB124" i="1" s="1"/>
  <c r="F37" i="79"/>
  <c r="BB142" i="1" s="1"/>
  <c r="F36" i="84"/>
  <c r="BC147" i="1" s="1"/>
  <c r="F38" i="6"/>
  <c r="BC60" i="1" s="1"/>
  <c r="F36" i="46"/>
  <c r="BA104" i="1" s="1"/>
  <c r="J36" i="48"/>
  <c r="AW106" i="1" s="1"/>
  <c r="F39" i="55"/>
  <c r="BD114" i="1" s="1"/>
  <c r="J36" i="65"/>
  <c r="AW126" i="1" s="1"/>
  <c r="F35" i="69"/>
  <c r="BB130" i="1" s="1"/>
  <c r="F38" i="79"/>
  <c r="BC142" i="1" s="1"/>
  <c r="J36" i="5"/>
  <c r="AW59" i="1" s="1"/>
  <c r="F36" i="13"/>
  <c r="BA68" i="1" s="1"/>
  <c r="F38" i="25"/>
  <c r="BC81" i="1" s="1"/>
  <c r="F36" i="31"/>
  <c r="BA87" i="1" s="1"/>
  <c r="F39" i="34"/>
  <c r="BD91" i="1" s="1"/>
  <c r="F37" i="3"/>
  <c r="BB57" i="1" s="1"/>
  <c r="F37" i="34"/>
  <c r="BB91" i="1" s="1"/>
  <c r="F39" i="65"/>
  <c r="BD126" i="1" s="1"/>
  <c r="J36" i="74"/>
  <c r="AW136" i="1" s="1"/>
  <c r="F39" i="80"/>
  <c r="BD143" i="1" s="1"/>
  <c r="T93" i="17" l="1"/>
  <c r="R93" i="35"/>
  <c r="R93" i="7"/>
  <c r="P93" i="54"/>
  <c r="AU113" i="1" s="1"/>
  <c r="R93" i="17"/>
  <c r="R128" i="22"/>
  <c r="P93" i="35"/>
  <c r="AU92" i="1" s="1"/>
  <c r="T93" i="7"/>
  <c r="T93" i="54"/>
  <c r="T93" i="35"/>
  <c r="T93" i="27"/>
  <c r="P93" i="7"/>
  <c r="AU61" i="1"/>
  <c r="P93" i="17"/>
  <c r="AU72" i="1" s="1"/>
  <c r="R93" i="54"/>
  <c r="R87" i="18"/>
  <c r="P94" i="29"/>
  <c r="AU85" i="1" s="1"/>
  <c r="R89" i="77"/>
  <c r="BK145" i="49"/>
  <c r="J145" i="49" s="1"/>
  <c r="J68" i="49" s="1"/>
  <c r="T94" i="41"/>
  <c r="P99" i="26"/>
  <c r="AU82" i="1" s="1"/>
  <c r="P89" i="80"/>
  <c r="AU143" i="1"/>
  <c r="P94" i="9"/>
  <c r="AU63" i="1" s="1"/>
  <c r="P89" i="81"/>
  <c r="AU144" i="1"/>
  <c r="T89" i="77"/>
  <c r="T87" i="59"/>
  <c r="T86" i="59" s="1"/>
  <c r="T87" i="48"/>
  <c r="P88" i="8"/>
  <c r="AU62" i="1" s="1"/>
  <c r="P97" i="62"/>
  <c r="P96" i="62"/>
  <c r="AU123" i="1"/>
  <c r="T88" i="40"/>
  <c r="T87" i="20"/>
  <c r="T94" i="9"/>
  <c r="P89" i="70"/>
  <c r="AU132" i="1" s="1"/>
  <c r="T145" i="49"/>
  <c r="T101" i="49"/>
  <c r="P90" i="52"/>
  <c r="AU111" i="1" s="1"/>
  <c r="P135" i="2"/>
  <c r="P88" i="40"/>
  <c r="AU97" i="1"/>
  <c r="R88" i="21"/>
  <c r="R85" i="67"/>
  <c r="R94" i="19"/>
  <c r="P98" i="34"/>
  <c r="AU91" i="1" s="1"/>
  <c r="T94" i="29"/>
  <c r="P94" i="19"/>
  <c r="AU74" i="1"/>
  <c r="R102" i="2"/>
  <c r="T97" i="62"/>
  <c r="T96" i="62" s="1"/>
  <c r="T99" i="16"/>
  <c r="BK90" i="11"/>
  <c r="J90" i="11"/>
  <c r="R89" i="74"/>
  <c r="R89" i="72"/>
  <c r="P92" i="63"/>
  <c r="P91" i="63"/>
  <c r="AU124" i="1" s="1"/>
  <c r="R89" i="55"/>
  <c r="T89" i="71"/>
  <c r="R91" i="47"/>
  <c r="T91" i="23"/>
  <c r="T90" i="23"/>
  <c r="BK93" i="7"/>
  <c r="J93" i="7"/>
  <c r="J63" i="7" s="1"/>
  <c r="BK102" i="2"/>
  <c r="J102" i="2" s="1"/>
  <c r="R89" i="80"/>
  <c r="BK95" i="45"/>
  <c r="J95" i="45"/>
  <c r="J63" i="45" s="1"/>
  <c r="T94" i="56"/>
  <c r="R91" i="23"/>
  <c r="R90" i="23"/>
  <c r="R86" i="59"/>
  <c r="T84" i="68"/>
  <c r="R145" i="49"/>
  <c r="R101" i="49"/>
  <c r="BK91" i="13"/>
  <c r="J91" i="13"/>
  <c r="J64" i="13" s="1"/>
  <c r="T96" i="60"/>
  <c r="T95" i="60" s="1"/>
  <c r="P89" i="71"/>
  <c r="AU133" i="1" s="1"/>
  <c r="T96" i="50"/>
  <c r="T95" i="50" s="1"/>
  <c r="P91" i="23"/>
  <c r="P90" i="23" s="1"/>
  <c r="AU79" i="1" s="1"/>
  <c r="T94" i="19"/>
  <c r="R96" i="60"/>
  <c r="R95" i="60" s="1"/>
  <c r="R89" i="28"/>
  <c r="T88" i="21"/>
  <c r="P100" i="6"/>
  <c r="AU60" i="1" s="1"/>
  <c r="P110" i="32"/>
  <c r="P101" i="32" s="1"/>
  <c r="AU89" i="1" s="1"/>
  <c r="T110" i="32"/>
  <c r="T101" i="32"/>
  <c r="T89" i="72"/>
  <c r="P91" i="3"/>
  <c r="P90" i="3" s="1"/>
  <c r="AU57" i="1" s="1"/>
  <c r="BK87" i="20"/>
  <c r="J87" i="20"/>
  <c r="P90" i="79"/>
  <c r="AU142" i="1"/>
  <c r="T92" i="63"/>
  <c r="T91" i="63"/>
  <c r="P128" i="22"/>
  <c r="P101" i="22"/>
  <c r="AU78" i="1" s="1"/>
  <c r="T135" i="2"/>
  <c r="T102" i="2" s="1"/>
  <c r="T90" i="79"/>
  <c r="R87" i="58"/>
  <c r="P100" i="53"/>
  <c r="AU112" i="1" s="1"/>
  <c r="BK91" i="47"/>
  <c r="J91" i="47" s="1"/>
  <c r="J63" i="47" s="1"/>
  <c r="BK95" i="41"/>
  <c r="J95" i="41"/>
  <c r="J64" i="41" s="1"/>
  <c r="T89" i="75"/>
  <c r="R100" i="53"/>
  <c r="P90" i="11"/>
  <c r="AU65" i="1" s="1"/>
  <c r="R99" i="26"/>
  <c r="T87" i="10"/>
  <c r="P103" i="2"/>
  <c r="P102" i="2" s="1"/>
  <c r="AU56" i="1" s="1"/>
  <c r="BK82" i="82"/>
  <c r="J82" i="82"/>
  <c r="J59" i="82" s="1"/>
  <c r="P87" i="20"/>
  <c r="AU75" i="1" s="1"/>
  <c r="R90" i="11"/>
  <c r="T98" i="34"/>
  <c r="BK110" i="32"/>
  <c r="J110" i="32" s="1"/>
  <c r="J68" i="32" s="1"/>
  <c r="P133" i="12"/>
  <c r="P102" i="12"/>
  <c r="AU67" i="1" s="1"/>
  <c r="P89" i="78"/>
  <c r="AU141" i="1" s="1"/>
  <c r="P95" i="42"/>
  <c r="P94" i="42" s="1"/>
  <c r="AU100" i="1" s="1"/>
  <c r="R84" i="76"/>
  <c r="R89" i="71"/>
  <c r="BK100" i="53"/>
  <c r="J100" i="53"/>
  <c r="R102" i="22"/>
  <c r="R101" i="22"/>
  <c r="T88" i="8"/>
  <c r="R89" i="78"/>
  <c r="T92" i="37"/>
  <c r="T91" i="37"/>
  <c r="T90" i="37" s="1"/>
  <c r="T99" i="26"/>
  <c r="BK87" i="18"/>
  <c r="J87" i="18"/>
  <c r="R89" i="81"/>
  <c r="R90" i="52"/>
  <c r="T100" i="6"/>
  <c r="BK113" i="41"/>
  <c r="J113" i="41" s="1"/>
  <c r="J68" i="41" s="1"/>
  <c r="R90" i="25"/>
  <c r="R88" i="8"/>
  <c r="R90" i="5"/>
  <c r="T90" i="11"/>
  <c r="R98" i="34"/>
  <c r="BK89" i="73"/>
  <c r="J89" i="73" s="1"/>
  <c r="J63" i="73" s="1"/>
  <c r="P96" i="60"/>
  <c r="P95" i="60"/>
  <c r="AU120" i="1" s="1"/>
  <c r="AU119" i="1" s="1"/>
  <c r="BK89" i="55"/>
  <c r="J89" i="55" s="1"/>
  <c r="J63" i="55" s="1"/>
  <c r="BK89" i="43"/>
  <c r="BK88" i="43"/>
  <c r="J88" i="43" s="1"/>
  <c r="J63" i="43" s="1"/>
  <c r="T133" i="12"/>
  <c r="T102" i="12"/>
  <c r="T89" i="70"/>
  <c r="P96" i="50"/>
  <c r="P95" i="50" s="1"/>
  <c r="AU109" i="1" s="1"/>
  <c r="P91" i="47"/>
  <c r="AU105" i="1"/>
  <c r="P95" i="41"/>
  <c r="P94" i="41"/>
  <c r="AU99" i="1" s="1"/>
  <c r="P89" i="72"/>
  <c r="AU134" i="1" s="1"/>
  <c r="T87" i="57"/>
  <c r="P87" i="10"/>
  <c r="AU64" i="1"/>
  <c r="T87" i="58"/>
  <c r="BK87" i="36"/>
  <c r="J87" i="36" s="1"/>
  <c r="J32" i="36" s="1"/>
  <c r="AG93" i="1" s="1"/>
  <c r="R87" i="30"/>
  <c r="R87" i="20"/>
  <c r="BK82" i="69"/>
  <c r="J82" i="69" s="1"/>
  <c r="J59" i="69" s="1"/>
  <c r="T89" i="78"/>
  <c r="P87" i="59"/>
  <c r="P86" i="59" s="1"/>
  <c r="AU118" i="1" s="1"/>
  <c r="BK102" i="22"/>
  <c r="T84" i="76"/>
  <c r="T95" i="45"/>
  <c r="R94" i="29"/>
  <c r="T89" i="81"/>
  <c r="R89" i="73"/>
  <c r="T128" i="22"/>
  <c r="T102" i="22"/>
  <c r="R94" i="9"/>
  <c r="T89" i="73"/>
  <c r="BK87" i="57"/>
  <c r="J87" i="57"/>
  <c r="P94" i="56"/>
  <c r="AU115" i="1"/>
  <c r="T91" i="47"/>
  <c r="P94" i="38"/>
  <c r="AU95" i="1" s="1"/>
  <c r="T89" i="31"/>
  <c r="T91" i="13"/>
  <c r="T90" i="13"/>
  <c r="R92" i="63"/>
  <c r="R91" i="63"/>
  <c r="P95" i="45"/>
  <c r="AU103" i="1"/>
  <c r="T94" i="38"/>
  <c r="R90" i="33"/>
  <c r="R89" i="33" s="1"/>
  <c r="P91" i="13"/>
  <c r="P90" i="13" s="1"/>
  <c r="AU68" i="1" s="1"/>
  <c r="T91" i="3"/>
  <c r="T90" i="3"/>
  <c r="BK128" i="22"/>
  <c r="J128" i="22"/>
  <c r="J68" i="22" s="1"/>
  <c r="R96" i="50"/>
  <c r="R95" i="50" s="1"/>
  <c r="BK94" i="19"/>
  <c r="J94" i="19" s="1"/>
  <c r="J63" i="19" s="1"/>
  <c r="P84" i="68"/>
  <c r="AU129" i="1"/>
  <c r="P90" i="25"/>
  <c r="AU81" i="1"/>
  <c r="R100" i="6"/>
  <c r="R95" i="42"/>
  <c r="R94" i="42" s="1"/>
  <c r="P82" i="82"/>
  <c r="AU145" i="1" s="1"/>
  <c r="T82" i="69"/>
  <c r="R94" i="38"/>
  <c r="BK89" i="28"/>
  <c r="J89" i="28" s="1"/>
  <c r="J32" i="28" s="1"/>
  <c r="AG84" i="1" s="1"/>
  <c r="P93" i="27"/>
  <c r="AU83" i="1" s="1"/>
  <c r="P84" i="76"/>
  <c r="AU138" i="1" s="1"/>
  <c r="R113" i="41"/>
  <c r="R94" i="41" s="1"/>
  <c r="R92" i="37"/>
  <c r="R91" i="37" s="1"/>
  <c r="R90" i="37" s="1"/>
  <c r="R110" i="32"/>
  <c r="R101" i="32"/>
  <c r="T89" i="28"/>
  <c r="R133" i="12"/>
  <c r="R102" i="12" s="1"/>
  <c r="P87" i="46"/>
  <c r="AU104" i="1" s="1"/>
  <c r="BK98" i="44"/>
  <c r="J98" i="44" s="1"/>
  <c r="J66" i="44" s="1"/>
  <c r="BK87" i="58"/>
  <c r="J87" i="58"/>
  <c r="BK93" i="17"/>
  <c r="J93" i="17"/>
  <c r="J63" i="17" s="1"/>
  <c r="BK93" i="35"/>
  <c r="J93" i="35" s="1"/>
  <c r="J32" i="35" s="1"/>
  <c r="AG92" i="1" s="1"/>
  <c r="BK93" i="27"/>
  <c r="J93" i="27" s="1"/>
  <c r="J32" i="27" s="1"/>
  <c r="AG83" i="1" s="1"/>
  <c r="AN83" i="1" s="1"/>
  <c r="BK90" i="79"/>
  <c r="J90" i="79" s="1"/>
  <c r="J32" i="79" s="1"/>
  <c r="AG142" i="1" s="1"/>
  <c r="BK90" i="33"/>
  <c r="J90" i="33" s="1"/>
  <c r="J64" i="33" s="1"/>
  <c r="BK97" i="62"/>
  <c r="BK96" i="62"/>
  <c r="J96" i="62" s="1"/>
  <c r="J32" i="62" s="1"/>
  <c r="AG123" i="1" s="1"/>
  <c r="BK102" i="32"/>
  <c r="J102" i="32" s="1"/>
  <c r="J64" i="32" s="1"/>
  <c r="BK310" i="42"/>
  <c r="J310" i="42"/>
  <c r="J71" i="42" s="1"/>
  <c r="BK93" i="54"/>
  <c r="J93" i="54" s="1"/>
  <c r="J63" i="54" s="1"/>
  <c r="BK80" i="84"/>
  <c r="J80" i="84"/>
  <c r="J59" i="84" s="1"/>
  <c r="BK88" i="83"/>
  <c r="J88" i="83" s="1"/>
  <c r="J59" i="83" s="1"/>
  <c r="AG144" i="1"/>
  <c r="J63" i="81"/>
  <c r="AG141" i="1"/>
  <c r="J63" i="78"/>
  <c r="AG138" i="1"/>
  <c r="AG137" i="1"/>
  <c r="J63" i="75"/>
  <c r="AG134" i="1"/>
  <c r="J63" i="72"/>
  <c r="AG133" i="1"/>
  <c r="J63" i="71"/>
  <c r="AG129" i="1"/>
  <c r="J59" i="68"/>
  <c r="BK87" i="66"/>
  <c r="J87" i="66" s="1"/>
  <c r="J63" i="66" s="1"/>
  <c r="AG126" i="1"/>
  <c r="J63" i="65"/>
  <c r="BK88" i="64"/>
  <c r="J88" i="64"/>
  <c r="J63" i="64" s="1"/>
  <c r="J92" i="63"/>
  <c r="J64" i="63" s="1"/>
  <c r="AG121" i="1"/>
  <c r="BK95" i="60"/>
  <c r="J95" i="60"/>
  <c r="J63" i="60" s="1"/>
  <c r="BK86" i="59"/>
  <c r="J86" i="59" s="1"/>
  <c r="J30" i="59" s="1"/>
  <c r="AG118" i="1" s="1"/>
  <c r="J87" i="59"/>
  <c r="J60" i="59" s="1"/>
  <c r="AG115" i="1"/>
  <c r="J63" i="56"/>
  <c r="BK90" i="52"/>
  <c r="J90" i="52" s="1"/>
  <c r="J32" i="52" s="1"/>
  <c r="AG111" i="1" s="1"/>
  <c r="J91" i="52"/>
  <c r="J64" i="52" s="1"/>
  <c r="BK88" i="51"/>
  <c r="J88" i="51" s="1"/>
  <c r="J63" i="51" s="1"/>
  <c r="BK95" i="50"/>
  <c r="J95" i="50"/>
  <c r="J63" i="50" s="1"/>
  <c r="BK101" i="49"/>
  <c r="J101" i="49" s="1"/>
  <c r="J32" i="49" s="1"/>
  <c r="AG108" i="1" s="1"/>
  <c r="AG104" i="1"/>
  <c r="BK94" i="42"/>
  <c r="J94" i="42"/>
  <c r="J63" i="42" s="1"/>
  <c r="AG97" i="1"/>
  <c r="J63" i="40"/>
  <c r="BK91" i="37"/>
  <c r="J91" i="37" s="1"/>
  <c r="J64" i="37" s="1"/>
  <c r="AG91" i="1"/>
  <c r="J63" i="34"/>
  <c r="AG85" i="1"/>
  <c r="J63" i="29"/>
  <c r="BK90" i="25"/>
  <c r="J90" i="25"/>
  <c r="J63" i="25" s="1"/>
  <c r="BK88" i="24"/>
  <c r="J88" i="24" s="1"/>
  <c r="J63" i="24" s="1"/>
  <c r="BK90" i="23"/>
  <c r="J90" i="23"/>
  <c r="J63" i="23" s="1"/>
  <c r="AG76" i="1"/>
  <c r="J63" i="21"/>
  <c r="BK90" i="15"/>
  <c r="J90" i="15" s="1"/>
  <c r="J63" i="15" s="1"/>
  <c r="AG69" i="1"/>
  <c r="J63" i="14"/>
  <c r="J89" i="14"/>
  <c r="J64" i="14"/>
  <c r="BK102" i="12"/>
  <c r="J102" i="12"/>
  <c r="J103" i="12"/>
  <c r="J64" i="12"/>
  <c r="AG62" i="1"/>
  <c r="J63" i="8"/>
  <c r="AG60" i="1"/>
  <c r="J63" i="6"/>
  <c r="BK90" i="5"/>
  <c r="J90" i="5"/>
  <c r="J63" i="5" s="1"/>
  <c r="BK88" i="4"/>
  <c r="J88" i="4" s="1"/>
  <c r="J32" i="4" s="1"/>
  <c r="AG58" i="1" s="1"/>
  <c r="BK90" i="3"/>
  <c r="J90" i="3" s="1"/>
  <c r="J32" i="3" s="1"/>
  <c r="AG57" i="1" s="1"/>
  <c r="J103" i="2"/>
  <c r="J64" i="2" s="1"/>
  <c r="J32" i="16"/>
  <c r="AG71" i="1"/>
  <c r="J35" i="26"/>
  <c r="AV82" i="1" s="1"/>
  <c r="AT82" i="1" s="1"/>
  <c r="BD55" i="1"/>
  <c r="J35" i="23"/>
  <c r="AV79" i="1" s="1"/>
  <c r="AT79" i="1" s="1"/>
  <c r="J35" i="56"/>
  <c r="AV115" i="1"/>
  <c r="AT115" i="1" s="1"/>
  <c r="AN115" i="1" s="1"/>
  <c r="J32" i="11"/>
  <c r="AG65" i="1"/>
  <c r="F35" i="2"/>
  <c r="AZ56" i="1" s="1"/>
  <c r="J35" i="29"/>
  <c r="AV85" i="1" s="1"/>
  <c r="AT85" i="1" s="1"/>
  <c r="AN85" i="1" s="1"/>
  <c r="F35" i="71"/>
  <c r="AZ133" i="1" s="1"/>
  <c r="F35" i="5"/>
  <c r="AZ59" i="1" s="1"/>
  <c r="F35" i="32"/>
  <c r="AZ89" i="1" s="1"/>
  <c r="J35" i="53"/>
  <c r="AV112" i="1" s="1"/>
  <c r="AT112" i="1" s="1"/>
  <c r="BD131" i="1"/>
  <c r="J35" i="80"/>
  <c r="AV143" i="1" s="1"/>
  <c r="AT143" i="1" s="1"/>
  <c r="J35" i="21"/>
  <c r="AV76" i="1"/>
  <c r="AT76" i="1" s="1"/>
  <c r="AN76" i="1" s="1"/>
  <c r="J35" i="30"/>
  <c r="AV86" i="1"/>
  <c r="AT86" i="1" s="1"/>
  <c r="F35" i="36"/>
  <c r="AZ93" i="1" s="1"/>
  <c r="BB107" i="1"/>
  <c r="AX107" i="1" s="1"/>
  <c r="J33" i="69"/>
  <c r="AV130" i="1" s="1"/>
  <c r="AT130" i="1" s="1"/>
  <c r="F35" i="75"/>
  <c r="AZ137" i="1"/>
  <c r="J35" i="8"/>
  <c r="AV62" i="1"/>
  <c r="AT62" i="1" s="1"/>
  <c r="AN62" i="1" s="1"/>
  <c r="F35" i="16"/>
  <c r="AZ71" i="1"/>
  <c r="J35" i="43"/>
  <c r="AV101" i="1"/>
  <c r="AT101" i="1"/>
  <c r="F33" i="68"/>
  <c r="AZ129" i="1" s="1"/>
  <c r="F35" i="6"/>
  <c r="AZ60" i="1" s="1"/>
  <c r="F35" i="43"/>
  <c r="AZ101" i="1" s="1"/>
  <c r="J35" i="49"/>
  <c r="AV108" i="1" s="1"/>
  <c r="AT108" i="1" s="1"/>
  <c r="J35" i="5"/>
  <c r="AV59" i="1"/>
  <c r="AT59" i="1" s="1"/>
  <c r="J35" i="37"/>
  <c r="AV94" i="1" s="1"/>
  <c r="AT94" i="1" s="1"/>
  <c r="F35" i="52"/>
  <c r="AZ111" i="1"/>
  <c r="J33" i="67"/>
  <c r="AV128" i="1"/>
  <c r="AT128" i="1" s="1"/>
  <c r="BA88" i="1"/>
  <c r="AW88" i="1" s="1"/>
  <c r="J35" i="52"/>
  <c r="AV111" i="1" s="1"/>
  <c r="AT111" i="1" s="1"/>
  <c r="F35" i="63"/>
  <c r="AZ124" i="1"/>
  <c r="F33" i="83"/>
  <c r="AZ146" i="1"/>
  <c r="BB98" i="1"/>
  <c r="AX98" i="1"/>
  <c r="J35" i="60"/>
  <c r="AV120" i="1"/>
  <c r="AT120" i="1" s="1"/>
  <c r="F35" i="14"/>
  <c r="AZ69" i="1" s="1"/>
  <c r="F35" i="26"/>
  <c r="AZ82" i="1" s="1"/>
  <c r="F35" i="70"/>
  <c r="AZ132" i="1" s="1"/>
  <c r="BA139" i="1"/>
  <c r="AW139" i="1" s="1"/>
  <c r="J35" i="6"/>
  <c r="AV60" i="1" s="1"/>
  <c r="AT60" i="1" s="1"/>
  <c r="AN60" i="1" s="1"/>
  <c r="J35" i="3"/>
  <c r="AV57" i="1" s="1"/>
  <c r="AT57" i="1" s="1"/>
  <c r="J32" i="58"/>
  <c r="AG117" i="1"/>
  <c r="J35" i="10"/>
  <c r="AV64" i="1"/>
  <c r="AT64" i="1" s="1"/>
  <c r="F35" i="24"/>
  <c r="AZ80" i="1" s="1"/>
  <c r="F35" i="35"/>
  <c r="AZ92" i="1" s="1"/>
  <c r="BA122" i="1"/>
  <c r="AW122" i="1" s="1"/>
  <c r="J32" i="80"/>
  <c r="AG143" i="1" s="1"/>
  <c r="J35" i="4"/>
  <c r="AV58" i="1" s="1"/>
  <c r="AT58" i="1" s="1"/>
  <c r="BB66" i="1"/>
  <c r="AX66" i="1"/>
  <c r="J35" i="46"/>
  <c r="AV104" i="1"/>
  <c r="AT104" i="1" s="1"/>
  <c r="AN104" i="1" s="1"/>
  <c r="F35" i="62"/>
  <c r="AZ123" i="1"/>
  <c r="J35" i="7"/>
  <c r="AV61" i="1"/>
  <c r="AT61" i="1" s="1"/>
  <c r="F35" i="51"/>
  <c r="AZ110" i="1" s="1"/>
  <c r="F35" i="55"/>
  <c r="AZ114" i="1" s="1"/>
  <c r="BD139" i="1"/>
  <c r="F35" i="21"/>
  <c r="AZ76" i="1"/>
  <c r="F35" i="39"/>
  <c r="AZ96" i="1"/>
  <c r="F33" i="76"/>
  <c r="AZ138" i="1"/>
  <c r="J35" i="38"/>
  <c r="AV95" i="1" s="1"/>
  <c r="AT95" i="1" s="1"/>
  <c r="F33" i="69"/>
  <c r="AZ130" i="1" s="1"/>
  <c r="J35" i="17"/>
  <c r="AV72" i="1" s="1"/>
  <c r="AT72" i="1" s="1"/>
  <c r="J35" i="39"/>
  <c r="AV96" i="1"/>
  <c r="AT96" i="1" s="1"/>
  <c r="J35" i="62"/>
  <c r="AV123" i="1" s="1"/>
  <c r="AT123" i="1" s="1"/>
  <c r="F35" i="42"/>
  <c r="AZ100" i="1" s="1"/>
  <c r="J35" i="73"/>
  <c r="AV135" i="1"/>
  <c r="AT135" i="1" s="1"/>
  <c r="J35" i="12"/>
  <c r="AV67" i="1" s="1"/>
  <c r="AT67" i="1" s="1"/>
  <c r="F35" i="28"/>
  <c r="AZ84" i="1"/>
  <c r="J32" i="31"/>
  <c r="AG87" i="1"/>
  <c r="BD88" i="1"/>
  <c r="J35" i="66"/>
  <c r="AV127" i="1" s="1"/>
  <c r="AT127" i="1" s="1"/>
  <c r="J35" i="71"/>
  <c r="AV133" i="1"/>
  <c r="AT133" i="1" s="1"/>
  <c r="AN133" i="1" s="1"/>
  <c r="J35" i="78"/>
  <c r="AV141" i="1"/>
  <c r="AT141" i="1" s="1"/>
  <c r="AN141" i="1" s="1"/>
  <c r="F35" i="27"/>
  <c r="AZ83" i="1"/>
  <c r="J35" i="65"/>
  <c r="AV126" i="1" s="1"/>
  <c r="AT126" i="1" s="1"/>
  <c r="AN126" i="1" s="1"/>
  <c r="BC131" i="1"/>
  <c r="AY131" i="1" s="1"/>
  <c r="J35" i="13"/>
  <c r="AV68" i="1"/>
  <c r="AT68" i="1"/>
  <c r="J33" i="59"/>
  <c r="AV118" i="1" s="1"/>
  <c r="AT118" i="1" s="1"/>
  <c r="F35" i="78"/>
  <c r="AZ141" i="1"/>
  <c r="F35" i="19"/>
  <c r="AZ74" i="1"/>
  <c r="F35" i="56"/>
  <c r="AZ115" i="1" s="1"/>
  <c r="BA77" i="1"/>
  <c r="AW77" i="1"/>
  <c r="J35" i="47"/>
  <c r="AV105" i="1" s="1"/>
  <c r="AT105" i="1" s="1"/>
  <c r="J35" i="54"/>
  <c r="AV113" i="1"/>
  <c r="AT113" i="1" s="1"/>
  <c r="BC139" i="1"/>
  <c r="AY139" i="1"/>
  <c r="J32" i="20"/>
  <c r="AG75" i="1" s="1"/>
  <c r="AN75" i="1" s="1"/>
  <c r="J32" i="10"/>
  <c r="AG64" i="1"/>
  <c r="F35" i="11"/>
  <c r="AZ65" i="1" s="1"/>
  <c r="BC98" i="1"/>
  <c r="AY98" i="1"/>
  <c r="BD98" i="1"/>
  <c r="F35" i="50"/>
  <c r="AZ109" i="1" s="1"/>
  <c r="F35" i="13"/>
  <c r="AZ68" i="1"/>
  <c r="F35" i="57"/>
  <c r="AZ116" i="1" s="1"/>
  <c r="BD107" i="1"/>
  <c r="F35" i="60"/>
  <c r="AZ120" i="1" s="1"/>
  <c r="AZ119" i="1" s="1"/>
  <c r="AV119" i="1" s="1"/>
  <c r="AT119" i="1" s="1"/>
  <c r="BD122" i="1"/>
  <c r="J30" i="67"/>
  <c r="AG128" i="1"/>
  <c r="F35" i="77"/>
  <c r="AZ140" i="1" s="1"/>
  <c r="F35" i="10"/>
  <c r="AZ64" i="1"/>
  <c r="J32" i="39"/>
  <c r="AG96" i="1" s="1"/>
  <c r="J35" i="42"/>
  <c r="AV100" i="1"/>
  <c r="AT100" i="1"/>
  <c r="F35" i="81"/>
  <c r="AZ144" i="1" s="1"/>
  <c r="F35" i="25"/>
  <c r="AZ81" i="1"/>
  <c r="J35" i="45"/>
  <c r="AV103" i="1" s="1"/>
  <c r="AT103" i="1" s="1"/>
  <c r="F35" i="73"/>
  <c r="AZ135" i="1"/>
  <c r="J35" i="81"/>
  <c r="AV144" i="1"/>
  <c r="AT144" i="1"/>
  <c r="AN144" i="1"/>
  <c r="J35" i="20"/>
  <c r="AV75" i="1"/>
  <c r="AT75" i="1"/>
  <c r="F35" i="31"/>
  <c r="AZ87" i="1"/>
  <c r="J32" i="48"/>
  <c r="AG106" i="1"/>
  <c r="BC107" i="1"/>
  <c r="AY107" i="1"/>
  <c r="F35" i="74"/>
  <c r="AZ136" i="1"/>
  <c r="F35" i="80"/>
  <c r="AZ143" i="1"/>
  <c r="J35" i="14"/>
  <c r="AV69" i="1" s="1"/>
  <c r="AT69" i="1" s="1"/>
  <c r="AN69" i="1" s="1"/>
  <c r="BC77" i="1"/>
  <c r="AY77" i="1" s="1"/>
  <c r="F35" i="33"/>
  <c r="AZ90" i="1"/>
  <c r="F35" i="40"/>
  <c r="AZ97" i="1" s="1"/>
  <c r="J35" i="2"/>
  <c r="AV56" i="1" s="1"/>
  <c r="AT56" i="1" s="1"/>
  <c r="J35" i="35"/>
  <c r="AV92" i="1"/>
  <c r="AT92" i="1" s="1"/>
  <c r="BA107" i="1"/>
  <c r="AW107" i="1" s="1"/>
  <c r="J32" i="63"/>
  <c r="AG124" i="1" s="1"/>
  <c r="J35" i="64"/>
  <c r="AV125" i="1" s="1"/>
  <c r="AT125" i="1" s="1"/>
  <c r="BB139" i="1"/>
  <c r="AX139" i="1"/>
  <c r="F35" i="7"/>
  <c r="AZ61" i="1"/>
  <c r="BB88" i="1"/>
  <c r="AX88" i="1"/>
  <c r="J32" i="70"/>
  <c r="AG132" i="1"/>
  <c r="J35" i="74"/>
  <c r="AV136" i="1"/>
  <c r="AT136" i="1" s="1"/>
  <c r="F33" i="82"/>
  <c r="AZ145" i="1" s="1"/>
  <c r="BC55" i="1"/>
  <c r="AY55" i="1" s="1"/>
  <c r="BC66" i="1"/>
  <c r="AY66" i="1" s="1"/>
  <c r="BA66" i="1"/>
  <c r="AW66" i="1" s="1"/>
  <c r="J32" i="30"/>
  <c r="AG86" i="1" s="1"/>
  <c r="J35" i="31"/>
  <c r="AV87" i="1" s="1"/>
  <c r="AT87" i="1" s="1"/>
  <c r="F35" i="64"/>
  <c r="AZ125" i="1"/>
  <c r="BC122" i="1"/>
  <c r="AY122" i="1"/>
  <c r="J33" i="68"/>
  <c r="AV129" i="1"/>
  <c r="AT129" i="1" s="1"/>
  <c r="AN129" i="1" s="1"/>
  <c r="J35" i="33"/>
  <c r="AV90" i="1"/>
  <c r="AT90" i="1" s="1"/>
  <c r="F35" i="58"/>
  <c r="AZ117" i="1" s="1"/>
  <c r="F35" i="3"/>
  <c r="AZ57" i="1" s="1"/>
  <c r="F35" i="53"/>
  <c r="AZ112" i="1" s="1"/>
  <c r="BA55" i="1"/>
  <c r="AW55" i="1"/>
  <c r="J35" i="34"/>
  <c r="AV91" i="1"/>
  <c r="AT91" i="1" s="1"/>
  <c r="AN91" i="1" s="1"/>
  <c r="J35" i="70"/>
  <c r="AV132" i="1"/>
  <c r="AT132" i="1" s="1"/>
  <c r="F33" i="84"/>
  <c r="AZ147" i="1" s="1"/>
  <c r="F35" i="15"/>
  <c r="AZ70" i="1" s="1"/>
  <c r="J35" i="36"/>
  <c r="AV93" i="1" s="1"/>
  <c r="AT93" i="1" s="1"/>
  <c r="J35" i="41"/>
  <c r="AV99" i="1"/>
  <c r="AT99" i="1" s="1"/>
  <c r="F35" i="54"/>
  <c r="AZ113" i="1" s="1"/>
  <c r="J33" i="82"/>
  <c r="AV145" i="1" s="1"/>
  <c r="AT145" i="1" s="1"/>
  <c r="F35" i="30"/>
  <c r="AZ86" i="1"/>
  <c r="F35" i="41"/>
  <c r="AZ99" i="1"/>
  <c r="J35" i="51"/>
  <c r="AV110" i="1" s="1"/>
  <c r="AT110" i="1" s="1"/>
  <c r="J35" i="55"/>
  <c r="AV114" i="1" s="1"/>
  <c r="AT114" i="1" s="1"/>
  <c r="F33" i="67"/>
  <c r="AZ128" i="1"/>
  <c r="J35" i="16"/>
  <c r="AV71" i="1" s="1"/>
  <c r="AT71" i="1" s="1"/>
  <c r="J32" i="57"/>
  <c r="AG116" i="1"/>
  <c r="J35" i="15"/>
  <c r="AV70" i="1"/>
  <c r="AT70" i="1" s="1"/>
  <c r="BC88" i="1"/>
  <c r="AY88" i="1"/>
  <c r="J35" i="72"/>
  <c r="AV134" i="1" s="1"/>
  <c r="AT134" i="1" s="1"/>
  <c r="AN134" i="1" s="1"/>
  <c r="J33" i="76"/>
  <c r="AV138" i="1" s="1"/>
  <c r="AT138" i="1" s="1"/>
  <c r="AN138" i="1" s="1"/>
  <c r="F35" i="4"/>
  <c r="AZ58" i="1" s="1"/>
  <c r="J32" i="12"/>
  <c r="AG67" i="1"/>
  <c r="F35" i="20"/>
  <c r="AZ75" i="1" s="1"/>
  <c r="F35" i="34"/>
  <c r="AZ91" i="1"/>
  <c r="BD77" i="1"/>
  <c r="J35" i="40"/>
  <c r="AV97" i="1" s="1"/>
  <c r="AT97" i="1" s="1"/>
  <c r="AN97" i="1" s="1"/>
  <c r="F35" i="65"/>
  <c r="AZ126" i="1" s="1"/>
  <c r="J32" i="9"/>
  <c r="AG63" i="1"/>
  <c r="J35" i="11"/>
  <c r="AV65" i="1" s="1"/>
  <c r="AT65" i="1" s="1"/>
  <c r="AN65" i="1" s="1"/>
  <c r="J32" i="26"/>
  <c r="AG82" i="1" s="1"/>
  <c r="F35" i="29"/>
  <c r="AZ85" i="1"/>
  <c r="F33" i="61"/>
  <c r="AZ121" i="1" s="1"/>
  <c r="J35" i="77"/>
  <c r="AV140" i="1"/>
  <c r="AT140" i="1" s="1"/>
  <c r="J35" i="18"/>
  <c r="AV73" i="1"/>
  <c r="AT73" i="1"/>
  <c r="J35" i="22"/>
  <c r="AV78" i="1" s="1"/>
  <c r="AT78" i="1" s="1"/>
  <c r="J35" i="58"/>
  <c r="AV117" i="1"/>
  <c r="AT117" i="1" s="1"/>
  <c r="AN117" i="1" s="1"/>
  <c r="BB131" i="1"/>
  <c r="AX131" i="1"/>
  <c r="J32" i="18"/>
  <c r="AG73" i="1"/>
  <c r="F35" i="17"/>
  <c r="AZ72" i="1" s="1"/>
  <c r="F35" i="47"/>
  <c r="AZ105" i="1"/>
  <c r="J32" i="77"/>
  <c r="AG140" i="1" s="1"/>
  <c r="F35" i="79"/>
  <c r="AZ142" i="1"/>
  <c r="F35" i="12"/>
  <c r="AZ67" i="1" s="1"/>
  <c r="J35" i="24"/>
  <c r="AV80" i="1"/>
  <c r="AT80" i="1"/>
  <c r="J35" i="25"/>
  <c r="AV81" i="1" s="1"/>
  <c r="AT81" i="1" s="1"/>
  <c r="J35" i="44"/>
  <c r="AV102" i="1" s="1"/>
  <c r="AT102" i="1" s="1"/>
  <c r="F35" i="46"/>
  <c r="AZ104" i="1"/>
  <c r="F35" i="48"/>
  <c r="AZ106" i="1" s="1"/>
  <c r="F35" i="66"/>
  <c r="AZ127" i="1"/>
  <c r="J35" i="75"/>
  <c r="AV137" i="1" s="1"/>
  <c r="AT137" i="1" s="1"/>
  <c r="AN137" i="1" s="1"/>
  <c r="J35" i="19"/>
  <c r="AV74" i="1" s="1"/>
  <c r="AT74" i="1" s="1"/>
  <c r="F35" i="45"/>
  <c r="AZ103" i="1" s="1"/>
  <c r="BA98" i="1"/>
  <c r="AW98" i="1"/>
  <c r="J35" i="50"/>
  <c r="AV109" i="1" s="1"/>
  <c r="AT109" i="1" s="1"/>
  <c r="J33" i="83"/>
  <c r="AV146" i="1"/>
  <c r="AT146" i="1" s="1"/>
  <c r="BB55" i="1"/>
  <c r="F35" i="23"/>
  <c r="AZ79" i="1"/>
  <c r="F35" i="49"/>
  <c r="AZ108" i="1" s="1"/>
  <c r="J35" i="9"/>
  <c r="AV63" i="1"/>
  <c r="AT63" i="1"/>
  <c r="J35" i="63"/>
  <c r="AV124" i="1"/>
  <c r="AT124" i="1"/>
  <c r="J35" i="28"/>
  <c r="AV84" i="1" s="1"/>
  <c r="AT84" i="1" s="1"/>
  <c r="J35" i="32"/>
  <c r="AV89" i="1" s="1"/>
  <c r="AT89" i="1" s="1"/>
  <c r="J35" i="27"/>
  <c r="AV83" i="1"/>
  <c r="AT83" i="1"/>
  <c r="J35" i="57"/>
  <c r="AV116" i="1"/>
  <c r="AT116" i="1"/>
  <c r="J32" i="74"/>
  <c r="AG136" i="1"/>
  <c r="BA131" i="1"/>
  <c r="AW131" i="1"/>
  <c r="J35" i="79"/>
  <c r="AV142" i="1"/>
  <c r="AT142" i="1"/>
  <c r="F35" i="9"/>
  <c r="AZ63" i="1" s="1"/>
  <c r="J32" i="38"/>
  <c r="AG95" i="1"/>
  <c r="F35" i="44"/>
  <c r="AZ102" i="1" s="1"/>
  <c r="F33" i="59"/>
  <c r="AZ118" i="1"/>
  <c r="F35" i="18"/>
  <c r="AZ73" i="1"/>
  <c r="F35" i="22"/>
  <c r="AZ78" i="1" s="1"/>
  <c r="J32" i="53"/>
  <c r="AG112" i="1"/>
  <c r="F35" i="8"/>
  <c r="AZ62" i="1" s="1"/>
  <c r="BB77" i="1"/>
  <c r="AX77" i="1"/>
  <c r="F35" i="37"/>
  <c r="AZ94" i="1" s="1"/>
  <c r="J33" i="61"/>
  <c r="AV121" i="1"/>
  <c r="AT121" i="1"/>
  <c r="AN121" i="1" s="1"/>
  <c r="F35" i="38"/>
  <c r="AZ95" i="1"/>
  <c r="BB122" i="1"/>
  <c r="AX122" i="1" s="1"/>
  <c r="J33" i="84"/>
  <c r="AV147" i="1"/>
  <c r="AT147" i="1"/>
  <c r="BD66" i="1"/>
  <c r="J35" i="48"/>
  <c r="AV106" i="1"/>
  <c r="AT106" i="1"/>
  <c r="F35" i="72"/>
  <c r="AZ134" i="1"/>
  <c r="J63" i="2" l="1"/>
  <c r="J32" i="2"/>
  <c r="T101" i="22"/>
  <c r="BK101" i="22"/>
  <c r="J101" i="22"/>
  <c r="J63" i="22" s="1"/>
  <c r="AG56" i="1"/>
  <c r="J63" i="27"/>
  <c r="J63" i="62"/>
  <c r="J63" i="28"/>
  <c r="J63" i="18"/>
  <c r="J102" i="22"/>
  <c r="J64" i="22"/>
  <c r="BK90" i="13"/>
  <c r="J90" i="13"/>
  <c r="J63" i="35"/>
  <c r="J97" i="62"/>
  <c r="J64" i="62" s="1"/>
  <c r="BK90" i="44"/>
  <c r="J90" i="44" s="1"/>
  <c r="J63" i="44" s="1"/>
  <c r="J63" i="11"/>
  <c r="J63" i="57"/>
  <c r="BK101" i="32"/>
  <c r="J101" i="32"/>
  <c r="BK94" i="41"/>
  <c r="J94" i="41"/>
  <c r="J63" i="79"/>
  <c r="J89" i="43"/>
  <c r="J64" i="43" s="1"/>
  <c r="J63" i="36"/>
  <c r="BK89" i="33"/>
  <c r="J89" i="33"/>
  <c r="J63" i="20"/>
  <c r="J63" i="53"/>
  <c r="J63" i="58"/>
  <c r="AN143" i="1"/>
  <c r="J41" i="81"/>
  <c r="J41" i="80"/>
  <c r="J41" i="79"/>
  <c r="AN140" i="1"/>
  <c r="J41" i="78"/>
  <c r="J41" i="77"/>
  <c r="J39" i="76"/>
  <c r="AN136" i="1"/>
  <c r="J41" i="75"/>
  <c r="J41" i="74"/>
  <c r="J41" i="72"/>
  <c r="AN132" i="1"/>
  <c r="J41" i="71"/>
  <c r="J41" i="70"/>
  <c r="AN128" i="1"/>
  <c r="J39" i="68"/>
  <c r="J39" i="67"/>
  <c r="J41" i="65"/>
  <c r="AN124" i="1"/>
  <c r="J41" i="63"/>
  <c r="J41" i="62"/>
  <c r="J39" i="61"/>
  <c r="AN118" i="1"/>
  <c r="J59" i="59"/>
  <c r="J39" i="59"/>
  <c r="J41" i="58"/>
  <c r="J41" i="57"/>
  <c r="J41" i="56"/>
  <c r="AN111" i="1"/>
  <c r="J63" i="52"/>
  <c r="J41" i="53"/>
  <c r="J41" i="52"/>
  <c r="AN108" i="1"/>
  <c r="J63" i="49"/>
  <c r="AN106" i="1"/>
  <c r="J41" i="49"/>
  <c r="J41" i="48"/>
  <c r="J41" i="46"/>
  <c r="AN96" i="1"/>
  <c r="J41" i="40"/>
  <c r="AN95" i="1"/>
  <c r="J41" i="39"/>
  <c r="J41" i="38"/>
  <c r="BK90" i="37"/>
  <c r="J90" i="37" s="1"/>
  <c r="J63" i="37" s="1"/>
  <c r="J41" i="36"/>
  <c r="J41" i="35"/>
  <c r="J41" i="34"/>
  <c r="AN87" i="1"/>
  <c r="AN86" i="1"/>
  <c r="J41" i="31"/>
  <c r="J41" i="30"/>
  <c r="J41" i="29"/>
  <c r="J41" i="28"/>
  <c r="AN82" i="1"/>
  <c r="J41" i="27"/>
  <c r="J41" i="26"/>
  <c r="J41" i="21"/>
  <c r="J41" i="20"/>
  <c r="J41" i="18"/>
  <c r="AN71" i="1"/>
  <c r="J41" i="16"/>
  <c r="J41" i="14"/>
  <c r="AN67" i="1"/>
  <c r="J63" i="12"/>
  <c r="J41" i="12"/>
  <c r="AN64" i="1"/>
  <c r="J41" i="11"/>
  <c r="AN63" i="1"/>
  <c r="J41" i="10"/>
  <c r="J41" i="9"/>
  <c r="J41" i="8"/>
  <c r="J41" i="6"/>
  <c r="AN58" i="1"/>
  <c r="J63" i="4"/>
  <c r="AN57" i="1"/>
  <c r="J41" i="4"/>
  <c r="J63" i="3"/>
  <c r="J41" i="3"/>
  <c r="J41" i="2"/>
  <c r="AN93" i="1"/>
  <c r="AN56" i="1"/>
  <c r="AN84" i="1"/>
  <c r="AN116" i="1"/>
  <c r="AN142" i="1"/>
  <c r="AN112" i="1"/>
  <c r="AN123" i="1"/>
  <c r="AN92" i="1"/>
  <c r="AN73" i="1"/>
  <c r="J32" i="33"/>
  <c r="AG90" i="1"/>
  <c r="J32" i="17"/>
  <c r="AG72" i="1"/>
  <c r="J32" i="54"/>
  <c r="AG113" i="1"/>
  <c r="AU88" i="1"/>
  <c r="J32" i="60"/>
  <c r="AG120" i="1" s="1"/>
  <c r="AG119" i="1" s="1"/>
  <c r="AN119" i="1" s="1"/>
  <c r="AZ122" i="1"/>
  <c r="AV122" i="1" s="1"/>
  <c r="AT122" i="1" s="1"/>
  <c r="AG139" i="1"/>
  <c r="AU77" i="1"/>
  <c r="AU107" i="1"/>
  <c r="AU66" i="1"/>
  <c r="AZ77" i="1"/>
  <c r="AV77" i="1"/>
  <c r="AT77" i="1" s="1"/>
  <c r="BA54" i="1"/>
  <c r="W30" i="1" s="1"/>
  <c r="J32" i="73"/>
  <c r="AG135" i="1" s="1"/>
  <c r="AG131" i="1" s="1"/>
  <c r="AZ139" i="1"/>
  <c r="AV139" i="1"/>
  <c r="AT139" i="1" s="1"/>
  <c r="AN139" i="1" s="1"/>
  <c r="AX55" i="1"/>
  <c r="J30" i="69"/>
  <c r="AG130" i="1" s="1"/>
  <c r="J32" i="7"/>
  <c r="AG61" i="1" s="1"/>
  <c r="AZ131" i="1"/>
  <c r="AV131" i="1" s="1"/>
  <c r="AT131" i="1" s="1"/>
  <c r="J32" i="50"/>
  <c r="AG109" i="1" s="1"/>
  <c r="J32" i="19"/>
  <c r="AG74" i="1" s="1"/>
  <c r="J32" i="42"/>
  <c r="AG100" i="1" s="1"/>
  <c r="J32" i="24"/>
  <c r="AG80" i="1" s="1"/>
  <c r="AN80" i="1" s="1"/>
  <c r="BB54" i="1"/>
  <c r="W31" i="1"/>
  <c r="J32" i="13"/>
  <c r="AG68" i="1"/>
  <c r="J32" i="41"/>
  <c r="AG99" i="1"/>
  <c r="J32" i="23"/>
  <c r="AG79" i="1"/>
  <c r="J32" i="64"/>
  <c r="AG125" i="1"/>
  <c r="AU98" i="1"/>
  <c r="AU122" i="1"/>
  <c r="J32" i="55"/>
  <c r="AG114" i="1"/>
  <c r="AZ98" i="1"/>
  <c r="AV98" i="1"/>
  <c r="AT98" i="1" s="1"/>
  <c r="J32" i="32"/>
  <c r="AG89" i="1" s="1"/>
  <c r="AU55" i="1"/>
  <c r="J32" i="15"/>
  <c r="AG70" i="1"/>
  <c r="J32" i="66"/>
  <c r="AG127" i="1"/>
  <c r="AN127" i="1" s="1"/>
  <c r="J32" i="47"/>
  <c r="AG105" i="1" s="1"/>
  <c r="BC54" i="1"/>
  <c r="W32" i="1" s="1"/>
  <c r="J30" i="83"/>
  <c r="AG146" i="1" s="1"/>
  <c r="AN146" i="1" s="1"/>
  <c r="AZ107" i="1"/>
  <c r="AV107" i="1"/>
  <c r="AT107" i="1" s="1"/>
  <c r="J30" i="84"/>
  <c r="AG147" i="1" s="1"/>
  <c r="AZ55" i="1"/>
  <c r="J32" i="25"/>
  <c r="AG81" i="1"/>
  <c r="AN81" i="1" s="1"/>
  <c r="AU131" i="1"/>
  <c r="BD54" i="1"/>
  <c r="W33" i="1"/>
  <c r="AU139" i="1"/>
  <c r="J32" i="45"/>
  <c r="AG103" i="1" s="1"/>
  <c r="J30" i="82"/>
  <c r="AG145" i="1" s="1"/>
  <c r="AZ88" i="1"/>
  <c r="AV88" i="1" s="1"/>
  <c r="AT88" i="1" s="1"/>
  <c r="J32" i="43"/>
  <c r="AG101" i="1"/>
  <c r="AZ66" i="1"/>
  <c r="AV66" i="1"/>
  <c r="AT66" i="1" s="1"/>
  <c r="J32" i="5"/>
  <c r="AG59" i="1" s="1"/>
  <c r="AN59" i="1" s="1"/>
  <c r="J32" i="51"/>
  <c r="AG110" i="1"/>
  <c r="AN110" i="1" s="1"/>
  <c r="AN131" i="1" l="1"/>
  <c r="J41" i="17"/>
  <c r="J39" i="82"/>
  <c r="J41" i="7"/>
  <c r="J41" i="45"/>
  <c r="J41" i="32"/>
  <c r="J41" i="54"/>
  <c r="J41" i="13"/>
  <c r="J39" i="69"/>
  <c r="J41" i="33"/>
  <c r="J41" i="43"/>
  <c r="J39" i="84"/>
  <c r="J41" i="55"/>
  <c r="J41" i="47"/>
  <c r="J41" i="41"/>
  <c r="J41" i="73"/>
  <c r="J41" i="19"/>
  <c r="J63" i="33"/>
  <c r="J63" i="41"/>
  <c r="J63" i="13"/>
  <c r="J63" i="32"/>
  <c r="J39" i="83"/>
  <c r="J41" i="66"/>
  <c r="J41" i="64"/>
  <c r="AN125" i="1"/>
  <c r="J41" i="60"/>
  <c r="AN120" i="1"/>
  <c r="J41" i="51"/>
  <c r="J41" i="50"/>
  <c r="AN109" i="1"/>
  <c r="J41" i="42"/>
  <c r="AN100" i="1"/>
  <c r="J41" i="25"/>
  <c r="J41" i="24"/>
  <c r="J41" i="23"/>
  <c r="AN79" i="1"/>
  <c r="J41" i="15"/>
  <c r="AN70" i="1"/>
  <c r="J41" i="5"/>
  <c r="AN61" i="1"/>
  <c r="AN99" i="1"/>
  <c r="AN145" i="1"/>
  <c r="AN89" i="1"/>
  <c r="AN105" i="1"/>
  <c r="AN113" i="1"/>
  <c r="AN114" i="1"/>
  <c r="AN72" i="1"/>
  <c r="AN74" i="1"/>
  <c r="AN135" i="1"/>
  <c r="AN90" i="1"/>
  <c r="AN130" i="1"/>
  <c r="AN101" i="1"/>
  <c r="AN103" i="1"/>
  <c r="AN147" i="1"/>
  <c r="AN68" i="1"/>
  <c r="AU54" i="1"/>
  <c r="AG122" i="1"/>
  <c r="AN122" i="1" s="1"/>
  <c r="AV55" i="1"/>
  <c r="AT55" i="1" s="1"/>
  <c r="AX54" i="1"/>
  <c r="AY54" i="1"/>
  <c r="J32" i="22"/>
  <c r="AG78" i="1" s="1"/>
  <c r="AG77" i="1" s="1"/>
  <c r="AG55" i="1"/>
  <c r="AZ54" i="1"/>
  <c r="W29" i="1" s="1"/>
  <c r="J32" i="44"/>
  <c r="AG102" i="1" s="1"/>
  <c r="AN102" i="1" s="1"/>
  <c r="AG107" i="1"/>
  <c r="J32" i="37"/>
  <c r="AG94" i="1" s="1"/>
  <c r="AG88" i="1" s="1"/>
  <c r="AG66" i="1"/>
  <c r="AW54" i="1"/>
  <c r="AK30" i="1" s="1"/>
  <c r="AN66" i="1" l="1"/>
  <c r="J41" i="22"/>
  <c r="J41" i="44"/>
  <c r="J41" i="37"/>
  <c r="AN94" i="1"/>
  <c r="AN55" i="1"/>
  <c r="AN77" i="1"/>
  <c r="AN88" i="1"/>
  <c r="AN107" i="1"/>
  <c r="AN78" i="1"/>
  <c r="AV54" i="1"/>
  <c r="AK29" i="1" s="1"/>
  <c r="AG98" i="1"/>
  <c r="AN98" i="1"/>
  <c r="AG54" i="1" l="1"/>
  <c r="AK26" i="1"/>
  <c r="AK35" i="1"/>
  <c r="AT54" i="1"/>
  <c r="AN54" i="1"/>
</calcChain>
</file>

<file path=xl/sharedStrings.xml><?xml version="1.0" encoding="utf-8"?>
<sst xmlns="http://schemas.openxmlformats.org/spreadsheetml/2006/main" count="107184" uniqueCount="6501">
  <si>
    <t>Export Komplet</t>
  </si>
  <si>
    <t>VZ</t>
  </si>
  <si>
    <t>2.0</t>
  </si>
  <si>
    <t>ZAMOK</t>
  </si>
  <si>
    <t>False</t>
  </si>
  <si>
    <t>{3879f5fc-1da8-4ef3-ac0b-8ce21afed7cd}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</si>
  <si>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</si>
  <si>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</si>
  <si>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</si>
  <si>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</si>
  <si>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</si>
  <si>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</si>
  <si>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</si>
  <si>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</si>
  <si>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20VB055_1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</si>
  <si>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</si>
  <si>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</si>
  <si>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Nová vstupní a vjezdová zóna v západní části výstaviště včetně nového odpadového hospodářství</t>
  </si>
  <si>
    <t>KSO:</t>
  </si>
  <si>
    <t/>
  </si>
  <si>
    <t>CC-CZ:</t>
  </si>
  <si>
    <t>Místo:</t>
  </si>
  <si>
    <t>Brno, Pisárky, Výstaviště, k. ú. Brno – Bohunice</t>
  </si>
  <si>
    <t>Datum:</t>
  </si>
  <si>
    <t>25. 3. 2021</t>
  </si>
  <si>
    <t>Zadavatel:</t>
  </si>
  <si>
    <t>IČ:</t>
  </si>
  <si>
    <t>25582518</t>
  </si>
  <si>
    <t>Veletrhy Brno a.s.</t>
  </si>
  <si>
    <t>DIČ:</t>
  </si>
  <si>
    <t>CZ25582518</t>
  </si>
  <si>
    <t>Uchazeč:</t>
  </si>
  <si>
    <t>Vyplň údaj</t>
  </si>
  <si>
    <t>Projektant:</t>
  </si>
  <si>
    <t>04270100</t>
  </si>
  <si>
    <t>AiD team a.s.</t>
  </si>
  <si>
    <t>CZ04270100</t>
  </si>
  <si>
    <t>True</t>
  </si>
  <si>
    <t>Zpracovatel:</t>
  </si>
  <si>
    <t xml:space="preserve"> </t>
  </si>
  <si>
    <t>Poznámka:</t>
  </si>
  <si>
    <t xml:space="preserve">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celek._x000D_
Označení výrobku dle výpísu prvků je uvedeno v kódu položky._x000D_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</si>
  <si>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</si>
  <si>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</si>
  <si>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</si>
  <si>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</si>
  <si>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</si>
  <si>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</si>
  <si>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</si>
  <si>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</si>
  <si>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</si>
  <si>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</si>
  <si>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</si>
  <si>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</si>
  <si>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</si>
  <si>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</si>
  <si>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</si>
  <si>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</si>
  <si>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</si>
  <si>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</si>
  <si>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</si>
  <si>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</si>
  <si>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</si>
  <si>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</si>
  <si>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</si>
  <si>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</si>
  <si>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</si>
  <si>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</si>
  <si>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</si>
  <si>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</si>
  <si>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</si>
  <si>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</si>
  <si>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</si>
  <si>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</si>
  <si>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</si>
  <si>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</si>
  <si>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</si>
  <si>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</si>
  <si>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</si>
  <si>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</si>
  <si>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 101</t>
  </si>
  <si>
    <t>Brána 9</t>
  </si>
  <si>
    <t>STA</t>
  </si>
  <si>
    <t>1</t>
  </si>
  <si>
    <t>{9135d287-b76c-4cab-81dd-cce8cb9b701d}</t>
  </si>
  <si>
    <t>2</t>
  </si>
  <si>
    <t>/</t>
  </si>
  <si>
    <t>D 101.01</t>
  </si>
  <si>
    <t>Stavební řešení</t>
  </si>
  <si>
    <t>Soupis</t>
  </si>
  <si>
    <t>{76758da2-f166-4e41-b1eb-50051d99cb46}</t>
  </si>
  <si>
    <t>D 101.02</t>
  </si>
  <si>
    <t>Betonové konstrukce</t>
  </si>
  <si>
    <t>{2f82dcdc-4de8-4e51-a900-9f68bfcdd192}</t>
  </si>
  <si>
    <t>D 101.03</t>
  </si>
  <si>
    <t>Ocelové konstrukce</t>
  </si>
  <si>
    <t>{19a4dc60-a7f8-4410-bb3f-ec44842625e5}</t>
  </si>
  <si>
    <t>D 101.04</t>
  </si>
  <si>
    <t>Obvodový plášť</t>
  </si>
  <si>
    <t>{a7976ada-472c-4a37-af2e-3b023b5d63a1}</t>
  </si>
  <si>
    <t>D 101.05 a 08</t>
  </si>
  <si>
    <t>Zdravotní instalace a domovní plynovod</t>
  </si>
  <si>
    <t>{155acc20-f893-4fe6-90fb-acb139eab5b3}</t>
  </si>
  <si>
    <t>D 101.06</t>
  </si>
  <si>
    <t>Ústřední vytápění</t>
  </si>
  <si>
    <t>{45d37e29-3d1b-486e-8dd6-84ed7e669c30}</t>
  </si>
  <si>
    <t>D 101.09</t>
  </si>
  <si>
    <t>Vzduchotechnika</t>
  </si>
  <si>
    <t>{4e6c023f-a267-4e08-9c35-aa3fdce803bd}</t>
  </si>
  <si>
    <t>D 101.10</t>
  </si>
  <si>
    <t>Elektroinstalace</t>
  </si>
  <si>
    <t>{ab27456b-f24c-49ea-b25e-a8280eb4a763}</t>
  </si>
  <si>
    <t>D 101.11</t>
  </si>
  <si>
    <t>Hromosvod</t>
  </si>
  <si>
    <t>{bd529dca-23e4-465d-818d-2ee11035c805}</t>
  </si>
  <si>
    <t>D 101.12</t>
  </si>
  <si>
    <t>Slaboproudé rozvody</t>
  </si>
  <si>
    <t>{81afd1cf-70e9-4c96-995b-c6f0db73a14b}</t>
  </si>
  <si>
    <t>D 102</t>
  </si>
  <si>
    <t>Brána 8</t>
  </si>
  <si>
    <t>{83944887-e376-463b-b439-3bd31e9874ae}</t>
  </si>
  <si>
    <t>D 102.01</t>
  </si>
  <si>
    <t>{f36667b7-e64e-4e73-9260-08cb021977ed}</t>
  </si>
  <si>
    <t>D 102.02</t>
  </si>
  <si>
    <t>{93717591-44fd-44d4-818d-69faddb341d5}</t>
  </si>
  <si>
    <t>D 102.03</t>
  </si>
  <si>
    <t>{e8f38861-0b88-40a5-815f-b3ea72d4ba06}</t>
  </si>
  <si>
    <t>D 102.04</t>
  </si>
  <si>
    <t>{5f6f9284-794b-4602-bd99-ca099ad5c71c}</t>
  </si>
  <si>
    <t>D 102.05 a 08</t>
  </si>
  <si>
    <t>{8b30f318-1e52-4af5-b6ce-fd340556d8ce}</t>
  </si>
  <si>
    <t>D 102.06</t>
  </si>
  <si>
    <t>{57682e95-8f2e-4aae-af3f-be6721dbd1d1}</t>
  </si>
  <si>
    <t>D 102.09</t>
  </si>
  <si>
    <t>{15c744f7-d813-499c-aeb4-7b348f763b92}</t>
  </si>
  <si>
    <t>D 102.10</t>
  </si>
  <si>
    <t>{8959cdf5-5147-4094-bfe6-46bed302b499}</t>
  </si>
  <si>
    <t>D 102.11</t>
  </si>
  <si>
    <t>{96e377ac-92cd-4905-bd56-b241e0bb7ad0}</t>
  </si>
  <si>
    <t>D 102.12</t>
  </si>
  <si>
    <t>{a27f5924-fa1d-46af-871c-fdd66bb780ba}</t>
  </si>
  <si>
    <t>D 103</t>
  </si>
  <si>
    <t>Brána 7</t>
  </si>
  <si>
    <t>{655919c2-6bd2-4b9c-a028-e5e698cd3314}</t>
  </si>
  <si>
    <t>D 103.01</t>
  </si>
  <si>
    <t>{a6a209ae-324c-4ac5-9cb7-179ed67de9ad}</t>
  </si>
  <si>
    <t>D 103.02</t>
  </si>
  <si>
    <t>{5a401b0a-432e-428b-910a-a983bc011093}</t>
  </si>
  <si>
    <t>D 103.03</t>
  </si>
  <si>
    <t>{ce811b53-c7f6-4fd0-8e7c-4e7fe3dfc5b2}</t>
  </si>
  <si>
    <t>D 103.04</t>
  </si>
  <si>
    <t>{c9ba2349-832a-406c-9a45-dfd09ec43755}</t>
  </si>
  <si>
    <t>D 103.05 a 08</t>
  </si>
  <si>
    <t>{52f84f52-3e15-45a4-8f2d-3b9ed3d65fcc}</t>
  </si>
  <si>
    <t>D 103.06</t>
  </si>
  <si>
    <t>{5148b253-3929-4845-b37c-68f14eeaf90b}</t>
  </si>
  <si>
    <t>D 103.09</t>
  </si>
  <si>
    <t>{e35e63ec-39ff-42b9-9d1e-fb8da0c017c9}</t>
  </si>
  <si>
    <t>D 103.10</t>
  </si>
  <si>
    <t>{c99f6612-ffc9-4451-b184-2c1ccd36b83f}</t>
  </si>
  <si>
    <t>D 103.11</t>
  </si>
  <si>
    <t>{2d0eef00-dcc4-45d8-9ed2-c5e141a6be1c}</t>
  </si>
  <si>
    <t>D 103.12</t>
  </si>
  <si>
    <t>Slaboproudé instalace</t>
  </si>
  <si>
    <t>{036e3866-e33f-4f18-bc6d-85f5ded53fe9}</t>
  </si>
  <si>
    <t>D 104</t>
  </si>
  <si>
    <t>Zázemí spedice</t>
  </si>
  <si>
    <t>{707ccb3b-f2e7-4c33-93e8-76bf14147298}</t>
  </si>
  <si>
    <t>D 104.01</t>
  </si>
  <si>
    <t>{eebb063c-4d1c-42d4-aaf2-52243b164c43}</t>
  </si>
  <si>
    <t>D 104.02</t>
  </si>
  <si>
    <t>{c3ce681a-9aec-47e9-98a2-0a840dbdc51c}</t>
  </si>
  <si>
    <t>D 104.05</t>
  </si>
  <si>
    <t>Zdravotní instalace</t>
  </si>
  <si>
    <t>{5fbb291f-1d02-433f-bcc4-616cf6753c7b}</t>
  </si>
  <si>
    <t>D 104.06</t>
  </si>
  <si>
    <t>{82cc75a3-95b0-428b-bf9a-05321cfbe9b3}</t>
  </si>
  <si>
    <t>D 104.08</t>
  </si>
  <si>
    <t>Domovní plynovod</t>
  </si>
  <si>
    <t>{683a651e-c3f6-43a8-a4b7-40cdfaf7c6ad}</t>
  </si>
  <si>
    <t>D 104.09</t>
  </si>
  <si>
    <t>{da2fb554-2d09-461c-b945-9eac00463f68}</t>
  </si>
  <si>
    <t>D 104.10</t>
  </si>
  <si>
    <t>{1b87ed74-9581-4a39-bea5-7124b3618658}</t>
  </si>
  <si>
    <t>D 104.11</t>
  </si>
  <si>
    <t>{e8c7b2b2-cbe1-414a-9557-424a9cd07155}</t>
  </si>
  <si>
    <t>D 104.12</t>
  </si>
  <si>
    <t>{8ff91d65-2f4b-4f76-b9fc-299113c6f3db}</t>
  </si>
  <si>
    <t>D 105</t>
  </si>
  <si>
    <t>Sklady spedice</t>
  </si>
  <si>
    <t>{115fcfec-d8af-49e3-aee3-4a11e0437cee}</t>
  </si>
  <si>
    <t>D 105.01</t>
  </si>
  <si>
    <t>{08641ee9-d960-41cf-9ae9-cf0cd12cf924}</t>
  </si>
  <si>
    <t>D 105.02</t>
  </si>
  <si>
    <t>{81434ac8-d326-454e-9f5e-c75fd631cc32}</t>
  </si>
  <si>
    <t>D 105.03</t>
  </si>
  <si>
    <t>{4cdd62b9-74d9-4769-9015-c1dc20626789}</t>
  </si>
  <si>
    <t>D 105.04</t>
  </si>
  <si>
    <t>{b4dee34b-e539-4d51-b914-2e617678494f}</t>
  </si>
  <si>
    <t>D 105.05</t>
  </si>
  <si>
    <t>{5b5bb809-a7cf-4d6a-a7bb-4b6024f70d7c}</t>
  </si>
  <si>
    <t>D 105.09</t>
  </si>
  <si>
    <t>{3533f91b-9a2c-4ecc-b73a-0f3e320c68cd}</t>
  </si>
  <si>
    <t>D 105.10</t>
  </si>
  <si>
    <t>{e08e3316-e335-4530-8118-8aae10ee52c9}</t>
  </si>
  <si>
    <t>D 105.11</t>
  </si>
  <si>
    <t>{b904e2e0-36af-4583-911c-3e6efdc8110a}</t>
  </si>
  <si>
    <t>D 106</t>
  </si>
  <si>
    <t>Odpadové hospodářství</t>
  </si>
  <si>
    <t>{dbdedeab-1a96-46fb-aff5-5e7335df2d79}</t>
  </si>
  <si>
    <t>D 106.01</t>
  </si>
  <si>
    <t>{f3f698b9-0bae-48e2-8562-82da76e6629e}</t>
  </si>
  <si>
    <t>D 106.02</t>
  </si>
  <si>
    <t>{a0695f8e-273d-4368-952d-a4865ec7040c}</t>
  </si>
  <si>
    <t>D 106.03</t>
  </si>
  <si>
    <t>{c590ede2-ccfe-4d72-bcd3-e164256430dc}</t>
  </si>
  <si>
    <t>D 106.04</t>
  </si>
  <si>
    <t>{60feda0e-c115-4146-83f0-20c526b7c231}</t>
  </si>
  <si>
    <t>D 106.05 a 08</t>
  </si>
  <si>
    <t>{f2d4a4d9-f611-46ba-a034-9d937b446256}</t>
  </si>
  <si>
    <t>D 106.06</t>
  </si>
  <si>
    <t>Ústřední vytápěnÍ</t>
  </si>
  <si>
    <t>{6cad0beb-8b0c-4138-ac35-27abfdd54a21}</t>
  </si>
  <si>
    <t>D 106.09</t>
  </si>
  <si>
    <t>{49b62b57-a31c-4dd6-b154-c11084c14049}</t>
  </si>
  <si>
    <t>D 106.10</t>
  </si>
  <si>
    <t>{5245c036-1a25-4dad-a6b4-a033b5cd944c}</t>
  </si>
  <si>
    <t>D 106.11</t>
  </si>
  <si>
    <t>{8e55a6e0-fd15-4a1c-8eb1-0ecdf86d6473}</t>
  </si>
  <si>
    <t>D 106.12</t>
  </si>
  <si>
    <t>{27bae656-3e11-49b9-940f-0c4b079d477c}</t>
  </si>
  <si>
    <t>D 107</t>
  </si>
  <si>
    <t>Oplocení areálu</t>
  </si>
  <si>
    <t>{df80081a-e7a2-4b64-928d-a6bc998fe36a}</t>
  </si>
  <si>
    <t>D 201</t>
  </si>
  <si>
    <t>Příprava území</t>
  </si>
  <si>
    <t>{0074483b-530e-4a8d-9dd9-d7144f11f99e}</t>
  </si>
  <si>
    <t>SO 201.1</t>
  </si>
  <si>
    <t>HTÚ</t>
  </si>
  <si>
    <t>{00ece427-0109-47e6-833d-5165433e60f0}</t>
  </si>
  <si>
    <t>D 202</t>
  </si>
  <si>
    <t>Sadové úpravy</t>
  </si>
  <si>
    <t>{f6093794-3f6f-45ae-8174-ac6211c5a07c}</t>
  </si>
  <si>
    <t>D 203</t>
  </si>
  <si>
    <t>Komunikace a zpevněné plochy, chodníky, dopravní značení</t>
  </si>
  <si>
    <t>{aa1ae28f-0b0c-4ba4-904f-de43be853fe5}</t>
  </si>
  <si>
    <t>SO 203.1</t>
  </si>
  <si>
    <t>{ff121bd9-d062-458e-b9ff-005ff514c8e1}</t>
  </si>
  <si>
    <t>SO 203.2</t>
  </si>
  <si>
    <t>Odvodnění</t>
  </si>
  <si>
    <t>{f83fc2fc-9c0a-4e6d-b5fa-12e37e93555e}</t>
  </si>
  <si>
    <t>SO 203.3</t>
  </si>
  <si>
    <t>Dopravní značení</t>
  </si>
  <si>
    <t>{df2d1b01-137a-4e85-b933-449fee3f3d12}</t>
  </si>
  <si>
    <t>SO 203.4.2</t>
  </si>
  <si>
    <t>Následná péč...</t>
  </si>
  <si>
    <t>{266118f6-db15-4ffc-8182-6f7d0cab1667}</t>
  </si>
  <si>
    <t>SO 203.5</t>
  </si>
  <si>
    <t>Úprava podloží - Aktivní zóna</t>
  </si>
  <si>
    <t>{41f43629-875a-4f90-8e0c-d38a330498df}</t>
  </si>
  <si>
    <t>D 204</t>
  </si>
  <si>
    <t>Areálová kanalizace</t>
  </si>
  <si>
    <t>{e6523979-ef3a-4521-af7e-732ecb5ddd8a}</t>
  </si>
  <si>
    <t>D 205</t>
  </si>
  <si>
    <t>Areálové rozvody vody, přípojky</t>
  </si>
  <si>
    <t>{f078910e-23ec-4dcf-b9eb-d0ea72febd68}</t>
  </si>
  <si>
    <t>D 206</t>
  </si>
  <si>
    <t>Areálový rozvod plynu, přípojky</t>
  </si>
  <si>
    <t>{838d32f6-d390-49a3-bcc2-2348f7c91e8e}</t>
  </si>
  <si>
    <t>D 207</t>
  </si>
  <si>
    <t>Areálové kabelové rozvody NN</t>
  </si>
  <si>
    <t>{5165d39a-9929-4148-a507-9f13440759a7}</t>
  </si>
  <si>
    <t>D 207.1</t>
  </si>
  <si>
    <t>Brána 10</t>
  </si>
  <si>
    <t>{7933d7aa-16a9-47f3-8381-8637e3993a5f}</t>
  </si>
  <si>
    <t>D 207.2</t>
  </si>
  <si>
    <t>{705a6e26-dea4-492b-8609-274166de0e7a}</t>
  </si>
  <si>
    <t>D 207.3</t>
  </si>
  <si>
    <t>{f772eefe-d6cb-476a-a170-b8f70c4bc0c5}</t>
  </si>
  <si>
    <t>D 207.4</t>
  </si>
  <si>
    <t>{76366f49-ff9f-4205-ab51-4539a126a5a1}</t>
  </si>
  <si>
    <t>D 207.5</t>
  </si>
  <si>
    <t>Spedice</t>
  </si>
  <si>
    <t>{42d11372-fa53-444b-8917-30c303474be2}</t>
  </si>
  <si>
    <t>D 207.6</t>
  </si>
  <si>
    <t>{f045ea24-6916-45ac-ba4c-88072998d42d}</t>
  </si>
  <si>
    <t>D 208</t>
  </si>
  <si>
    <t>Venkovní osvětlení</t>
  </si>
  <si>
    <t>{9a2c23d2-58ab-490a-92d1-e939ab653b3b}</t>
  </si>
  <si>
    <t>D 209</t>
  </si>
  <si>
    <t>Areálové rozvody slaboproudu, přípojky</t>
  </si>
  <si>
    <t>{43635868-20f6-4351-a807-e7663976dd0f}</t>
  </si>
  <si>
    <t>D 209.1</t>
  </si>
  <si>
    <t>{57743ab7-d178-45ff-8c44-62d1065f4e97}</t>
  </si>
  <si>
    <t>D 209.2</t>
  </si>
  <si>
    <t>{23b44545-dad2-43bf-baeb-0a373b3205d8}</t>
  </si>
  <si>
    <t>D 209.3</t>
  </si>
  <si>
    <t>{46de149f-0b32-45da-ac34-8f243b76ea2d}</t>
  </si>
  <si>
    <t>D 209.4</t>
  </si>
  <si>
    <t>{c9caa48c-c8c8-4337-b2b9-62b92cc5b82a}</t>
  </si>
  <si>
    <t>D 209.5</t>
  </si>
  <si>
    <t>{0ee9ec19-5ab5-4d29-b7ea-aaccb1a04aa3}</t>
  </si>
  <si>
    <t>D 210</t>
  </si>
  <si>
    <t>Odlučovač ropných látek</t>
  </si>
  <si>
    <t>{10081aaf-0ce9-4b9b-9e97-8b80fc23aacf}</t>
  </si>
  <si>
    <t>IO 314</t>
  </si>
  <si>
    <t>Splašková kanalizace - přípojka lanovka stanice Riviéra</t>
  </si>
  <si>
    <t>{4dc681dd-87d3-4b01-b08c-8293eae328f4}</t>
  </si>
  <si>
    <t>VRN</t>
  </si>
  <si>
    <t>Vedlejší rozpočtové náklady</t>
  </si>
  <si>
    <t>{6b3a42da-28ec-48dd-a9ae-a8f01d0c5003}</t>
  </si>
  <si>
    <t>HIS_pl</t>
  </si>
  <si>
    <t>78,276</t>
  </si>
  <si>
    <t>HIV_pl</t>
  </si>
  <si>
    <t>240,22</t>
  </si>
  <si>
    <t>KRYCÍ LIST SOUPISU PRACÍ</t>
  </si>
  <si>
    <t>keram_obklad_1_pl</t>
  </si>
  <si>
    <t>69,896</t>
  </si>
  <si>
    <t>keram_obklad_2_pl</t>
  </si>
  <si>
    <t>16,7</t>
  </si>
  <si>
    <t>malby_pl</t>
  </si>
  <si>
    <t>731,993</t>
  </si>
  <si>
    <t>SDK_podhled_A_pl</t>
  </si>
  <si>
    <t>194,08</t>
  </si>
  <si>
    <t>Objekt:</t>
  </si>
  <si>
    <t>SDK_podhled_H2_pl</t>
  </si>
  <si>
    <t>22,23</t>
  </si>
  <si>
    <t>D 101 - Brána 9</t>
  </si>
  <si>
    <t>SDK_předstěna_pl</t>
  </si>
  <si>
    <t>165,791</t>
  </si>
  <si>
    <t>Soupis:</t>
  </si>
  <si>
    <t>SDK_příčka_100_pl</t>
  </si>
  <si>
    <t>112,416</t>
  </si>
  <si>
    <t>D 101.01 - Stavební řešení</t>
  </si>
  <si>
    <t>SDK_příčka_150_pl</t>
  </si>
  <si>
    <t>105,828</t>
  </si>
  <si>
    <t>skladba_F1_pl</t>
  </si>
  <si>
    <t>45,88</t>
  </si>
  <si>
    <t>skladba_F12_pl</t>
  </si>
  <si>
    <t>16,05</t>
  </si>
  <si>
    <t>skladba_F2_pl</t>
  </si>
  <si>
    <t>48,1</t>
  </si>
  <si>
    <t>skladba_F3_pl</t>
  </si>
  <si>
    <t>92,91</t>
  </si>
  <si>
    <t xml:space="preserve">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 Označení výrobku dle výpísu prvků je uvedeno v kódu položky.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</si>
  <si>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</si>
  <si>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</si>
  <si>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</si>
  <si>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</si>
  <si>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</si>
  <si>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</si>
  <si>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</si>
  <si>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</si>
  <si>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</si>
  <si>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</si>
  <si>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</si>
  <si>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</si>
  <si>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</si>
  <si>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</si>
  <si>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</si>
  <si>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</si>
  <si>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</si>
  <si>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</si>
  <si>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</si>
  <si>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</si>
  <si>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</si>
  <si>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</si>
  <si>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</si>
  <si>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</si>
  <si>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</si>
  <si>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</si>
  <si>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</si>
  <si>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</si>
  <si>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</si>
  <si>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</si>
  <si>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</si>
  <si>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</si>
  <si>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</si>
  <si>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</si>
  <si>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</si>
  <si>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</si>
  <si>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</si>
  <si>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</si>
  <si>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</si>
  <si>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</si>
  <si>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631311115</t>
  </si>
  <si>
    <t>Mazanina z betonu prostého bez zvýšených nároků na prostředí tl. přes 50 do 80 mm tř. C 20/25</t>
  </si>
  <si>
    <t>m3</t>
  </si>
  <si>
    <t>CS ÚRS 2020 02</t>
  </si>
  <si>
    <t>4</t>
  </si>
  <si>
    <t>904641327</t>
  </si>
  <si>
    <t>VV</t>
  </si>
  <si>
    <t>Podlaha - mazanina (pl * v)</t>
  </si>
  <si>
    <t>225,38*0,08</t>
  </si>
  <si>
    <t>Součet</t>
  </si>
  <si>
    <t>631319011</t>
  </si>
  <si>
    <t>Příplatek k cenám mazanin za úpravu povrchu mazaniny přehlazením, mazanina tl. přes 50 do 80 mm</t>
  </si>
  <si>
    <t>1753345812</t>
  </si>
  <si>
    <t>3</t>
  </si>
  <si>
    <t>631319171</t>
  </si>
  <si>
    <t>Příplatek k cenám mazanin za stržení povrchu spodní vrstvy mazaniny latí před vložením výztuže nebo pletiva pro tl. obou vrstev mazaniny přes 50 do 80 mm</t>
  </si>
  <si>
    <t>237861808</t>
  </si>
  <si>
    <t>631362021</t>
  </si>
  <si>
    <t>Výztuž mazanin ze svařovaných sítí z drátů typu KARI</t>
  </si>
  <si>
    <t>t</t>
  </si>
  <si>
    <t>744133237</t>
  </si>
  <si>
    <t>Podlaha - výztuž mazaniny (pl * hm)</t>
  </si>
  <si>
    <t>225,38*3,08*1,2/1000</t>
  </si>
  <si>
    <t>5</t>
  </si>
  <si>
    <t>632451101</t>
  </si>
  <si>
    <t>Potěr cementový samonivelační ze suchých směsí tloušťky přes 2 do 5 mm</t>
  </si>
  <si>
    <t>m2</t>
  </si>
  <si>
    <t>-1766353493</t>
  </si>
  <si>
    <t>Podlaha - samonivelační stěrka (pl)</t>
  </si>
  <si>
    <t>632481213</t>
  </si>
  <si>
    <t>Separační vrstva k oddělení podlahových vrstev z polyetylénové fólie</t>
  </si>
  <si>
    <t>1871868559</t>
  </si>
  <si>
    <t>Podlaha - PE fólie (pl)</t>
  </si>
  <si>
    <t>225,38</t>
  </si>
  <si>
    <t>7</t>
  </si>
  <si>
    <t>634112113</t>
  </si>
  <si>
    <t>Obvodová dilatace mezi stěnou a mazaninou nebo potěrem podlahovým páskem z pěnového PE tl. do 10 mm, výšky 80 mm</t>
  </si>
  <si>
    <t>m</t>
  </si>
  <si>
    <t>-471772279</t>
  </si>
  <si>
    <t>Podlaha - dilatace (dl)</t>
  </si>
  <si>
    <t>95,91</t>
  </si>
  <si>
    <t>9</t>
  </si>
  <si>
    <t>Ostatní konstrukce a práce, bourání</t>
  </si>
  <si>
    <t>8</t>
  </si>
  <si>
    <t>9195355X1</t>
  </si>
  <si>
    <t>Obetonování sloupů betonem prostým tř. C 20/25 vč. bednění</t>
  </si>
  <si>
    <t>kus</t>
  </si>
  <si>
    <t>vlastní</t>
  </si>
  <si>
    <t>-1123276003</t>
  </si>
  <si>
    <t>949101111</t>
  </si>
  <si>
    <t>Lešení pomocné pracovní pro objekty pozemních staveb pro zatížení do 150 kg/m2, o výšce lešeňové podlahy do 1,9 m</t>
  </si>
  <si>
    <t>942216526</t>
  </si>
  <si>
    <t>10</t>
  </si>
  <si>
    <t>952901111</t>
  </si>
  <si>
    <t>Vyčištění budov nebo objektů před předáním do užívání budov bytové nebo občanské výstavby, světlé výšky podlaží do 4 m</t>
  </si>
  <si>
    <t>1945873973</t>
  </si>
  <si>
    <t>998</t>
  </si>
  <si>
    <t>Přesun hmot</t>
  </si>
  <si>
    <t>11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</si>
  <si>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</si>
  <si>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</si>
  <si>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227758414</t>
  </si>
  <si>
    <t>PSV</t>
  </si>
  <si>
    <t>Práce a dodávky PSV</t>
  </si>
  <si>
    <t>711</t>
  </si>
  <si>
    <t>Izolace proti vodě, vlhkosti a plynům</t>
  </si>
  <si>
    <t>12</t>
  </si>
  <si>
    <t>711111001</t>
  </si>
  <si>
    <t>Provedení izolace proti zemní vlhkosti natěradly a tmely za studena na ploše vodorovné V nátěrem penetračním</t>
  </si>
  <si>
    <t>16</t>
  </si>
  <si>
    <t>-1478409077</t>
  </si>
  <si>
    <t>Podlaha - penetrace (pl)</t>
  </si>
  <si>
    <t>13</t>
  </si>
  <si>
    <t>711112001</t>
  </si>
  <si>
    <t>Provedení izolace proti zemní vlhkosti natěradly a tmely za studena na ploše svislé S nátěrem penetračním</t>
  </si>
  <si>
    <t>-215044755</t>
  </si>
  <si>
    <t>Podlaha - penetrace (dl * v)</t>
  </si>
  <si>
    <t>64,89*0,67</t>
  </si>
  <si>
    <t>(16,16+5,84*2)*1,25</t>
  </si>
  <si>
    <t>14</t>
  </si>
  <si>
    <t>M</t>
  </si>
  <si>
    <t>11163150</t>
  </si>
  <si>
    <t>lak penetrační asfaltový</t>
  </si>
  <si>
    <t>32</t>
  </si>
  <si>
    <t>-201734379</t>
  </si>
  <si>
    <t>318,496*0,00035 'Přepočtené koeficientem množství</t>
  </si>
  <si>
    <t>711141559</t>
  </si>
  <si>
    <t>Provedení izolace proti zemní vlhkosti pásy přitavením NAIP na ploše vodorovné V</t>
  </si>
  <si>
    <t>1576878617</t>
  </si>
  <si>
    <t>Podlaha - HI pásy(pl)</t>
  </si>
  <si>
    <t>HIV_pl*2</t>
  </si>
  <si>
    <t>711142559</t>
  </si>
  <si>
    <t>Provedení izolace proti zemní vlhkosti pásy přitavením NAIP na ploše svislé S</t>
  </si>
  <si>
    <t>783030928</t>
  </si>
  <si>
    <t>Podlaha - HI pásy (pl)</t>
  </si>
  <si>
    <t>HIS_pl*2</t>
  </si>
  <si>
    <t>17</t>
  </si>
  <si>
    <t>62853004</t>
  </si>
  <si>
    <t>pás asfaltový natavitelný modifikovaný SBS tl 4,0mm s vložkou ze skleněné tkaniny a spalitelnou PE fólií nebo jemnozrnným minerálním posypem na horním povrchu</t>
  </si>
  <si>
    <t>-99886093</t>
  </si>
  <si>
    <t>318,496*1,2 'Přepočtené koeficientem množství</t>
  </si>
  <si>
    <t>18</t>
  </si>
  <si>
    <t>62855001</t>
  </si>
  <si>
    <t>pás asfaltový natavitelný modifikovaný SBS tl 4,0mm s vložkou z polyesterové rohože a spalitelnou PE fólií nebo jemnozrnným minerálním posypem na horním povrchu</t>
  </si>
  <si>
    <t>-1240387667</t>
  </si>
  <si>
    <t>19</t>
  </si>
  <si>
    <t>711493121</t>
  </si>
  <si>
    <t>Izolace proti podpovrchové a tlakové vodě - ostatní na ploše svislé S dvousložkovou na bázi cementu</t>
  </si>
  <si>
    <t>1635006260</t>
  </si>
  <si>
    <t>Keramické obklady - HI stěrka (pl)</t>
  </si>
  <si>
    <t>20</t>
  </si>
  <si>
    <t>998711101</t>
  </si>
  <si>
    <t>Přesun hmot pro izolace proti vodě, vlhkosti a plynům stanovený z hmotnosti přesunovaného materiálu vodorovná dopravní vzdálenost do 50 m v objektech výšky do 6 m</t>
  </si>
  <si>
    <t>1072003205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</si>
  <si>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</si>
  <si>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</si>
  <si>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</si>
  <si>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</si>
  <si>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-2096743290</t>
  </si>
  <si>
    <t>Podlaha - TI (pl)</t>
  </si>
  <si>
    <t>22</t>
  </si>
  <si>
    <t>28376423</t>
  </si>
  <si>
    <t>deska z polystyrénu XPS, hrana polodrážková a hladký povrch 300kPa tl 120mm</t>
  </si>
  <si>
    <t>-486374302</t>
  </si>
  <si>
    <t>225,38*1,05 'Přepočtené koeficientem množství</t>
  </si>
  <si>
    <t>23</t>
  </si>
  <si>
    <t>998713101</t>
  </si>
  <si>
    <t>Přesun hmot pro izolace tepelné stanovený z hmotnosti přesunovaného materiálu vodorovná dopravní vzdálenost do 50 m v objektech výšky do 6 m</t>
  </si>
  <si>
    <t>386896497</t>
  </si>
  <si>
    <t>763</t>
  </si>
  <si>
    <t>Konstrukce suché výstavby</t>
  </si>
  <si>
    <t>24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</si>
  <si>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</si>
  <si>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</si>
  <si>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-2068684665</t>
  </si>
  <si>
    <t>SDK příčka (dl * v) - otvory (dl * v)</t>
  </si>
  <si>
    <t>(3,11+2,98+2,8+1,85+1,75+2,77+3,54+1,67+1,1+1,75*2+4,3+2,45+1,47+1,23+1,63+1,29)*3,65</t>
  </si>
  <si>
    <t>-(0,9*2,02*8+0,8*2,02*6)</t>
  </si>
  <si>
    <t>25</t>
  </si>
  <si>
    <t>7631113X1</t>
  </si>
  <si>
    <t>SDK příčka tl 150 mm profil CW+UW 50+75 desky 1xA 12,5 s izolací EI 30 Rw do 48 dB</t>
  </si>
  <si>
    <t>43376674</t>
  </si>
  <si>
    <t>(0,51+3,28+2,82+2,8+1,8+1,48+2,35+3,75*2+2,67+1,93+2,85)*3,65</t>
  </si>
  <si>
    <t>-(0,9*2,02*2)</t>
  </si>
  <si>
    <t>26</t>
  </si>
  <si>
    <t>763111717</t>
  </si>
  <si>
    <t>Příčka ze sádrokartonových desek ostatní konstrukce a práce na příčkách ze sádrokartonových desek základní penetrační nátěr (oboustranný)</t>
  </si>
  <si>
    <t>1228963616</t>
  </si>
  <si>
    <t>SDK příčka - penetrace (pl)</t>
  </si>
  <si>
    <t>27</t>
  </si>
  <si>
    <t>763111722</t>
  </si>
  <si>
    <t>Příčka ze sádrokartonových desek ostatní konstrukce a práce na příčkách ze sádrokartonových desek ochrana rohů úhelníky pozinkované</t>
  </si>
  <si>
    <t>-1712876960</t>
  </si>
  <si>
    <t>SDK - ochrana rohů (dl * p)</t>
  </si>
  <si>
    <t>3,2*18</t>
  </si>
  <si>
    <t>28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</si>
  <si>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</si>
  <si>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</si>
  <si>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-1625534803</t>
  </si>
  <si>
    <t>SDK předstěna (dl * v)</t>
  </si>
  <si>
    <t>(2,41+2,8+1,87*2+2,38+2,8+3,27+1,86+0,1+0,54+2,8+3,8+1,1*2+2,75*2)*3,65</t>
  </si>
  <si>
    <t>(2,12+5,91+2,42+5,45+1,2)*1,35</t>
  </si>
  <si>
    <t>(1,86+1,1*2+1,69)*2,8</t>
  </si>
  <si>
    <t>1,11*1,6</t>
  </si>
  <si>
    <t>29</t>
  </si>
  <si>
    <t>763121621</t>
  </si>
  <si>
    <t>Stěna předsazená ze sádrokartonových desek montáž desek na nosnou konstrukci, tl. 12,5 mm</t>
  </si>
  <si>
    <t>2132932202</t>
  </si>
  <si>
    <t>SDK příčka a předstěna - druhá vrstva SDK desky (dl * v) - otvory (dl * v)</t>
  </si>
  <si>
    <t>(2,62*4+1,1*2+1,75*2+1,11+2,75*2+1,5*2+1,85*2+2,9*2+3,48*2+1,6*6)*3,65</t>
  </si>
  <si>
    <t>-(0,8*2,02*6+1,0*2,4)</t>
  </si>
  <si>
    <t>30</t>
  </si>
  <si>
    <t>59030021</t>
  </si>
  <si>
    <t>deska SDK A tl 12,5mm</t>
  </si>
  <si>
    <t>1708963744</t>
  </si>
  <si>
    <t>177,157*1,05 'Přepočtené koeficientem množství</t>
  </si>
  <si>
    <t>31</t>
  </si>
  <si>
    <t>763121714</t>
  </si>
  <si>
    <t>Stěna předsazená ze sádrokartonových desek ostatní konstrukce a práce na předsazených stěnách ze sádrokartonových desek základní penetrační nátěr</t>
  </si>
  <si>
    <t>68275740</t>
  </si>
  <si>
    <t>SDK předstěna - penetrace (pl)</t>
  </si>
  <si>
    <t>763131411</t>
  </si>
  <si>
    <t>Podhled ze sádrokartonových desek dvouvrstvá zavěšená spodní konstrukce z ocelových profilů CD, UD jednoduše opláštěná deskou standardní A, tl. 12,5 mm, bez izolace</t>
  </si>
  <si>
    <t>1699567847</t>
  </si>
  <si>
    <t>SDK podhled (pl)</t>
  </si>
  <si>
    <t>5,78+7,83+1,89+4,02+10,0+7,18+3,45+3,82+15,53+2,87+5,3+25,6+92,6+3,36+4,85</t>
  </si>
  <si>
    <t>33</t>
  </si>
  <si>
    <t>763131451</t>
  </si>
  <si>
    <t>Podhled ze sádrokartonových desek dvouvrstvá zavěšená spodní konstrukce z ocelových profilů CD, UD jednoduše opláštěná deskou impregnovanou H2, tl. 12,5 mm, bez izolace</t>
  </si>
  <si>
    <t>1604057944</t>
  </si>
  <si>
    <t>SDK podhled - H2 (pl)</t>
  </si>
  <si>
    <t>2,88+2,87+4,02+4,99+1,68+1,81+1,6+2,38</t>
  </si>
  <si>
    <t>34</t>
  </si>
  <si>
    <t>763131714</t>
  </si>
  <si>
    <t>Podhled ze sádrokartonových desek ostatní práce a konstrukce na podhledech ze sádrokartonových desek základní penetrační nátěr</t>
  </si>
  <si>
    <t>-2000106762</t>
  </si>
  <si>
    <t>SDK podhled - penetrace (pl)</t>
  </si>
  <si>
    <t>35</t>
  </si>
  <si>
    <t>763131767</t>
  </si>
  <si>
    <t>Podhled ze sádrokartonových desek Příplatek k cenám za výšku zavěšení přes 1,5 m</t>
  </si>
  <si>
    <t>751197879</t>
  </si>
  <si>
    <t>SDK podhled - zavěšení (pl)</t>
  </si>
  <si>
    <t>36</t>
  </si>
  <si>
    <t>763164531</t>
  </si>
  <si>
    <t>Obklad konstrukcí sádrokartonovými deskami včetně ochranných úhelníků ve tvaru L rozvinuté šíře přes 0,4 do 0,8 m, opláštěný deskou standardní A, tl. 12,5 mm</t>
  </si>
  <si>
    <t>398475481</t>
  </si>
  <si>
    <t>Obklad ocelových nosníků (dl)</t>
  </si>
  <si>
    <t>3,65*4</t>
  </si>
  <si>
    <t>37</t>
  </si>
  <si>
    <t>763164631</t>
  </si>
  <si>
    <t>Obklad konstrukcí sádrokartonovými deskami včetně ochranných úhelníků ve tvaru U rozvinuté šíře přes 0,6 do 1,2 m, opláštěný deskou standardní A, tl. 12,5 mm</t>
  </si>
  <si>
    <t>-971417182</t>
  </si>
  <si>
    <t>3,65*12</t>
  </si>
  <si>
    <t>38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</si>
  <si>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</si>
  <si>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</si>
  <si>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-2016873603</t>
  </si>
  <si>
    <t>766</t>
  </si>
  <si>
    <t>Konstrukce truhlářské</t>
  </si>
  <si>
    <t>39</t>
  </si>
  <si>
    <t>D/101</t>
  </si>
  <si>
    <t>D+M dveře vnitřní dřevěné 800 x 1970 mm vč. zárubně, kování a příslušenství (dle PD)</t>
  </si>
  <si>
    <t>kpl</t>
  </si>
  <si>
    <t>402957737</t>
  </si>
  <si>
    <t>40</t>
  </si>
  <si>
    <t>D/102</t>
  </si>
  <si>
    <t>634081140</t>
  </si>
  <si>
    <t>41</t>
  </si>
  <si>
    <t>D/103</t>
  </si>
  <si>
    <t>-2014852259</t>
  </si>
  <si>
    <t>42</t>
  </si>
  <si>
    <t>D/104</t>
  </si>
  <si>
    <t>D+M dveře vnitřní dřevěné 700 x 1970 mm vč. zárubně, kování, samozavírače a příslušenství (dle PD)</t>
  </si>
  <si>
    <t>1305876072</t>
  </si>
  <si>
    <t>43</t>
  </si>
  <si>
    <t>D/105</t>
  </si>
  <si>
    <t>1552951291</t>
  </si>
  <si>
    <t>44</t>
  </si>
  <si>
    <t>D/106</t>
  </si>
  <si>
    <t>-347107232</t>
  </si>
  <si>
    <t>45</t>
  </si>
  <si>
    <t>D/107</t>
  </si>
  <si>
    <t>1552889206</t>
  </si>
  <si>
    <t>46</t>
  </si>
  <si>
    <t>D/108</t>
  </si>
  <si>
    <t>220119094</t>
  </si>
  <si>
    <t>47</t>
  </si>
  <si>
    <t>D/109</t>
  </si>
  <si>
    <t>-798197783</t>
  </si>
  <si>
    <t>48</t>
  </si>
  <si>
    <t>D/110</t>
  </si>
  <si>
    <t>700907254</t>
  </si>
  <si>
    <t>49</t>
  </si>
  <si>
    <t>D/111</t>
  </si>
  <si>
    <t>63948065</t>
  </si>
  <si>
    <t>50</t>
  </si>
  <si>
    <t>D/112</t>
  </si>
  <si>
    <t>D+M dveře vnitřní dřevěné 700 x 1970 mm vč. zárubně, kování a příslušenství (dle PD)</t>
  </si>
  <si>
    <t>-1344165429</t>
  </si>
  <si>
    <t>51</t>
  </si>
  <si>
    <t>D/113</t>
  </si>
  <si>
    <t>1738607789</t>
  </si>
  <si>
    <t>52</t>
  </si>
  <si>
    <t>D/114</t>
  </si>
  <si>
    <t>-192244967</t>
  </si>
  <si>
    <t>53</t>
  </si>
  <si>
    <t>D/115</t>
  </si>
  <si>
    <t>348925275</t>
  </si>
  <si>
    <t>54</t>
  </si>
  <si>
    <t>D/116</t>
  </si>
  <si>
    <t>-1122087051</t>
  </si>
  <si>
    <t>55</t>
  </si>
  <si>
    <t>D/117</t>
  </si>
  <si>
    <t>633072738</t>
  </si>
  <si>
    <t>56</t>
  </si>
  <si>
    <t>T/101</t>
  </si>
  <si>
    <t>D+M interiérový parapet š. 260 mm z DTD desky s laminovaným povrchem vč. kotvení a příslušenství (dle PD)</t>
  </si>
  <si>
    <t>1287055378</t>
  </si>
  <si>
    <t>57</t>
  </si>
  <si>
    <t>T/102</t>
  </si>
  <si>
    <t>D+M interiérový parapet š. 420 mm z DTD desky s laminovaným povrchem vč. kotvení a příslušenství (dle PD)</t>
  </si>
  <si>
    <t>2106535985</t>
  </si>
  <si>
    <t>58</t>
  </si>
  <si>
    <t>T/103</t>
  </si>
  <si>
    <t>D+M interiérový parapet š. 360 mm z DTD desky s laminovaným povrchem vč. kotvení a příslušenství (dle PD)</t>
  </si>
  <si>
    <t>-590352709</t>
  </si>
  <si>
    <t>59</t>
  </si>
  <si>
    <t>T/104</t>
  </si>
  <si>
    <t>-1673716053</t>
  </si>
  <si>
    <t>60</t>
  </si>
  <si>
    <t>T/105</t>
  </si>
  <si>
    <t>D+M interiérový parapet š. 295 mm z DTD desky s laminovaným povrchem vč. kotvení a příslušenství (dle PD)</t>
  </si>
  <si>
    <t>420999304</t>
  </si>
  <si>
    <t>61</t>
  </si>
  <si>
    <t>T/106</t>
  </si>
  <si>
    <t>D+M kuchyňská linka dl. 2,85 m vč. spotřebičů, kotvení a příslušenství (dle PD)</t>
  </si>
  <si>
    <t>2130494423</t>
  </si>
  <si>
    <t>62</t>
  </si>
  <si>
    <t>T/107</t>
  </si>
  <si>
    <t>D+M kuchyňská linka dl. 1,82 m vč. spotřebičů, kotvení a příslušenství (dle PD)</t>
  </si>
  <si>
    <t>895121719</t>
  </si>
  <si>
    <t>63</t>
  </si>
  <si>
    <t>T/108</t>
  </si>
  <si>
    <t>D+M kuchyňská linka dl. 2,75 m vč. spotřebičů, kotvení a příslušenství (dle PD)</t>
  </si>
  <si>
    <t>-2105117069</t>
  </si>
  <si>
    <t>64</t>
  </si>
  <si>
    <t>T/109</t>
  </si>
  <si>
    <t>D+M pokladní stěnové přepážky 1000 x 2400 mm vč.´kotvení a příslušenství (dle PD)</t>
  </si>
  <si>
    <t>-715412758</t>
  </si>
  <si>
    <t>767</t>
  </si>
  <si>
    <t>Konstrukce zámečnické</t>
  </si>
  <si>
    <t>65</t>
  </si>
  <si>
    <t>767541118</t>
  </si>
  <si>
    <t>Nosná konstrukce pro zdvojené podlahy (včetně dodávky materiálu) pro prostory s lehkým provozem z kovových rektifikačních stojek modulu 600 x 600 mm výšky přes 400 do 500 mm</t>
  </si>
  <si>
    <t>-860863398</t>
  </si>
  <si>
    <t>Zdvojená podlaha (pl)</t>
  </si>
  <si>
    <t>66</t>
  </si>
  <si>
    <t>767541411</t>
  </si>
  <si>
    <t>Montáž podlahových desek pro zdvojené podlahy rozměru 600 x 600 mm</t>
  </si>
  <si>
    <t>-1551992263</t>
  </si>
  <si>
    <t>67</t>
  </si>
  <si>
    <t>607952X1</t>
  </si>
  <si>
    <t>kalcium-sulfátové desky systémové zdvojené podlahy, spoj na pero-drážka + plně lepen, rastr 600x600mm, desky umístěné na rektifikovatelných nohách lepených k podkladu</t>
  </si>
  <si>
    <t>-1616250042</t>
  </si>
  <si>
    <t>48,1*1,05 'Přepočtené koeficientem množství</t>
  </si>
  <si>
    <t>68</t>
  </si>
  <si>
    <t>767541711</t>
  </si>
  <si>
    <t>Montáž podlahových desek pro zdvojené podlahy přiřezání dřevotřískových nebo kalciumsulfátových desek</t>
  </si>
  <si>
    <t>810591609</t>
  </si>
  <si>
    <t>Zdvojená podlaha - řezání (předpoklad dl)</t>
  </si>
  <si>
    <t>47,87/2</t>
  </si>
  <si>
    <t>69</t>
  </si>
  <si>
    <t>7675411X1</t>
  </si>
  <si>
    <t>Systémové schody zdvojené podlahy 150 x 300 mm (dle PD)</t>
  </si>
  <si>
    <t>-346091635</t>
  </si>
  <si>
    <t>Zdvojená podlaha - schody (dl)</t>
  </si>
  <si>
    <t>1,37*2</t>
  </si>
  <si>
    <t>70</t>
  </si>
  <si>
    <t>Z/101</t>
  </si>
  <si>
    <t>D+M vybavení WC imobilní z nerezi vč. kotvení a příslušesntví (dle PD)</t>
  </si>
  <si>
    <t>-1588486337</t>
  </si>
  <si>
    <t>71</t>
  </si>
  <si>
    <t>Z/102</t>
  </si>
  <si>
    <t>D+M ochrana rohů z kartačované nerezi "L" 30 x 30 x 1 mm vč. kotvení a příslušenství (dle PD)</t>
  </si>
  <si>
    <t>982474425</t>
  </si>
  <si>
    <t>72</t>
  </si>
  <si>
    <t>Z/103</t>
  </si>
  <si>
    <t>D+M přechodová lišta z karatčované nerezi š. 30 mm vč. kotvení a příslušenství (dle PD)</t>
  </si>
  <si>
    <t>1056335441</t>
  </si>
  <si>
    <t>73</t>
  </si>
  <si>
    <t>998767101</t>
  </si>
  <si>
    <t>Přesun hmot pro zámečnické konstrukce stanovený z hmotnosti přesunovaného materiálu vodorovná dopravní vzdálenost do 50 m v objektech výšky do 6 m</t>
  </si>
  <si>
    <t>1085104941</t>
  </si>
  <si>
    <t>771</t>
  </si>
  <si>
    <t>Podlahy z dlaždic</t>
  </si>
  <si>
    <t>74</t>
  </si>
  <si>
    <t>771121011</t>
  </si>
  <si>
    <t>Příprava podkladu před provedením dlažby nátěr penetrační na podlahu</t>
  </si>
  <si>
    <t>-1437655329</t>
  </si>
  <si>
    <t>Keramická dlažba - penetrace (pl)</t>
  </si>
  <si>
    <t>75</t>
  </si>
  <si>
    <t>771574312</t>
  </si>
  <si>
    <t>Montáž podlah z dlaždic keramických lepených flexibilním rychletuhnoucím lepidlem maloformátových hladkých přes 9 do 12 ks/m2</t>
  </si>
  <si>
    <t>829581345</t>
  </si>
  <si>
    <t>Keramická dlažba (pl)</t>
  </si>
  <si>
    <t>5,04+1,68+1,81+1,69+4,11+1,72</t>
  </si>
  <si>
    <t>76</t>
  </si>
  <si>
    <t>597610X1</t>
  </si>
  <si>
    <t>dlažba keramická slinutá hladká do interiéru i exteriéru přes 9 do 12ks/m2</t>
  </si>
  <si>
    <t>-335853692</t>
  </si>
  <si>
    <t>16,05*1,1 'Přepočtené koeficientem množství</t>
  </si>
  <si>
    <t>77</t>
  </si>
  <si>
    <t>771591115</t>
  </si>
  <si>
    <t>Podlahy - dokončovací práce spárování silikonem</t>
  </si>
  <si>
    <t>1848528648</t>
  </si>
  <si>
    <t>Keramická dlažba - silikon (dl)</t>
  </si>
  <si>
    <t>9,3+5,3+5,46+5,31+8,5+5,32</t>
  </si>
  <si>
    <t>78</t>
  </si>
  <si>
    <t>998771101</t>
  </si>
  <si>
    <t>Přesun hmot pro podlahy z dlaždic stanovený z hmotnosti přesunovaného materiálu vodorovná dopravní vzdálenost do 50 m v objektech výšky do 6 m</t>
  </si>
  <si>
    <t>352155001</t>
  </si>
  <si>
    <t>776</t>
  </si>
  <si>
    <t>Podlahy povlakové</t>
  </si>
  <si>
    <t>79</t>
  </si>
  <si>
    <t>776121111</t>
  </si>
  <si>
    <t>Příprava podkladu penetrace vodou ředitelná na savý podklad (válečkováním) ředěná v poměru 1:3 podlah</t>
  </si>
  <si>
    <t>106531789</t>
  </si>
  <si>
    <t>PVC - penetrace (pl)</t>
  </si>
  <si>
    <t>80</t>
  </si>
  <si>
    <t>776221111</t>
  </si>
  <si>
    <t>Montáž podlahovin z PVC lepením standardním lepidlem z pásů standardních</t>
  </si>
  <si>
    <t>1398272243</t>
  </si>
  <si>
    <t>PVC (pl)</t>
  </si>
  <si>
    <t>14,66+3,83+2,87+5,03+6,86+3,61+9,02</t>
  </si>
  <si>
    <t>Mezisoučet</t>
  </si>
  <si>
    <t>22,67+4,85+3,29+2,49+2,49+6,88+5,43</t>
  </si>
  <si>
    <t>81</t>
  </si>
  <si>
    <t>28412285</t>
  </si>
  <si>
    <t>krytina podlahová heterogenní tl 2mm</t>
  </si>
  <si>
    <t>-1505172165</t>
  </si>
  <si>
    <t>93,98*1,1 'Přepočtené koeficientem množství</t>
  </si>
  <si>
    <t>82</t>
  </si>
  <si>
    <t>776411111</t>
  </si>
  <si>
    <t>Montáž soklíků lepením obvodových, výšky do 80 mm</t>
  </si>
  <si>
    <t>682059061</t>
  </si>
  <si>
    <t>PVC - sokl (dl)</t>
  </si>
  <si>
    <t>16,28+8,6+19,75+6,8+11,5+10,75+8,97+13,07+9,0+7,7+6,88+5,43</t>
  </si>
  <si>
    <t>83</t>
  </si>
  <si>
    <t>28411009</t>
  </si>
  <si>
    <t>lišta soklová PVC 18x80mm</t>
  </si>
  <si>
    <t>1762407971</t>
  </si>
  <si>
    <t>124,73*1,1 'Přepočtené koeficientem množství</t>
  </si>
  <si>
    <t>84</t>
  </si>
  <si>
    <t>998776101</t>
  </si>
  <si>
    <t>Přesun hmot pro podlahy povlakové stanovený z hmotnosti přesunovaného materiálu vodorovná dopravní vzdálenost do 50 m v objektech výšky do 6 m</t>
  </si>
  <si>
    <t>-1503677797</t>
  </si>
  <si>
    <t>777</t>
  </si>
  <si>
    <t>Podlahy lité</t>
  </si>
  <si>
    <t>85</t>
  </si>
  <si>
    <t>777131101</t>
  </si>
  <si>
    <t>Penetrační nátěr podlahy epoxidový na podklad suchý a vyzrálý</t>
  </si>
  <si>
    <t>1919832781</t>
  </si>
  <si>
    <t>Epoxidová stěrka - penetrace (pl)</t>
  </si>
  <si>
    <t>86</t>
  </si>
  <si>
    <t>777511103</t>
  </si>
  <si>
    <t>Krycí stěrka dekorativní epoxidová, tloušťky přes 1 do 2 mm</t>
  </si>
  <si>
    <t>550329225</t>
  </si>
  <si>
    <t>Epoxidová stěrka (pl)</t>
  </si>
  <si>
    <t>87</t>
  </si>
  <si>
    <t>777511107</t>
  </si>
  <si>
    <t>Krycí stěrka dekorativní polyuretanová, tloušťky protiskluzná úprava prosyp pískem</t>
  </si>
  <si>
    <t>100929157</t>
  </si>
  <si>
    <t>88</t>
  </si>
  <si>
    <t>777911113</t>
  </si>
  <si>
    <t>Napojení na stěnu nebo sokl fabionem z epoxidové stěrky plněné pískem a výplňovým spárovým profilem s trvale pružným tmelem pohyblivé</t>
  </si>
  <si>
    <t>2063206728</t>
  </si>
  <si>
    <t>Epoxidov sokl (dl)</t>
  </si>
  <si>
    <t>43,75+5,18</t>
  </si>
  <si>
    <t>89</t>
  </si>
  <si>
    <t>998777101</t>
  </si>
  <si>
    <t>Přesun hmot pro podlahy lité stanovený z hmotnosti přesunovaného materiálu vodorovná dopravní vzdálenost do 50 m v objektech výšky do 6 m</t>
  </si>
  <si>
    <t>1919340719</t>
  </si>
  <si>
    <t>781</t>
  </si>
  <si>
    <t>Dokončovací práce - obklady</t>
  </si>
  <si>
    <t>90</t>
  </si>
  <si>
    <t>781121011</t>
  </si>
  <si>
    <t>Příprava podkladu před provedením obkladu nátěr penetrační na stěnu</t>
  </si>
  <si>
    <t>1083674668</t>
  </si>
  <si>
    <t>Keramické obklady - penetrace (pl)</t>
  </si>
  <si>
    <t>91</t>
  </si>
  <si>
    <t>781474115</t>
  </si>
  <si>
    <t>Montáž obkladů vnitřních stěn z dlaždic keramických lepených flexibilním lepidlem maloformátových hladkých přes 22 do 25 ks/m2</t>
  </si>
  <si>
    <t>433109356</t>
  </si>
  <si>
    <t>Keramické obklady (dl * v)</t>
  </si>
  <si>
    <t>(1,05+1,6*2+0,75)*2,0</t>
  </si>
  <si>
    <t>(0,75*2+1,13)*2,0</t>
  </si>
  <si>
    <t>(1,06+1,6*2+0,75)*2,0</t>
  </si>
  <si>
    <t>(2,26*2+1,1)*2,0</t>
  </si>
  <si>
    <t>(1,55*2+1,11)*1,6</t>
  </si>
  <si>
    <t>(2,75+1,37+0,23+2,65+0,7)*2,0</t>
  </si>
  <si>
    <t>92</t>
  </si>
  <si>
    <t>59761039</t>
  </si>
  <si>
    <t>obklad keramický hladký přes 22 do 25ks/m2</t>
  </si>
  <si>
    <t>1292204724</t>
  </si>
  <si>
    <t>69,896*1,1 'Přepočtené koeficientem množství</t>
  </si>
  <si>
    <t>93</t>
  </si>
  <si>
    <t>781474154</t>
  </si>
  <si>
    <t>Montáž obkladů vnitřních stěn z dlaždic keramických lepených flexibilním lepidlem velkoformátových hladkých přes 4 do 6 ks/m2</t>
  </si>
  <si>
    <t>171808458</t>
  </si>
  <si>
    <t>(2,69+1,85+2,9+0,12+0,79)*2,0</t>
  </si>
  <si>
    <t>94</t>
  </si>
  <si>
    <t>59761001</t>
  </si>
  <si>
    <t>obklad velkoformátový keramický hladký přes 4 do 6ks/m2</t>
  </si>
  <si>
    <t>2103026671</t>
  </si>
  <si>
    <t>16,7*1,15 'Přepočtené koeficientem množství</t>
  </si>
  <si>
    <t>95</t>
  </si>
  <si>
    <t>781491011</t>
  </si>
  <si>
    <t>Montáž zrcadel lepených silikonovým tmelem na podkladní omítku, plochy do 1 m2</t>
  </si>
  <si>
    <t>-1419964786</t>
  </si>
  <si>
    <t>Zrcadlo (dl * š )</t>
  </si>
  <si>
    <t>0,6*0,9*5</t>
  </si>
  <si>
    <t>96</t>
  </si>
  <si>
    <t>63465126</t>
  </si>
  <si>
    <t>zrcadlo nemontované čiré tl 5mm max rozměr 3210x2250mm</t>
  </si>
  <si>
    <t>-657464129</t>
  </si>
  <si>
    <t>2,7*1,1 'Přepočtené koeficientem množství</t>
  </si>
  <si>
    <t>97</t>
  </si>
  <si>
    <t>781494511</t>
  </si>
  <si>
    <t>Obklad - dokončující práce profily ukončovací lepené flexibilním lepidlem ukončovací</t>
  </si>
  <si>
    <t>-1411677575</t>
  </si>
  <si>
    <t>Keramické obklady - ukončovací profil (dl)</t>
  </si>
  <si>
    <t>(2,69+1,85+2,9+0,12+0,79+2,0)</t>
  </si>
  <si>
    <t>(1,05+1,6*2+0,75)</t>
  </si>
  <si>
    <t>(0,75*2+1,13)</t>
  </si>
  <si>
    <t>(1,06+1,6*2+0,75)</t>
  </si>
  <si>
    <t>(2,26*2+1,1)</t>
  </si>
  <si>
    <t>(1,55*2+1,11)</t>
  </si>
  <si>
    <t>(2,75+1,37+0,23+2,65+0,7+2,0)</t>
  </si>
  <si>
    <t>98</t>
  </si>
  <si>
    <t>781495115</t>
  </si>
  <si>
    <t>Obklad - dokončující práce ostatní práce spárování silikonem</t>
  </si>
  <si>
    <t>547515481</t>
  </si>
  <si>
    <t>Keramické obklady - silikon (dl)</t>
  </si>
  <si>
    <t>2,0*30+1,6*4</t>
  </si>
  <si>
    <t>99</t>
  </si>
  <si>
    <t>998781101</t>
  </si>
  <si>
    <t>Přesun hmot pro obklady keramické stanovený z hmotnosti přesunovaného materiálu vodorovná dopravní vzdálenost do 50 m v objektech výšky do 6 m</t>
  </si>
  <si>
    <t>-1815667873</t>
  </si>
  <si>
    <t>783</t>
  </si>
  <si>
    <t>Dokončovací práce - nátěry</t>
  </si>
  <si>
    <t>100</t>
  </si>
  <si>
    <t>783923171</t>
  </si>
  <si>
    <t>Penetrační nátěr betonových podlah hrubých akrylátový</t>
  </si>
  <si>
    <t>-69499415</t>
  </si>
  <si>
    <t>101</t>
  </si>
  <si>
    <t>783927151</t>
  </si>
  <si>
    <t>Krycí (uzavírací) nátěr betonových podlah jednonásobný akrylátový</t>
  </si>
  <si>
    <t>-1245175912</t>
  </si>
  <si>
    <t>Podlaha - nátěr (pl)</t>
  </si>
  <si>
    <t>784</t>
  </si>
  <si>
    <t>Dokončovací práce - malby a tapety</t>
  </si>
  <si>
    <t>102</t>
  </si>
  <si>
    <t>784181121</t>
  </si>
  <si>
    <t>Penetrace podkladu jednonásobná hloubková v místnostech výšky do 3,80 m</t>
  </si>
  <si>
    <t>286759543</t>
  </si>
  <si>
    <t>Malby - penetrace (pl)</t>
  </si>
  <si>
    <t>103</t>
  </si>
  <si>
    <t>784211101</t>
  </si>
  <si>
    <t>Malby z malířských směsí otěruvzdorných za mokra dvojnásobné, bílé za mokra otěruvzdorné výborně v místnostech výšky do 3,80 m</t>
  </si>
  <si>
    <t>-721084533</t>
  </si>
  <si>
    <t>Malby (dl * v) - otvory (dl * v)</t>
  </si>
  <si>
    <t>SDK_příčka_100_pl*2</t>
  </si>
  <si>
    <t>SDK_příčka_150_pl*2</t>
  </si>
  <si>
    <t>-keram_obklad_1_pl</t>
  </si>
  <si>
    <t>-keram_obklad_2_pl</t>
  </si>
  <si>
    <t>OST</t>
  </si>
  <si>
    <t>Ostatní</t>
  </si>
  <si>
    <t>104</t>
  </si>
  <si>
    <t>OV/101</t>
  </si>
  <si>
    <t>D+M přesnosný hasící přístroj 34A vč. kotvení a příslušenství (dle PD)</t>
  </si>
  <si>
    <t>-1081908974</t>
  </si>
  <si>
    <t>105</t>
  </si>
  <si>
    <t>OV/102</t>
  </si>
  <si>
    <t>D+M čistící interiérová rohož 1460 x 1370 mm vč. rámečku, kotvení, přípravy podkladu a příslušenství (dle PD)</t>
  </si>
  <si>
    <t>-558716551</t>
  </si>
  <si>
    <t>106</t>
  </si>
  <si>
    <t>OV/103</t>
  </si>
  <si>
    <t>D+M dveřní štítek - úklidová místnost, 80 x 80 mm vč. kotvení a příslušenství )dle PD)</t>
  </si>
  <si>
    <t>479286245</t>
  </si>
  <si>
    <t>107</t>
  </si>
  <si>
    <t>OV/104</t>
  </si>
  <si>
    <t>D+M dveřní štítek - pisoár, 80 x 80 mm vč. kotvení a příslušenství )dle PD)</t>
  </si>
  <si>
    <t>-824934689</t>
  </si>
  <si>
    <t>108</t>
  </si>
  <si>
    <t>OV/105</t>
  </si>
  <si>
    <t>D+M dveřní štítek - WC, 80 x 80 mm vč. kotvení a příslušenství )dle PD)</t>
  </si>
  <si>
    <t>929458531</t>
  </si>
  <si>
    <t>109</t>
  </si>
  <si>
    <t>OV/106</t>
  </si>
  <si>
    <t>1750429379</t>
  </si>
  <si>
    <t>110</t>
  </si>
  <si>
    <t>OV/107</t>
  </si>
  <si>
    <t>D+M dveřní štítek - personál, 80 x 80 mm vč. kotvení a příslušenství (dle PD)</t>
  </si>
  <si>
    <t>-1877226746</t>
  </si>
  <si>
    <t>111</t>
  </si>
  <si>
    <t>OV/108</t>
  </si>
  <si>
    <t>D+M čistící interiérová rohož 3480 x 1200 mm vč. rámečku, kotvení, přípravy podkladu a příslušenství (dle PD)</t>
  </si>
  <si>
    <t>2054092592</t>
  </si>
  <si>
    <t>112</t>
  </si>
  <si>
    <t>OV/109</t>
  </si>
  <si>
    <t>D+M zrcadlo na WV imobilní 600 x 900 mm vč. kotvení a příslušenství (dle PD)</t>
  </si>
  <si>
    <t>699596495</t>
  </si>
  <si>
    <t>113</t>
  </si>
  <si>
    <t>OV/110</t>
  </si>
  <si>
    <t>D+M označení nástupního a výstupního stupně - plastová nálepka D25 mm vč. kotvení a příslušenství (dle PD)</t>
  </si>
  <si>
    <t>847182673</t>
  </si>
  <si>
    <t>114</t>
  </si>
  <si>
    <t>OV/111</t>
  </si>
  <si>
    <t>D+M čistící interiérová rohož 1370 x 1380 mm vč. rámečku, kotvení, přípravy podkladu a příslušenství (dle PD)</t>
  </si>
  <si>
    <t>-2052712892</t>
  </si>
  <si>
    <t>115</t>
  </si>
  <si>
    <t>OV/112</t>
  </si>
  <si>
    <t>D+M revizní dvířka do podhledu 400 x 400 mm vč. kotvení a příslušenství (dle PD)</t>
  </si>
  <si>
    <t>-673419043</t>
  </si>
  <si>
    <t>116</t>
  </si>
  <si>
    <t>OV/113</t>
  </si>
  <si>
    <t>D+M revizní dvířka do předstěny 300 x 250 mm vč. kotvení a příslušenství (dle PD)</t>
  </si>
  <si>
    <t>718187711</t>
  </si>
  <si>
    <t>117</t>
  </si>
  <si>
    <t>OV/114</t>
  </si>
  <si>
    <t>D+M revizní dvířka do předstěny 300 x 300 mm vč. kotvení a příslušenství (dle PD)</t>
  </si>
  <si>
    <t>-335855994</t>
  </si>
  <si>
    <t>118</t>
  </si>
  <si>
    <t>OV/115</t>
  </si>
  <si>
    <t>D+M revizní dvířka do podhledu 300 x 300 mm vč. kotvení a příslušenství (dle PD)</t>
  </si>
  <si>
    <t>563270902</t>
  </si>
  <si>
    <t>hlavice_obj</t>
  </si>
  <si>
    <t>30,027</t>
  </si>
  <si>
    <t>piloty_obj</t>
  </si>
  <si>
    <t>22,345</t>
  </si>
  <si>
    <t>výkop_1_obj</t>
  </si>
  <si>
    <t>157,5</t>
  </si>
  <si>
    <t>výkop_2_obj</t>
  </si>
  <si>
    <t>13,505</t>
  </si>
  <si>
    <t>základy_deska_obj</t>
  </si>
  <si>
    <t>47,158</t>
  </si>
  <si>
    <t>zásyp_obj</t>
  </si>
  <si>
    <t>127,473</t>
  </si>
  <si>
    <t>D 101.02 - Betonové konstrukce</t>
  </si>
  <si>
    <t xml:space="preserve">    1 - Zemní práce</t>
  </si>
  <si>
    <t xml:space="preserve">    2 - Zakládání</t>
  </si>
  <si>
    <t xml:space="preserve">    997 - Přesun sutě</t>
  </si>
  <si>
    <t>Zemní práce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</si>
  <si>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</si>
  <si>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</si>
  <si>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-1542658418</t>
  </si>
  <si>
    <t>Výkopy - patky (dl * š * v)</t>
  </si>
  <si>
    <t>2,5*2,5*1,2*21</t>
  </si>
  <si>
    <t>132254101</t>
  </si>
  <si>
    <t>Hloubení zapažených rýh šířky do 800 mm strojně s urovnáním dna do předepsaného profilu a spádu v hornině třídy těžitelnosti I skupiny 3 do 20 m3</t>
  </si>
  <si>
    <t>300325066</t>
  </si>
  <si>
    <t>Výkopy - pasy (dl * š * v)</t>
  </si>
  <si>
    <t>(5,02*2+18,8+2,75)*0,45*0,95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</si>
  <si>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</si>
  <si>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</si>
  <si>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-598567810</t>
  </si>
  <si>
    <t>Zemina - přesun na deponii (oj)</t>
  </si>
  <si>
    <t>167151101</t>
  </si>
  <si>
    <t>Nakládání, skládání a překládání neulehlého výkopku nebo sypaniny strojně nakládání, množství do 100 m3, z horniny třídy těžitelnosti I, skupiny 1 až 3</t>
  </si>
  <si>
    <t>815648429</t>
  </si>
  <si>
    <t>Zemina - nakládání (obj)</t>
  </si>
  <si>
    <t>171251201</t>
  </si>
  <si>
    <t>Uložení sypaniny na skládky nebo meziskládky bez hutnění s upravením uložené sypaniny do předepsaného tvaru</t>
  </si>
  <si>
    <t>158145776</t>
  </si>
  <si>
    <t>Zemina - uložení na deponii (oj)</t>
  </si>
  <si>
    <t>174151101</t>
  </si>
  <si>
    <t>Zásyp sypaninou z jakékoliv horniny strojně s uložením výkopku ve vrstvách se zhutněním jam, šachet, rýh nebo kolem objektů v těchto vykopávkách</t>
  </si>
  <si>
    <t>-4693313</t>
  </si>
  <si>
    <t>Zásyp (obj)</t>
  </si>
  <si>
    <t>-hlavice_obj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</si>
  <si>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</si>
  <si>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</si>
  <si>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-1373485508</t>
  </si>
  <si>
    <t>Základy - podsyp (pl * v)</t>
  </si>
  <si>
    <t>240,2*0,17</t>
  </si>
  <si>
    <t>zemní_deska_obj</t>
  </si>
  <si>
    <t>10364100</t>
  </si>
  <si>
    <t>zemina pro terénní úpravy - tříděná</t>
  </si>
  <si>
    <t>-693773109</t>
  </si>
  <si>
    <t>40,834*2 'Přepočtené koeficientem množství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</si>
  <si>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</si>
  <si>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</si>
  <si>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1966851498</t>
  </si>
  <si>
    <t>Zemina - odvoz na skládku(obj)</t>
  </si>
  <si>
    <t>-zásyp_obj</t>
  </si>
  <si>
    <t>171201221</t>
  </si>
  <si>
    <t>Poplatek za uložení stavebního odpadu na skládce (skládkovné) zeminy a kamení zatříděného do Katalogu odpadů pod kódem 17 05 04</t>
  </si>
  <si>
    <t>vlastni (okolní skládky)</t>
  </si>
  <si>
    <t>-541390524</t>
  </si>
  <si>
    <t>65,877*2 'Přepočtené koeficientem množství</t>
  </si>
  <si>
    <t>Zakládání</t>
  </si>
  <si>
    <t>226212113</t>
  </si>
  <si>
    <t>Velkoprofilové vrty náběrovým vrtáním svislé zapažené ocelovými pažnicemi průměru přes 550 do 650 mm, v hl od 0 do 5 m v hornině tř. III</t>
  </si>
  <si>
    <t>1018725697</t>
  </si>
  <si>
    <t>Piloty - vrty (dl)</t>
  </si>
  <si>
    <t>P41</t>
  </si>
  <si>
    <t>3,5</t>
  </si>
  <si>
    <t>P42</t>
  </si>
  <si>
    <t>P43</t>
  </si>
  <si>
    <t>P44</t>
  </si>
  <si>
    <t>P45</t>
  </si>
  <si>
    <t>P46</t>
  </si>
  <si>
    <t>P47</t>
  </si>
  <si>
    <t>P49</t>
  </si>
  <si>
    <t>3,0</t>
  </si>
  <si>
    <t>P50</t>
  </si>
  <si>
    <t>P52</t>
  </si>
  <si>
    <t>P53</t>
  </si>
  <si>
    <t>P55</t>
  </si>
  <si>
    <t>P56</t>
  </si>
  <si>
    <t>P57</t>
  </si>
  <si>
    <t>P58</t>
  </si>
  <si>
    <t>P59</t>
  </si>
  <si>
    <t>P60</t>
  </si>
  <si>
    <t>P61</t>
  </si>
  <si>
    <t>226212213</t>
  </si>
  <si>
    <t>Velkoprofilové vrty náběrovým vrtáním svislé zapažené ocelovými pažnicemi průměru přes 550 do 650 mm, v hl od 0 do 10 m v hornině tř. III</t>
  </si>
  <si>
    <t>-991321819</t>
  </si>
  <si>
    <t>P48</t>
  </si>
  <si>
    <t>5,5</t>
  </si>
  <si>
    <t>P51</t>
  </si>
  <si>
    <t>P54</t>
  </si>
  <si>
    <t>231212112</t>
  </si>
  <si>
    <t>Zřízení výplně pilot zapažených s vytažením pažnic z vrtu svislých z betonu železového, v hl od 0 do 10 m, při průměru piloty přes 450 do 650 mm</t>
  </si>
  <si>
    <t>-2031190606</t>
  </si>
  <si>
    <t>Piloty (dl)</t>
  </si>
  <si>
    <t>589329X1</t>
  </si>
  <si>
    <t>beton C 25/30 XC2 XA1 kamenivo frakce 0/16</t>
  </si>
  <si>
    <t>2137418746</t>
  </si>
  <si>
    <t>Piloty (dl * pl)</t>
  </si>
  <si>
    <t>3,5*((0,62/2)^2*PI)</t>
  </si>
  <si>
    <t>5,5*((0,62/2)^2*PI)</t>
  </si>
  <si>
    <t>3*((0,62/2)^2*PI)</t>
  </si>
  <si>
    <t>22,345*1,1 'Přepočtené koeficientem množství</t>
  </si>
  <si>
    <t>231611114</t>
  </si>
  <si>
    <t>Výztuž pilot betonovaných do země z oceli 10 505 (R)</t>
  </si>
  <si>
    <t>-477421322</t>
  </si>
  <si>
    <t>Piloty - výztuž (hm)</t>
  </si>
  <si>
    <t>1,524</t>
  </si>
  <si>
    <t>239111112</t>
  </si>
  <si>
    <t>Odbourání vrchní znehodnocené části výplně betonových pilot při průměru piloty přes 450 do 650 mm</t>
  </si>
  <si>
    <t>1396771965</t>
  </si>
  <si>
    <t>Piloty - odbourání znehodnocené části (dl * p)</t>
  </si>
  <si>
    <t>1,0*21</t>
  </si>
  <si>
    <t>273313511</t>
  </si>
  <si>
    <t>Základy z betonu prostého desky z betonu kamenem neprokládaného tř. C 12/15</t>
  </si>
  <si>
    <t>1786198417</t>
  </si>
  <si>
    <t>Základy - podkladní beton (obj)</t>
  </si>
  <si>
    <t>30,0</t>
  </si>
  <si>
    <t>274313911</t>
  </si>
  <si>
    <t>Základy z betonu prostého pasy betonu kamenem neprokládaného tř. C 30/37</t>
  </si>
  <si>
    <t>842268809</t>
  </si>
  <si>
    <t>Základy - pasy (dl * š * v)</t>
  </si>
  <si>
    <t>(5,02*2+18,8+2,75)*0,45*1,25</t>
  </si>
  <si>
    <t>274351121</t>
  </si>
  <si>
    <t>Bednění základů pasů rovné zřízení</t>
  </si>
  <si>
    <t>1489958464</t>
  </si>
  <si>
    <t>Základy - bednění pasů (dl * v)</t>
  </si>
  <si>
    <t>(5,02*2+18,8+2,75)*0,3*2</t>
  </si>
  <si>
    <t>274351122</t>
  </si>
  <si>
    <t>Bednění základů pasů rovné odstranění</t>
  </si>
  <si>
    <t>-2134698735</t>
  </si>
  <si>
    <t>275322611</t>
  </si>
  <si>
    <t>Základy z betonu železového (bez výztuže) patky z betonu se zvýšenými nároky na prostředí tř. C 30/37</t>
  </si>
  <si>
    <t>-1918602118</t>
  </si>
  <si>
    <t>Hlavice (pl * v)</t>
  </si>
  <si>
    <t>H1</t>
  </si>
  <si>
    <t>((1,2/2)^2*PI)*1,2*17</t>
  </si>
  <si>
    <t>H2</t>
  </si>
  <si>
    <t>((1,2/2)^2*PI)*1,2*2</t>
  </si>
  <si>
    <t>H3</t>
  </si>
  <si>
    <t>((1,5/2)^2*PI)*1,2*2</t>
  </si>
  <si>
    <t>275351121</t>
  </si>
  <si>
    <t>Bednění základů patek zřízení</t>
  </si>
  <si>
    <t>-463776056</t>
  </si>
  <si>
    <t>Hlavice - bednění (dl * v)</t>
  </si>
  <si>
    <t>(1,2*PI)*1,2*17</t>
  </si>
  <si>
    <t>(1,2*PI)*1,2*2</t>
  </si>
  <si>
    <t>(1,5*PI)*1,2*2</t>
  </si>
  <si>
    <t>275351122</t>
  </si>
  <si>
    <t>Bednění základů patek odstranění</t>
  </si>
  <si>
    <t>-1531215131</t>
  </si>
  <si>
    <t>275361821</t>
  </si>
  <si>
    <t>Výztuž základů patek z betonářské oceli 10 505 (R)</t>
  </si>
  <si>
    <t>681735040</t>
  </si>
  <si>
    <t>Hlavice - výztuž (obj * hm)</t>
  </si>
  <si>
    <t>hlavice_obj*105,0/1000</t>
  </si>
  <si>
    <t>273322611</t>
  </si>
  <si>
    <t>Základy z betonu železového (bez výztuže) desky z betonu se zvýšenými nároky na prostředí tř. C 30/37</t>
  </si>
  <si>
    <t>412088222</t>
  </si>
  <si>
    <t>Základy - deska (pl * v)</t>
  </si>
  <si>
    <t>235,79*0,2</t>
  </si>
  <si>
    <t>273351121</t>
  </si>
  <si>
    <t>Bednění základů desek zřízení</t>
  </si>
  <si>
    <t>-1919568667</t>
  </si>
  <si>
    <t>Základy - bednění desky (dl * v)</t>
  </si>
  <si>
    <t>64,4*0,2</t>
  </si>
  <si>
    <t>273351122</t>
  </si>
  <si>
    <t>Bednění základů desek odstranění</t>
  </si>
  <si>
    <t>1108780148</t>
  </si>
  <si>
    <t>273361821</t>
  </si>
  <si>
    <t>Výztuž základů desek z betonářské oceli 10 505 (R) nebo BSt 500</t>
  </si>
  <si>
    <t>1710723521</t>
  </si>
  <si>
    <t>Základy - výztuž desky (obj * hm)</t>
  </si>
  <si>
    <t>základy_deska_obj*135,0/1000</t>
  </si>
  <si>
    <t>2733541X1</t>
  </si>
  <si>
    <t>Prostupy, chráničky, propustky základem (dle PD)</t>
  </si>
  <si>
    <t>-1052568113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</si>
  <si>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</si>
  <si>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</si>
  <si>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</si>
  <si>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</si>
  <si>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-41764707</t>
  </si>
  <si>
    <t>997002519</t>
  </si>
  <si>
    <t>Vodorovné přemístění suti a vybouraných hmot bez naložení, se složením a hrubým urovnáním Příplatek k ceně za každý další i započatý 1 km přes 1 km</t>
  </si>
  <si>
    <t>1921873660</t>
  </si>
  <si>
    <t>11,949*6 'Přepočtené koeficientem množství</t>
  </si>
  <si>
    <t>997002611</t>
  </si>
  <si>
    <t>Nakládání suti a vybouraných hmot na dopravní prostředek pro vodorovné přemístění</t>
  </si>
  <si>
    <t>274787382</t>
  </si>
  <si>
    <t>997013601</t>
  </si>
  <si>
    <t>Poplatek za uložení stavebního odpadu na skládce (skládkovné) z prostého betonu zatříděného do Katalogu odpadů pod kódem 17 01 01</t>
  </si>
  <si>
    <t>1724303008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</si>
  <si>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</si>
  <si>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</si>
  <si>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-56427964</t>
  </si>
  <si>
    <t>D 101.03 - Ocelové konstrukce</t>
  </si>
  <si>
    <t>9539461X1</t>
  </si>
  <si>
    <t>Montáž atypických ocelových kcí</t>
  </si>
  <si>
    <t>-1540379710</t>
  </si>
  <si>
    <t>130109X1</t>
  </si>
  <si>
    <t>ocelová konstrukce (dle PD)</t>
  </si>
  <si>
    <t>-1412465626</t>
  </si>
  <si>
    <t>76,155*1,05 'Přepočtené koeficientem množství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</si>
  <si>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</si>
  <si>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</si>
  <si>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-701253619</t>
  </si>
  <si>
    <t>D 101.04 - Obvodový plášť</t>
  </si>
  <si>
    <t xml:space="preserve">    9 - Ostatní konstrukce a práce</t>
  </si>
  <si>
    <t>Ostatní konstrukce a práce</t>
  </si>
  <si>
    <t>1a</t>
  </si>
  <si>
    <t>D+M Skládaný plášť zateplený - pohledové kovové kazety - "C" kazety na ocelové podkonstrukci (kompletní dodávka včetně příslušenství, doplňků a úpravy ostění a rohů)</t>
  </si>
  <si>
    <t>633400915</t>
  </si>
  <si>
    <t>P</t>
  </si>
  <si>
    <t>Poznámka k položce:_x000D_
•         C kazety 160/600/1_x000D_
•         Minerální vlna tl. 160mm, ρ=65kg/m3_x000D_
•         Minerální vlna tl. 50mm, ρ=65kg/m3 s kašírem_x000D_
•         Al. podkonstrukce pro provětrávaný plášť_x000D_
•         Závěsný systém pro zavěšení kazet_x000D_
•         Kazeta z Al. Plechu tl.3mm, RAL 9007</t>
  </si>
  <si>
    <t>1b</t>
  </si>
  <si>
    <t>D+M Skládaný plášť zateplený - pohledové perforované kovové kazety - "C" kazety na ocelové podkonstrukci (kompletní dodávka včetně příslušenství, doplňků a úpravy ostění a rohů)</t>
  </si>
  <si>
    <t>-1130147479</t>
  </si>
  <si>
    <t>Poznámka k položce:_x000D_
•         C kazety 160/600/1_x000D_
•         Minerální vlna tl. 160mm, ρ=65kg/m3_x000D_
•         Minerální vlna tl. 50mm, ρ=65kg/m3 s kašírem_x000D_
•         Al. podkonstrukce pro provětrávaný plášť_x000D_
•         Kazeta z Al. perforovaného plechu tl.3mm, RAL 9007</t>
  </si>
  <si>
    <t>2.1.1</t>
  </si>
  <si>
    <t>D+M Skládaný plášť nezateplený - pohledové kovové plechy - stěna (kompletní dodávka včetně příslušenství, doplňků a úpravy ostění a rohů)</t>
  </si>
  <si>
    <t>-85705869</t>
  </si>
  <si>
    <t>Poznámka k položce:_x000D_
•         C kazety 160/600/1_x000D_
•         Al. podkonstrukce pro provětrávaný plášť_x000D_
•         Závěsný systém pro zavěšení kazet_x000D_
•         Kazeta z Al. plechu tl.3mm, RAL 9007</t>
  </si>
  <si>
    <t>2.2.1</t>
  </si>
  <si>
    <t>D+M Skládaný plášť nezateplený - pohledové kovové plechy - střecha (kompletní dodávka včetně příslušenství, doplňků a úpravy rohů)</t>
  </si>
  <si>
    <t>1609837122</t>
  </si>
  <si>
    <t>Poznámka k položce:_x000D_
•         Trapézový plech 50/260/1_x000D_
•         OSB3 deska tl. 15mm_x000D_
•         PVC fólie_x000D_
•         Al. podkonstrukce_x000D_
•         Kazeta z Al. plechu tl.3mm, RAL 9007</t>
  </si>
  <si>
    <t>2.3.1</t>
  </si>
  <si>
    <t>D+M Skládaný plášť nezateplený - pohledové kovové plechy - podhled (kompletní dodávka včetně příslušenství, doplňků a úpravy rohů)</t>
  </si>
  <si>
    <t>1341137736</t>
  </si>
  <si>
    <t>Poznámka k položce:_x000D_
•         Al. podkonstrukce pro provětrávaný plášť_x000D_
•         Kazeta z Al. plechu tl.3mm, RAL 9007</t>
  </si>
  <si>
    <t>3.1.1</t>
  </si>
  <si>
    <t>D+M Zelená střecha (kompletní dodávka včetně příslušenství, doplňků)</t>
  </si>
  <si>
    <t>784585362</t>
  </si>
  <si>
    <t>Poznámka k položce:_x000D_
•         Trapézový plech 50/260_x000D_
•         OSB3 deska tl. 15mm_x000D_
•         Separační geotextílie s plošní hmotností minimálně 300gm-2_x000D_
•         Hydroizolační PVC fólie odolná proti prorůstaní kořínků a UV záření_x000D_
•         Ochranná a separační geotextílie</t>
  </si>
  <si>
    <t>D+M Podhled - perforované al.kazety na podkonstrukci (kompletní dodávka včetně příslušenství, doplňků a úpravy a rohů)</t>
  </si>
  <si>
    <t>-1075155041</t>
  </si>
  <si>
    <t>Poznámka k položce:_x000D_
•         Al. podkonstrukce – separovat od OK_x000D_
•         Kazety z Al. perforovaného plechu tl.3mm, RAL 9007</t>
  </si>
  <si>
    <t>7.1</t>
  </si>
  <si>
    <t>D+M Zateplení stropu zázemí - "C" kazety na podkonstrukci + minerální vlna (kompletní dodávka včetně příslušenství, doplňků a úpravy rohů)</t>
  </si>
  <si>
    <t>1122807616</t>
  </si>
  <si>
    <t>Poznámka k položce:_x000D_
•         OK podkonstrukce z TRC 120x6 a L140x90x8_x000D_
•         Trapézový plech 100/275/0,75_x000D_
•         Parozábrana ME210_x000D_
•         Minerální vlna tl.200mm, ρ=65kg/m3_x000D_
•         Spádová vrstva_x000D_
•         Minerální vlna tl.80mm, ρ=65kg/m3_x000D_
•         mPVC fólie</t>
  </si>
  <si>
    <t>8.1</t>
  </si>
  <si>
    <t>D+M Skládaný plášť nezateplený - pohledové perforované kazety (kompletní dodávka včetně příslušenství, doplňků a úpravy rohů)</t>
  </si>
  <si>
    <t>-2140437813</t>
  </si>
  <si>
    <t>Poznámka k položce:_x000D_
•         Al. podkonstrukce_x000D_
•         Kazety z perforovaného Al. plechu tl.3mm, RAL 9007</t>
  </si>
  <si>
    <t>-88803745</t>
  </si>
  <si>
    <t>Poznámka k položce:_x000D_
•         Svod bude tepelně zaizolovaný, s vyhřívacím drátem - není dodávka pláště</t>
  </si>
  <si>
    <t>výměny</t>
  </si>
  <si>
    <t>OK výměny pro fasádu, žlab a podhled (kompletní dodávka včetně příslušenství, doplňků)</t>
  </si>
  <si>
    <t>kg</t>
  </si>
  <si>
    <t>361656670</t>
  </si>
  <si>
    <t>D101.5A/01</t>
  </si>
  <si>
    <t>D+M prosklená výplň s jedním oknem, hliníková konstrukce 2335 x 2100 mm vč. kování a příslušenství (dle PD)</t>
  </si>
  <si>
    <t>1123613679</t>
  </si>
  <si>
    <t>D101.5A/02</t>
  </si>
  <si>
    <t>D+M prosklená výplň s jedním oknem, hliníková konstrukce 2906 x 2100 mm vč. kování a příslušenství (dle PD)</t>
  </si>
  <si>
    <t>461532999</t>
  </si>
  <si>
    <t>D101.5A/03</t>
  </si>
  <si>
    <t>D+M prosklená výplň s jedním oknem, hliníková konstrukce 3341 + 1807 x 2100 mm vč. kování a příslušenství (dle PD)</t>
  </si>
  <si>
    <t>-26076095</t>
  </si>
  <si>
    <t>D101.5A/04</t>
  </si>
  <si>
    <t>D+M prosklená výplň, hliníková konstrukce 6030 x 650 mm vč. kování a příslušenství (dle PD)</t>
  </si>
  <si>
    <t>-1408693394</t>
  </si>
  <si>
    <t>D101.5A/05</t>
  </si>
  <si>
    <t>D+M prosklená výplň, hliníková konstrukce 5450 x 1500 mm vč. kování a příslušenství (dle PD)</t>
  </si>
  <si>
    <t>1052006279</t>
  </si>
  <si>
    <t>D101.5A/06</t>
  </si>
  <si>
    <t>D+M prosklená výplň za obkladem, hliníková konstrukce 1294 x 1524 mm vč. kování, perforovaného obkladu a příslušenství (dle PD)</t>
  </si>
  <si>
    <t>550186838</t>
  </si>
  <si>
    <t>D101.5B/01</t>
  </si>
  <si>
    <t>D+M prosklená výplň s jednokřídlými dveřmi, hliníková konstrukce 1380 x 3450 mm vč. kování a příslušenství (dle PD)</t>
  </si>
  <si>
    <t>-1511255257</t>
  </si>
  <si>
    <t>D101.5B/02</t>
  </si>
  <si>
    <t>D+M prosklená výplň s jednokřídlými dveřmi, hliníková konstrukce 1345 x 3450 mm vč. kování a příslušenství (dle PD)</t>
  </si>
  <si>
    <t>1857300571</t>
  </si>
  <si>
    <t>D101.5B/03</t>
  </si>
  <si>
    <t>D+M plné jednokřídlé dveře, hliníková konstrukce 1000 x 2400 mm vč. kování a příslušenství (dle PD)</t>
  </si>
  <si>
    <t>-1421399478</t>
  </si>
  <si>
    <t>D101.5B/04</t>
  </si>
  <si>
    <t>D+M plné jednokřídlé dveře, hliníková konstrukce 960 x 2400 mm vč. kování a příslušenství (dle PD)</t>
  </si>
  <si>
    <t>-1456042121</t>
  </si>
  <si>
    <t>D101.4/01</t>
  </si>
  <si>
    <t>D+M prosklená výplň s 2x dvoukřídlými dveřmi, hliníková konstrukce 5540 x 3450 mm vč. kování a příslušenství (dle PD)</t>
  </si>
  <si>
    <t>-648801960</t>
  </si>
  <si>
    <t>D101.4/02</t>
  </si>
  <si>
    <t>-1291898140</t>
  </si>
  <si>
    <t>D101.4/03</t>
  </si>
  <si>
    <t>D+M prosklená výplň s 4x výklopným oknem, hliníková konstrukce 15575 x 3450 mm vč. kování a příslušenství (dle PD)</t>
  </si>
  <si>
    <t>395799127</t>
  </si>
  <si>
    <t>OST0ZS01</t>
  </si>
  <si>
    <t>D+M záchytný systém vč. kotvení a doplňků (dle PD)</t>
  </si>
  <si>
    <t>set</t>
  </si>
  <si>
    <t>-1743567276</t>
  </si>
  <si>
    <t>D 101.05 a 08 - Zdravotní instalace a domovní plynovod</t>
  </si>
  <si>
    <t>1 - Zemní práce</t>
  </si>
  <si>
    <t>2 - Základy a zvláštní zakládání</t>
  </si>
  <si>
    <t>45 - Podkladní a vedlejší konstrukce</t>
  </si>
  <si>
    <t>87 - Potrubí z trub z plastických hmot</t>
  </si>
  <si>
    <t>89 - Ostatní konstrukce na trubním vedení</t>
  </si>
  <si>
    <t>99 - Staveništní přesun hmot</t>
  </si>
  <si>
    <t>721 - Vnitřní kanalizace</t>
  </si>
  <si>
    <t>721.1 - Výkopy pod základovou deskou</t>
  </si>
  <si>
    <t>722 - Vnitřní vodovod</t>
  </si>
  <si>
    <t>723 - Vnitřní plynovod</t>
  </si>
  <si>
    <t>724 - Strojní vybavení</t>
  </si>
  <si>
    <t>725 - Zařizovací předměty</t>
  </si>
  <si>
    <t>726 - Předstěnové systémy</t>
  </si>
  <si>
    <t>767 - Konstrukce zámečnické</t>
  </si>
  <si>
    <t>783 - Nátěry</t>
  </si>
  <si>
    <t>131201111R00</t>
  </si>
  <si>
    <t>Hloubení nezapažených jam a zářezů do 100 m3, v hornině 3, hloubení strojně</t>
  </si>
  <si>
    <t>RTS 20/ II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</si>
  <si>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</si>
  <si>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</si>
  <si>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>Hloubení nezapažených jam a zářezů příplatek za lepivost, v hornině 3,</t>
  </si>
  <si>
    <t>132201210R00</t>
  </si>
  <si>
    <t>Hloubení rýh šířky přes 60 do 200 cm do 50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</si>
  <si>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</si>
  <si>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0,8*20,0*0,72</t>
  </si>
  <si>
    <t>1,0*8,6*1,25</t>
  </si>
  <si>
    <t>1,2*6,0*1,5</t>
  </si>
  <si>
    <t>132201219R00</t>
  </si>
  <si>
    <t>Hloubení rýh šířky přes 60 do 200 cm příplatek za lepivost, v hornině 3,</t>
  </si>
  <si>
    <t>133201101R00</t>
  </si>
  <si>
    <t>Hloubení šachet v hornině 3 do 100 m3</t>
  </si>
  <si>
    <t>Poznámka k položce:_x000D_
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</si>
  <si>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1,5*1,5*1,2</t>
  </si>
  <si>
    <t>1,5*1,5*1,5</t>
  </si>
  <si>
    <t>1,5*1,5*1,8*2</t>
  </si>
  <si>
    <t>151101101R00</t>
  </si>
  <si>
    <t>Zřízení pažení a rozepření stěn rýh příložné pro jakoukoliv mezerovitost, hloubky do 2 m</t>
  </si>
  <si>
    <t>Poznámka k položce:_x000D_
pro podzemní vedení pro všechny šířky rýhy,</t>
  </si>
  <si>
    <t>2*8,6*1,25</t>
  </si>
  <si>
    <t>2*6,0*1,5</t>
  </si>
  <si>
    <t>151101111R00</t>
  </si>
  <si>
    <t>Odstranění pažení a rozepření rýh příložné , hloubky do 2 m</t>
  </si>
  <si>
    <t>Poznámka k položce:_x000D_
pro podzemní vedení s uložením materiálu na vzdálenost do 3 m od kraje výkopu,</t>
  </si>
  <si>
    <t>151101311R00</t>
  </si>
  <si>
    <t>Odstranění rozepření stěn výkopů při roubení příložném, hloubky do 4 m</t>
  </si>
  <si>
    <t>Poznámka k položce:_x000D_
s uložením materiálu na vzdálenost do 3 m od okraje výkopu,</t>
  </si>
  <si>
    <t>161101101R00</t>
  </si>
  <si>
    <t>Svislé přemístění výkopku z horniny 1 až 4, při hloubce výkopu přes 1 do 2,5 m</t>
  </si>
  <si>
    <t>Poznámka k položce:_x000D_
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</si>
  <si>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</si>
  <si>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</si>
  <si>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133201109R00</t>
  </si>
  <si>
    <t>Vodorovné přemístění výkopku za lepivost horniny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</si>
  <si>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</si>
  <si>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</si>
  <si>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</si>
  <si>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162701109R00</t>
  </si>
  <si>
    <t>Vodorovné přemístění výkopku příplatek k ceně za každých dalších i započatých 1 000 m přes 10 000 m z horniny 1 až 4</t>
  </si>
  <si>
    <t>51,0678*10</t>
  </si>
  <si>
    <t>167101101R00</t>
  </si>
  <si>
    <t>Nakládání, skládání, překládání neulehlého výkopku nakládání výkopku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</si>
  <si>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</si>
  <si>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</si>
  <si>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</si>
  <si>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</si>
  <si>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</si>
  <si>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175101101RT2</t>
  </si>
  <si>
    <t>Obsyp potrubí bez prohození sypaniny, s dodáním štěrkopísku frakce 0 - 22 mm</t>
  </si>
  <si>
    <t>Poznámka k položce:_x000D_
sypaninou z vhodných hornin tř. 1 - 4 nebo materiálem připraveným podél výkopu ve vzdálenosti do 3 m od jeho kraje, pro jakoukoliv hloubku výkopu a jakoukoliv míru zhutnění,</t>
  </si>
  <si>
    <t>0,8*20,0*0,45</t>
  </si>
  <si>
    <t>1,0*8,6*0,45</t>
  </si>
  <si>
    <t>1,2*6,0*0,45</t>
  </si>
  <si>
    <t>199000002R00</t>
  </si>
  <si>
    <t>Poplatky za skládku horniny 1- 4</t>
  </si>
  <si>
    <t>Základy a zvláštní zakládání</t>
  </si>
  <si>
    <t>273320140RAA</t>
  </si>
  <si>
    <t>Základové desky ze železobetonu včetně bednění z betonu C 20/25, výztuž 90 kg/m3,</t>
  </si>
  <si>
    <t>Poznámka k položce:_x000D_
výztuže, odbednění a podkladu ze štěrkopísku.</t>
  </si>
  <si>
    <t>Podkladní a vedlejší konstrukce</t>
  </si>
  <si>
    <t>451572111R00</t>
  </si>
  <si>
    <t>Lože pod potrubí, stoky a drobné objekty z kameniva drobného těženého 0÷4 mm</t>
  </si>
  <si>
    <t>Poznámka k položce:_x000D_
v otevřeném výkopu,</t>
  </si>
  <si>
    <t>0,8*20,0*0,1</t>
  </si>
  <si>
    <t>1,0*8,6*0,1</t>
  </si>
  <si>
    <t>1,2*6,0*0,1</t>
  </si>
  <si>
    <t>Potrubí z trub z plastických hmot</t>
  </si>
  <si>
    <t>7211762DDBK1</t>
  </si>
  <si>
    <t>Potrubí KG svodné (ležaté) v zemi D 125 , SN12, vč. tvarovek, dodávka + montáž</t>
  </si>
  <si>
    <t>-907852162</t>
  </si>
  <si>
    <t>Poznámka k položce:_x000D_
Potrubí včetně tvarovek. Bez zednických výpomocí.</t>
  </si>
  <si>
    <t>7211762DDBK2</t>
  </si>
  <si>
    <t>Potrubí KG svodné (ležaté) v zemi D 160 , SN12, vč. tvarovek, dodávka + montáž</t>
  </si>
  <si>
    <t>741390626</t>
  </si>
  <si>
    <t>Ostatní konstrukce na trubním vedení</t>
  </si>
  <si>
    <t>892561111R00</t>
  </si>
  <si>
    <t>Zkoušky těsnosti kanalizačního potrubí zkouška těsnosti kanalizačního potrubí vodou do DN 125 mm</t>
  </si>
  <si>
    <t>Poznámka k položce:_x000D_
vodou nebo vzduchem,</t>
  </si>
  <si>
    <t>892571111R00</t>
  </si>
  <si>
    <t>Zkoušky těsnosti kanalizačního potrubí zkouška těsnosti kanalizačního potrubí vodou do DN 200 mm</t>
  </si>
  <si>
    <t>892573111R00</t>
  </si>
  <si>
    <t>Zkoušky těsnosti kanalizačního potrubí zabezpečení konců kanalizačního potrubí při tlakových zkouškách vodou do DN 200 mm</t>
  </si>
  <si>
    <t>úsek</t>
  </si>
  <si>
    <t>894432112R00</t>
  </si>
  <si>
    <t>Osazení plastových šachet revizních průměr 425 mm</t>
  </si>
  <si>
    <t>894431221RA0</t>
  </si>
  <si>
    <t>Šachty plastové plastové šachty z dílců D 400 mm, dno přímé, D 110 mm, délka šachtové roury 2,00 m, poklop litina 12,5 t</t>
  </si>
  <si>
    <t>Poznámka k položce:_x000D_
Plastové dno, šachta z korugované trouby, těsnění, šachtová roura teleskopická, čtvercový rám do teleskopické trouby, poklop litinový.</t>
  </si>
  <si>
    <t>894431231RA0</t>
  </si>
  <si>
    <t>Šachty plastové plastové šachty z dílců D 400 mm, dno přímé, D 110 mm, délka šachtové roury 3,00 m, poklop litina 12,5 t</t>
  </si>
  <si>
    <t>89001R</t>
  </si>
  <si>
    <t>Vlastní</t>
  </si>
  <si>
    <t>286981008R</t>
  </si>
  <si>
    <t>koš filtrační; 370x360 mm</t>
  </si>
  <si>
    <t>286981009R</t>
  </si>
  <si>
    <t>šachta filtrační plast; 2000x425 mm</t>
  </si>
  <si>
    <t>17115650070JR</t>
  </si>
  <si>
    <t>Jeřáb</t>
  </si>
  <si>
    <t>Staveništní přesun hmot</t>
  </si>
  <si>
    <t>998276101R00</t>
  </si>
  <si>
    <t>Přesun hmot pro trubní vedení z trub plastových nebo sklolaminátových v otevřeném výkopu</t>
  </si>
  <si>
    <t>Poznámka k položce:_x000D_
vodovodu nebo kanalizace ražené nebo hloubené (827 1.1, 827 1.9, 827 2.1, 827 2.9), drobných objektů na vzdálenost 15 m od hrany výkopu nebo od okraje šachty</t>
  </si>
  <si>
    <t>721</t>
  </si>
  <si>
    <t>Vnitřní kanalizace</t>
  </si>
  <si>
    <t>998276101R00.1</t>
  </si>
  <si>
    <t>-1341375486</t>
  </si>
  <si>
    <t>721176101R00</t>
  </si>
  <si>
    <t>Potrubí HT připojovací vnější průměr D 32 mm, tloušťka stěny 1,8 mm, DN 30</t>
  </si>
  <si>
    <t>Poznámka k položce:_x000D_
včetně tvarovek, objímek. Bez zednických výpomocí._x000D_
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</si>
  <si>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</si>
  <si>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</si>
  <si>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</si>
  <si>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</si>
  <si>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</si>
  <si>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</si>
  <si>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721176113R00</t>
  </si>
  <si>
    <t>Potrubí HT odpadní svislé vnější průměr D 50 mm, tloušťka stěny 1,8 mm, DN 50</t>
  </si>
  <si>
    <t>Poznámka k položce:_x000D_
včetně tvarovek, objímek. Bez zednických výpomocí._x000D_
Potrubí včetně tvarovek, objímek a vložek pro tlumení hluku. Bez zednických výpomocí._x000D_
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</si>
  <si>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</si>
  <si>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</si>
  <si>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</si>
  <si>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</si>
  <si>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721194103R00</t>
  </si>
  <si>
    <t>Zřízení přípojek na potrubí D 32 mm, materiál ve specifikaci</t>
  </si>
  <si>
    <t>Poznámka k položce:_x000D_
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</si>
  <si>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</si>
  <si>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</si>
  <si>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</si>
  <si>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mm, materiál ve specifikaci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</si>
  <si>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</si>
  <si>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</si>
  <si>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721273200RT3</t>
  </si>
  <si>
    <t>Ventilační hlavice D 110 mm, souprava z PP</t>
  </si>
  <si>
    <t>721290111R00</t>
  </si>
  <si>
    <t>Zkouška těsnosti kanalizace v objektech vodou, DN 125</t>
  </si>
  <si>
    <t>9,0+12,0+5,0+4,0+3,0+23,0+4,0</t>
  </si>
  <si>
    <t>725334301R00</t>
  </si>
  <si>
    <t>Nálevka se sifonem PP DN 32</t>
  </si>
  <si>
    <t>Poznámka k položce:_x000D_
rozměry: 78x55 mm, výška 100 mm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</si>
  <si>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</si>
  <si>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</si>
  <si>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721110917RPR</t>
  </si>
  <si>
    <t>Napojení na stávající kanalizaci DN300</t>
  </si>
  <si>
    <t>721100011RA0</t>
  </si>
  <si>
    <t>Potrubí svodné pod podlahou vnitřní, PVC, D 110 mm, zemní práce, rýha 300x400 mm</t>
  </si>
  <si>
    <t>721100012RA0</t>
  </si>
  <si>
    <t>Potrubí svodné pod podlahou vnitřní, PVC, D 125 mm, zemní práce, rýha 300x400 mm</t>
  </si>
  <si>
    <t>721100013RA0</t>
  </si>
  <si>
    <t>Potrubí svodné pod podlahou vnitřní, PVC, D 160 mm, zemní práce, rýha 400x500 mm</t>
  </si>
  <si>
    <t>28615443.AR</t>
  </si>
  <si>
    <t>kus čisticí DN 100,0 mm; PP</t>
  </si>
  <si>
    <t>998721101R00</t>
  </si>
  <si>
    <t>Přesun hmot pro vnitřní kanalizaci v objektech výšky do 6 m</t>
  </si>
  <si>
    <t>Poznámka k položce:_x000D_
50 m vodorovně, měřeno od těžiště půdorysné plochy skládky do těžiště půdorysné plochy objektu</t>
  </si>
  <si>
    <t>721.1</t>
  </si>
  <si>
    <t>Výkopy pod základovou deskou</t>
  </si>
  <si>
    <t>0,4*1,4*0,3</t>
  </si>
  <si>
    <t>0,4*20,75*0,4</t>
  </si>
  <si>
    <t>0,4*16,5*0,48</t>
  </si>
  <si>
    <t>0,4*2,0*0,5</t>
  </si>
  <si>
    <t>0,4*14,2*0,52</t>
  </si>
  <si>
    <t>0,4*2,5*0,58</t>
  </si>
  <si>
    <t>0,8*4,5*0,65</t>
  </si>
  <si>
    <t>120</t>
  </si>
  <si>
    <t>122</t>
  </si>
  <si>
    <t>124</t>
  </si>
  <si>
    <t>12,5396*10</t>
  </si>
  <si>
    <t>126</t>
  </si>
  <si>
    <t>128</t>
  </si>
  <si>
    <t>130</t>
  </si>
  <si>
    <t>0,4*2,5*(0,58-0,45-0,1)</t>
  </si>
  <si>
    <t>0,8*4,5*(0,65-0,45-0,1)</t>
  </si>
  <si>
    <t>132</t>
  </si>
  <si>
    <t>0,4*1,4*0,2</t>
  </si>
  <si>
    <t>0,4*20,75*0,3</t>
  </si>
  <si>
    <t>0,4*16,5*0,38</t>
  </si>
  <si>
    <t>0,4*2,0*0,4</t>
  </si>
  <si>
    <t>0,4*14,2*0,42</t>
  </si>
  <si>
    <t>0,4*2,5*0,45</t>
  </si>
  <si>
    <t>0,8*4,5*0,45</t>
  </si>
  <si>
    <t>134</t>
  </si>
  <si>
    <t>136</t>
  </si>
  <si>
    <t>0,4*1,4*0,1</t>
  </si>
  <si>
    <t>0,4*20,75*0,1</t>
  </si>
  <si>
    <t>0,4*16,5*0,1</t>
  </si>
  <si>
    <t>0,4*2,0*0,1</t>
  </si>
  <si>
    <t>0,4*14,2*0,1</t>
  </si>
  <si>
    <t>0,4*2,5*0,1</t>
  </si>
  <si>
    <t>0,8*4,5*0,1</t>
  </si>
  <si>
    <t>722</t>
  </si>
  <si>
    <t>Vnitřní vodovod</t>
  </si>
  <si>
    <t>722172731R00</t>
  </si>
  <si>
    <t>Potrubí z plastických hmot polypropylenové potrubí PP-R, D 20 mm, s 3,4 mm, PN 20, polyfúzně svařované, bez zednických výpomocí</t>
  </si>
  <si>
    <t>138</t>
  </si>
  <si>
    <t>Poznámka k položce:_x000D_
včetně tvarovek, bez zednických výpomocí_x000D_
Potrubí včetně tvarovek bez zednických výpomocí._x000D_
Včetně pomocného lešení o výšce podlahy do 1900 mm a pro zatížení do 1,5 kPa.</t>
  </si>
  <si>
    <t>722172732R00</t>
  </si>
  <si>
    <t>Potrubí z plastických hmot polypropylenové potrubí PP-R, D 25 mm, s 4,2 mm, PN 20, polyfúzně svařované, bez zednických výpomocí</t>
  </si>
  <si>
    <t>140</t>
  </si>
  <si>
    <t>722172733R00</t>
  </si>
  <si>
    <t>Potrubí z plastických hmot polypropylenové potrubí PP-R, D 32 mm, s 5,4 mm, PN 20, polyfúzně svařované, bez zednických výpomocí</t>
  </si>
  <si>
    <t>142</t>
  </si>
  <si>
    <t>722172734R00</t>
  </si>
  <si>
    <t>Potrubí z plastických hmot polypropylenové potrubí PP-R, D 40 mm, s 6,7 mm, PN 20, polyfúzně svařované, bez zednických výpomocí</t>
  </si>
  <si>
    <t>144</t>
  </si>
  <si>
    <t>722181213RT7</t>
  </si>
  <si>
    <t>Izolace vodovodního potrubí návleková z trubic z pěnového polyetylenu, tloušťka stěny 13 mm, d 22 mm</t>
  </si>
  <si>
    <t>146</t>
  </si>
  <si>
    <t>Poznámka k položce:_x000D_
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</si>
  <si>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</si>
  <si>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</si>
  <si>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148</t>
  </si>
  <si>
    <t>722181213RU2</t>
  </si>
  <si>
    <t>Izolace vodovodního potrubí návleková z trubic z pěnového polyetylenu, tloušťka stěny 13 mm, d 35 mm</t>
  </si>
  <si>
    <t>150</t>
  </si>
  <si>
    <t>722181213RW2</t>
  </si>
  <si>
    <t>Izolace vodovodního potrubí návleková z trubic z pěnového polyetylenu, tloušťka stěny 13 mm, d 45 mm</t>
  </si>
  <si>
    <t>152</t>
  </si>
  <si>
    <t>722182001RT2</t>
  </si>
  <si>
    <t>Montáž tepelné izolace potrubí samolepicí spoj a příčné stažení páskou, do DN 25</t>
  </si>
  <si>
    <t>154</t>
  </si>
  <si>
    <t>24,0+5,0</t>
  </si>
  <si>
    <t>722182004RT2</t>
  </si>
  <si>
    <t>Montáž tepelné izolace potrubí samolepicí spoj a příčné stažení páskou, přes DN 25 do DN 40</t>
  </si>
  <si>
    <t>156</t>
  </si>
  <si>
    <t>15,0+4,0</t>
  </si>
  <si>
    <t>722190401R00</t>
  </si>
  <si>
    <t>Vyvedení a upevnění výpustek DN 15</t>
  </si>
  <si>
    <t>158</t>
  </si>
  <si>
    <t>722237121R00</t>
  </si>
  <si>
    <t>Kohout kulový, mosazný, vnitřní-vnitřní závit, DN 15, PN 42, včetně dodávky materiálu</t>
  </si>
  <si>
    <t>160</t>
  </si>
  <si>
    <t>722237124R00</t>
  </si>
  <si>
    <t>Kohout kulový, mosazný, vnitřní-vnitřní závit, DN 32, PN 35, včetně dodávky materiálu</t>
  </si>
  <si>
    <t>162</t>
  </si>
  <si>
    <t>722237661R00</t>
  </si>
  <si>
    <t>Klapka vodovodní, zpětná, vodorovná, mosazná, vnitřní-vnitřní závit, DN 15, PN 16, včetně dodávky materiálu</t>
  </si>
  <si>
    <t>164</t>
  </si>
  <si>
    <t>722237664R00</t>
  </si>
  <si>
    <t>Klapka vodovodní, zpětná, vodorovná, mosazná, vnitřní-vnitřní závit, DN 32, PN 12, včetně dodávky materiálu</t>
  </si>
  <si>
    <t>166</t>
  </si>
  <si>
    <t>722265211R00</t>
  </si>
  <si>
    <t>Vodoměr domovní, závitový, jednovtokový, suchoběžný, DN 15, pro teplotu vody do 30°C, montáž horizontálně i vertikálně, jmenovitý průtok 1,5 m3/hod, PN 16, délka 165 mm</t>
  </si>
  <si>
    <t>168</t>
  </si>
  <si>
    <t>722280106R00</t>
  </si>
  <si>
    <t>Tlakové zkoušky vodovodního potrubí do DN 32</t>
  </si>
  <si>
    <t>170</t>
  </si>
  <si>
    <t>Poznámka k položce:_x000D_
Včetně dodávky vody, uzavření a zabezpečení konců potrubí.</t>
  </si>
  <si>
    <t>39,0+37,0+27,0</t>
  </si>
  <si>
    <t>722280107R00</t>
  </si>
  <si>
    <t>Tlakové zkoušky vodovodního potrubí přes DN 32 do DN 40</t>
  </si>
  <si>
    <t>172</t>
  </si>
  <si>
    <t>722290234R00</t>
  </si>
  <si>
    <t>Proplach a dezinfekce vodovodního potrubí do DN 80</t>
  </si>
  <si>
    <t>174</t>
  </si>
  <si>
    <t>Poznámka k položce:_x000D_
Včetně dodání desinfekčního prostředku.</t>
  </si>
  <si>
    <t>103,0+22,0</t>
  </si>
  <si>
    <t>722001R</t>
  </si>
  <si>
    <t>Systémový oddělovač CA DN15</t>
  </si>
  <si>
    <t>ks</t>
  </si>
  <si>
    <t>176</t>
  </si>
  <si>
    <t>631433201R</t>
  </si>
  <si>
    <t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</si>
  <si>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178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</si>
  <si>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</si>
  <si>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</si>
  <si>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180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</si>
  <si>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</si>
  <si>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</si>
  <si>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182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</si>
  <si>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</si>
  <si>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</si>
  <si>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184</t>
  </si>
  <si>
    <t>998722101R00</t>
  </si>
  <si>
    <t>Přesun hmot pro vnitřní vodovod v objektech výšky do 6 m</t>
  </si>
  <si>
    <t>186</t>
  </si>
  <si>
    <t>Poznámka k položce:_x000D_
vodorovně do 50 m</t>
  </si>
  <si>
    <t>723</t>
  </si>
  <si>
    <t>Vnitřní plynovod</t>
  </si>
  <si>
    <t>723120203R00</t>
  </si>
  <si>
    <t>Potrubí z trubek černých závitových svařovaných DN 20</t>
  </si>
  <si>
    <t>188</t>
  </si>
  <si>
    <t>Poznámka k položce:_x000D_
bezešvých ČSN 42 0250 a běžných ČSN 42 5710 - jakost 11353.0,_x000D_
Potrubí včetně tvarovek a zednických výpomocí._x000D_
Včetně pomocného lešení o výšce podlahy do 1900 mm a pro zatížení do 1,5 kPa.</t>
  </si>
  <si>
    <t>723150368R00</t>
  </si>
  <si>
    <t>Potrubí ocel. černé svařované - chráničky D 76 mm, s 3,2 mm</t>
  </si>
  <si>
    <t>190</t>
  </si>
  <si>
    <t>723160204R00</t>
  </si>
  <si>
    <t>Přípojky k plynoměrům G 1", bez ochozu</t>
  </si>
  <si>
    <t>soubor</t>
  </si>
  <si>
    <t>192</t>
  </si>
  <si>
    <t>Poznámka k položce:_x000D_
včetně uzavíracích armatur, tvarovek, upevňovacího a těsnícího materiálu,_x000D_
Včetně potřebného počtu uzavíracích armatur, tvarovek, upevňovacího a těsnícího materiálu.</t>
  </si>
  <si>
    <t>723160334R00</t>
  </si>
  <si>
    <t>Rozpěrka přípojky plynoměru G 1"</t>
  </si>
  <si>
    <t>194</t>
  </si>
  <si>
    <t>723190251R00</t>
  </si>
  <si>
    <t>Vyvedení a upevnění plynovodních výpustek nástěnka na, DN 15</t>
  </si>
  <si>
    <t>196</t>
  </si>
  <si>
    <t>723190909R00</t>
  </si>
  <si>
    <t>Opravy plynovodního potrubí doplňkové práce neúřední tlaková zkouška dosavadního potrubí</t>
  </si>
  <si>
    <t>198</t>
  </si>
  <si>
    <t>723234221RM5</t>
  </si>
  <si>
    <t>Regulátor tlaku plynu domovní, dvoustupňová regulace, tlak vstupní min 0,500 bar, tlak vstupní max 4,00 bar, tlak výstupní max 0,002 bar, průtok 6 m3/hod, , včetně dodávky materiálu</t>
  </si>
  <si>
    <t>200</t>
  </si>
  <si>
    <t>723237214R00</t>
  </si>
  <si>
    <t>Kohout kulový , mosazný, závit vnitřní-vnitřní, DN 20, PN 5, včetně dodávky materiálu</t>
  </si>
  <si>
    <t>202</t>
  </si>
  <si>
    <t>723237215R00</t>
  </si>
  <si>
    <t>Kohout kulový , mosazný, závit vnitřní-vnitřní, DN 25, PN 5, včetně dodávky materiálu</t>
  </si>
  <si>
    <t>204</t>
  </si>
  <si>
    <t>38822269R</t>
  </si>
  <si>
    <t>plynoměr membránový se šroubením; cyklický objem 1,2 dm3; světlost připojení 25 mm; měřicí rozsah 0,016 až 6,000 m3/hod; připojení dvouhrdlový; prac. teplota -30 až 60 °C; max.prac.tlak 0,5 bar</t>
  </si>
  <si>
    <t>206</t>
  </si>
  <si>
    <t>87006370000002411D</t>
  </si>
  <si>
    <t>Zakázka Skříň HUP, uzamykatelná 500x500x250mm, pozink RAL9016, dodávka + montáž</t>
  </si>
  <si>
    <t>KS</t>
  </si>
  <si>
    <t>-479949699</t>
  </si>
  <si>
    <t>998723101R00</t>
  </si>
  <si>
    <t>Přesun hmot pro vnitřní plynovod v objektech výšky do 6 m</t>
  </si>
  <si>
    <t>208</t>
  </si>
  <si>
    <t>005231010R</t>
  </si>
  <si>
    <t>Revize</t>
  </si>
  <si>
    <t>Soubor</t>
  </si>
  <si>
    <t>210</t>
  </si>
  <si>
    <t>Poznámka k položce:_x000D_
náklady spojené s provedením všech technickými normami předepsaných zkoušek a revizí stavebních konstrukcí nebo stavebních prací.</t>
  </si>
  <si>
    <t>724</t>
  </si>
  <si>
    <t>Strojní vybavení</t>
  </si>
  <si>
    <t>725539201T00</t>
  </si>
  <si>
    <t>Montáž tlakových ohřívačů závěsných (svislých i vodorovných) do 15 litrů</t>
  </si>
  <si>
    <t>212</t>
  </si>
  <si>
    <t>Poznámka k položce:_x000D_
Včetně upevnění zásobníků na příčky tl. 15 cm, na zdi a na nosné konstrukce.</t>
  </si>
  <si>
    <t>734255115R00</t>
  </si>
  <si>
    <t>Ventil pojistný závitový 6,0 bar, mosazný, DN 15, vnitřní-vnitřní závit, včetně dodávky materiálu</t>
  </si>
  <si>
    <t>214</t>
  </si>
  <si>
    <t>54132292R</t>
  </si>
  <si>
    <t>ohřívač vody elektrický ohřev zásobníkový; tlakový; provedení závěsné; umístění pod umyvadlo; objem 10 l; v = 500 mm; š = 350 mm; hl = 265 mm; napětí 230 V; příkon 2 000 W</t>
  </si>
  <si>
    <t>216</t>
  </si>
  <si>
    <t>998724101R00</t>
  </si>
  <si>
    <t>Přesun hmot pro strojní vybavení v objektech výšky do 6 m</t>
  </si>
  <si>
    <t>218</t>
  </si>
  <si>
    <t>725</t>
  </si>
  <si>
    <t>Zařizovací předměty</t>
  </si>
  <si>
    <t>725119306R00</t>
  </si>
  <si>
    <t>Klozetové mísy montáž závěsné</t>
  </si>
  <si>
    <t>220</t>
  </si>
  <si>
    <t>725129201R00</t>
  </si>
  <si>
    <t>Montáž pisoárového záchodku bez nádrže</t>
  </si>
  <si>
    <t>222</t>
  </si>
  <si>
    <t>725219401R00</t>
  </si>
  <si>
    <t>Umyvadlo montáž na šrouby do zdiva</t>
  </si>
  <si>
    <t>224</t>
  </si>
  <si>
    <t>Poznámka k položce:_x000D_
Včetně dodání zápachové uzávěrky.</t>
  </si>
  <si>
    <t>725319101R00</t>
  </si>
  <si>
    <t>Montáž dřezu jednoduchého</t>
  </si>
  <si>
    <t>226</t>
  </si>
  <si>
    <t>725339101R00</t>
  </si>
  <si>
    <t>Montáž výlevky diturvitové, bez nádrže a armatur</t>
  </si>
  <si>
    <t>228</t>
  </si>
  <si>
    <t>725814103R00</t>
  </si>
  <si>
    <t>Ventil rohový, mosazný, bez matky, DN 15 x DN 10, včetně dodávky materiálu</t>
  </si>
  <si>
    <t>230</t>
  </si>
  <si>
    <t>5*2+3*2</t>
  </si>
  <si>
    <t>725829202R00</t>
  </si>
  <si>
    <t>Montáž baterií umyvadlových a dřezových umyvadlové a dřezové nástěnné</t>
  </si>
  <si>
    <t>232</t>
  </si>
  <si>
    <t>725829301R00</t>
  </si>
  <si>
    <t>Montáž baterií umyvadlových a dřezových umyvadlové a dřezové stojánkové</t>
  </si>
  <si>
    <t>234</t>
  </si>
  <si>
    <t>725980122R00</t>
  </si>
  <si>
    <t>Dvířka z plastu, 200 x 300 mm, včetně dodávky materiálu</t>
  </si>
  <si>
    <t>236</t>
  </si>
  <si>
    <t>55144203R</t>
  </si>
  <si>
    <t>baterie umyvadlová směšovací; nástěnná; rozteč 150 mm; ovládání pákové, s otevíráním odpadu; povrch chrom; kartuše s regulací teploty; l ramínka 250 mm</t>
  </si>
  <si>
    <t>238</t>
  </si>
  <si>
    <t>551450004R</t>
  </si>
  <si>
    <t>baterie umyvadlová směšovací; stojánková; ovládání pákové, s otevíráním odpadu; povrch chrom; v. výtoku 45 mm</t>
  </si>
  <si>
    <t>240</t>
  </si>
  <si>
    <t>119</t>
  </si>
  <si>
    <t>55145015R</t>
  </si>
  <si>
    <t>baterie dřezová stojánková; ovládání pákové; povrch chrom; ramínko otočné; 200 mm</t>
  </si>
  <si>
    <t>242</t>
  </si>
  <si>
    <t>551673931R</t>
  </si>
  <si>
    <t>sedátko klozetové s poklopem; duroplast; antibakteriální; bílé; úchyty ocelové</t>
  </si>
  <si>
    <t>244</t>
  </si>
  <si>
    <t>121</t>
  </si>
  <si>
    <t>55167408R</t>
  </si>
  <si>
    <t>sedátko klozetové zdravotní; s poklopem; duroplast; antibakteriální; bílé; úchyty zpevněné, kovové</t>
  </si>
  <si>
    <t>246</t>
  </si>
  <si>
    <t>642144751R</t>
  </si>
  <si>
    <t>umyvadlo š = 600 mm; hl. 450 mm; diturvit; s otvorem pro baterii; uprostřed; bílé</t>
  </si>
  <si>
    <t>248</t>
  </si>
  <si>
    <t>123</t>
  </si>
  <si>
    <t>64214484R</t>
  </si>
  <si>
    <t>umyvadlo š = 640 mm; hl. 550 mm; diturvit; zdravotní; s otvorem pro baterii; bílá</t>
  </si>
  <si>
    <t>250</t>
  </si>
  <si>
    <t>642213891R</t>
  </si>
  <si>
    <t>umývátko š = 450 mm; hl. 370 mm; diturvit; s otvorem pro baterii; uprostřed; bílá</t>
  </si>
  <si>
    <t>252</t>
  </si>
  <si>
    <t>125</t>
  </si>
  <si>
    <t>642400531R</t>
  </si>
  <si>
    <t>mísa klozetová diturvit závěsná; h = 360 mm; š = 360 mm; hl. 510 mm; splach. hluboké; bílá</t>
  </si>
  <si>
    <t>254</t>
  </si>
  <si>
    <t>64240056R</t>
  </si>
  <si>
    <t>mísa klozetová diturvit závěsná, zdravotní; h = 365 mm; š = 360 mm; hl. 700 mm; splach. hluboké; bílá</t>
  </si>
  <si>
    <t>256</t>
  </si>
  <si>
    <t>127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</si>
  <si>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</si>
  <si>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</si>
  <si>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258</t>
  </si>
  <si>
    <t>64271102R</t>
  </si>
  <si>
    <t>výlevka závěsná; keramika; bílá; h = 450 mm; š = 425 mm; hl. 500 mm; mřížka plastová; průměr odpadu 102 mm</t>
  </si>
  <si>
    <t>260</t>
  </si>
  <si>
    <t>129</t>
  </si>
  <si>
    <t>998725101R00</t>
  </si>
  <si>
    <t>Přesun hmot pro zařizovací předměty v objektech výšky do 6 m</t>
  </si>
  <si>
    <t>262</t>
  </si>
  <si>
    <t>726</t>
  </si>
  <si>
    <t>Předstěnové systémy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</si>
  <si>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</si>
  <si>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</si>
  <si>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264</t>
  </si>
  <si>
    <t>Poznámka k položce:_x000D_
Včetně dodávky a připevnění montážního prvku vč. napojení na kanalizační popř. vodovodní potrubí.</t>
  </si>
  <si>
    <t>131</t>
  </si>
  <si>
    <t>726211331R00</t>
  </si>
  <si>
    <t>Klozet montážní prvek pro zavěšené WC s nádržkou pro tělesně postižené, pro instalaci suchým procesem do lehkých sádrokartonových příček nebo k instalaci před masivní stěnu, bez soupravy na tlumení hluku, bez ovladacího tlačitka, ovládání zepředu, stavební výška 112 cm, včetně dodávky materiálu</t>
  </si>
  <si>
    <t>266</t>
  </si>
  <si>
    <t>726212367R00</t>
  </si>
  <si>
    <t>Výlevka montážní prvek pro výlevku, pro nástěnnou armaturu, pro instalaci suchým procesem do lehkých sádrokartonových příček nebo k instalaci před masivní stěnu, bez nástěnky pro připojení armatur, stavební výška 112 cm, včetně dodávky materiálu</t>
  </si>
  <si>
    <t>268</t>
  </si>
  <si>
    <t>133</t>
  </si>
  <si>
    <t>551070101R</t>
  </si>
  <si>
    <t>tlačítko ovládací plastové; ovládací síla do 20,0 N; dvoučinné mechanické splachování 3 l/6 l; 247x165x17,5 mm; barva bílá</t>
  </si>
  <si>
    <t>270</t>
  </si>
  <si>
    <t>998726121R00</t>
  </si>
  <si>
    <t>Přesun hmot pro předstěnové systémy v objektech výšky do 6 m</t>
  </si>
  <si>
    <t>272</t>
  </si>
  <si>
    <t>135</t>
  </si>
  <si>
    <t>767995101R00</t>
  </si>
  <si>
    <t>Výroba a montáž atypických kovovových doplňků staveb hmotnosti do 5 kg</t>
  </si>
  <si>
    <t>274</t>
  </si>
  <si>
    <t>767885002ZLB</t>
  </si>
  <si>
    <t>pro potrubí D 20-40</t>
  </si>
  <si>
    <t>276</t>
  </si>
  <si>
    <t>137</t>
  </si>
  <si>
    <t>55399994R</t>
  </si>
  <si>
    <t>výrobek kovový zámečnický, atypický</t>
  </si>
  <si>
    <t>278</t>
  </si>
  <si>
    <t>998767101R00</t>
  </si>
  <si>
    <t>Přesun hmot pro kovové stavební doplňk. konstrukce v objektech výšky do 6 m</t>
  </si>
  <si>
    <t>280</t>
  </si>
  <si>
    <t>Poznámka k položce:_x000D_
50 m vodorovně</t>
  </si>
  <si>
    <t>Nátěry</t>
  </si>
  <si>
    <t>139</t>
  </si>
  <si>
    <t>783424340R00</t>
  </si>
  <si>
    <t>Nátěry potrubí a armatur syntetické potrubí, do DN 50 mm, dvojnásobné s 1x emailováním a základním nátěrem</t>
  </si>
  <si>
    <t>282</t>
  </si>
  <si>
    <t>Poznámka k položce:_x000D_
na vzduchu schnoucí</t>
  </si>
  <si>
    <t>D 101.06 - Ústřední vytápění</t>
  </si>
  <si>
    <t>9 - Ostatní konstrukce, bourání</t>
  </si>
  <si>
    <t>700 - HZS - hodinové zúčtovací sazby, zkoušky, revize</t>
  </si>
  <si>
    <t>713 - Izolace tepelné</t>
  </si>
  <si>
    <t>731 - Kotelny</t>
  </si>
  <si>
    <t>731-1 - Odkouření</t>
  </si>
  <si>
    <t>733 - Rozvod potrubí</t>
  </si>
  <si>
    <t>734 - Armatury</t>
  </si>
  <si>
    <t>735 - Otopná tělesa</t>
  </si>
  <si>
    <t>Ostatní konstrukce, bourání</t>
  </si>
  <si>
    <t>910      T01</t>
  </si>
  <si>
    <t>Hzs-nezměřitelné stavební práce a přípomoci</t>
  </si>
  <si>
    <t>h</t>
  </si>
  <si>
    <t>700</t>
  </si>
  <si>
    <t>HZS - hodinové zúčtovací sazby, zkoušky, revize</t>
  </si>
  <si>
    <t>R2</t>
  </si>
  <si>
    <t>Topná zkouška - napuštění uprav.vodou, odvzdušnění, vyregulování</t>
  </si>
  <si>
    <t>hod</t>
  </si>
  <si>
    <t>R3</t>
  </si>
  <si>
    <t>kpl.</t>
  </si>
  <si>
    <t>R4</t>
  </si>
  <si>
    <t>Servis-uvedení do provozu</t>
  </si>
  <si>
    <t>722182011RT1</t>
  </si>
  <si>
    <t>Montáž tepelné izolace potrubí lepicí páska, sponky, do DN 25</t>
  </si>
  <si>
    <t>98+14+4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</si>
  <si>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</si>
  <si>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</si>
  <si>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</si>
  <si>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</si>
  <si>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</si>
  <si>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</si>
  <si>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</si>
  <si>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</si>
  <si>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</si>
  <si>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</si>
  <si>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998713101R00</t>
  </si>
  <si>
    <t>Přesun hmot pro izolace tepelné v objektech výšky do 6 m</t>
  </si>
  <si>
    <t>731</t>
  </si>
  <si>
    <t>Kotelny</t>
  </si>
  <si>
    <t>731249322R00</t>
  </si>
  <si>
    <t>Montáž ocelových kotlů do 50 kW (100 kW) závěsných turbo s TUV, odkouření</t>
  </si>
  <si>
    <t>484174059W</t>
  </si>
  <si>
    <t>Kotel kondenzační 14 kW, nástěnný, uzavřený, ZP</t>
  </si>
  <si>
    <t>900211191T</t>
  </si>
  <si>
    <t>Příslušenství ke kotlům - ovládací modul BM-2 bez čidla vněj. teploty, s rámečkem, řízený vnější/interiérovou teplotou, s časovým programem pro vytápění a ohřev vody</t>
  </si>
  <si>
    <t>998731101R00</t>
  </si>
  <si>
    <t>Přesun hmot pro kotelny umístěné ve výšce (hloubce) do 6 m</t>
  </si>
  <si>
    <t>731-1</t>
  </si>
  <si>
    <t>Odkouření</t>
  </si>
  <si>
    <t>731412111R00</t>
  </si>
  <si>
    <t>Odkouření odkouření pro kondenzační turbo kotle, svislé koaxiální odkouření včetně střešního nástavce, systém 60/100 mm</t>
  </si>
  <si>
    <t>sada</t>
  </si>
  <si>
    <t>731412151R00</t>
  </si>
  <si>
    <t>Odkouření odkouření pro kondenzační turbo kotle, prodlužovací kus odkouření 0,5 m, systém 60/100 mm</t>
  </si>
  <si>
    <t>731412152R00</t>
  </si>
  <si>
    <t>Odkouření odkouření pro kondenzační turbo kotle, prodlužovací kus odkouření 1,0 m, systém 60/100 mm</t>
  </si>
  <si>
    <t>731412169R00</t>
  </si>
  <si>
    <t>Odkouření odkouření pro kondenzační turbo kotle, revizní otvor, systém 60/100 mm</t>
  </si>
  <si>
    <t>731412171R00</t>
  </si>
  <si>
    <t>Odkouření odkouření pro kondenzační turbo kotle, střešní průchodka pro šikmou střechu s olověným límcem (pro všechny typy krytin), systém 60/100 mm</t>
  </si>
  <si>
    <t>73199010</t>
  </si>
  <si>
    <t>Montáž odkouření - stavební přípomoci, lešení</t>
  </si>
  <si>
    <t>998731202R00</t>
  </si>
  <si>
    <t>Přesun hmot pro kotelny umístěné ve výšce (hloubce) do 12 m</t>
  </si>
  <si>
    <t>%</t>
  </si>
  <si>
    <t>733</t>
  </si>
  <si>
    <t>Rozvod potrubí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</si>
  <si>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</si>
  <si>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</si>
  <si>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</si>
  <si>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</si>
  <si>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</si>
  <si>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</si>
  <si>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</si>
  <si>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733167001R00</t>
  </si>
  <si>
    <t>Příplatek k ceně za zhotovení přípojky z trubek měděných D 15 mm, tloušťka stěny 1 mm</t>
  </si>
  <si>
    <t>15*2</t>
  </si>
  <si>
    <t>733167003R00</t>
  </si>
  <si>
    <t>Příplatek k ceně za zhotovení přípojky z trubek měděných D 22 mm, tloušťka stěny 1 mm</t>
  </si>
  <si>
    <t>733190306R00</t>
  </si>
  <si>
    <t>Tlakové zkoušky potrubí ocelových závitových, plastových, měděných do D 35</t>
  </si>
  <si>
    <t>767883121RT3</t>
  </si>
  <si>
    <t>Objímka pro zavěšení potrubí jednošroubová, pro potrubí průměru 20 - 24 mm, s upínací sestavou, maximální doporučené zatížení v tahu 0,75 kN</t>
  </si>
  <si>
    <t>767883311RT3</t>
  </si>
  <si>
    <t>Objímka pro zavěšení potrubí , pro dvě souběžná potrubí průměru 15 mm, na kombivrut a hmoždinku, dvojitá</t>
  </si>
  <si>
    <t>767883311RT4</t>
  </si>
  <si>
    <t>Objímka pro zavěšení potrubí , pro dvě souběžná potrubí průměru 18 mm, na kombivrut a hmoždinku, dvojitá</t>
  </si>
  <si>
    <t>998733101R00</t>
  </si>
  <si>
    <t>Přesun hmot pro rozvody potrubí v objektech výšky do 6 m</t>
  </si>
  <si>
    <t>734</t>
  </si>
  <si>
    <t>Armatury</t>
  </si>
  <si>
    <t>734235122R00</t>
  </si>
  <si>
    <t>Kohout kulový, mosazný, DN 20, PN 42, vnitřní-vnitřní, včetně dodávky materiálu</t>
  </si>
  <si>
    <t>734235132R00</t>
  </si>
  <si>
    <t>Kohout kulový s odvodněním, mosazný, DN 20, PN 42, vnitřní-vnitřní, včetně dodávky materiálu</t>
  </si>
  <si>
    <t>734245422R00</t>
  </si>
  <si>
    <t>Klapka zpětná, mosazná, DN 20, PN 16, vnitřní-vnitřní závit, včetně dodávky materiálu</t>
  </si>
  <si>
    <t>734261224R00</t>
  </si>
  <si>
    <t>Šroubení topenářské, přímé, mosazné, DN 20, PN 10,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</si>
  <si>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</si>
  <si>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</si>
  <si>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</si>
  <si>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</si>
  <si>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</si>
  <si>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</si>
  <si>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</si>
  <si>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</si>
  <si>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734291951MTZ</t>
  </si>
  <si>
    <t>Montáž hlavic ručního/termostat.ovládání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</si>
  <si>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</si>
  <si>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</si>
  <si>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</si>
  <si>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</si>
  <si>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</t>
  </si>
  <si>
    <t>Otopná tělesa</t>
  </si>
  <si>
    <t>735156910R00</t>
  </si>
  <si>
    <t>Otopná tělesa panelová doplňkové práce tlakové zkoušky , těles jednořadých</t>
  </si>
  <si>
    <t>735159111R00</t>
  </si>
  <si>
    <t>Otopná tělesa panelová montáž bez ohledu na počet desek, délky do 1600 mm, bez dodávky materiálu</t>
  </si>
  <si>
    <t>484573908R</t>
  </si>
  <si>
    <t>těleso otopné deskové ocelové; čelní deska profilovaná; v = 400 mm; l = 400 mm; hloubka tělesa 63 mm; způsob připojení pravé spodní; ventil kompakt; počet desek 1; počet přídavných přestupných ploch 1; připojovací rozteč 50 mm; tepel.výkon 283 W</t>
  </si>
  <si>
    <t>48457423.AR</t>
  </si>
  <si>
    <t>těleso otopné deskové ocelové; čelní deska profilovaná; v = 600 mm; l = 800 mm; hloubka tělesa 63 mm; způsob připojení pravé spodní; ventil kompakt; počet desek 1; počet přídavných přestupných ploch 1; připojovací rozteč 50 mm; tepel.výkon 802 W</t>
  </si>
  <si>
    <t>48457424.AR</t>
  </si>
  <si>
    <t>těleso otopné deskové ocelové; čelní deska profilovaná; v = 600 mm; l = 900 mm; hloubka tělesa 63 mm; způsob připojení pravé spodní; ventil kompakt; počet desek 1; počet přídavných přestupných ploch 1; připojovací rozteč 50 mm; tepel.výkon 902 W</t>
  </si>
  <si>
    <t>48457427.AR</t>
  </si>
  <si>
    <t>těleso otopné deskové ocelové; čelní deska profilovaná; v = 600 mm; l = 1 200 mm; hloubka tělesa 63 mm; způsob připojení pravé spodní; ventil kompakt; počet desek 1; počet přídavných přestupných ploch 1; připojovací rozteč 50 mm; tepel.výkon 1 202 W</t>
  </si>
  <si>
    <t>48457428.AR</t>
  </si>
  <si>
    <t>těleso otopné deskové ocelové; čelní deska profilovaná; v = 600 mm; l = 1 400 mm; hloubka tělesa 63 mm; způsob připojení pravé spodní; ventil kompakt; počet desek 1; počet přídavných přestupných ploch 1; připojovací rozteč 50 mm; tepel.výkon 1 403 W</t>
  </si>
  <si>
    <t>48457435R</t>
  </si>
  <si>
    <t>těleso otopné deskové ocelové; čelní deska profilovaná; v = 900 mm; l = 400 mm; hloubka tělesa 63 mm; způsob připojení pravé spodní; ventil kompakt; počet desek 1; počet přídavných přestupných ploch 1; připojovací rozteč 50 mm; tepel.výkon 558 W</t>
  </si>
  <si>
    <t>48457436.AR</t>
  </si>
  <si>
    <t>těleso otopné deskové ocelové; čelní deska profilovaná; v = 900 mm; l = 500 mm; hloubka tělesa 63 mm; způsob připojení pravé spodní; ventil kompakt; počet desek 1; počet přídavných přestupných ploch 1; připojovací rozteč 50 mm; tepel.výkon 697 W</t>
  </si>
  <si>
    <t>48457438.AR</t>
  </si>
  <si>
    <t>těleso otopné deskové ocelové; čelní deska profilovaná; v = 900 mm; l = 700 mm; hloubka tělesa 63 mm; způsob připojení pravé spodní; ventil kompakt; počet desek 1; počet přídavných přestupných ploch 1; připojovací rozteč 50 mm; tepel.výkon 976 W</t>
  </si>
  <si>
    <t>998735101R00</t>
  </si>
  <si>
    <t>Přesun hmot pro otopná tělesa v objektech výšky do 6 m</t>
  </si>
  <si>
    <t>D 101.09 - Vzduchotechnika</t>
  </si>
  <si>
    <t>_01 - Zař. č. 1 - Větrání hygienického zázemí-objekt: B9</t>
  </si>
  <si>
    <t>_02 - Zař. č. 2 - Vzduchové clony</t>
  </si>
  <si>
    <t>ON - Ostatní náklady</t>
  </si>
  <si>
    <t>_01</t>
  </si>
  <si>
    <t>Zař. č. 1 - Větrání hygienického zázemí-objekt: B9</t>
  </si>
  <si>
    <t>1.1</t>
  </si>
  <si>
    <t>Malý radiální ventilátor, zpětná klapka</t>
  </si>
  <si>
    <t>1.2</t>
  </si>
  <si>
    <t>Potrubní ventilátor do kruhového potrubí  500/160 3V IP44 tříotáčkový ventilátor,  včetně zpětné, klapky DN 160, 2ks spojovací manžeta DN 160</t>
  </si>
  <si>
    <t>1.3</t>
  </si>
  <si>
    <t>1.4</t>
  </si>
  <si>
    <t>Tlumič hluku  600x280x212</t>
  </si>
  <si>
    <t>1.5</t>
  </si>
  <si>
    <t>Výfuková hlavice 160</t>
  </si>
  <si>
    <t>1.6</t>
  </si>
  <si>
    <t>Výfuková hlavice  280</t>
  </si>
  <si>
    <t>1.7</t>
  </si>
  <si>
    <t>Plastový talířový ventil odvodní DN125, včetně zděře</t>
  </si>
  <si>
    <t>1.8</t>
  </si>
  <si>
    <t>bm</t>
  </si>
  <si>
    <t>1.8.2</t>
  </si>
  <si>
    <t>1.8.3</t>
  </si>
  <si>
    <t>1.8.4</t>
  </si>
  <si>
    <t>1.8.5</t>
  </si>
  <si>
    <t>1.9</t>
  </si>
  <si>
    <t>Ohebná tepelně/hlukově izolační Al hadice 25 - O80</t>
  </si>
  <si>
    <t>1.9.2</t>
  </si>
  <si>
    <t>Ohebná tepelně/hlukově izolační Al hadice 25 - O125</t>
  </si>
  <si>
    <t>1.10</t>
  </si>
  <si>
    <t>1.11</t>
  </si>
  <si>
    <t>Tepelná izolace kaučuk tl. 20 mm s Al polepem, samolepící</t>
  </si>
  <si>
    <t>9.1</t>
  </si>
  <si>
    <t>Montážní, spojovací a těsnící materiál</t>
  </si>
  <si>
    <t>_02</t>
  </si>
  <si>
    <t>Zař. č. 2 - Vzduchové clony</t>
  </si>
  <si>
    <t>2.1</t>
  </si>
  <si>
    <t>Vzduchová clona + modul regulace + kovový dvěřní amgnetická kotakt</t>
  </si>
  <si>
    <t>9.2</t>
  </si>
  <si>
    <t>ON</t>
  </si>
  <si>
    <t>Ostatní náklady</t>
  </si>
  <si>
    <t>O.1</t>
  </si>
  <si>
    <t>Montáž VZT zařízení</t>
  </si>
  <si>
    <t>O.2</t>
  </si>
  <si>
    <t>Doprava</t>
  </si>
  <si>
    <t>O.3</t>
  </si>
  <si>
    <t>Zkoušky technologie zařízení</t>
  </si>
  <si>
    <t>O.4</t>
  </si>
  <si>
    <t>Uvedení do provozu zařízení VZT vč. zaregulování systému</t>
  </si>
  <si>
    <t>O.5</t>
  </si>
  <si>
    <t>Zaškolení obsluhy pracovníků objednatele</t>
  </si>
  <si>
    <t>O.6</t>
  </si>
  <si>
    <t>Předávací dokumentace včetně dokumentace skutečného provedení</t>
  </si>
  <si>
    <t>D 101.10 - Elektroinstalace</t>
  </si>
  <si>
    <t>_01 - Kabeláž</t>
  </si>
  <si>
    <t>_02 - Chráničky</t>
  </si>
  <si>
    <t>_03 - Přístroje</t>
  </si>
  <si>
    <t>_04 - Parapetní žlab dvoukomorový</t>
  </si>
  <si>
    <t>_05 - Závory</t>
  </si>
  <si>
    <t>_06 - Osvětlení</t>
  </si>
  <si>
    <t>M700 - HZS - hodinové zúčtovací sazby</t>
  </si>
  <si>
    <t>M46 - Zemní práce při montážích</t>
  </si>
  <si>
    <t>Kabeláž</t>
  </si>
  <si>
    <t>2101722MTZ</t>
  </si>
  <si>
    <t>Kompletní montáž rozvaděče NN</t>
  </si>
  <si>
    <t>Indiv</t>
  </si>
  <si>
    <t>357-RB</t>
  </si>
  <si>
    <t>Rozvaděč Rb dle výkresové dokumentace</t>
  </si>
  <si>
    <t>210800285RT3</t>
  </si>
  <si>
    <t>Montáž kabelu bezhalogenového CXKH 1 kV, 3 x 1,5 mm2, pevně uloženého, včetně dodávky CXKH-V</t>
  </si>
  <si>
    <t>222280102R40</t>
  </si>
  <si>
    <t>JYSTY do 4x2x0.8 mm pod omítkou do drážky</t>
  </si>
  <si>
    <t>341350124J</t>
  </si>
  <si>
    <t>Kabel J-Y(st)Y 4x2x0,8, baleno po 100 m délky</t>
  </si>
  <si>
    <t>210802346RT7</t>
  </si>
  <si>
    <t>Šňůra CYSY 7 x 0,75 mm2 pevně uložená, včetně dodávky šňůry</t>
  </si>
  <si>
    <t>Kalkul</t>
  </si>
  <si>
    <t>210802332RT1</t>
  </si>
  <si>
    <t>Montáž šňůry CYSY, 2 x 1 mm2, pevně uložené, včetně dodávky šňůry</t>
  </si>
  <si>
    <t>210810045RO1</t>
  </si>
  <si>
    <t>Kabel CYKY-O 750 V 3 x 1,5 mm2 pevně uložený, včetně dodávky kabelu</t>
  </si>
  <si>
    <t>210810049RT1</t>
  </si>
  <si>
    <t>Montáž kabelu CYKY 750 V, 4 x 1,5 mm2, pevně uloženého, včetně dodávky kabelu</t>
  </si>
  <si>
    <t>210810055RT1</t>
  </si>
  <si>
    <t>Montáž kabelu CYKY 750 V, 5 x 1,5 mm2, pevně uloženého, včetně dodávky kabelu</t>
  </si>
  <si>
    <t>210810042RT1</t>
  </si>
  <si>
    <t>Montáž kabelu CYKY 750 V, 2 x 2,5 mm2, pevně uloženého, včetně dodávky kabelu</t>
  </si>
  <si>
    <t>210810046RT3</t>
  </si>
  <si>
    <t>Montáž kabelu CYKY 750 V, 3 x 2,5 mm2, pevně uloženého, včetně dodávky kabelu</t>
  </si>
  <si>
    <t>210810057RT2</t>
  </si>
  <si>
    <t>Montáž kabelu CYKY 750 V, 5 žilového, pevně uloženého, včetně dodávky kabelu CYKY 5 x 6 mm2</t>
  </si>
  <si>
    <t>2118002OT0</t>
  </si>
  <si>
    <t>Odporový topný kabel 18m; 245W s termostatem; 230V</t>
  </si>
  <si>
    <t>3419701KPL</t>
  </si>
  <si>
    <t>Podružný matriál pro odporový topný kabel pro montáž 130m potrubí, (samolepící hliníková páska, izolace, chladící sprej, další montážní materiál)</t>
  </si>
  <si>
    <t>210010555RP1</t>
  </si>
  <si>
    <t>Osazení a připojení ekvipotenciální svorkovnice, včetně dodávky svorkovnice EPS 2</t>
  </si>
  <si>
    <t>210800649RT1</t>
  </si>
  <si>
    <t>Montáž vodiče H07V-K (CYA), 25 mm2, uloženého pevně, včetně dodávky vodiče</t>
  </si>
  <si>
    <t>210800648RT1</t>
  </si>
  <si>
    <t>Montáž vodiče H07V-K (CYA), 16 mm2, uloženého pevně, včetně dodávky vodiče</t>
  </si>
  <si>
    <t>210800646RT1</t>
  </si>
  <si>
    <t>Montáž vodiče H07V-K (CYA), 6 mm2, uloženého pevně, včetně dodávky vodiče</t>
  </si>
  <si>
    <t>210-1-001</t>
  </si>
  <si>
    <t>Napojení jednotek VZT - propojení vzduchové jednotky, řídící jednotky, dvěřních čidel a ovladače</t>
  </si>
  <si>
    <t>210-1-002</t>
  </si>
  <si>
    <t>Napojení jednotek VZT - Napojení ventilátorů včetně ovládání</t>
  </si>
  <si>
    <t>210-1-003</t>
  </si>
  <si>
    <t>Napojení pisoárů</t>
  </si>
  <si>
    <t>210-1-004</t>
  </si>
  <si>
    <t>Napojení samoregulačních vpustí</t>
  </si>
  <si>
    <t>210-1-005</t>
  </si>
  <si>
    <t>Napojení čerpadla retenční nádrže</t>
  </si>
  <si>
    <t>210-1-006</t>
  </si>
  <si>
    <t>Napojení napojení informačního panelu vjezdová brána SIL+SLP</t>
  </si>
  <si>
    <t>Chráničky</t>
  </si>
  <si>
    <t>210010002R00</t>
  </si>
  <si>
    <t>Montáž trubky ohebné, z PVC, uložené pod omítku, vnější průměr 20 mm, ,</t>
  </si>
  <si>
    <t>345711591R</t>
  </si>
  <si>
    <t>trubka ohebná, elektroinstalační; mat. PVC samozhášivé; vnější pr.= 20,0 mm; vnitřní pr.= 14,1 mm; mech.odolnost nízká; mezní hodnota zatížení 320 N/5 cm; teplot.rozsah -5 až 60 °C; stupeň hořlavosti A1-F; použití: pro instalaci na povrch, do omítky nebo pod omítku, pro montáž do dutých zdí, příček a stropů</t>
  </si>
  <si>
    <t>210010004R00</t>
  </si>
  <si>
    <t>Montáž trubky ohebné, z PVC, uložené pod omítku, vnější průměr 32 mm, ,</t>
  </si>
  <si>
    <t>345711593R</t>
  </si>
  <si>
    <t>trubka ohebná, elektroinstalační; mat. PVC samozhášivé; vnější pr.= 32,0 mm; vnitřní pr.= 24,3 mm; mech.odolnost nízká; mezní hodnota zatížení 320 N/5 cm; teplot.rozsah -5 až 60 °C; stupeň hořlavosti A1-F; použití: pro instalaci na povrch, do omítky nebo pod omítku, pro montáž do dutých zdí, příček a stropů</t>
  </si>
  <si>
    <t>210010005R00</t>
  </si>
  <si>
    <t>Montáž trubky ohebné, z PVC, uložené pod omítku, vnější průměr 40 mm, ,</t>
  </si>
  <si>
    <t>3457114700U</t>
  </si>
  <si>
    <t>UV stabilní ohebná dvouplášťová korugovaná chránička, vnější průměr 40 mm</t>
  </si>
  <si>
    <t>345711-341KPL</t>
  </si>
  <si>
    <t>Materiál pro trubky z PVC (spojky,..)</t>
  </si>
  <si>
    <t>22226125MTZ</t>
  </si>
  <si>
    <t>Montáž kabelového držáku</t>
  </si>
  <si>
    <t>550+2500</t>
  </si>
  <si>
    <t>354321010R8</t>
  </si>
  <si>
    <t>Kabelová příchytka 8-16mm</t>
  </si>
  <si>
    <t>345717KPL</t>
  </si>
  <si>
    <t>Kabelový držák nástěnný pro více kabelů, šestihranná hlava, ukotvení do podhledu</t>
  </si>
  <si>
    <t>34572306R</t>
  </si>
  <si>
    <t>páska stahovací 200x4,5; PA</t>
  </si>
  <si>
    <t>100 ks</t>
  </si>
  <si>
    <t>210950101MTZ</t>
  </si>
  <si>
    <t>Štítek označovací na kabel</t>
  </si>
  <si>
    <t>5628805KPL</t>
  </si>
  <si>
    <t>Štítek na označení kabel. vývodu z PVC</t>
  </si>
  <si>
    <t>210010311R00</t>
  </si>
  <si>
    <t>Montáž krabice plastové univerzální, kruhové, , , , do zdiva, bez zapojení,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</si>
  <si>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</si>
  <si>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</si>
  <si>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210010322R00</t>
  </si>
  <si>
    <t>Montáž krabice plastové rozvodné, kruhové, , , , do zdiva, se zapojením,</t>
  </si>
  <si>
    <t>345704420000R</t>
  </si>
  <si>
    <t>krabice elektroinstalační pod omítku; rozvodná s víčkem a svorkovnicí; mat. PVC samozhášivé; teplot.rozsah -5 až 60 °C; určeno pro rozvody s napětím 400 V a proudem max. 16 A; rozměry-průměr,hloubka pr.103x50 mm</t>
  </si>
  <si>
    <t>210010457R02</t>
  </si>
  <si>
    <t>Krabice uzavřená plast, se zapojením</t>
  </si>
  <si>
    <t>345714251R</t>
  </si>
  <si>
    <t>krabice elektroinstalační do prostředí se zvýšení vlhkostí, prachem; s průchodkami a svorkovnicí, provedení uzavřené; mat. PVC samozhášivé, šedá RAL 7012; stupeň krytí IP 54; teplot.rozsah -5 až 60 °C; určeno pro rozvody s napětím 400 V a proudem max. 16 A; rozměry-průměr,hloubka 95x95x50 mm</t>
  </si>
  <si>
    <t>34195KPL</t>
  </si>
  <si>
    <t>Montážní materiál</t>
  </si>
  <si>
    <t>_03</t>
  </si>
  <si>
    <t>Přístroje</t>
  </si>
  <si>
    <t>6500123MTZ</t>
  </si>
  <si>
    <t>Montáž podlahové krabice</t>
  </si>
  <si>
    <t>3457151K</t>
  </si>
  <si>
    <t>Podlahové krabice 8x modul - 4m x 4x230V; 2m x4xRJ45 cat6; 2x rezerva; 199x72x276 mm; IP20, včetně montážní krabice a včetně dodávky</t>
  </si>
  <si>
    <t>405417R</t>
  </si>
  <si>
    <t>PT14 - Prostorový termostat pro ovládání el. Topení; včetně dodávky, montáže a napojení</t>
  </si>
  <si>
    <t>484564</t>
  </si>
  <si>
    <t>Sálavý panel 300W; 22x605x505 mm; 230V, IP54 včetně dodávky, montáže a napojení</t>
  </si>
  <si>
    <t>650051373R00</t>
  </si>
  <si>
    <t>Montáž spínače zapuštěného, řaz. 1/0S</t>
  </si>
  <si>
    <t>34535435R</t>
  </si>
  <si>
    <t>strojek pro ovládač zapínací se svorkou N; řazení 1/0, 1/0So, 1/0S; 10 A, 250 V AC</t>
  </si>
  <si>
    <t>34536700R</t>
  </si>
  <si>
    <t>rámeček pro elektroinst. přístroje (zásuvky a spínače); jednonásobný</t>
  </si>
  <si>
    <t>34536496R</t>
  </si>
  <si>
    <t>kryt spínače; kolébkový s čirým průzorem a popisovým polem; pro pro spínače řazení 1So,6So,6S,1/0So,1/0S,7So</t>
  </si>
  <si>
    <t>210110041RT6</t>
  </si>
  <si>
    <t>Montáž spínače zapuštěného a polozapuštěného včetně zapojení, dodávky spínače, krytu a rámečku, jednopólového, , řazení 1</t>
  </si>
  <si>
    <t>210110043RT6</t>
  </si>
  <si>
    <t>Montáž spínače zapuštěného a polozapuštěného včetně zapojení, dodávky spínače, krytu a rámečku, sériového, , řazení 5</t>
  </si>
  <si>
    <t>210110045RT6</t>
  </si>
  <si>
    <t>Montáž spínače zapuštěného a polozapuštěného včetně zapojení, dodávky spínače, krytu a rámečku, střídavého, , řazení 6</t>
  </si>
  <si>
    <t>210110046RT6</t>
  </si>
  <si>
    <t>Montáž spínače zapuštěného a polozapuštěného včetně zapojení, dodávky spínače, krytu a rámečku, křížového, , řazení 7</t>
  </si>
  <si>
    <t>210111011RT6</t>
  </si>
  <si>
    <t>Montáž zásuvky domovní zapuštěné včetně zapojení včetně dodávky zásuvky kompletní jednonásobné s ochr.kolíkem 16A/250VAC a rámečkem, , provedení 2P+PE,</t>
  </si>
  <si>
    <t>210111014RT6</t>
  </si>
  <si>
    <t>Montáž zásuvky domovní zapuštěné včetně zapojení, včetně dodávky zásuvky dvojnásobné s ochrannými kolíky 16A/250VAC a rámečku, , provedení 2x (2P+PE),</t>
  </si>
  <si>
    <t>210-3-001</t>
  </si>
  <si>
    <t>Tlačítko TOTAL STOP včetně výstračné tabulky</t>
  </si>
  <si>
    <t>_04</t>
  </si>
  <si>
    <t>Parapetní žlab dvoukomorový</t>
  </si>
  <si>
    <t>21001012RTZ</t>
  </si>
  <si>
    <t>Parapetní žlab dvoukomorový včetně přepážky; 2000x64x158 mm, PVC, bílá; včetně montáže</t>
  </si>
  <si>
    <t>210-4-001</t>
  </si>
  <si>
    <t>Montážní materiál parapetního žlabu</t>
  </si>
  <si>
    <t>210-4-002</t>
  </si>
  <si>
    <t>Kryt koncový 160x65 pro parapetní dvoukomorový žlab ; včetně montáže</t>
  </si>
  <si>
    <t>210-4-003</t>
  </si>
  <si>
    <t>Kryt spojovací 160x65 pro parapetní dvoukomorový žlab ; včetně montáže</t>
  </si>
  <si>
    <t>210111080-01</t>
  </si>
  <si>
    <t>Zásuvkový modul 230V; 45x45 mm, s ochranným kolíkem a clonkami, pro parapetní žlab; včetně montáže</t>
  </si>
  <si>
    <t>210111080-02</t>
  </si>
  <si>
    <t>Zásuvkový modul RJ45/6; 45x22,5 mm pro parapetní žlab; včetně montáže</t>
  </si>
  <si>
    <t>_05</t>
  </si>
  <si>
    <t>Závory</t>
  </si>
  <si>
    <t>210-5-001</t>
  </si>
  <si>
    <t>Závorový stojan,85-264V AC; max0,8A; max. 95W; IP54</t>
  </si>
  <si>
    <t>210-5-004</t>
  </si>
  <si>
    <t>Základový rám pod závorový stojan</t>
  </si>
  <si>
    <t>210-5-005</t>
  </si>
  <si>
    <t>Indukční smyčky</t>
  </si>
  <si>
    <t>210-5-006</t>
  </si>
  <si>
    <t>Ultradetektorový senzor zabrańující spadnutí břevna závory na přívěs nákladního vozu</t>
  </si>
  <si>
    <t>210-5-007</t>
  </si>
  <si>
    <t>Přijímač dálkového signálu z ovladače</t>
  </si>
  <si>
    <t>210-5-008</t>
  </si>
  <si>
    <t>Propojovací box mezi kamerovým systémem a závorovým a na kabeláž</t>
  </si>
  <si>
    <t>210-5-009</t>
  </si>
  <si>
    <t>Napájení pro přijímač dálkového signálu 24V, 10W</t>
  </si>
  <si>
    <t>210-5-010</t>
  </si>
  <si>
    <t>Souprava pro ovládání vjezdové,nebo výjezdové závory, 3tlačítková, vč. aretace závory nahoře</t>
  </si>
  <si>
    <t>210-5-015</t>
  </si>
  <si>
    <t>Dálkový ovladač nurno doupřesnit investorem přesný počet</t>
  </si>
  <si>
    <t>210-5-016</t>
  </si>
  <si>
    <t>USB klíč k možnosti povolování, zakazování dálkových ovladačů v systému</t>
  </si>
  <si>
    <t>210-5-017</t>
  </si>
  <si>
    <t>Doprava, montáž, zprovoznění</t>
  </si>
  <si>
    <t>222280214R00</t>
  </si>
  <si>
    <t>Kabel UTP/FTP kat.5e v trubkách</t>
  </si>
  <si>
    <t>371201305F</t>
  </si>
  <si>
    <t>Kabel FTP cat 5e, 305m cívka</t>
  </si>
  <si>
    <t>210100001K00</t>
  </si>
  <si>
    <t>Ukončení kabelu UTP/FTP kat.5e</t>
  </si>
  <si>
    <t>230191003R004</t>
  </si>
  <si>
    <t>Uložení chráničky ve výkopu 40 mm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</si>
  <si>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</si>
  <si>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</si>
  <si>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_06</t>
  </si>
  <si>
    <t>Osvětlení</t>
  </si>
  <si>
    <t>210201521MTZ</t>
  </si>
  <si>
    <t>Montáž svítidla</t>
  </si>
  <si>
    <t>1+33+4+4+15+10+10+3+4+5+9</t>
  </si>
  <si>
    <t>348-C1</t>
  </si>
  <si>
    <t>C1 - LED PŘISAZENÉ PODHLEDOVÉ, 9,5W, D215x88mm, 4000K, IP44, 1150 lm, bílé</t>
  </si>
  <si>
    <t>348-C2</t>
  </si>
  <si>
    <t>C2 - LED PŘISAZENÉ PODHLEDOVÉ, 19,6W, D215x88mm, 4000K, IP44, 2050 lm, bílé</t>
  </si>
  <si>
    <t>348-C3</t>
  </si>
  <si>
    <t>C3 - LED PŘISAZENÉ PODHLEDOVÉ, 16,3W, D172x94mm, 4000K, IP54, 2030 lm, bílé</t>
  </si>
  <si>
    <t>348-C4</t>
  </si>
  <si>
    <t>C4 - LED PŘISAZENÉ PODHLEDOVÉ, 25,4W, D172x94mm, 4000K, IP54, 3030 lm, bílé</t>
  </si>
  <si>
    <t>348-D1</t>
  </si>
  <si>
    <t>D1 - LED PŘISAZENÉ PODHLADOVÉ, 33W, 596x596x14mm, 4000K, IP54_20, 3800 lm, bílé</t>
  </si>
  <si>
    <t>348-N1</t>
  </si>
  <si>
    <t>N1D - Nouzové osvětlení LED, 280x130x71mm, IP65, 3,4W, 84 lm, 6200K autonomie 1h</t>
  </si>
  <si>
    <t>348-N1.1</t>
  </si>
  <si>
    <t>N1D+ - Sada upevnitelných značek ISO pro instalaci do široký svítidla NO s pozorovací vzdáleností, 26 m</t>
  </si>
  <si>
    <t>348-N2</t>
  </si>
  <si>
    <t>N2 - Nouzové osvětlení LED, 269x144x40mm, IP65, 6,5W, 241 lm, 6200K; AUTONOMIE 1h</t>
  </si>
  <si>
    <t>348-NO1</t>
  </si>
  <si>
    <t>NO1 - Nouzové osvětlení LED, D85x4mm, IP40, 4,7W, 192 lm, 4000K; autonomie 1h</t>
  </si>
  <si>
    <t>348-NC1</t>
  </si>
  <si>
    <t>NC1 - Nouzové osvětlení LED, D85x31mm, IP40, 4,7W, 206 lm, 4000K, autonomie 1h</t>
  </si>
  <si>
    <t>348-LP</t>
  </si>
  <si>
    <t>Led profil 8m včetně led pásku 2070lm; 14W/m; teplá bílá</t>
  </si>
  <si>
    <t>34195-348</t>
  </si>
  <si>
    <t>973031616Z00</t>
  </si>
  <si>
    <t>Vysekání kapes zeď SDK/. špalíky, krabice 10x5cm včetně zapravení</t>
  </si>
  <si>
    <t>971038121Z00</t>
  </si>
  <si>
    <t>Vrtání otvorů, SDK/sendvičová konstrukce, do 10 cm, hl. do 15 cm</t>
  </si>
  <si>
    <t>M700</t>
  </si>
  <si>
    <t>HZS - hodinové zúčtovací sazby</t>
  </si>
  <si>
    <t>HZS-001</t>
  </si>
  <si>
    <t>Hzs - zabezpečení pracoviště</t>
  </si>
  <si>
    <t>HZS-002</t>
  </si>
  <si>
    <t>Hzs - revizní technik</t>
  </si>
  <si>
    <t>M46</t>
  </si>
  <si>
    <t>Zemní práce při montážích</t>
  </si>
  <si>
    <t>460200164R00</t>
  </si>
  <si>
    <t>Výkop kabelové rýhy 35/80 cm hor.4</t>
  </si>
  <si>
    <t>460420018R00</t>
  </si>
  <si>
    <t>Zřízení kabelového lože v rýze š.do 35 cm z písku</t>
  </si>
  <si>
    <t>460560164R00</t>
  </si>
  <si>
    <t>Zához rýhy 35/80 cm, hornina třídy 4</t>
  </si>
  <si>
    <t>460490012RT1</t>
  </si>
  <si>
    <t>Fólie výstražná z PVC, šířka 33 cm, fólie PVC šířka 33 cm</t>
  </si>
  <si>
    <t>D 101.11 - Hromosvod</t>
  </si>
  <si>
    <t>M21 - Elektromontáže</t>
  </si>
  <si>
    <t>M21</t>
  </si>
  <si>
    <t>Elektromontáže</t>
  </si>
  <si>
    <t>210220021N00</t>
  </si>
  <si>
    <t>Vedení uzemňovací v zemi do 120 mm2 vč.svorek</t>
  </si>
  <si>
    <t>210-001</t>
  </si>
  <si>
    <t>Pásek uzemňovací nerezový 30 x 4 mm</t>
  </si>
  <si>
    <t>210220002N00</t>
  </si>
  <si>
    <t>Vedení uzemňovací na povrchu D 10 mm</t>
  </si>
  <si>
    <t>210-002</t>
  </si>
  <si>
    <t>Vedení uzemňovací nerez D10 na povrchu s izolací</t>
  </si>
  <si>
    <t>210220101R00</t>
  </si>
  <si>
    <t>Montáž svodového vodiče FeZn průměr do 10 mm, Al průměr do 10 mm, Cu průměr do 8 mm, a podpěr,</t>
  </si>
  <si>
    <t>35444180R</t>
  </si>
  <si>
    <t>drát pr. 8 mm; AlMgSi T/4</t>
  </si>
  <si>
    <t>377100D</t>
  </si>
  <si>
    <t>Spojka s příchytkou pro připojení oplechování a vodivách částí pomocí šroubů nebo nýtů; připojení, podélné nebo příčné; Al včetně montáže a dodávky</t>
  </si>
  <si>
    <t>374011D</t>
  </si>
  <si>
    <t>Dilatační propojka provedení kruhové na jímací vedení včetně montáže</t>
  </si>
  <si>
    <t>297120D</t>
  </si>
  <si>
    <t>Držák vedení s lepísím páskem na hladké povrchy (plech..) včetně montáže</t>
  </si>
  <si>
    <t>210800550RT1</t>
  </si>
  <si>
    <t>Montáž vodiče H07V-U (CY), 25 mm2, uloženého pevně, včetně dodávky vodiče</t>
  </si>
  <si>
    <t>Materiál pro elektroinstalaci (šroubky, hmoždinky, …)</t>
  </si>
  <si>
    <t>650111915R00</t>
  </si>
  <si>
    <t>Montáž jímací tyče do 3 m, na konstrukci</t>
  </si>
  <si>
    <t>101000D</t>
  </si>
  <si>
    <t>Jímací tyč D 16mm L 1000mm zůženná s ukotvením na plechové střechy na falc, včetně dodávky a ukotvení</t>
  </si>
  <si>
    <t>210220301UT1</t>
  </si>
  <si>
    <t>Svorka hromosvodová do 2 šroubů /SS, SZ, SO/, včetně dodávky svorky SU</t>
  </si>
  <si>
    <t>210220302RT6</t>
  </si>
  <si>
    <t>Montáž svorky hromosvodové včetně dodávky svorky kovových částí d 3-12 mm (SP)</t>
  </si>
  <si>
    <t>210220301RB3</t>
  </si>
  <si>
    <t>Svorka hromosvodová do 2 šroubů /SS, SZ, SO/, včetně dodávky svorky SZb</t>
  </si>
  <si>
    <t>210220301RT2</t>
  </si>
  <si>
    <t>Montáž svorky hromosvodové včetně dodávky svorky spojovací (SS)</t>
  </si>
  <si>
    <t>210220302RT5</t>
  </si>
  <si>
    <t>Montáž svorky hromosvodové včetně dodávky svorky SJ 1 k jímací tyči</t>
  </si>
  <si>
    <t>210220302RTB</t>
  </si>
  <si>
    <t>Svorka hromosvodová nad 2 šrouby /ST, SJ, SR, atd/, včetně dodávky svorky SR 3b Fe</t>
  </si>
  <si>
    <t>210220301SKT</t>
  </si>
  <si>
    <t>Svorka hromosvodová do 2 šroubů /SS, SZ, SO/, včetně dodávky svorky SKT</t>
  </si>
  <si>
    <t>210220302RT1</t>
  </si>
  <si>
    <t>Montáž svorky hromosvodové včetně dodávky svorky SR 2b Fe pro pásek 30x4 mm</t>
  </si>
  <si>
    <t>210220302RT3</t>
  </si>
  <si>
    <t>Montáž svorky hromosvodové včetně dodávky svorky křížové SK pro vodič 6-10 mm</t>
  </si>
  <si>
    <t>308150D</t>
  </si>
  <si>
    <t>Dilatační propojka základového zemniče v dilatačních a oddělovacích spárách</t>
  </si>
  <si>
    <t>290001D</t>
  </si>
  <si>
    <t>Distanční držák k uložení uzemnovacího vedení do základů s pojistkou proti uvolnění - rovný</t>
  </si>
  <si>
    <t>650041112R00</t>
  </si>
  <si>
    <t>Montáž svorkovnice ekvipotenciální</t>
  </si>
  <si>
    <t>3456281K12</t>
  </si>
  <si>
    <t>Svorkovnice ekvipotenciální K 12</t>
  </si>
  <si>
    <t>210-005</t>
  </si>
  <si>
    <t>Uzemňovací bod typ M</t>
  </si>
  <si>
    <t>210-006</t>
  </si>
  <si>
    <t>Koncovka - provedení s otvory a svorkou KS</t>
  </si>
  <si>
    <t>478129D</t>
  </si>
  <si>
    <t>Připojovací svorka se svorníkem lehké provedení</t>
  </si>
  <si>
    <t>210220401R00</t>
  </si>
  <si>
    <t>Označení svodu štítky plastovým, nebo smaltovaným,</t>
  </si>
  <si>
    <t>35441846R</t>
  </si>
  <si>
    <t>štítek označení, plast</t>
  </si>
  <si>
    <t>Nespecifikované práce</t>
  </si>
  <si>
    <t>Svařování uzemňovací soustavy s ocelovou kontrukcí</t>
  </si>
  <si>
    <t>HZS-003</t>
  </si>
  <si>
    <t>Měření vodivých spojů</t>
  </si>
  <si>
    <t>HZS-004</t>
  </si>
  <si>
    <t>Antikorozní úprava</t>
  </si>
  <si>
    <t>HZS-005</t>
  </si>
  <si>
    <t>Koordinace s ostatními účastníky výstavby</t>
  </si>
  <si>
    <t>220890202KPL</t>
  </si>
  <si>
    <t>D 101.12 - Slaboproudé rozvody</t>
  </si>
  <si>
    <t>_16 - Turnikety</t>
  </si>
  <si>
    <t>M22 - Montáž sdělovací a zabezp. techniky</t>
  </si>
  <si>
    <t>_13 - Kamery</t>
  </si>
  <si>
    <t>_15 - Domovní telefon</t>
  </si>
  <si>
    <t>220-5-001</t>
  </si>
  <si>
    <t>Montáž nouzivé signalizace včetně úprava přívodu 230V; zaškolení obsluhy pro nouzovou signalizaci</t>
  </si>
  <si>
    <t>220-5-002</t>
  </si>
  <si>
    <t>Sada pro nouzovou signalizaci, alpská bílá</t>
  </si>
  <si>
    <t>Poznámka k položce:_x000D_
Napěťový výstup: 15 V AC_x000D_
Bezpotenciálový výstup: reléový přepínač_x000D_
Vestavná hloubka: 21,5 mm_x000D_
Vstupní svorky transformátoru: šroubové, max. 4 mm2_x000D_
Ostatní svorky přístrojů: šroubové, max. 1 mm2_x000D_
Pracovní teplota: +5 °C až +40 °C_x000D_
230 V AC, 50/60 Hz</t>
  </si>
  <si>
    <t>220-5-003</t>
  </si>
  <si>
    <t>Interkom pro přepážky; 3 W, základna + 1 externí jednotka, plně duplexní obousměrná komunikace</t>
  </si>
  <si>
    <t>Poznámka k položce:_x000D_
automatické potlačení zpětné vazby, automatické umlčování, manuální umlčení a nastavení hlasitosti pro zákazníka i obsluhu odděleně; rozměr základny 182×56×120 mm; rozměr externí jednotky 61 × 85 × 24 mm; včetně kabel pro externí jednotku 2 m a napájecího adaptéru DC 12V odběr 1A;  včetně dodávky, montáže a napojení  - době vypracování projektové dokumentace, nebyl zadán přesný požadavek pro interkom. Je tedy nutné ověřit požadavek u investora a dohodnout se na konkretním provedení.</t>
  </si>
  <si>
    <t>220-5-004</t>
  </si>
  <si>
    <t>Platební terminál - OLED, iOS, Android, NFC, Google Pay, Apple Pay integrovaná tiskárna 58mm</t>
  </si>
  <si>
    <t>Poznámka k položce:_x000D_
WiFi, 3G, USB, 5Mpx fotoaparát, QR kód, připraveno pro EET  včetně dodávky, montáže a napojení- době vypracování projektové dokumentace, nebyl zadán přesný požadavek platebního terminálu. Je tedy nutné ověřit požadavek u investora a dohodnout se na konkretním provedení.</t>
  </si>
  <si>
    <t>_16</t>
  </si>
  <si>
    <t>Turnikety</t>
  </si>
  <si>
    <t>220-16-001</t>
  </si>
  <si>
    <t>Základní modul turniketu, hliník, pochromované, rám, nerez ocel, IP54, 230V AC - 24V DC, 369x1047x908mm</t>
  </si>
  <si>
    <t>220-16-002</t>
  </si>
  <si>
    <t>Servomotor do turniketu</t>
  </si>
  <si>
    <t>220-16-003</t>
  </si>
  <si>
    <t>Panikový mechanizmus na ramena 540mm</t>
  </si>
  <si>
    <t>220-16-004</t>
  </si>
  <si>
    <t>Kryt na čtečku</t>
  </si>
  <si>
    <t>220-16-005</t>
  </si>
  <si>
    <t>Základový rám</t>
  </si>
  <si>
    <t>220-16-006</t>
  </si>
  <si>
    <t>Čtecí moduly 1D/2D; NFC; LCD 800x480mm;</t>
  </si>
  <si>
    <t>220-16-007</t>
  </si>
  <si>
    <t>Napájecí zdroj</t>
  </si>
  <si>
    <t>220-16-008</t>
  </si>
  <si>
    <t>SW licence a nastavení čteček POC Programm Access Control</t>
  </si>
  <si>
    <t>220-16-009</t>
  </si>
  <si>
    <t xml:space="preserve">Projekt management AXESS nebo rovnocenné řešení (zadavatel však upozorňuje, že uvedené produkty mají návaznosti na zadavatelem již pořízené produkty/plnění, a proto takové rovnocenné řešení musí být plně kompatibilní/kompatibilitu musí dodavatel zajistit)_x000D_
</t>
  </si>
  <si>
    <t>220-16-010</t>
  </si>
  <si>
    <t>Balné</t>
  </si>
  <si>
    <t>220-16-011</t>
  </si>
  <si>
    <t>Testování, zprovoznění POC Commisioning</t>
  </si>
  <si>
    <t>220-16-012</t>
  </si>
  <si>
    <t>Dopravní náklady, instalace,HW installation</t>
  </si>
  <si>
    <t>220-16-013</t>
  </si>
  <si>
    <t>Nerezové zábradlí a mechanická branka, včetně dodávky a montáže</t>
  </si>
  <si>
    <t>220-16-014</t>
  </si>
  <si>
    <t>Roční poplatky</t>
  </si>
  <si>
    <t>M22</t>
  </si>
  <si>
    <t>Montáž sdělovací a zabezp. techniky</t>
  </si>
  <si>
    <t>220-1-001</t>
  </si>
  <si>
    <t>Montáž kabelu SM</t>
  </si>
  <si>
    <t>220-1-002</t>
  </si>
  <si>
    <t>Zakončení vlákna optokabelu, včetně dodávky pigtailu, a provedení sváru, konektor</t>
  </si>
  <si>
    <t>220-1-003</t>
  </si>
  <si>
    <t>Měření optického vlákna, vystavení protokolu</t>
  </si>
  <si>
    <t>220-1-004</t>
  </si>
  <si>
    <t>Optický patch cord - 2m (vyvzorkovat před dodáním)</t>
  </si>
  <si>
    <t>371201303R</t>
  </si>
  <si>
    <t>kabel UTP Elite, Cat5E, venkovní PE+PVC, odolný proti UV záření</t>
  </si>
  <si>
    <t>220-1-006</t>
  </si>
  <si>
    <t>Patchcord žlutý 2m</t>
  </si>
  <si>
    <t>210100001UT5</t>
  </si>
  <si>
    <t>Ukončení Kabelu UTP/FTP kat.5e</t>
  </si>
  <si>
    <t>220-1-007</t>
  </si>
  <si>
    <t>Měření 1 kabelu vyhot. protokolu</t>
  </si>
  <si>
    <t>220-1-008</t>
  </si>
  <si>
    <t>Osazení datové rozvodnice</t>
  </si>
  <si>
    <t>220-1-009</t>
  </si>
  <si>
    <t>Datový rozvaděč RACK 22U/19, 600x1166x600mm, aktivní ventilace, uzamykatelný</t>
  </si>
  <si>
    <t>220-1-010</t>
  </si>
  <si>
    <t>Montáž panelu do RACKu</t>
  </si>
  <si>
    <t>220-1-11</t>
  </si>
  <si>
    <t>UPS 19" 1u; 600VA/360W, 230V, nabíjecí doba cca8h (90%), USB, RS232, akumulátor 2x 6V-9AH, AVR, Monitorovací SW součástí balení, Energy Saving Technology</t>
  </si>
  <si>
    <t>220-1-19</t>
  </si>
  <si>
    <t>LAN komunikační modul k UPS pro vzdálenou správu; RJ45 – 10/100Mbps Ethernet, 40,9 x 36 x 76,2 mm, monitorování UPS v reálném čase</t>
  </si>
  <si>
    <t>220-1-12</t>
  </si>
  <si>
    <t>8x - zásuvka 230V + přepěťová ochrana, PVC, 16A SLP rozvaděč</t>
  </si>
  <si>
    <t>220-1-13</t>
  </si>
  <si>
    <t>Optický převodní - Gigabit Ethernet media konvertor 10/100/1000M RJ45 na GE SFP slot interní zdroj</t>
  </si>
  <si>
    <t>220-1-14</t>
  </si>
  <si>
    <t>Kompatibilní SFP transceiver, 1,25Gbps, SM 1310nm, 20km, LC konektory, digitální diagnostika</t>
  </si>
  <si>
    <t>28697R</t>
  </si>
  <si>
    <t>Switch 24x port 10/100/1000BASE-T and 2x 100/1000 Mbps SFP ports</t>
  </si>
  <si>
    <t>220-1-15</t>
  </si>
  <si>
    <t>Analogová VoIP převodník, SIP standardy, VoIP systémy, 8xFXS portů, RJ11; 1Gb</t>
  </si>
  <si>
    <t>220-1-16</t>
  </si>
  <si>
    <t>Panel 24pt – 2U cat6</t>
  </si>
  <si>
    <t>220-1-17</t>
  </si>
  <si>
    <t>Organizér 2U</t>
  </si>
  <si>
    <t>220-1-18</t>
  </si>
  <si>
    <t>PoE injektor, panel, pasivní, 12portový RJ45, 24-57V, 120W, 10/100/1000Mbp , stíněný, 19" rack, LED</t>
  </si>
  <si>
    <t>345710541R</t>
  </si>
  <si>
    <t>trubka ohebná, elektroinstalační; mat. PE není samozhášivý; vnější pr.= 20,0 mm; vnitřní pr.= 14,1 mm; mech.odolnost nízká; mezní hodnota zatížení 320 N/5 cm; teplot.rozsah -25 až 90 °C; stupeň hořlavosti A1; použití: pro přímé zalévání při monolitické betonáži nebo pod omítku</t>
  </si>
  <si>
    <t>_13</t>
  </si>
  <si>
    <t>Kamery</t>
  </si>
  <si>
    <t>220-2-001</t>
  </si>
  <si>
    <t>Montáže kamer, včetně dodávky; oživení a napojení do systému</t>
  </si>
  <si>
    <t>220-2-003</t>
  </si>
  <si>
    <t>Kamera pohledová IP kam, 8Mpx, ob. 4mm, délka přísvitu 80m EXIR; IR80m; 8Mpix; IP67</t>
  </si>
  <si>
    <t>Poznámka k položce:_x000D_
PoE, 12V DC;  1 RJ45 10M/100M self-adaptive Ethernet port; 78°hor; 4K, 120dB WDR max.r.3840x2160px; Barva: 0.01 lux @(F1.2, AGC ON), 0.028 lux @(F2.0, AGC ON), 0 lux s IR.</t>
  </si>
  <si>
    <t>220-2-004</t>
  </si>
  <si>
    <t>Kompletní montáž uchycení kamery</t>
  </si>
  <si>
    <t>220-2-007</t>
  </si>
  <si>
    <t>Kryt/držak pro kameru D200MM</t>
  </si>
  <si>
    <t>220-2-008</t>
  </si>
  <si>
    <t>Konzole pro uchycení kamer na budovy včetně fasády pro hloubku izolace 100-130 mm</t>
  </si>
  <si>
    <t>371201303F</t>
  </si>
  <si>
    <t>Kabel FTP dvojitý plášť Cat5e, balení po 305 m</t>
  </si>
  <si>
    <t>220-2-009</t>
  </si>
  <si>
    <t>220-2-010</t>
  </si>
  <si>
    <t>Kompatibilní transceiver, 1,25Gbps, SM 1310nm, 20km, LC konektory, digitální diagnostika</t>
  </si>
  <si>
    <t>_15</t>
  </si>
  <si>
    <t>Domovní telefon</t>
  </si>
  <si>
    <t>211800711R00</t>
  </si>
  <si>
    <t>Kabel JYTY-Cu folie pevně uložený, 2x1 mm</t>
  </si>
  <si>
    <t>34121550R</t>
  </si>
  <si>
    <t>kabel JYTY; sdělovací; pevné uložení vnitřní; Cu jádra holá; počet žil 2; jmen.prům.jádra 1,00 mm; teplota použití do 70 °C; barva pláště šedá</t>
  </si>
  <si>
    <t>220-4-003</t>
  </si>
  <si>
    <t>Telefon domovní s dvěma tlačítky s ochranou soukromí hovoru pro vstupní telefonní systémy, výzva na, samostatný reproduktor; Standardní barva bílá. Rozměry: 75x220x60mm</t>
  </si>
  <si>
    <t>220-4-004</t>
  </si>
  <si>
    <t>Dveřní stanice dvoutlačítková 135x288x62mm; antivandal;, včetně montážní krabice a zábrany proti dešti pro systém domácích telefonů; pro povrchovou montáž</t>
  </si>
  <si>
    <t>220-4-005</t>
  </si>
  <si>
    <t>Elektromechanický samozamykací zámek 12V DC , včetně autonomního nezálohovaného zdroje, napojení na IP domácí telefon, volný únik – paniková funkce</t>
  </si>
  <si>
    <t>220-4-006</t>
  </si>
  <si>
    <t>Napájecí zdroj pro audio systémy sinterkomunikačními domovními telefony s výzvou ac a ochranou, soukromí hovoru mezi telefony a hovorovou jednotkou. Velikost 8 DIN. Přepínání komunikace je</t>
  </si>
  <si>
    <t>Poznámka k položce:_x000D_
prováděno automaticky podle typu výzvy. Napájení 230Vac 50Hz 30VA. Rozměry: 140x115x65 mm</t>
  </si>
  <si>
    <t>220-4-008</t>
  </si>
  <si>
    <t>Distributor - aktivní rozbočovač audio telefonu RJ45</t>
  </si>
  <si>
    <t>37120</t>
  </si>
  <si>
    <t>Přepojovač vchodů pro audio systémy s 3 hovorovými jednotkami. Velikost 8 DIN., Do série je možné zapojit až 4 přepojovače (9 vchodů) Rozměry: 140x115x65 mm</t>
  </si>
  <si>
    <t>210010323R00</t>
  </si>
  <si>
    <t>Montáž krabice plastové odbočné, čtvercové, , , , do zdiva, se zapojením,</t>
  </si>
  <si>
    <t>34571524R</t>
  </si>
  <si>
    <t>krabice elektroinstalační pod omítku; s víčkem; mat. PVC samozhášivé; teplot.rozsah -5 až 60 °C; určeno pro rozvody s napětím 400 V a proudem max. 16 A; rozměry-průměr,hloubka 150x150x77 mm</t>
  </si>
  <si>
    <t>34195S4</t>
  </si>
  <si>
    <t>220-4-007</t>
  </si>
  <si>
    <t>Osazení, instalace, napojení a oživení domovního telefonu</t>
  </si>
  <si>
    <t>31,329</t>
  </si>
  <si>
    <t>91,2</t>
  </si>
  <si>
    <t>keram_obklad_pl</t>
  </si>
  <si>
    <t>42,736</t>
  </si>
  <si>
    <t>271,956</t>
  </si>
  <si>
    <t>60,6</t>
  </si>
  <si>
    <t>7,26</t>
  </si>
  <si>
    <t>115,86</t>
  </si>
  <si>
    <t>D 102 - Brána 8</t>
  </si>
  <si>
    <t>27,33</t>
  </si>
  <si>
    <t>38,156</t>
  </si>
  <si>
    <t>D 102.01 - Stavební řešení</t>
  </si>
  <si>
    <t>8,43</t>
  </si>
  <si>
    <t>skladba_F11_pl</t>
  </si>
  <si>
    <t>10,24</t>
  </si>
  <si>
    <t>40,67</t>
  </si>
  <si>
    <t>75,15*0,08</t>
  </si>
  <si>
    <t>75,15*3,08*1,2/1000</t>
  </si>
  <si>
    <t>75,15</t>
  </si>
  <si>
    <t>46,12</t>
  </si>
  <si>
    <t>840915866</t>
  </si>
  <si>
    <t>46,76*0,67</t>
  </si>
  <si>
    <t>122,529*0,00035 'Přepočtené koeficientem množství</t>
  </si>
  <si>
    <t>122,529*1,2 'Přepočtené koeficientem množství</t>
  </si>
  <si>
    <t>75,15*1,05 'Přepočtené koeficientem množství</t>
  </si>
  <si>
    <t>(3,97+2,45+2,4+1,7+1,24)*3,2</t>
  </si>
  <si>
    <t>-(0,9*2,02*3+0,8*2,02*3)</t>
  </si>
  <si>
    <t>(3,44+3,89+1,03+1,95+2,75)*3,2</t>
  </si>
  <si>
    <t>3,2*8+0,65*2</t>
  </si>
  <si>
    <t>(1,5+2,23*2+2,74*2+3,18+2,17+3,54+2,52*2+0,26)*3,2</t>
  </si>
  <si>
    <t>(1,81+1,1*2+1,6)*3,0</t>
  </si>
  <si>
    <t>2,18*2,0</t>
  </si>
  <si>
    <t>(2,02+5,86)*1,35</t>
  </si>
  <si>
    <t>1,26*1,6</t>
  </si>
  <si>
    <t>(2,47*4+1,46+1,67+0,26+1,8)*3,2</t>
  </si>
  <si>
    <t>(1,1*2+1,64)*1,35</t>
  </si>
  <si>
    <t>53,408*1,05 'Přepočtené koeficientem množství</t>
  </si>
  <si>
    <t>25,23+5,37+7,07+3,17+4,49+2,42+3,85+9,0</t>
  </si>
  <si>
    <t>2,72*2+1,82</t>
  </si>
  <si>
    <t>3,2*7</t>
  </si>
  <si>
    <t>3,2*3</t>
  </si>
  <si>
    <t>D/201</t>
  </si>
  <si>
    <t>-1450836013</t>
  </si>
  <si>
    <t>D/202</t>
  </si>
  <si>
    <t>-1804377785</t>
  </si>
  <si>
    <t>D/203</t>
  </si>
  <si>
    <t>438015835</t>
  </si>
  <si>
    <t>D/204</t>
  </si>
  <si>
    <t>-276682988</t>
  </si>
  <si>
    <t>D/205</t>
  </si>
  <si>
    <t>-700544217</t>
  </si>
  <si>
    <t>D/206</t>
  </si>
  <si>
    <t>14406996</t>
  </si>
  <si>
    <t>D/207</t>
  </si>
  <si>
    <t>-1587111762</t>
  </si>
  <si>
    <t>D/208</t>
  </si>
  <si>
    <t>546716088</t>
  </si>
  <si>
    <t>D/209</t>
  </si>
  <si>
    <t>1883607734</t>
  </si>
  <si>
    <t>T/201</t>
  </si>
  <si>
    <t>D+M interiérový parapet š. 510 mm z DTD desky s laminovaným povrchem vč. kotvení a příslušenství (dle PD)</t>
  </si>
  <si>
    <t>341694867</t>
  </si>
  <si>
    <t>T/202</t>
  </si>
  <si>
    <t>1770966707</t>
  </si>
  <si>
    <t>T/203</t>
  </si>
  <si>
    <t>387630007</t>
  </si>
  <si>
    <t>T/204</t>
  </si>
  <si>
    <t>D+M interiérový parapet š. 470 mm z DTD desky s laminovaným povrchem vč. kotvení a příslušenství (dle PD)</t>
  </si>
  <si>
    <t>1566535212</t>
  </si>
  <si>
    <t>T/205</t>
  </si>
  <si>
    <t>-398837226</t>
  </si>
  <si>
    <t>T/206</t>
  </si>
  <si>
    <t>D+M kuchyňská linka dl. 1,77 m vč. spotřebičů, kotvení a příslušenství (dle PD)</t>
  </si>
  <si>
    <t>-569512393</t>
  </si>
  <si>
    <t>50,91*1,05 'Přepočtené koeficientem množství</t>
  </si>
  <si>
    <t>46,87/2</t>
  </si>
  <si>
    <t>Z/201</t>
  </si>
  <si>
    <t>1866210479</t>
  </si>
  <si>
    <t>-1411300700</t>
  </si>
  <si>
    <t>1105542456</t>
  </si>
  <si>
    <t>2,32+2,2+1,78+3,94</t>
  </si>
  <si>
    <t>-82159508</t>
  </si>
  <si>
    <t>10,24*1,1 'Přepočtené koeficientem množství</t>
  </si>
  <si>
    <t>-1173656864</t>
  </si>
  <si>
    <t>6,42+6,4+5,42+8,3</t>
  </si>
  <si>
    <t>-1638711435</t>
  </si>
  <si>
    <t>21,55+5,15+6,15+3,17+4,65</t>
  </si>
  <si>
    <t>49,1*1,1 'Přepočtené koeficientem množství</t>
  </si>
  <si>
    <t>19,65+10,26+10,42+7,4+8,8+8,43</t>
  </si>
  <si>
    <t>64,96*1,1 'Přepočtené koeficientem množství</t>
  </si>
  <si>
    <t>5,08</t>
  </si>
  <si>
    <t>Keramické obklady (dl * v) - otvory (dl * v)</t>
  </si>
  <si>
    <t>(2,11*2+2,00*2+1,1*2)*2,0</t>
  </si>
  <si>
    <t>(2,65+0,7+2,44+0,18+0,21+1,32)*2,0</t>
  </si>
  <si>
    <t>(1,6*2+1,11)*1,6</t>
  </si>
  <si>
    <t>42,736*1,1 'Přepočtené koeficientem množství</t>
  </si>
  <si>
    <t>0,6*0,9*3</t>
  </si>
  <si>
    <t>1,62*1,1 'Přepočtené koeficientem množství</t>
  </si>
  <si>
    <t>(2,11*2+2,00*2+1,1*2)</t>
  </si>
  <si>
    <t>(2,65+0,7+2,44+0,18+0,21+1,32)</t>
  </si>
  <si>
    <t>(1,6*2+1,11)</t>
  </si>
  <si>
    <t>2,0*13+1,6*3</t>
  </si>
  <si>
    <t>-keram_obklad_pl</t>
  </si>
  <si>
    <t>OV/201</t>
  </si>
  <si>
    <t>OV/202</t>
  </si>
  <si>
    <t>OV/203</t>
  </si>
  <si>
    <t>OV/204</t>
  </si>
  <si>
    <t>OV/205</t>
  </si>
  <si>
    <t>OV/206</t>
  </si>
  <si>
    <t>OV/207</t>
  </si>
  <si>
    <t>D+M čistící interiérová rohož 1330 x 1370 mm vč. rámečku, kotvení, přípravy podkladu a příslušenství (dle PD)</t>
  </si>
  <si>
    <t>OV/208</t>
  </si>
  <si>
    <t>OV/209</t>
  </si>
  <si>
    <t>OV/210</t>
  </si>
  <si>
    <t>48,19</t>
  </si>
  <si>
    <t>16,278</t>
  </si>
  <si>
    <t>D 102.02 - Betonové konstrukce</t>
  </si>
  <si>
    <t>2,5*2,5*1,2*14</t>
  </si>
  <si>
    <t>1995623185</t>
  </si>
  <si>
    <t>1127357533</t>
  </si>
  <si>
    <t>15,504*2 'Přepočtené koeficientem množství</t>
  </si>
  <si>
    <t>-1066581671</t>
  </si>
  <si>
    <t>-1353240798</t>
  </si>
  <si>
    <t>67,19*2 'Přepočtené koeficientem množství</t>
  </si>
  <si>
    <t>P21</t>
  </si>
  <si>
    <t>4,0</t>
  </si>
  <si>
    <t>P27</t>
  </si>
  <si>
    <t>P22</t>
  </si>
  <si>
    <t>10,0</t>
  </si>
  <si>
    <t>P23</t>
  </si>
  <si>
    <t>7,0</t>
  </si>
  <si>
    <t>P24</t>
  </si>
  <si>
    <t>P25</t>
  </si>
  <si>
    <t>P26</t>
  </si>
  <si>
    <t>226213213</t>
  </si>
  <si>
    <t>Velkoprofilové vrty náběrovým vrtáním svislé zapažené ocelovými pažnicemi průměru přes 850 do 1050 mm, v hl od 0 do 10 m v hornině tř. III</t>
  </si>
  <si>
    <t>-847399003</t>
  </si>
  <si>
    <t>P28</t>
  </si>
  <si>
    <t>8,0</t>
  </si>
  <si>
    <t>P29</t>
  </si>
  <si>
    <t>8,5</t>
  </si>
  <si>
    <t>P30</t>
  </si>
  <si>
    <t>6,5</t>
  </si>
  <si>
    <t>P31</t>
  </si>
  <si>
    <t>P32</t>
  </si>
  <si>
    <t>P33</t>
  </si>
  <si>
    <t>P34</t>
  </si>
  <si>
    <t>231212113</t>
  </si>
  <si>
    <t>Zřízení výplně pilot zapažených s vytažením pažnic z vrtu svislých z betonu železového, v hl od 0 do 10 m, při průměru piloty přes 650 do 1250 mm</t>
  </si>
  <si>
    <t>-51138967</t>
  </si>
  <si>
    <t>4*((0,62/2)^2*PI)</t>
  </si>
  <si>
    <t>10*((0,62/2)^2*PI)</t>
  </si>
  <si>
    <t>7*((0,62/2)^2*PI)</t>
  </si>
  <si>
    <t>8*((0,9/2)^2*PI)</t>
  </si>
  <si>
    <t>8,5*((0,9/2)^2*PI)</t>
  </si>
  <si>
    <t>6,5*((0,9/2)^2*PI)</t>
  </si>
  <si>
    <t>48,19*1,1 'Přepočtené koeficientem množství</t>
  </si>
  <si>
    <t>2,737</t>
  </si>
  <si>
    <t>1,0*14</t>
  </si>
  <si>
    <t>((1,2/2)^2*PI)*1,2*14</t>
  </si>
  <si>
    <t>(1,2*PI)*1,2*14</t>
  </si>
  <si>
    <t>12,0</t>
  </si>
  <si>
    <t>81,39*0,2</t>
  </si>
  <si>
    <t>45,92*0,2</t>
  </si>
  <si>
    <t>-817617540</t>
  </si>
  <si>
    <t>7,966*6 'Přepočtené koeficientem množství</t>
  </si>
  <si>
    <t>D 102.03 - Ocelové konstrukce</t>
  </si>
  <si>
    <t>100,293*1,05 'Přepočtené koeficientem množství</t>
  </si>
  <si>
    <t>D 102.04 - Obvodový plášť</t>
  </si>
  <si>
    <t>1438671869</t>
  </si>
  <si>
    <t>1755718762</t>
  </si>
  <si>
    <t>2049851349</t>
  </si>
  <si>
    <t>-1782025493</t>
  </si>
  <si>
    <t>Poznámka k položce:_x000D_
•         Al. podkonstrukce pro provětrávaný plášť_x000D_
•         Kazeta z Al.plechu tl.3mm, RAL 9007</t>
  </si>
  <si>
    <t>48827151</t>
  </si>
  <si>
    <t>Poznámka k položce:_x000D_
•         Trapézový plech 50/260/1_x000D_
•         OSB3 deska tl. 15mm_x000D_
•         Separační geotextílie s plošní hmotností minimálně 300gm-2_x000D_
•         Hydroizolační PVC fólie odolná proti prorůstaní kořínků a UV záření_x000D_
•         Ochranná a separační geotextílie</t>
  </si>
  <si>
    <t>D+M Podhled - perforované al.kazety na podkonstrukci (kompletní dodávka včetně příslušenství, doplňků a úpravy rohů)</t>
  </si>
  <si>
    <t>656233219</t>
  </si>
  <si>
    <t>-335088542</t>
  </si>
  <si>
    <t>1046749269</t>
  </si>
  <si>
    <t>-1209462065</t>
  </si>
  <si>
    <t>D102.5A/01</t>
  </si>
  <si>
    <t>D+M prosklená výplň s jedním oknem, hliníková konstrukce 2215 x 2100 mm vč. kování a příslušenství (dle PD)</t>
  </si>
  <si>
    <t>-1020104778</t>
  </si>
  <si>
    <t>D102.5A/02</t>
  </si>
  <si>
    <t>D+M prosklená výplň s jedním oknem, hliníková konstrukce 3320 x 2100 mm vč. kování a příslušenství (dle PD)</t>
  </si>
  <si>
    <t>1793248671</t>
  </si>
  <si>
    <t>D102.5A/03</t>
  </si>
  <si>
    <t>D+M prosklená výplň s rohovým oknem, hliníková konstrukce 2915 + 2537 x 2100 mm vč. kování a příslušenství (dle PD)</t>
  </si>
  <si>
    <t>-83923984</t>
  </si>
  <si>
    <t>D102.5A/04</t>
  </si>
  <si>
    <t>D+M prosklená výplň, hliníková konstrukce 5840 x 650 mm vč. kování a příslušenství (dle PD)</t>
  </si>
  <si>
    <t>-646296774</t>
  </si>
  <si>
    <t>D102.5B/01</t>
  </si>
  <si>
    <t>-369488045</t>
  </si>
  <si>
    <t>D102.5B/02</t>
  </si>
  <si>
    <t>D+M prosklená výplň s jednokřídlými dveřmi, hliníková konstrukce 1360 x 3450 mm vč. kování a příslušenství (dle PD)</t>
  </si>
  <si>
    <t>732086418</t>
  </si>
  <si>
    <t>OST0ZS02</t>
  </si>
  <si>
    <t>-486561693</t>
  </si>
  <si>
    <t>D 102.05 a 08 - Zdravotní instalace a domovní plynovod</t>
  </si>
  <si>
    <t>0,8*18,8*0,62</t>
  </si>
  <si>
    <t>0,8*1,1*0,68</t>
  </si>
  <si>
    <t>0,8*1,0*1,0</t>
  </si>
  <si>
    <t>1,0*3,5*1,25</t>
  </si>
  <si>
    <t>1,2*2,0*1,43</t>
  </si>
  <si>
    <t>1,2*6,0*1,65</t>
  </si>
  <si>
    <t>1,5*1,5*1,0</t>
  </si>
  <si>
    <t>1,5*1,5*1,6</t>
  </si>
  <si>
    <t>1,5*1,5*1,8</t>
  </si>
  <si>
    <t>1,5*1,5*2,0</t>
  </si>
  <si>
    <t>2*3,5*1,25</t>
  </si>
  <si>
    <t>2*2,0*1,43</t>
  </si>
  <si>
    <t>2*6,0*1,65</t>
  </si>
  <si>
    <t>50,3508*10</t>
  </si>
  <si>
    <t>0,8*18,8*0,45</t>
  </si>
  <si>
    <t>0,8*1,1*0,45</t>
  </si>
  <si>
    <t>0,8*1,0*0,45</t>
  </si>
  <si>
    <t>1,0*3,5*0,45</t>
  </si>
  <si>
    <t>1,2*2,0*0,45</t>
  </si>
  <si>
    <t>0,8*18,8*0,1</t>
  </si>
  <si>
    <t>0,8*1,1*0,1</t>
  </si>
  <si>
    <t>0,8*1,0*0,1</t>
  </si>
  <si>
    <t>1,0*3,5*0,1</t>
  </si>
  <si>
    <t>1,2*2,0*0,1</t>
  </si>
  <si>
    <t>-1482356744</t>
  </si>
  <si>
    <t>-1228470038</t>
  </si>
  <si>
    <t>894431211RA0</t>
  </si>
  <si>
    <t>Šachty plastové plastové šachty z dílců D 400 mm, dno přímé, D 110 mm, délka šachtové roury 1,50 m, poklop litina 12,5 t</t>
  </si>
  <si>
    <t>Poznámka k položce:_x000D_
vodovodu nebo kanalizace ražené nebo hloubené (827 1.1, 827 1.9, 827 2.1, 827 2.9), drobných objektů_x000D_
na vzdálenost 15 m od hrany výkopu nebo od okraje šachty</t>
  </si>
  <si>
    <t>837395121RT2</t>
  </si>
  <si>
    <t>Výsek a montáž kameninové odbočné tvarovky včetně dodávky trouby a odbočky délka trouby 2500 mm, DN 400 mm, DN odbočky 400/200 mm</t>
  </si>
  <si>
    <t>-1153340986</t>
  </si>
  <si>
    <t>Poznámka k položce:_x000D_
na kameninovém potrubí, odsekání betonu a nového obetonování betonem B 10,</t>
  </si>
  <si>
    <t>8,0+4,0+3,0+2,0+2,0+14,0</t>
  </si>
  <si>
    <t>721110916RPR</t>
  </si>
  <si>
    <t>Napojení na stávající kanalizaci DN400</t>
  </si>
  <si>
    <t>0,4*1,2*0,4</t>
  </si>
  <si>
    <t>0,4*4,6*0,55</t>
  </si>
  <si>
    <t>0,4*3,5*0,6</t>
  </si>
  <si>
    <t>0,8*0,6*0,7</t>
  </si>
  <si>
    <t>1,2*2,2*1,32</t>
  </si>
  <si>
    <t>3,69*10</t>
  </si>
  <si>
    <t>0,4*3,5*(0,6-0,45-0,1)</t>
  </si>
  <si>
    <t>0,8*0,6*(0,7-0,45-0,1)</t>
  </si>
  <si>
    <t>1,2*2,2*(1,32-0,45-0,1)</t>
  </si>
  <si>
    <t>0,4*1,2*0,3</t>
  </si>
  <si>
    <t>0,4*4,6*0,45</t>
  </si>
  <si>
    <t>0,4*3,5*0,45</t>
  </si>
  <si>
    <t>0,8*0,6*0,45</t>
  </si>
  <si>
    <t>1,2*2,2*0,45</t>
  </si>
  <si>
    <t>0,4*1,2*0,1</t>
  </si>
  <si>
    <t>0,4*4,6*0,1</t>
  </si>
  <si>
    <t>0,4*3,5*0,1</t>
  </si>
  <si>
    <t>0,8*0,6*0,1</t>
  </si>
  <si>
    <t>1,2*2,2*0,1</t>
  </si>
  <si>
    <t>7,0+7,0</t>
  </si>
  <si>
    <t>722237123R00</t>
  </si>
  <si>
    <t>Kohout kulový, mosazný, vnitřní-vnitřní závit, DN 25, PN 35, včetně dodávky materiálu</t>
  </si>
  <si>
    <t>722237133R00</t>
  </si>
  <si>
    <t>Kohout kulový s vypouštěním, mosazný, vnitřní-vnitřní závit, DN 25, PN 35, včetně dodávky materiálu</t>
  </si>
  <si>
    <t>722237663R00</t>
  </si>
  <si>
    <t>Klapka vodovodní, zpětná, vodorovná, mosazná, vnitřní-vnitřní závit, DN 25, PN 16, včetně dodávky materiálu</t>
  </si>
  <si>
    <t>14,0+18,0+27,0</t>
  </si>
  <si>
    <t>1235456777</t>
  </si>
  <si>
    <t>342264101R00</t>
  </si>
  <si>
    <t>Doplňkové práce osazení revizních dvířek do sádrokartonového podhledu, do 0,25 m2, ,</t>
  </si>
  <si>
    <t>Poznámka k položce:_x000D_
s vyřezáním otvoru, osazením rámu s dvířky, prošroubováním a úpravou parotěsné zábrany,</t>
  </si>
  <si>
    <t>-217957200</t>
  </si>
  <si>
    <t>D 102.06 - Ústřední vytápění</t>
  </si>
  <si>
    <t>60+14</t>
  </si>
  <si>
    <t>10*2</t>
  </si>
  <si>
    <t>733167002R00</t>
  </si>
  <si>
    <t>Příplatek k ceně za zhotovení přípojky z trubek měděných D 18 mm, tloušťka stěny 1 mm</t>
  </si>
  <si>
    <t>767883121RT2</t>
  </si>
  <si>
    <t>Objímka pro zavěšení potrubí jednošroubová, pro potrubí do průměru 19 mm, s upínací sestavou, maximální doporučené zatížení v tahu 0,75 kN</t>
  </si>
  <si>
    <t>734235121R00</t>
  </si>
  <si>
    <t>Kohout kulový, mosazný, DN 15, PN 42, vnitřní-vnitřní, včetně dodávky materiálu</t>
  </si>
  <si>
    <t>734235131R00</t>
  </si>
  <si>
    <t>Kohout kulový s odvodněním, mosazný, DN 15, PN 42, vnitřní-vnitřní, včetně dodávky materiálu</t>
  </si>
  <si>
    <t>734245421R00</t>
  </si>
  <si>
    <t>Klapka zpětná, mosazná, DN 15, PN 16, vnitřní-vnitřní závit, včetně dodávky materiálu</t>
  </si>
  <si>
    <t>734295211R00</t>
  </si>
  <si>
    <t>Filtr mosazný, DN 15, PN 20, vnitřní-vnitřní závit, včetně dodávky materiálu</t>
  </si>
  <si>
    <t>48457419R</t>
  </si>
  <si>
    <t>těleso otopné deskové ocelové; čelní deska profilovaná; v = 600 mm; l = 400 mm; hloubka tělesa 63 mm; způsob připojení pravé spodní; ventil kompakt; počet desek 1; počet přídavných přestupných ploch 1; připojovací rozteč 50 mm; tepel.výkon 401 W</t>
  </si>
  <si>
    <t>48457429.AR</t>
  </si>
  <si>
    <t>těleso otopné deskové ocelové; čelní deska profilovaná; v = 600 mm; l = 1 600 mm; hloubka tělesa 63 mm; způsob připojení pravé spodní; ventil kompakt; počet desek 1; počet přídavných přestupných ploch 1; připojovací rozteč 50 mm; tepel.výkon 1 603 W</t>
  </si>
  <si>
    <t>D 102.09 - Vzduchotechnika</t>
  </si>
  <si>
    <t>_01 - Zař. č. 1 - Větrání hygienického zázemí-objekt: B8</t>
  </si>
  <si>
    <t>Zař. č. 1 - Větrání hygienického zázemí-objekt: B8</t>
  </si>
  <si>
    <t>Tlumič hluku 160/600</t>
  </si>
  <si>
    <t>Výfuková hlavice DN 200</t>
  </si>
  <si>
    <t>Plastový talířový ventil odvodní VEF 125, včetně zděře</t>
  </si>
  <si>
    <t>1.5.2</t>
  </si>
  <si>
    <t>1.5.3</t>
  </si>
  <si>
    <t>D 102.10 - Elektroinstalace</t>
  </si>
  <si>
    <t>35+50</t>
  </si>
  <si>
    <t>341350212R</t>
  </si>
  <si>
    <t>kabel kabel pro EZS; stíněný, typ drát; Cu drát + Al folie; počet a průřez žil 2x2x0,8; počet žil 2; jmen.prům.jádra 0,80 mm; teplota použití -5 až 50 °C; min.teplota pokládky -5 °C; barva pláště rudá</t>
  </si>
  <si>
    <t>Odporový topný kabel 36m; 600W s termostatem; 230V</t>
  </si>
  <si>
    <t>400+1850</t>
  </si>
  <si>
    <t>Zásuvkový modul 230V; 45x45_C_HB s ochranným kolíkem a clonkami, pro parapetní žlab; včetně montáže</t>
  </si>
  <si>
    <t>Zásuvkový modul RJ45/6; 45x22,5_HB pro parapetní žlab; včetně montáže</t>
  </si>
  <si>
    <t>210-5-018</t>
  </si>
  <si>
    <t>Zajištění kompatibility a propojení ZÁVORY se systémem SPZ kamer</t>
  </si>
  <si>
    <t>1+9+13+3+3+1+1+1+9</t>
  </si>
  <si>
    <t>D 102.11 - Hromosvod</t>
  </si>
  <si>
    <t>D 102.12 - Slaboproudé rozvody</t>
  </si>
  <si>
    <t>210100001UTE</t>
  </si>
  <si>
    <t>Datový rozvaděč RACK 15U/19, 800x600x440mm, aktivní ventilace, uzamykatelný</t>
  </si>
  <si>
    <t>220-1-011</t>
  </si>
  <si>
    <t>220-1-011.1</t>
  </si>
  <si>
    <t>LAN komunikační modul k UPS pro vzdálenou správu; RJ45 – 10/100Mbps Ethernet; 40,9 x 36 x 76,2 mm, monitorování UPS v reálném čase</t>
  </si>
  <si>
    <t>220-1-20</t>
  </si>
  <si>
    <t>220-1-21</t>
  </si>
  <si>
    <t>SFP transceiver, 1,25Gbps, SM 1310nm, 20km, LC konektory, digitální diagnostika</t>
  </si>
  <si>
    <t>220-2-002</t>
  </si>
  <si>
    <t>Kamera SPZ; IP kam, 8Mpx, ob.8-32mm, délka přísvitu 50m;</t>
  </si>
  <si>
    <t>220-2-005</t>
  </si>
  <si>
    <t>Konzole pro uchycení kamer na stožár + 2x Třmen pro uchycení na trubku</t>
  </si>
  <si>
    <t>220-2-006</t>
  </si>
  <si>
    <t>Ocelová trubka d50mm; l1000mm včetně základu</t>
  </si>
  <si>
    <t>Dveřní stanice jednotlačítková 115x210x50mm; antivandal; včetně montážní krabice a zábrany proti, dešti pro systém domácích telefonů, pro povrchovou montáž</t>
  </si>
  <si>
    <t>25,353</t>
  </si>
  <si>
    <t>70,8</t>
  </si>
  <si>
    <t>28,824</t>
  </si>
  <si>
    <t>226,953</t>
  </si>
  <si>
    <t>48,56</t>
  </si>
  <si>
    <t>5,44</t>
  </si>
  <si>
    <t>83,445</t>
  </si>
  <si>
    <t>D 103 - Brána 7</t>
  </si>
  <si>
    <t>31,954</t>
  </si>
  <si>
    <t>27,212</t>
  </si>
  <si>
    <t>D 103.01 - Stavební řešení</t>
  </si>
  <si>
    <t>6,59</t>
  </si>
  <si>
    <t>41,11</t>
  </si>
  <si>
    <t>57,38*0,08</t>
  </si>
  <si>
    <t>57,38*3,08*1,2/1000</t>
  </si>
  <si>
    <t>57,38</t>
  </si>
  <si>
    <t>36,88</t>
  </si>
  <si>
    <t>-1562669244</t>
  </si>
  <si>
    <t>37,84*0,67</t>
  </si>
  <si>
    <t>96,153*0,00035 'Přepočtené koeficientem množství</t>
  </si>
  <si>
    <t>96,153*1,2 'Přepočtené koeficientem množství</t>
  </si>
  <si>
    <t>57,38*1,05 'Přepočtené koeficientem množství</t>
  </si>
  <si>
    <t>(4,17*2+2,45+1,91)*3,2</t>
  </si>
  <si>
    <t>-(0,9*2,02*3+0,8*2,02*2)</t>
  </si>
  <si>
    <t>(3,56*2+2,52)*3,2</t>
  </si>
  <si>
    <t>3,2*10</t>
  </si>
  <si>
    <t>(1,56+2,76*3+2,18+2,17+2,42)*3,2</t>
  </si>
  <si>
    <t>(2,08+5,86)*1,35</t>
  </si>
  <si>
    <t>1,85*2,35</t>
  </si>
  <si>
    <t>(1,1*2+1,67)*3,0</t>
  </si>
  <si>
    <t>1,13*3,2</t>
  </si>
  <si>
    <t>(2,47*4+1,46+1,67)*3,2</t>
  </si>
  <si>
    <t>(1,1*2+1,67)*1,35</t>
  </si>
  <si>
    <t>46,857*1,05 'Přepočtené koeficientem množství</t>
  </si>
  <si>
    <t>25,09+5,64+7,43+3,6+4,36+2,44</t>
  </si>
  <si>
    <t>2,72*2</t>
  </si>
  <si>
    <t>3,2*2</t>
  </si>
  <si>
    <t>3,2*5</t>
  </si>
  <si>
    <t>D/301</t>
  </si>
  <si>
    <t>-1464818768</t>
  </si>
  <si>
    <t>D/302</t>
  </si>
  <si>
    <t>378769479</t>
  </si>
  <si>
    <t>D/303</t>
  </si>
  <si>
    <t>2030569898</t>
  </si>
  <si>
    <t>D/304</t>
  </si>
  <si>
    <t>978648317</t>
  </si>
  <si>
    <t>D/305</t>
  </si>
  <si>
    <t>152509388</t>
  </si>
  <si>
    <t>D/306</t>
  </si>
  <si>
    <t>914300897</t>
  </si>
  <si>
    <t>D/307</t>
  </si>
  <si>
    <t>-1188479618</t>
  </si>
  <si>
    <t>T/301</t>
  </si>
  <si>
    <t>D+M interiérový parapet š. 460 mm z DTD desky s laminovaným povrchem vč. kotvení a příslušenství (dle PD)</t>
  </si>
  <si>
    <t>T/302</t>
  </si>
  <si>
    <t>T/303</t>
  </si>
  <si>
    <t>T/304</t>
  </si>
  <si>
    <t>D+M interiérový parapet š. 410 mm z DTD desky s laminovaným povrchem vč. kotvení a příslušenství (dle PD)</t>
  </si>
  <si>
    <t>T/305</t>
  </si>
  <si>
    <t>D+M kuchyňská linka dl. 1,775 m vč. spotřebičů, kotvení a příslušenství (dle PD)</t>
  </si>
  <si>
    <t>47,7*1,05 'Přepočtené koeficientem množství</t>
  </si>
  <si>
    <t>47,18/2</t>
  </si>
  <si>
    <t>Z/301</t>
  </si>
  <si>
    <t>1030870213</t>
  </si>
  <si>
    <t>-885951119</t>
  </si>
  <si>
    <t>-669316459</t>
  </si>
  <si>
    <t>2,32+2,27+2,0</t>
  </si>
  <si>
    <t>699946814</t>
  </si>
  <si>
    <t>6,59*1,1 'Přepočtené koeficientem množství</t>
  </si>
  <si>
    <t>-1852096643</t>
  </si>
  <si>
    <t>6,42+6,32+5,74</t>
  </si>
  <si>
    <t>962301836</t>
  </si>
  <si>
    <t>-1879980900</t>
  </si>
  <si>
    <t>-1046240349</t>
  </si>
  <si>
    <t>21,76+5,23+6,39+3,45+4,28</t>
  </si>
  <si>
    <t>-308544123</t>
  </si>
  <si>
    <t>41,11*1,1 'Přepočtené koeficientem množství</t>
  </si>
  <si>
    <t>1306733572</t>
  </si>
  <si>
    <t>19,53+10,66+11,23+8,08+8,74</t>
  </si>
  <si>
    <t>1180987256</t>
  </si>
  <si>
    <t>58,24*1,1 'Přepočtené koeficientem množství</t>
  </si>
  <si>
    <t>-517530012</t>
  </si>
  <si>
    <t>(2,11*2+2,06*2+1,1*2)*2,0</t>
  </si>
  <si>
    <t>(1,2*2+1,67*2)*1,6</t>
  </si>
  <si>
    <t>-(0,9*1,6)</t>
  </si>
  <si>
    <t>28,824*1,1 'Přepočtené koeficientem množství</t>
  </si>
  <si>
    <t>0,6*0,9*2</t>
  </si>
  <si>
    <t>1,08*1,1 'Přepočtené koeficientem množství</t>
  </si>
  <si>
    <t>(2,11*2+2,06*2+1,1*2)</t>
  </si>
  <si>
    <t>(1,2*2+1,67*2)</t>
  </si>
  <si>
    <t>2,0*8+1,6*2</t>
  </si>
  <si>
    <t>OV/301</t>
  </si>
  <si>
    <t>OV/302</t>
  </si>
  <si>
    <t>OV/303</t>
  </si>
  <si>
    <t>OV/304</t>
  </si>
  <si>
    <t>OV/305</t>
  </si>
  <si>
    <t>OV/306</t>
  </si>
  <si>
    <t>OV/307</t>
  </si>
  <si>
    <t>-776016686</t>
  </si>
  <si>
    <t>OV/308</t>
  </si>
  <si>
    <t>967243206</t>
  </si>
  <si>
    <t>OV/309</t>
  </si>
  <si>
    <t>71468319</t>
  </si>
  <si>
    <t>OV/310</t>
  </si>
  <si>
    <t>1284087346</t>
  </si>
  <si>
    <t>16,286</t>
  </si>
  <si>
    <t>20,318</t>
  </si>
  <si>
    <t>12,554</t>
  </si>
  <si>
    <t>73,714</t>
  </si>
  <si>
    <t>D 103.02 - Betonové konstrukce</t>
  </si>
  <si>
    <t>2,5*2,5*1,2*12</t>
  </si>
  <si>
    <t>334225545</t>
  </si>
  <si>
    <t>69,87*0,17</t>
  </si>
  <si>
    <t>-1757345210</t>
  </si>
  <si>
    <t>11,878*2 'Přepočtené koeficientem množství</t>
  </si>
  <si>
    <t>-1301883091</t>
  </si>
  <si>
    <t>-989435048</t>
  </si>
  <si>
    <t>36,604*2 'Přepočtené koeficientem množství</t>
  </si>
  <si>
    <t>P01</t>
  </si>
  <si>
    <t>P02</t>
  </si>
  <si>
    <t>5,0</t>
  </si>
  <si>
    <t>P03</t>
  </si>
  <si>
    <t>P04</t>
  </si>
  <si>
    <t>P05</t>
  </si>
  <si>
    <t>P06</t>
  </si>
  <si>
    <t>P08</t>
  </si>
  <si>
    <t>P09</t>
  </si>
  <si>
    <t>P10</t>
  </si>
  <si>
    <t>P11</t>
  </si>
  <si>
    <t>P07</t>
  </si>
  <si>
    <t>P12</t>
  </si>
  <si>
    <t>5*((0,62/2)^2*PI)</t>
  </si>
  <si>
    <t>6*((0,9/2)^2*PI)</t>
  </si>
  <si>
    <t>20,318*1,1 'Přepočtené koeficientem množství</t>
  </si>
  <si>
    <t>1,236</t>
  </si>
  <si>
    <t>1,0*12</t>
  </si>
  <si>
    <t>((1,2/2)^2*PI)*1,2*12</t>
  </si>
  <si>
    <t>(1,2*PI)*1,2*12</t>
  </si>
  <si>
    <t>9,0</t>
  </si>
  <si>
    <t>62,77*0,2</t>
  </si>
  <si>
    <t>37,42*0,2</t>
  </si>
  <si>
    <t>-1455851438</t>
  </si>
  <si>
    <t>6,828*6 'Přepočtené koeficientem množství</t>
  </si>
  <si>
    <t>D 103.03 - Ocelové konstrukce</t>
  </si>
  <si>
    <t>39,039*1,05 'Přepočtené koeficientem množství</t>
  </si>
  <si>
    <t>D 103.04 - Obvodový plášť</t>
  </si>
  <si>
    <t>207191041</t>
  </si>
  <si>
    <t>-213912410</t>
  </si>
  <si>
    <t>-1263503306</t>
  </si>
  <si>
    <t>2022518640</t>
  </si>
  <si>
    <t>1715258987</t>
  </si>
  <si>
    <t>-624701251</t>
  </si>
  <si>
    <t>-1572627168</t>
  </si>
  <si>
    <t>-1959337052</t>
  </si>
  <si>
    <t>-469678157</t>
  </si>
  <si>
    <t>D103.5A/01</t>
  </si>
  <si>
    <t>D+M prosklená výplň s jedním oknem, hliníková konstrukce 2883 x 2100 mm vč. kování a příslušenství (dle PD)</t>
  </si>
  <si>
    <t>-1822500464</t>
  </si>
  <si>
    <t>D103.5A/02</t>
  </si>
  <si>
    <t>D+M prosklená rohová výplň jedním oknem, hliníková konstrukce 3350 + 2537 x 2100 mm vč. kování a příslušenství (dle PD)</t>
  </si>
  <si>
    <t>975243751</t>
  </si>
  <si>
    <t>D103.5A/03</t>
  </si>
  <si>
    <t>D+M prosklená výplň, hliníková konstrukce 5780 x 650 mm vč. kování a příslušenství (dle PD)</t>
  </si>
  <si>
    <t>-735063517</t>
  </si>
  <si>
    <t>D103.5B/01</t>
  </si>
  <si>
    <t>D+M prosklená výplň s jednokřídlými dveřmi, hliníková konstrukce 1368 x 3450 mm vč. kování a příslušenství (dle PD)</t>
  </si>
  <si>
    <t>-143565922</t>
  </si>
  <si>
    <t>OST0ZS03</t>
  </si>
  <si>
    <t>-1693381360</t>
  </si>
  <si>
    <t>D 103.05 a 08 - Zdravotní instalace a domovní plynovod</t>
  </si>
  <si>
    <t>131201110R00</t>
  </si>
  <si>
    <t>Hloubení nezapažených jam a zářezů do 50 m3, v hornině 3, hloubení strojně</t>
  </si>
  <si>
    <t>132201211R00</t>
  </si>
  <si>
    <t>Hloubení rýh šířky přes 60 do 200 cm do 100 m3, v hornině 3, hloubení strojně</t>
  </si>
  <si>
    <t>1,5*1,5*0,7*3</t>
  </si>
  <si>
    <t>1,5*1,5*0,9</t>
  </si>
  <si>
    <t>1,5*1,5*1,4*2</t>
  </si>
  <si>
    <t>2*3,0*1,24</t>
  </si>
  <si>
    <t>2*10,0*1,37</t>
  </si>
  <si>
    <t>1,0*3,0*1,24</t>
  </si>
  <si>
    <t>1,2*10,0*1,37</t>
  </si>
  <si>
    <t>39,816*10</t>
  </si>
  <si>
    <t>167101101</t>
  </si>
  <si>
    <t>0,4*15,7*0,39</t>
  </si>
  <si>
    <t>0,4*4,0*0,45</t>
  </si>
  <si>
    <t>0,8*12,2*0,45</t>
  </si>
  <si>
    <t>1,0*3,0*0,45</t>
  </si>
  <si>
    <t>1,2*10,0*0,45</t>
  </si>
  <si>
    <t>0,4*15,7*0,1</t>
  </si>
  <si>
    <t>0,4*4,0*0,1</t>
  </si>
  <si>
    <t>0,8*12,2*0,1</t>
  </si>
  <si>
    <t>1,0*3,0*0,1</t>
  </si>
  <si>
    <t>1,2*10,0*0,1</t>
  </si>
  <si>
    <t>7211762DDBK1.1</t>
  </si>
  <si>
    <t>Potrubí KG svodné (ležaté) v zemi D 110 , SN12, vč. tvarovek, dodávka + montáž</t>
  </si>
  <si>
    <t>-382445201</t>
  </si>
  <si>
    <t>7211762DDBK2.1</t>
  </si>
  <si>
    <t>-1577245937</t>
  </si>
  <si>
    <t>7211762DDBK3</t>
  </si>
  <si>
    <t>-1454356676</t>
  </si>
  <si>
    <t>13,0+29,0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</si>
  <si>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</si>
  <si>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</si>
  <si>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</si>
  <si>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</si>
  <si>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721273200RT1</t>
  </si>
  <si>
    <t>Ventilační hlavice D 50 mm, souprava z PP, včetně dodávky materiálu</t>
  </si>
  <si>
    <t>9,0+3,0+2,0+1,0+2,0+9,0</t>
  </si>
  <si>
    <t>725859102R00</t>
  </si>
  <si>
    <t>Montáž ventilu odpadního přes D 32 mm do D 50 mm</t>
  </si>
  <si>
    <t>28615441.AR</t>
  </si>
  <si>
    <t>kus čisticí DN 50,0 mm; PP</t>
  </si>
  <si>
    <t>28654741R</t>
  </si>
  <si>
    <t>sifon kondenzační; PP; DN40 x 5/4" příp. d 12-18mm; odpad vodorovný; vodní zápach. uzávěrka, čisticí vložka, mechanický zápach. uzávěr</t>
  </si>
  <si>
    <t>55162347138T</t>
  </si>
  <si>
    <t>Podomítkový sifon pro odvod kondenzátu klimatizací, DN 32</t>
  </si>
  <si>
    <t>5,5396*10</t>
  </si>
  <si>
    <t>0,4*3,5*(0,57-0,45-0,1)</t>
  </si>
  <si>
    <t>0,8*3,34*(0,65-0,45-0,1)</t>
  </si>
  <si>
    <t>0,8*0,8*(0,64-0,45-0,1)</t>
  </si>
  <si>
    <t>0,8*1,5*(0,67-0,45-0,1)</t>
  </si>
  <si>
    <t>0,8*5,2*(0,88-0,45-0,1)</t>
  </si>
  <si>
    <t>0,8*3,34*0,45</t>
  </si>
  <si>
    <t>0,8*0,8*0,45</t>
  </si>
  <si>
    <t>0,8*1,5*0,45</t>
  </si>
  <si>
    <t>0,8*5,2*0,45</t>
  </si>
  <si>
    <t>0,8*3,34*0,1</t>
  </si>
  <si>
    <t>0,8*0,8*0,1</t>
  </si>
  <si>
    <t>0,8*1,5*0,1</t>
  </si>
  <si>
    <t>0,8*5,2*0,1</t>
  </si>
  <si>
    <t>9,0+2,0</t>
  </si>
  <si>
    <t>13,0+9,0+15,0</t>
  </si>
  <si>
    <t>-731626622</t>
  </si>
  <si>
    <t>2*2+1*2</t>
  </si>
  <si>
    <t>D 103.06 - Ústřední vytápění</t>
  </si>
  <si>
    <t>48+12</t>
  </si>
  <si>
    <t>8*2</t>
  </si>
  <si>
    <t>48457391.AR</t>
  </si>
  <si>
    <t>těleso otopné deskové ocelové; čelní deska profilovaná; v = 400 mm; l = 500 mm; hloubka tělesa 63 mm; způsob připojení pravé spodní; ventil kompakt; počet desek 1; počet přídavných přestupných ploch 1; připojovací rozteč 50 mm; tepel.výkon 354 W</t>
  </si>
  <si>
    <t>D 103.09 - Vzduchotechnika</t>
  </si>
  <si>
    <t>_01 - Zař. č. 1 - Větrání hygienického zázemí-objekt: B7</t>
  </si>
  <si>
    <t>_02 - Zařízení č. 2 - Cirkulační digestoře-objekt: B7</t>
  </si>
  <si>
    <t>_03 - Zařízení č. 3 - Chlazení kanceláří-objekt: B7</t>
  </si>
  <si>
    <t>Zař. č. 1 - Větrání hygienického zázemí-objekt: B7</t>
  </si>
  <si>
    <t>Potrubní ventilátor do kruhového potrubí TD 500/160 3V IP44 tříotáčkový ventilátor,  včetně zpětné, klapky DN 160, 2ks spojovací manžeta DN 160</t>
  </si>
  <si>
    <t>Tlumič hluku 600x280x212</t>
  </si>
  <si>
    <t>Zařízení č. 2 - Cirkulační digestoře-objekt: B7</t>
  </si>
  <si>
    <t>Digestoř dodávka stavby</t>
  </si>
  <si>
    <t>Zařízení č. 3 - Chlazení kanceláří-objekt: B7</t>
  </si>
  <si>
    <t>3.1</t>
  </si>
  <si>
    <t>Venkovní kondenzační jendotka MultiSplit systém, Qch/Qt=6,8/12,5 kW, typ , , 230V, včetně ocelové, konstrukce pod jednotku</t>
  </si>
  <si>
    <t>3.2</t>
  </si>
  <si>
    <t>Nástěnná jednotka, typ, Qch= 5,0 kW, včetně infraovladače</t>
  </si>
  <si>
    <t>3.5</t>
  </si>
  <si>
    <t>Svazek Cu potrubí včetně tepelné izolace a komunikačního kabelu (dimenze viz výkres)</t>
  </si>
  <si>
    <t>9.3</t>
  </si>
  <si>
    <t>D 103.10 - Elektroinstalace</t>
  </si>
  <si>
    <t>35+30</t>
  </si>
  <si>
    <t>210810047RT1</t>
  </si>
  <si>
    <t>Montáž kabelu CYKY 750 V, 3 x 4 mm2, pevně uloženého, včetně dodávky kabelu</t>
  </si>
  <si>
    <t>Napojení jednotek VZT - Napojení venkovní jednotky KLM</t>
  </si>
  <si>
    <t>340+1650</t>
  </si>
  <si>
    <t>210100001K0E</t>
  </si>
  <si>
    <t>1+6+10+4+4+1+1+2+7</t>
  </si>
  <si>
    <t>N1D+ - Sada upevnitelných značek ISO pro instalaci do široký svítidla NO, s pozorovací vzdáleností 26 m</t>
  </si>
  <si>
    <t>D 103.11 - Hromosvod</t>
  </si>
  <si>
    <t>D 103.12 - Slaboproudé instalace</t>
  </si>
  <si>
    <t>_14 - Docházkový systém</t>
  </si>
  <si>
    <t>Datový rozvaděč RACK 27U/19, 1300x600x600mm, aktivní ventilace, uzamykatelný</t>
  </si>
  <si>
    <t>Kamera SPZ; IP kam, 8Mpx, ob.8-32mm, délka přísvitu 50m</t>
  </si>
  <si>
    <t>Kamera pohledová IP kam, 8Mpx, ob. 4mm, délka přísvitu 80m EXIR; IR80m; 8Mpix; IP67; PoE</t>
  </si>
  <si>
    <t>_14</t>
  </si>
  <si>
    <t>Docházkový systém</t>
  </si>
  <si>
    <t>220-3-001</t>
  </si>
  <si>
    <t>Přeložení stávajícího systému (docházkový terminál, napájecí zdroj)</t>
  </si>
  <si>
    <t>220-3-002</t>
  </si>
  <si>
    <t>220-3-003</t>
  </si>
  <si>
    <t>Cisco kompatibilní SFP transceiver, 1,25Gbps, SM 1310nm, 20km, LC konektory, digitální diagnostika</t>
  </si>
  <si>
    <t>220-3-004</t>
  </si>
  <si>
    <t>Instalace docházkového terminálu</t>
  </si>
  <si>
    <t>220-3-005</t>
  </si>
  <si>
    <t>Instalace včetně napojení náhradního zdroje</t>
  </si>
  <si>
    <t>220-4-007.1</t>
  </si>
  <si>
    <t>77,62</t>
  </si>
  <si>
    <t>735,001</t>
  </si>
  <si>
    <t>PVC_pl</t>
  </si>
  <si>
    <t>184,97</t>
  </si>
  <si>
    <t>155,33</t>
  </si>
  <si>
    <t>29,64</t>
  </si>
  <si>
    <t>123,135</t>
  </si>
  <si>
    <t>163,677</t>
  </si>
  <si>
    <t>D 104 - Zázemí spedice</t>
  </si>
  <si>
    <t>D 104.01 - Stavební řešení</t>
  </si>
  <si>
    <t xml:space="preserve">    3 - Svislé a kompletní konstrukce</t>
  </si>
  <si>
    <t xml:space="preserve">    712 - Povlakové krytiny</t>
  </si>
  <si>
    <t xml:space="preserve">    762 - Konstrukce tesařské</t>
  </si>
  <si>
    <t xml:space="preserve">    764 - Konstrukce klempířské</t>
  </si>
  <si>
    <t>Svislé a kompletní konstrukce</t>
  </si>
  <si>
    <t>3811810X1</t>
  </si>
  <si>
    <t>D+M 12 ks modulárních buněk 3,0 x 6,06 m vč. dílenské dokumentace, kotvení, TI a příslušenství (dle PD)</t>
  </si>
  <si>
    <t>1632018630</t>
  </si>
  <si>
    <t>556274927</t>
  </si>
  <si>
    <t>1340467848</t>
  </si>
  <si>
    <t>-235743114</t>
  </si>
  <si>
    <t>1814633190</t>
  </si>
  <si>
    <t>-1840634076</t>
  </si>
  <si>
    <t>712</t>
  </si>
  <si>
    <t>Povlakové krytiny</t>
  </si>
  <si>
    <t>712363613</t>
  </si>
  <si>
    <t>Provedení povlakové krytiny střech plochých do 10° s mechanicky kotvenou izolací včetně položení fólie a horkovzdušného svaření tl. tepelné izolace přes 240 mm budovy výšky do 18 m, kotvené do trapézového plechu nebo do dřeva rohové pole</t>
  </si>
  <si>
    <t>-1377279451</t>
  </si>
  <si>
    <t>Střecha - MPVC (pl)</t>
  </si>
  <si>
    <t>218,16</t>
  </si>
  <si>
    <t>712362301</t>
  </si>
  <si>
    <t>Provedení dvojitého hydroizolačního systému plochých střech na ploše svislé S fólií z mPVC kladenou volně jednovrstvá s horkovzdušným navařením jednotlivých segmentů</t>
  </si>
  <si>
    <t>1657792875</t>
  </si>
  <si>
    <t>60,24*0,7</t>
  </si>
  <si>
    <t>28322012</t>
  </si>
  <si>
    <t>fólie hydroizolační střešní mPVC mechanicky kotvená tl 1,5mm šedá</t>
  </si>
  <si>
    <t>-1013800417</t>
  </si>
  <si>
    <t>260,328*1,15 'Přepočtené koeficientem množství</t>
  </si>
  <si>
    <t>712391172</t>
  </si>
  <si>
    <t>Provedení povlakové krytiny střech plochých do 10° -ostatní práce provedení vrstvy textilní ochranné</t>
  </si>
  <si>
    <t>-1607275003</t>
  </si>
  <si>
    <t>Střecha - textílie (pl + dl * v)</t>
  </si>
  <si>
    <t>218,16+60,24*0,2</t>
  </si>
  <si>
    <t>69311068</t>
  </si>
  <si>
    <t>geotextilie netkaná separační, ochranná, filtrační, drenážní PP 300g/m2</t>
  </si>
  <si>
    <t>1283340665</t>
  </si>
  <si>
    <t>230,208*1,15 'Přepočtené koeficientem množství</t>
  </si>
  <si>
    <t>7123633X1</t>
  </si>
  <si>
    <t>D+M komponenty ploché střechy - detaily, nástavce, rohy, poplastované prvky, vpustě apod. (dle PD)</t>
  </si>
  <si>
    <t>komplet</t>
  </si>
  <si>
    <t>475173660</t>
  </si>
  <si>
    <t>998712101</t>
  </si>
  <si>
    <t>Přesun hmot pro povlakové krytiny stanovený z hmotnosti přesunovaného materiálu vodorovná dopravní vzdálenost do 50 m v objektech výšky do 6 m</t>
  </si>
  <si>
    <t>871723844</t>
  </si>
  <si>
    <t>713141336</t>
  </si>
  <si>
    <t>Montáž tepelné izolace střech plochých spádovými klíny v ploše přilepenými za studena nízkoexpanzní (PUR) pěnou</t>
  </si>
  <si>
    <t>-1825178828</t>
  </si>
  <si>
    <t>Střecha - TI (pl)</t>
  </si>
  <si>
    <t>28376142</t>
  </si>
  <si>
    <t>klín izolační z pěnového polystyrenu EPS 150 spádový</t>
  </si>
  <si>
    <t>1790923064</t>
  </si>
  <si>
    <t>Střecha - TI (pl * v)</t>
  </si>
  <si>
    <t>218,16*(0,02+0,26)/2</t>
  </si>
  <si>
    <t>762</t>
  </si>
  <si>
    <t>Konstrukce tesařské</t>
  </si>
  <si>
    <t>762341046</t>
  </si>
  <si>
    <t>Bednění a laťování bednění střech rovných sklonu do 60° s vyřezáním otvorů z dřevoštěpkových desek OSB šroubovaných na rošt na pero a drážku, tloušťky desky 22 mm</t>
  </si>
  <si>
    <t>1729295123</t>
  </si>
  <si>
    <t>Střecha - bednění (pl)</t>
  </si>
  <si>
    <t>-1984908755</t>
  </si>
  <si>
    <t>(4,14+5,78+2,58+0,72+2,66+5,65+3,03+2,58*2+2,98+1,43+0,71+2,59+5,65+3,03+2,66)*3,08</t>
  </si>
  <si>
    <t>(2,80+7,54)*3,08</t>
  </si>
  <si>
    <t>-(0,9*2,02*9+1,0*2,02)</t>
  </si>
  <si>
    <t>209690987</t>
  </si>
  <si>
    <t>1050916989</t>
  </si>
  <si>
    <t>3,08*12</t>
  </si>
  <si>
    <t>-1444846028</t>
  </si>
  <si>
    <t>(0,27+0,53+0,53+1,94+3,78+3,93+0,25+0,3)*3,08</t>
  </si>
  <si>
    <t>(2,25+2,56+2,27+2,56+1,91*2+2,46)*3,08</t>
  </si>
  <si>
    <t>-(0,96*2,78+1,1*0,6)</t>
  </si>
  <si>
    <t>(0,28+0,54+0,53+0,25+0,3+3,93+3,78+1,92)*3,08</t>
  </si>
  <si>
    <t>(0,54*2+0,50*2)*3,08</t>
  </si>
  <si>
    <t>-1436505277</t>
  </si>
  <si>
    <t>(2,65*2+3,93*2)*3,08</t>
  </si>
  <si>
    <t>-(0,9*2,02)</t>
  </si>
  <si>
    <t>(2,28*2+2,1*2)*3,08</t>
  </si>
  <si>
    <t>(-1,0*2,02)</t>
  </si>
  <si>
    <t>(2,46*2+1,48*2)*3,08</t>
  </si>
  <si>
    <t>136732390</t>
  </si>
  <si>
    <t>123,332*1,05 'Přepočtené koeficientem množství</t>
  </si>
  <si>
    <t>184948353</t>
  </si>
  <si>
    <t>14980336</t>
  </si>
  <si>
    <t>11,34*2+13,57+4,66+10,92+3,83+18,06+18,07+4,66+11,34+10,92+4,2+18,17+14,25</t>
  </si>
  <si>
    <t>1646460061</t>
  </si>
  <si>
    <t>10,29+3,48+5,59+10,28</t>
  </si>
  <si>
    <t>-400278783</t>
  </si>
  <si>
    <t>-1109734486</t>
  </si>
  <si>
    <t>764</t>
  </si>
  <si>
    <t>Konstrukce klempířské</t>
  </si>
  <si>
    <t>K/401</t>
  </si>
  <si>
    <t>D+M oplechování parapetů oken z Al plechů s poplastováním rš. 230 mm vč. kotvení a příslušenství (dle PD)</t>
  </si>
  <si>
    <t>-1730347742</t>
  </si>
  <si>
    <t>K/402</t>
  </si>
  <si>
    <t>D+M kastlík na žaluzie z Al plechů s poplastováním rš. 650 mm vč. kotvení a příslušenství (dle PD)</t>
  </si>
  <si>
    <t>-1845905297</t>
  </si>
  <si>
    <t>K/403</t>
  </si>
  <si>
    <t>D+M oplechování atiky na střeše z Al plechů s poplastováním rš. 290 mm vč. kotvení a příslušenství (dle PD)</t>
  </si>
  <si>
    <t>1039476210</t>
  </si>
  <si>
    <t>D/401</t>
  </si>
  <si>
    <t>-166341307</t>
  </si>
  <si>
    <t>D/402</t>
  </si>
  <si>
    <t>644546420</t>
  </si>
  <si>
    <t>D/403</t>
  </si>
  <si>
    <t>655948921</t>
  </si>
  <si>
    <t>D/404</t>
  </si>
  <si>
    <t>D+M dveře vnitřní dřevěné 900 x 1970 mm vč. zárubně, kování a příslušenství (dle PD)</t>
  </si>
  <si>
    <t>-875768399</t>
  </si>
  <si>
    <t>T/401</t>
  </si>
  <si>
    <t>D+M interiérový parapet š. 100 mm z DTD desky s laminovaným povrchem vč. kotvení a příslušenství (dle PD)</t>
  </si>
  <si>
    <t>418768207</t>
  </si>
  <si>
    <t>T/402</t>
  </si>
  <si>
    <t>D+M kuchyňská linka dl. 1,92 m vč. spotřebičů, kotvení a příslušenství (dle PD)</t>
  </si>
  <si>
    <t>-490565604</t>
  </si>
  <si>
    <t>F/401</t>
  </si>
  <si>
    <t>D+M plastové okno s izolačním trosklem 1760 x 1780 mm vč. kování a příslušenství (dle PD)</t>
  </si>
  <si>
    <t>-352961811</t>
  </si>
  <si>
    <t>F/402</t>
  </si>
  <si>
    <t>1833889508</t>
  </si>
  <si>
    <t>F/403</t>
  </si>
  <si>
    <t>D+M plastové okno s izolačním trosklem 1100 x 600 mm vč. kování a příslušenství (dle PD)</t>
  </si>
  <si>
    <t>884298194</t>
  </si>
  <si>
    <t>F/404</t>
  </si>
  <si>
    <t>D+M hliníková prosklená stěna 2460 x 2780 mm vč. kování, samozavíračem a příslušenství (dle PD)</t>
  </si>
  <si>
    <t>-1681972638</t>
  </si>
  <si>
    <t>F/405</t>
  </si>
  <si>
    <t>D+M plastové dveře s nadsvětlíkem s izolačním trosklem 800 x 2100 + 800 x 680 mm vč. kování a příslušenství (dle PD)</t>
  </si>
  <si>
    <t>-1095591766</t>
  </si>
  <si>
    <t>F/406</t>
  </si>
  <si>
    <t>D+M plastové okno s izolačním trosklem 2000 x 1000 mm vč. kování a příslušenství (dle PD)</t>
  </si>
  <si>
    <t>-2105908540</t>
  </si>
  <si>
    <t>1470474312</t>
  </si>
  <si>
    <t>1253747531</t>
  </si>
  <si>
    <t>11,34+11,34+13,57+4,66+10,92+10,29+3,83+3,48+5,59+18,06+18,07+4,66+11,34+10,92+10,28+4,2+32,42</t>
  </si>
  <si>
    <t>-1234642433</t>
  </si>
  <si>
    <t>184,97*1,1 'Přepočtené koeficientem množství</t>
  </si>
  <si>
    <t>-726405386</t>
  </si>
  <si>
    <t>13,89+14,03+20,1+13,29+9,4+18,24+8,97+27,92+13,29+9,33+14,44+15,78</t>
  </si>
  <si>
    <t>-230261495</t>
  </si>
  <si>
    <t>178,68*1,1 'Přepočtené koeficientem množství</t>
  </si>
  <si>
    <t>-1833483770</t>
  </si>
  <si>
    <t>-1337272643</t>
  </si>
  <si>
    <t>-2086871452</t>
  </si>
  <si>
    <t>(13,08*2+8,76+7,74)*2,0</t>
  </si>
  <si>
    <t>-(0,9*2,0*2+1,09*2,0+0,96*2,0)</t>
  </si>
  <si>
    <t>-811083055</t>
  </si>
  <si>
    <t>77,62*1,1 'Přepočtené koeficientem množství</t>
  </si>
  <si>
    <t>-1147676603</t>
  </si>
  <si>
    <t>0,6*0,9*4</t>
  </si>
  <si>
    <t>681316679</t>
  </si>
  <si>
    <t>2,16*1,1 'Přepočtené koeficientem množství</t>
  </si>
  <si>
    <t>-970009618</t>
  </si>
  <si>
    <t>2,0*6</t>
  </si>
  <si>
    <t>-1260672867</t>
  </si>
  <si>
    <t>2,0*18</t>
  </si>
  <si>
    <t>-1140155092</t>
  </si>
  <si>
    <t>1238479383</t>
  </si>
  <si>
    <t>-351515587</t>
  </si>
  <si>
    <t>(5,78+5,57+5,73+11,68)*3,08*2</t>
  </si>
  <si>
    <t>O/401</t>
  </si>
  <si>
    <t>D+M sprchová zástěna š. 1400 mm, v. 2000 mm vč. kotvení a příslušenství (dle PD)</t>
  </si>
  <si>
    <t>-984515880</t>
  </si>
  <si>
    <t>O/402</t>
  </si>
  <si>
    <t>-407730245</t>
  </si>
  <si>
    <t>O/403</t>
  </si>
  <si>
    <t>D+M čistící interiérová rohož 2460 x 1160 mm vč. rámečku, kotvení, přípravy podkladu a příslušenství (dle PD)</t>
  </si>
  <si>
    <t>-281611112</t>
  </si>
  <si>
    <t>O/404</t>
  </si>
  <si>
    <t>D+M čistící extériérová rohož 2460 x 1160 mm vč. rámečku, kotvení, přípravy podkladu a příslušenství (dle PD)</t>
  </si>
  <si>
    <t>-526775801</t>
  </si>
  <si>
    <t>O/405</t>
  </si>
  <si>
    <t>D+M dveřní štítek - WC, 80 x 80 mm vč. kotvení a příslušenství (dle PD)</t>
  </si>
  <si>
    <t>1352741810</t>
  </si>
  <si>
    <t>O/406</t>
  </si>
  <si>
    <t>D+M dveřní štítek - úklidová místnost, 80 x 80 mm vč. kotvení a příslušenství (dle PD)</t>
  </si>
  <si>
    <t>-299530491</t>
  </si>
  <si>
    <t>O/407</t>
  </si>
  <si>
    <t>D+M dveřní štítek - WC pro invalidy, 80 x 80 mm vč. kotvení a příslušenství (dle PD)</t>
  </si>
  <si>
    <t>139141652</t>
  </si>
  <si>
    <t>OST0ZS04</t>
  </si>
  <si>
    <t>510887629</t>
  </si>
  <si>
    <t>45,312</t>
  </si>
  <si>
    <t>D 104.02 - Betonové konstrukce</t>
  </si>
  <si>
    <t>39,0</t>
  </si>
  <si>
    <t>(3,00+3,00+3,00)*0,61*0,80</t>
  </si>
  <si>
    <t>(3,00+3,00)*0,40*0,80</t>
  </si>
  <si>
    <t>878549484</t>
  </si>
  <si>
    <t>-940840872</t>
  </si>
  <si>
    <t>271532213</t>
  </si>
  <si>
    <t>Podsyp pod základové konstrukce se zhutněním a urovnáním povrchu z kameniva hrubého, frakce 8 - 16 mm</t>
  </si>
  <si>
    <t>1450564666</t>
  </si>
  <si>
    <t>(35,1*4)*0,15</t>
  </si>
  <si>
    <t>(3,00*2,50*2)*0,15</t>
  </si>
  <si>
    <t>274313811</t>
  </si>
  <si>
    <t>Základy z betonu prostého pasy betonu kamenem neprokládaného tř. C 25/30</t>
  </si>
  <si>
    <t>279113154</t>
  </si>
  <si>
    <t>Základové zdi z tvárnic ztraceného bednění včetně výplně z betonu bez zvláštních nároků na vliv prostředí třídy C 25/30, tloušťky zdiva přes 250 do 300 mm</t>
  </si>
  <si>
    <t>-543493834</t>
  </si>
  <si>
    <t>Základy - ZB (dl * v)</t>
  </si>
  <si>
    <t>(14,0*2)*0,25</t>
  </si>
  <si>
    <t>(3,00*2)*0,25</t>
  </si>
  <si>
    <t>279113156</t>
  </si>
  <si>
    <t>Základové zdi z tvárnic ztraceného bednění včetně výplně z betonu bez zvláštních nároků na vliv prostředí třídy C 25/30, tloušťky zdiva přes 400 do 500 mm</t>
  </si>
  <si>
    <t>-654922747</t>
  </si>
  <si>
    <t>(12,12*2+14,0*3)*0,25</t>
  </si>
  <si>
    <t>(3,00*3)*0,25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</si>
  <si>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</si>
  <si>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</si>
  <si>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-452414847</t>
  </si>
  <si>
    <t>Základy - výztuž ZB (dl * v * hm)</t>
  </si>
  <si>
    <t>(12,12*2+14,0*3)*0,25*10,0/1000</t>
  </si>
  <si>
    <t>(14,0*2)*0,25*10,0/1000</t>
  </si>
  <si>
    <t>(3,00+3,00+3,00)*0,25*10,0/1000</t>
  </si>
  <si>
    <t>(3,00+3,00)*0,25*10,0/1000</t>
  </si>
  <si>
    <t>2081429273</t>
  </si>
  <si>
    <t>D 104.05 - Zdravotní instalace</t>
  </si>
  <si>
    <t>115101201R00</t>
  </si>
  <si>
    <t>Čerpání vody na dopravní výšku do 10 m s uvažovaným průměrným přítokem do 500 l/min</t>
  </si>
  <si>
    <t>RTS 21/ I</t>
  </si>
  <si>
    <t>Poznámka k položce:_x000D_
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</si>
  <si>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</si>
  <si>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 s uvažovaným průměrným přítokem do 500 l/min</t>
  </si>
  <si>
    <t>den</t>
  </si>
  <si>
    <t>Poznámka k položce:_x000D_
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</si>
  <si>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131201112R00</t>
  </si>
  <si>
    <t>Hloubení nezapažených jam a zářezů do 1000 m3, v hornině 3, hloubení strojně</t>
  </si>
  <si>
    <t>0,4*21,0*0,49</t>
  </si>
  <si>
    <t>0,4*4,2*0,6</t>
  </si>
  <si>
    <t>0,6*10,0*0,6</t>
  </si>
  <si>
    <t>0,8*4,1*0,8</t>
  </si>
  <si>
    <t>1,0*9,0*1,1</t>
  </si>
  <si>
    <t>1,2*3,5*1,4</t>
  </si>
  <si>
    <t>1,5*1,5*1,0*3</t>
  </si>
  <si>
    <t>1,5*1,5*0,8</t>
  </si>
  <si>
    <t>Hloubení šachet v hornině 3 příplatek za lepivost horniny</t>
  </si>
  <si>
    <t>2*3,5*1,4</t>
  </si>
  <si>
    <t>162301102R00</t>
  </si>
  <si>
    <t>Vodorovné přemístění výkopku z horniny 1 až 4, na vzdálenost přes 500 do 1 000 m</t>
  </si>
  <si>
    <t>0,4*21,0*0,39</t>
  </si>
  <si>
    <t>0,4*4,2*0,45</t>
  </si>
  <si>
    <t>0,6*10,0*0,45</t>
  </si>
  <si>
    <t>0,8*4,1*0,45</t>
  </si>
  <si>
    <t>1,0*9,0*0,45</t>
  </si>
  <si>
    <t>1,2*3,5*0,45</t>
  </si>
  <si>
    <t>Poplatky za skládku horniny 1- 4, skupina 17 05 04 z Katalogu odpadů</t>
  </si>
  <si>
    <t>0,4*21,0*0,1</t>
  </si>
  <si>
    <t>0,4*4,2*0,1</t>
  </si>
  <si>
    <t>0,6*10,0*0,1</t>
  </si>
  <si>
    <t>0,8*4,1*0,1</t>
  </si>
  <si>
    <t>1,0*9,0*0,1</t>
  </si>
  <si>
    <t>1,2*3,5*0,1</t>
  </si>
  <si>
    <t>3,0+36,0</t>
  </si>
  <si>
    <t>721234104RT1</t>
  </si>
  <si>
    <t>Střešní vtoky z PP se svislým odtokem s továrně připojeným živičným izolačním pásem, s elektrickým ohřevem (10-30W, 230V), D 75, 110, 125 mm, včetně dodávky materiálu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</si>
  <si>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</si>
  <si>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20+12+1+6+28+34+29</t>
  </si>
  <si>
    <t>55162253R</t>
  </si>
  <si>
    <t>nástavec střešní vpusti; PP, PVC; DN 125 mm; výška 300 mm; příslušenství pevná izolační příruba, PVC izolační příruba</t>
  </si>
  <si>
    <t>55162347138H</t>
  </si>
  <si>
    <t>55162351R</t>
  </si>
  <si>
    <t>kroužek odvodňovací d 150 mm; PP</t>
  </si>
  <si>
    <t>0,4*2,6*0,5</t>
  </si>
  <si>
    <t>0,8*27,0*0,84</t>
  </si>
  <si>
    <t>0,8*4,4*0,9</t>
  </si>
  <si>
    <t>0,8*27,0*(0,84-0,45-0,1)</t>
  </si>
  <si>
    <t>0,8*4,4*(0,9-0,45-0,1)</t>
  </si>
  <si>
    <t>0,4*2,6*0,4</t>
  </si>
  <si>
    <t>0,8*27,0*0,45</t>
  </si>
  <si>
    <t>0,8*4,4*0,45</t>
  </si>
  <si>
    <t>0,4*2,6*0,1</t>
  </si>
  <si>
    <t>0,8*27,0*0,1</t>
  </si>
  <si>
    <t>0,8*4,4*0,1</t>
  </si>
  <si>
    <t>32,0+10,0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</si>
  <si>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</si>
  <si>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</si>
  <si>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</si>
  <si>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</si>
  <si>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</si>
  <si>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</si>
  <si>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57,0+26,0+36,0</t>
  </si>
  <si>
    <t>119,0+8,0</t>
  </si>
  <si>
    <t>pouzdro potrubní minerální vlákno; povrchová úprava Al fólie; vnitřní průměr 22,0 mm; tl. izolace 30,0 mm; provozní teplota do 200 °C; tepelná vodivost (10°C) 0,0330 W/mK; tepelná vodivost (40°C) 0,037 W/mK; tepelná vodivost (50°C) 0,039 W/mK</t>
  </si>
  <si>
    <t>pouzdro potrubní minerální vlákno; povrchová úprava Al fólie; vnitřní průměr 28,0 mm; tl. izolace 30,0 mm; provozní teplota do 200 °C; tepelná vodivost (10°C) 0,0330 W/mK; tepelná vodivost (40°C) 0,037 W/mK; tepelná vodivost (50°C) 0,039 W/mK</t>
  </si>
  <si>
    <t>pouzdro potrubní minerální vlákno; povrchová úprava Al fólie; vnitřní průměr 35,0 mm; tl. izolace 30,0 mm; provozní teplota do 200 °C; tepelná vodivost (10°C) 0,0330 W/mK; tepelná vodivost (40°C) 0,037 W/mK; tepelná vodivost (50°C) 0,039 W/mK</t>
  </si>
  <si>
    <t>732429111R00</t>
  </si>
  <si>
    <t>Čerpadla teplovodní Montáž čerpadel teplovodních oběhových spirálních DN 25</t>
  </si>
  <si>
    <t>42610984.AR</t>
  </si>
  <si>
    <t>čerpadlo oběhové horizontální, mokroběžné; závitové připojení, konstantní otáčky; použití v energetice, pro domovní soustavy rozvodu teplé vody, v průmyslu; druh čerpané kapaliny užitková, topná voda; průtok Q do 0,45 l/s; sací DN 15 mm; výtlač. DN 15 mm; H max 1 m; teplota čerpané kapaliny -10 až 110 °C; stav.délka l = 140 mm; napájecí napětí 230 V; mazání ložisek čerpanou kapalinou</t>
  </si>
  <si>
    <t>RTS 14/ I</t>
  </si>
  <si>
    <t>725249102R00</t>
  </si>
  <si>
    <t>Montáž sprchové mísy a vaničky sprchových mís a vaniček</t>
  </si>
  <si>
    <t>3*2+1*2+2*2</t>
  </si>
  <si>
    <t>725849200R00</t>
  </si>
  <si>
    <t>Montáž baterie sprchové nastavitelná výška</t>
  </si>
  <si>
    <t>725849302R00</t>
  </si>
  <si>
    <t>Montáž baterie sprchové držáku sprchy</t>
  </si>
  <si>
    <t>551450090R</t>
  </si>
  <si>
    <t>baterie sprchová nástěnná; rozteč 130 až 170 mm; ovládání pákové; povrch chrom</t>
  </si>
  <si>
    <t>55145352R</t>
  </si>
  <si>
    <t>kombinace sprchová držák pevný; ruční sprcha d 68 mm; hadice 150 cm; povrch chrom</t>
  </si>
  <si>
    <t>64214361R</t>
  </si>
  <si>
    <t>umyvadlo š = 600 mm; hl. 490 mm; diturvit; s otvorem pro baterii; s přepadem; bílá; uchycení šrouby</t>
  </si>
  <si>
    <t>642938SPR4</t>
  </si>
  <si>
    <t>Vanička sprchová obdélníková 1400x900 mm</t>
  </si>
  <si>
    <t>D 104.06 - Ústřední vytápění</t>
  </si>
  <si>
    <t>RTS 21/ II</t>
  </si>
  <si>
    <t>111+42</t>
  </si>
  <si>
    <t>pouzdro potrubní tvarovatelné; pěnový polyetylén; vnitřní průměr 15,0 mm; tl. izolace 13,0 mm; provozní teplota -65 až 90 °C; tepelná vodivost (10°C) 0,0380 W/mK</t>
  </si>
  <si>
    <t>pouzdro potrubní tvarovatelné; pěnový polyetylén; vnitřní průměr 18,0 mm; tl. izolace 13,0 mm; provozní teplota -65 až 90 °C; tepelná vodivost (10°C) 0,0380 W/mK</t>
  </si>
  <si>
    <t>484174058W</t>
  </si>
  <si>
    <t>731412173R00</t>
  </si>
  <si>
    <t>Odkouření odkouření pro kondenzační turbo kotle, střešní průchodka pro vodorovnou střechu, systém 60/100 mm</t>
  </si>
  <si>
    <t>733161962R00</t>
  </si>
  <si>
    <t>Oprava rozvodu potrubí z měděných trubek zaslepení měděného potrubí včetně víčka, D 15 mm</t>
  </si>
  <si>
    <t>12*2</t>
  </si>
  <si>
    <t>2*2</t>
  </si>
  <si>
    <t>767883311RT1</t>
  </si>
  <si>
    <t>Objímka pro zavěšení potrubí , pro dvě souběžná potrubí průměru 10 mm, na kombivrut a hmoždinku, dvojitá</t>
  </si>
  <si>
    <t>734266771R00</t>
  </si>
  <si>
    <t>Šroubení svěrné pro měděné potrubí, mosazné, D 12 x EK, PN 10, včetně dodávky materiálu</t>
  </si>
  <si>
    <t>48457426R</t>
  </si>
  <si>
    <t>těleso otopné deskové ocelové; čelní deska profilovaná; v = 600 mm; l = 1 100 mm; hloubka tělesa 63 mm; způsob připojení pravé spodní; ventil kompakt; počet desek 1; počet přídavných přestupných ploch 1; připojovací rozteč 50 mm; tepel.výkon 1 102 W</t>
  </si>
  <si>
    <t>48457440.AR</t>
  </si>
  <si>
    <t>těleso otopné deskové ocelové; čelní deska profilovaná; v = 900 mm; l = 900 mm; hloubka tělesa 63 mm; způsob připojení pravé spodní; ventil kompakt; počet desek 1; počet přídavných přestupných ploch 1; připojovací rozteč 50 mm; tepel.výkon 1 255 W</t>
  </si>
  <si>
    <t>D 104.08 - Domovní plynovod</t>
  </si>
  <si>
    <t>723120205R00</t>
  </si>
  <si>
    <t>Potrubí z trubek černých závitových svařovaných DN 32</t>
  </si>
  <si>
    <t>723237216R00</t>
  </si>
  <si>
    <t>Kohout kulový , mosazný, závit vnitřní-vnitřní, DN 32, PN 5, včetně dodávky materiálu</t>
  </si>
  <si>
    <t>723001R</t>
  </si>
  <si>
    <t>Nika ve fasádě 300x300x150 s odvětranými dvířky</t>
  </si>
  <si>
    <t>841230112RAD</t>
  </si>
  <si>
    <t>Plynovod z trub PE, D 40 mm, hl. 1,0 m, D 40 x 3,7 návin, SDR11, s podsypem štěrkopískem</t>
  </si>
  <si>
    <t>D 104.09 - Vzduchotechnika</t>
  </si>
  <si>
    <t xml:space="preserve">    751 - Vzduchotechnika</t>
  </si>
  <si>
    <t xml:space="preserve">      001 - Zař. č. 1 - Větrání hygienického zázemí</t>
  </si>
  <si>
    <t xml:space="preserve">      002 - Zařízení č. 2 - Chlazení serveroven</t>
  </si>
  <si>
    <t xml:space="preserve">      003 - Ostatní</t>
  </si>
  <si>
    <t>751</t>
  </si>
  <si>
    <t>001</t>
  </si>
  <si>
    <t>Zař. č. 1 - Větrání hygienického zázemí</t>
  </si>
  <si>
    <t>K003</t>
  </si>
  <si>
    <t>Potrubní ventilátor do kruhového potrubí ventilátor, včetně zpětné klapky DN 160, 2ks spojovací manžeta DN 160</t>
  </si>
  <si>
    <t>1271995609</t>
  </si>
  <si>
    <t>K004</t>
  </si>
  <si>
    <t>Potrubní ventilátor do kruhového potrubí ventilátor, včetně zpětné klapky DN 200, 2ks spojovací manžeta DN 200</t>
  </si>
  <si>
    <t>-108877519</t>
  </si>
  <si>
    <t>K005</t>
  </si>
  <si>
    <t>Tlumič hluku průměr 160mm, délka 600mm</t>
  </si>
  <si>
    <t>-2045608205</t>
  </si>
  <si>
    <t>K006</t>
  </si>
  <si>
    <t>Tlumič hluku průměr 200mm, délka 600mm</t>
  </si>
  <si>
    <t>-1828974485</t>
  </si>
  <si>
    <t>K007</t>
  </si>
  <si>
    <t>Výfuková hlavice DN 280</t>
  </si>
  <si>
    <t>-2027891109</t>
  </si>
  <si>
    <t>K008</t>
  </si>
  <si>
    <t>Plastový talířový ventil odvodní DN 125, včetně zděře</t>
  </si>
  <si>
    <t>1276612277</t>
  </si>
  <si>
    <t>K009</t>
  </si>
  <si>
    <t>Plastový talířový ventil odvodní DN 160, včetně zděře</t>
  </si>
  <si>
    <t>773175993</t>
  </si>
  <si>
    <t>K010</t>
  </si>
  <si>
    <t>287258738</t>
  </si>
  <si>
    <t>K011</t>
  </si>
  <si>
    <t>1496736889</t>
  </si>
  <si>
    <t>K012</t>
  </si>
  <si>
    <t>1703390656</t>
  </si>
  <si>
    <t>K013</t>
  </si>
  <si>
    <t>-2145674886</t>
  </si>
  <si>
    <t>K014</t>
  </si>
  <si>
    <t>-1724176876</t>
  </si>
  <si>
    <t>K015</t>
  </si>
  <si>
    <t>Ohebná tepelně/hlukově izolační Al hadice - Ø125</t>
  </si>
  <si>
    <t>462438511</t>
  </si>
  <si>
    <t>K016</t>
  </si>
  <si>
    <t>Ohebná tepelně/hlukově izolační Al hadice - Ø160</t>
  </si>
  <si>
    <t>1955496568</t>
  </si>
  <si>
    <t>K017</t>
  </si>
  <si>
    <t>169356224</t>
  </si>
  <si>
    <t>K018</t>
  </si>
  <si>
    <t>901672104</t>
  </si>
  <si>
    <t>002</t>
  </si>
  <si>
    <t>Zařízení č. 2 - Chlazení serveroven</t>
  </si>
  <si>
    <t>K019</t>
  </si>
  <si>
    <t>Venkovní kondenzační jendotka Multisplit systém inverter, Qch/Qt = 12,5 / 13,5 kW, R410A, 230V, včetně dlaždic pro usazení jednotek.</t>
  </si>
  <si>
    <t>-342234666</t>
  </si>
  <si>
    <t>K020</t>
  </si>
  <si>
    <t>Nástěnná jednotka Qch= 5,2 kW, včetně infraovladače</t>
  </si>
  <si>
    <t>-986417920</t>
  </si>
  <si>
    <t>-284935153</t>
  </si>
  <si>
    <t>K021</t>
  </si>
  <si>
    <t>Venkovní kondenzační jendotka MultiSplit systém inverter, Qch/Qt = 12,5 / 13,5 kW, R410A, 230V, včetně dlaždic pro usazení jednotek.</t>
  </si>
  <si>
    <t>-82566856</t>
  </si>
  <si>
    <t>K022</t>
  </si>
  <si>
    <t>Nástěnná jednotka , Qch= 3,5 kW, včetně infraovladače</t>
  </si>
  <si>
    <t>-1151056834</t>
  </si>
  <si>
    <t>K023</t>
  </si>
  <si>
    <t>Nástěnná jednotka , Qch= 2,5 kW, včetně infraovladače</t>
  </si>
  <si>
    <t>161617574</t>
  </si>
  <si>
    <t>-1681968898</t>
  </si>
  <si>
    <t>885065649</t>
  </si>
  <si>
    <t>K024</t>
  </si>
  <si>
    <t>Venkovní kondenzační jendotka MultiSplit systém inverter, Qch/Qt = 6,8 / 8,0 kW, R32, 230V, včetně dlaždic pro usazení jednotek.</t>
  </si>
  <si>
    <t>-1604435573</t>
  </si>
  <si>
    <t>2100873514</t>
  </si>
  <si>
    <t>-335327297</t>
  </si>
  <si>
    <t>K025</t>
  </si>
  <si>
    <t>-299933896</t>
  </si>
  <si>
    <t>-814937864</t>
  </si>
  <si>
    <t>003</t>
  </si>
  <si>
    <t>-461042581</t>
  </si>
  <si>
    <t>-1592241489</t>
  </si>
  <si>
    <t>2095001089</t>
  </si>
  <si>
    <t>1114195549</t>
  </si>
  <si>
    <t>O.5.2</t>
  </si>
  <si>
    <t>-596227279</t>
  </si>
  <si>
    <t>-1126929161</t>
  </si>
  <si>
    <t>D 104.10 - Elektroinstalace</t>
  </si>
  <si>
    <t>210810045RT1</t>
  </si>
  <si>
    <t>Montáž kabelu CYKY 750 V, 3 x 1,5 mm2, pevně uloženého, včetně dodávky kabelu</t>
  </si>
  <si>
    <t>210810056RT1</t>
  </si>
  <si>
    <t>Montáž kabelu CYKY 750 V, 5 x 2,5 mm2, pevně uloženého, včetně dodávky kabelu</t>
  </si>
  <si>
    <t>210810057RT4</t>
  </si>
  <si>
    <t>Montáž kabelu CYKY 750 V, 5 žilového, pevně uloženého, včetně dodávky kabelu CYKY 5 x 16 mm2</t>
  </si>
  <si>
    <t>210800650RC1</t>
  </si>
  <si>
    <t>Vodič CY 35 mm2 uložený pevně, včetně dodávky vodiče CY 35</t>
  </si>
  <si>
    <t>Napojení jednotek VZT - napojení vč. propojení KLM jednotky, řídící jednotky a vnitřních jednotek</t>
  </si>
  <si>
    <t>72551M21</t>
  </si>
  <si>
    <t>Napojení průtokového ohřívače</t>
  </si>
  <si>
    <t>230191007R63</t>
  </si>
  <si>
    <t>Uložení chráničky ve výkopu PE 63 mm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</si>
  <si>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</si>
  <si>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</si>
  <si>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670+2100</t>
  </si>
  <si>
    <t>6501019R00</t>
  </si>
  <si>
    <t>34828R</t>
  </si>
  <si>
    <t>Sada pro nouzovou signalizaci, alpská bílá, 230V</t>
  </si>
  <si>
    <t>484666R</t>
  </si>
  <si>
    <t>Elektrický přímotop 500W; 348x100x450 mm; 230V, IP44, s ovládacím prvkem regulace bsahující týdenní časovač a vypínací ochrannu proti přehřátí</t>
  </si>
  <si>
    <t>Poznámka k položce:_x000D_
hliník, pochromované, rám, nerez ocel, rameno 6m, čtyřhranný hlihíkový profil, s červenými reflex. pruhy; spodní hrana s ochranným profilem pro tlumení nárazu.</t>
  </si>
  <si>
    <t>210-5-002</t>
  </si>
  <si>
    <t>Sklopná zábrana proti zakmitávání břevna</t>
  </si>
  <si>
    <t>210-5-013</t>
  </si>
  <si>
    <t>Intercom, pro instalaci ve sloupku- jako konc.stanice pobočkové ústředny</t>
  </si>
  <si>
    <t>210-5-014</t>
  </si>
  <si>
    <t>GSM/GPRS modul pro komunikaci čtečky s přístupovým systémem</t>
  </si>
  <si>
    <t>210100001F00</t>
  </si>
  <si>
    <t>6+14+31+7+7+1+6</t>
  </si>
  <si>
    <t>D 104.11 - Hromosvod</t>
  </si>
  <si>
    <t>210220021R00</t>
  </si>
  <si>
    <t>Montáž uzemňovacího vedení v zemi, včetně svorek, propojení a izolace spojů, z profilů ocelových pozinkovaných (FeZn), průřezu do 120 mm2,</t>
  </si>
  <si>
    <t>3544112M</t>
  </si>
  <si>
    <t>Pásek uzemňovací pozinkovaný 30 x 4 mm</t>
  </si>
  <si>
    <t>210220002R00</t>
  </si>
  <si>
    <t>Montáž uzemňovacího vedení na povrchu, včetně svorek upevnění a připojení, z drátů ocelových pozinkovaných (FeZn), průměru do 10 mm, bez nátěru</t>
  </si>
  <si>
    <t>1561523M</t>
  </si>
  <si>
    <t>Drát tažený pozinkovaný 11343 D 10,00 mm</t>
  </si>
  <si>
    <t>35441544R</t>
  </si>
  <si>
    <t>podpěra vedení na ploché střechy; provedení Fe/Zn</t>
  </si>
  <si>
    <t>Montáž svorky hromosvodové, včetně dodávky svorky SU</t>
  </si>
  <si>
    <t>Montáž svorky hromosvodové, včetně dodávky svorky SZb</t>
  </si>
  <si>
    <t>Montáž svorky hromosvodové, včetně dodávky svorky SR 3b Fe</t>
  </si>
  <si>
    <t>D 104.12 - Slaboproudé instalace</t>
  </si>
  <si>
    <t>222290003R00</t>
  </si>
  <si>
    <t>Dvojzásuvka 2xRJ45 UTP kat.5e pod omítku</t>
  </si>
  <si>
    <t>371202013R</t>
  </si>
  <si>
    <t>zásuvka datová 2xRJ45, bílá, montáž do instalačních krabic</t>
  </si>
  <si>
    <t>222290403RT3</t>
  </si>
  <si>
    <t>Montáž zásuvky modulární datové s koncovkou RJ 45, 45 x 22,5 mm, v elektroinstalační liště, parapetním kanálu a sestavě podlahové a víceúčelové krabice včetně zapojení, IP 20, včetně dodávky RJ 45/6</t>
  </si>
  <si>
    <t>Datový rozvaděč RACK 27U/19, 600x600mm, aktivní ventilace, uzamykatelný</t>
  </si>
  <si>
    <t>LAN komunikační modul k pro vzdálenou správu; RJ45 – 10/100Mbps Ethernet; 40,9 x 36 x 76,2 mm, monitorování UPS v reálném čase</t>
  </si>
  <si>
    <t>Kamera SPZ; IP kam, 8Mpx, ob.8-32mm, délka přísvitu 50m; PoE</t>
  </si>
  <si>
    <t>Poznámka k položce:_x000D_
/DC12V; 2MPx; IP67; 1/1,8" CMOS; hor.50°;max.r.1920x1080px;4xZOOM</t>
  </si>
  <si>
    <t>34571130R</t>
  </si>
  <si>
    <t>Ocelová trubka d50mm; l1000mm, včetně základu</t>
  </si>
  <si>
    <t>220-4-001</t>
  </si>
  <si>
    <t>Vjezdový sloupek pro instalaci interkomu, dvojitý (Analog/IP), robustní provedení s odolnou povrcho</t>
  </si>
  <si>
    <t>220-4-002</t>
  </si>
  <si>
    <t>Betonový základ pro vjezdový sloupek interkomu</t>
  </si>
  <si>
    <t>220-4-003a</t>
  </si>
  <si>
    <t>Dveřní stanice jednotlačítková 115x210x50mm; antivandal, včetně montážní krabice a zábrany proti dešti pro systém domácích telefonů, pro povrchovou montáž</t>
  </si>
  <si>
    <t>skladba_F4_pl</t>
  </si>
  <si>
    <t>697,75</t>
  </si>
  <si>
    <t>D 105 - Sklady spedice</t>
  </si>
  <si>
    <t>D 105.01 - Stavební řešení</t>
  </si>
  <si>
    <t>622211011</t>
  </si>
  <si>
    <t>Montáž kontaktního zateplení lepením a mechanickým kotvením z polystyrenových desek nebo z kombinovaných desek na vnější stěny, tloušťky desek přes 40 do 80 mm</t>
  </si>
  <si>
    <t>-1225565383</t>
  </si>
  <si>
    <t>KZS soklu (dl * v)</t>
  </si>
  <si>
    <t>(58,73+12,87+58,67)*1,3</t>
  </si>
  <si>
    <t>28376441</t>
  </si>
  <si>
    <t>deska z polystyrénu XPS, hrana rovná a strukturovaný povrch 300kPa tl 60mm</t>
  </si>
  <si>
    <t>1779567855</t>
  </si>
  <si>
    <t>169,351*1,05 'Přepočtené koeficientem množství</t>
  </si>
  <si>
    <t>622511111</t>
  </si>
  <si>
    <t>Omítka tenkovrstvá akrylátová vnějších ploch probarvená, včetně penetrace podkladu mozaiková střednězrnná stěn</t>
  </si>
  <si>
    <t>-226383333</t>
  </si>
  <si>
    <t>6331311X1</t>
  </si>
  <si>
    <t>Povrchová úprava průmyslových podlah pro těžký provoz vsypovou směsí obsahující cement, nekovová plniva na bázi slinutých oxidů a kompatibilní přísady, aplikován do čerstvého betonu desky, tl. 1,5mm</t>
  </si>
  <si>
    <t>192903607</t>
  </si>
  <si>
    <t>Podlaha - vsyp (pl)</t>
  </si>
  <si>
    <t>224438171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</si>
  <si>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</si>
  <si>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</si>
  <si>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-1990071070</t>
  </si>
  <si>
    <t>-429762074</t>
  </si>
  <si>
    <t>711491171</t>
  </si>
  <si>
    <t>Provedení doplňků izolace proti vodě textilií na ploše vodorovné V vrstva podkladní</t>
  </si>
  <si>
    <t>-2111382931</t>
  </si>
  <si>
    <t>Podlaha - podkaldní textílie (pl)</t>
  </si>
  <si>
    <t>711491271</t>
  </si>
  <si>
    <t>Provedení doplňků izolace proti vodě textilií na ploše svislé S vrstva podkladní</t>
  </si>
  <si>
    <t>-1911193225</t>
  </si>
  <si>
    <t>Podlaha - podkaldní textílie (dl * v)</t>
  </si>
  <si>
    <t>142,08*0,2</t>
  </si>
  <si>
    <t>-1334046896</t>
  </si>
  <si>
    <t>726,166*1,15 'Přepočtené koeficientem množství</t>
  </si>
  <si>
    <t>7114713X1</t>
  </si>
  <si>
    <t>Provedení dvojitého hydroizolačního systému spodní stavby na ploše vodorovné fólií PE volně s horkovzdušným navařením segmentů</t>
  </si>
  <si>
    <t>1121231386</t>
  </si>
  <si>
    <t>Podlaha - fólie (pl)</t>
  </si>
  <si>
    <t>7114723X2</t>
  </si>
  <si>
    <t>Provedení dvojitého hydroizolačního systému spodní stavby na ploše svislé fólií PE volně s horkovzdušným navařením segmentů</t>
  </si>
  <si>
    <t>1709119648</t>
  </si>
  <si>
    <t>Podlaha - fólie (dl * v)</t>
  </si>
  <si>
    <t>28323112</t>
  </si>
  <si>
    <t>fólie HDPE (940-950kg/m3)na skládky a proti zemní vlhkosti nad úrovní terénu tl 1,5mm</t>
  </si>
  <si>
    <t>-630383978</t>
  </si>
  <si>
    <t>711491172</t>
  </si>
  <si>
    <t>Provedení doplňků izolace proti vodě textilií na ploše vodorovné V vrstva ochranná</t>
  </si>
  <si>
    <t>-1742619988</t>
  </si>
  <si>
    <t>Podlaha - ochranná textílie (pl)</t>
  </si>
  <si>
    <t>711491272</t>
  </si>
  <si>
    <t>Provedení doplňků izolace proti vodě textilií na ploše svislé S vrstva ochranná</t>
  </si>
  <si>
    <t>-1840720112</t>
  </si>
  <si>
    <t>Podlaha - ochranná textílie (dl * v)</t>
  </si>
  <si>
    <t>69311082</t>
  </si>
  <si>
    <t>geotextilie netkaná separační, ochranná, filtrační, drenážní PP 500g/m2</t>
  </si>
  <si>
    <t>-223656702</t>
  </si>
  <si>
    <t>711491176</t>
  </si>
  <si>
    <t>Provedení doplňků izolace proti vodě textilií připevnění izolace ukončovací lištou</t>
  </si>
  <si>
    <t>-1057231086</t>
  </si>
  <si>
    <t>Podlaha - ukončení (dl)</t>
  </si>
  <si>
    <t>142,08</t>
  </si>
  <si>
    <t>28323049</t>
  </si>
  <si>
    <t>lišta ukončovací</t>
  </si>
  <si>
    <t>-1555769487</t>
  </si>
  <si>
    <t>142,08*1,1 'Přepočtené koeficientem množství</t>
  </si>
  <si>
    <t>-503371946</t>
  </si>
  <si>
    <t>Z/251</t>
  </si>
  <si>
    <t>D+M okování hrany podlahy "L" 50 x 50 x 5 mm vč. kování a příslušenství (dle PD)</t>
  </si>
  <si>
    <t>-1504491795</t>
  </si>
  <si>
    <t>Z/252</t>
  </si>
  <si>
    <t>D+M ochranný sloupek vrat interiér trubka DN 150/5 mm vč. kování, povrchové úpravy a příslušenství (dle PD)</t>
  </si>
  <si>
    <t>-1235085124</t>
  </si>
  <si>
    <t>Z/253</t>
  </si>
  <si>
    <t>D+M ochranný sloupek vrat exteriér trubka DN 150/5 mm vč. kování, povrchové úpravy a příslušenství (dle PD)</t>
  </si>
  <si>
    <t>1019368739</t>
  </si>
  <si>
    <t>783927161</t>
  </si>
  <si>
    <t>Krycí (uzavírací) nátěr betonových podlah dvojnásobný akrylátový</t>
  </si>
  <si>
    <t>-155723000</t>
  </si>
  <si>
    <t>OV/251</t>
  </si>
  <si>
    <t>465604003</t>
  </si>
  <si>
    <t>OV/252</t>
  </si>
  <si>
    <t>D+M hydrantová nástěnná skříň 650 x 650 x 250 mm vč. kotvení a příslušenství (dle PD)</t>
  </si>
  <si>
    <t>-1316157535</t>
  </si>
  <si>
    <t>13,684</t>
  </si>
  <si>
    <t>patky_obj</t>
  </si>
  <si>
    <t>23,84</t>
  </si>
  <si>
    <t>16,912</t>
  </si>
  <si>
    <t>314,68</t>
  </si>
  <si>
    <t>277,156</t>
  </si>
  <si>
    <t>D 105.02 - Betonové konstrukce</t>
  </si>
  <si>
    <t>ZP1</t>
  </si>
  <si>
    <t>(2,0*2,0*1,11)*17</t>
  </si>
  <si>
    <t>ZP2</t>
  </si>
  <si>
    <t>(2,0*20*1,41)*3</t>
  </si>
  <si>
    <t>hlavice</t>
  </si>
  <si>
    <t>(2,5*2,5*0,8)*(8+4+2)</t>
  </si>
  <si>
    <t>-patky_obj</t>
  </si>
  <si>
    <t>-1366901439</t>
  </si>
  <si>
    <t>697,75*(0,63-0,03)</t>
  </si>
  <si>
    <t>-1787267837</t>
  </si>
  <si>
    <t>418,65*2 'Přepočtené koeficientem množství</t>
  </si>
  <si>
    <t>-661135624</t>
  </si>
  <si>
    <t>-1197781609</t>
  </si>
  <si>
    <t>54,436*2 'Přepočtené koeficientem množství</t>
  </si>
  <si>
    <t>P13</t>
  </si>
  <si>
    <t>P14</t>
  </si>
  <si>
    <t>16,912*1,1 'Přepočtené koeficientem množství</t>
  </si>
  <si>
    <t>1,154</t>
  </si>
  <si>
    <t>1,0*(8+4+2)</t>
  </si>
  <si>
    <t>271562211</t>
  </si>
  <si>
    <t>Podsyp pod základové konstrukce se zhutněním a urovnáním povrchu z kameniva drobného, frakce 0 - 4 mm</t>
  </si>
  <si>
    <t>697,75*0,03</t>
  </si>
  <si>
    <t>275313911</t>
  </si>
  <si>
    <t>Základy z betonu prostého patky a bloky z betonu kamenem neprokládaného tř. C 30/37</t>
  </si>
  <si>
    <t>Základy - pasy (obj)</t>
  </si>
  <si>
    <t>(1,2*1,2*0,8)*17</t>
  </si>
  <si>
    <t>(1,2*1,2*0,8)*3</t>
  </si>
  <si>
    <t>sloupky</t>
  </si>
  <si>
    <t>0,5*0,5*0,8*4</t>
  </si>
  <si>
    <t>((1,2/2)^2*PI)*0,8*8</t>
  </si>
  <si>
    <t>((1,2/2)^2*PI)*0,8*4</t>
  </si>
  <si>
    <t>((1,5/2)^2*PI)*0,8*2</t>
  </si>
  <si>
    <t>Hlavice a patky - bednění (dl * v)</t>
  </si>
  <si>
    <t>(1,2*4*0,8)*17</t>
  </si>
  <si>
    <t>(1,2*4*0,8)*3</t>
  </si>
  <si>
    <t>(1,2*PI)*1,2*8</t>
  </si>
  <si>
    <t>(1,2*PI)*1,2*4</t>
  </si>
  <si>
    <t>1053990514</t>
  </si>
  <si>
    <t>342123521</t>
  </si>
  <si>
    <t>Montáž dílců obvodových stěn ze železobetonu se svařovanými spoji, hmotnosti přes 1,5 do 3,0 t, v budovách výšky do 12 m</t>
  </si>
  <si>
    <t>-40802933</t>
  </si>
  <si>
    <t>Prefa sokl (p)</t>
  </si>
  <si>
    <t>1+25+2+3</t>
  </si>
  <si>
    <t>593X1</t>
  </si>
  <si>
    <t>prefabrikovaný sokl, C30/37, XC2, vyztužení 135 kg/m3 (dle PD)</t>
  </si>
  <si>
    <t>726652063</t>
  </si>
  <si>
    <t>631311235</t>
  </si>
  <si>
    <t>Mazanina z betonu prostého se zvýšenými nároky na prostředí tl. přes 120 do 240 mm tř. C 30/37</t>
  </si>
  <si>
    <t>-1030013360</t>
  </si>
  <si>
    <t>Poznámka k položce:_x000D_
včetně dilatací</t>
  </si>
  <si>
    <t>Drátkobeton (obj)</t>
  </si>
  <si>
    <t>120,0</t>
  </si>
  <si>
    <t>631319013</t>
  </si>
  <si>
    <t>Příplatek k cenám mazanin za úpravu povrchu mazaniny přehlazením, mazanina tl. přes 120 do 240 mm</t>
  </si>
  <si>
    <t>53073751</t>
  </si>
  <si>
    <t>631319203</t>
  </si>
  <si>
    <t>Příplatek k cenám betonových mazanin za vyztužení ocelovými vlákny (drátkobeton) objemové vyztužení 25 kg/m3</t>
  </si>
  <si>
    <t>-1107863417</t>
  </si>
  <si>
    <t>767000X01</t>
  </si>
  <si>
    <t>D+M ocelové prvky vč. kotvení, povrchové úpravy a příslušenství (dle PD)</t>
  </si>
  <si>
    <t>1534177284</t>
  </si>
  <si>
    <t>D 105.03 - Ocelové konstrukce</t>
  </si>
  <si>
    <t>59,06*1,05 'Přepočtené koeficientem množství</t>
  </si>
  <si>
    <t>D 105.04 - Obvodový plášť</t>
  </si>
  <si>
    <t>2b</t>
  </si>
  <si>
    <t>D+M Sendvičový panel s jádrem z min. vaty na ocelové podkonstrukci z pohledových a požárních důvodů (kompletní dodávka včetně příslušenství, doplňků a úpravy ostění a rohů)</t>
  </si>
  <si>
    <t>1107904733</t>
  </si>
  <si>
    <t xml:space="preserve">Poznámka k položce:_x000D_
- sendvičových panelů s jádrem z min. vaty z důvodu požadavku požární odolnosti dle PBŘ </t>
  </si>
  <si>
    <t>D+M Střešní plášť nezateplený (kompletní dodávka včetně příslušenství, doplňků)</t>
  </si>
  <si>
    <t>-1254031391</t>
  </si>
  <si>
    <t>Poznámka k položce:_x000D_
Střešní plášť nezateplených částí je skládaný s nosným trapézovým plechem, parotěsnou fólií, tepelnou izolací z minerální vlny z požárních důvodů a hydroizolační fólií.</t>
  </si>
  <si>
    <t>D+M Atika (kompletní dodávka včetně příslušenství, doplňků)</t>
  </si>
  <si>
    <t>2103903521</t>
  </si>
  <si>
    <t>D105.4/04</t>
  </si>
  <si>
    <t>D+M sekční garážová vrata 3920 x 4050 mm vč. kotvení, kování, samozavírače, pohonu a příslušenství (dle PD)</t>
  </si>
  <si>
    <t>712007010</t>
  </si>
  <si>
    <t>OST0ZS05</t>
  </si>
  <si>
    <t>-508652377</t>
  </si>
  <si>
    <t>D 105.05 - Zdravotní instalace</t>
  </si>
  <si>
    <t>722.1 - Výkopy pod základovou deskou</t>
  </si>
  <si>
    <t>417714781</t>
  </si>
  <si>
    <t>1778247185</t>
  </si>
  <si>
    <t>0,8*74,0*0,6</t>
  </si>
  <si>
    <t>0,8*21,0*0,65</t>
  </si>
  <si>
    <t>1,*1,5*2,7</t>
  </si>
  <si>
    <t>2*74,0*0,6</t>
  </si>
  <si>
    <t>2*21,0*0,65</t>
  </si>
  <si>
    <t>77,544*10</t>
  </si>
  <si>
    <t>0,8*74,0*0,45</t>
  </si>
  <si>
    <t>0,8*21,0*0,45</t>
  </si>
  <si>
    <t>0,8*74,0*0,1</t>
  </si>
  <si>
    <t>0,8*21,0*0,1</t>
  </si>
  <si>
    <t>352161220</t>
  </si>
  <si>
    <t>7211762DDBK2.3</t>
  </si>
  <si>
    <t>-463644728</t>
  </si>
  <si>
    <t>7211762DDBK3.2</t>
  </si>
  <si>
    <t>1848082143</t>
  </si>
  <si>
    <t>7211762DDBK4</t>
  </si>
  <si>
    <t>Potrubí KG svodné (ležaté) v zemi D 200 , SN12, vč. tvarovek, dodávka + montáž</t>
  </si>
  <si>
    <t>-1616491046</t>
  </si>
  <si>
    <t>38,0+16,0</t>
  </si>
  <si>
    <t>29,0+18,0</t>
  </si>
  <si>
    <t>894412211RAB</t>
  </si>
  <si>
    <t>Šachty z betonových dílců betonové šachty prefabrikované DN 1000, stěna 90 mm, dno přímé V max. 40, hloubka dna 2,26 m, poklop litina 40 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</si>
  <si>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</si>
  <si>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894431211RAD</t>
  </si>
  <si>
    <t>Šachta, D 400 mm, dl.šach.roury do 1,5 m, přímá</t>
  </si>
  <si>
    <t>Střešní vtoky z PP se svislým odtokem s továrně připojeným živičným izolačním pásem, s elektrickým ohřevem (10-30W, 230V), D 75, 110, 125 mm, včetně dodávky mate...</t>
  </si>
  <si>
    <t>891211111R00</t>
  </si>
  <si>
    <t>Montáž vodovodních armatur na potrubí šoupátek v otevřeném výkopu nebo v šachtách s osazením zemní soupravy (bez poklopů), DN 50 mm</t>
  </si>
  <si>
    <t>722130233R00</t>
  </si>
  <si>
    <t>Potrubí z ocelových trubek závitových pozinkovaných DN 25, svařovaných 11 343, , včetně dodávky materiálu</t>
  </si>
  <si>
    <t>Poznámka k položce:_x000D_
Potrubí včetně tvarovek a zednických výpomocí.</t>
  </si>
  <si>
    <t>722130236R00</t>
  </si>
  <si>
    <t>Potrubí z ocelových trubek závitových pozinkovaných DN 50, svařovaných 11 343, , včetně dodávky materiálu</t>
  </si>
  <si>
    <t>722181214RT9</t>
  </si>
  <si>
    <t>Izolace vodovodního potrubí návleková z trubic z pěnového polyetylenu, tloušťka stěny 20 mm, d 28 mm</t>
  </si>
  <si>
    <t>722181214RW8</t>
  </si>
  <si>
    <t>Izolace vodovodního potrubí návleková z trubic z pěnového polyetylenu, tloušťka stěny 20 mm, d 54 mm</t>
  </si>
  <si>
    <t>722181214RY3</t>
  </si>
  <si>
    <t>Izolace vodovodního potrubí návleková z trubic z pěnového polyetylenu, tloušťka stěny 20 mm, d 63 mm</t>
  </si>
  <si>
    <t>722190403R00</t>
  </si>
  <si>
    <t>Vyvedení a upevnění výpustek DN 25</t>
  </si>
  <si>
    <t>722219191R00</t>
  </si>
  <si>
    <t>Montáž zemních souprav</t>
  </si>
  <si>
    <t>722237136R00</t>
  </si>
  <si>
    <t>Kohout kulový s vypouštěním, mosazný, vnitřní-vnitřní závit, DN 50, PN 35, včetně dodávky materiálu</t>
  </si>
  <si>
    <t>722254201RT3</t>
  </si>
  <si>
    <t>Požární příslušenství hydrantový systém D 25, box s plnými dveřmi, stálotvará hadice, průměr 25/30</t>
  </si>
  <si>
    <t>722259991R00</t>
  </si>
  <si>
    <t>Zkoušky a revize tlaková zkouška nástěnného požárního hydrantu</t>
  </si>
  <si>
    <t>722259994R00</t>
  </si>
  <si>
    <t>Zkoušky a revize revize nástěnného požárního hydrantu</t>
  </si>
  <si>
    <t>722259995R00</t>
  </si>
  <si>
    <t>Zkoušky a revize vystavení revizní zprávy-nástěnný požární hydrant</t>
  </si>
  <si>
    <t>722290226R00</t>
  </si>
  <si>
    <t>Dílčí tlakové zkoušky vodovodního potrubí závitového, do DN 50</t>
  </si>
  <si>
    <t>1,0+2,0+15,0</t>
  </si>
  <si>
    <t>230191016R00</t>
  </si>
  <si>
    <t>Uložení chráničky ve výkopu PE 110x4,2 mm</t>
  </si>
  <si>
    <t>Zpětná klapka EA DN50</t>
  </si>
  <si>
    <t>891249111R50</t>
  </si>
  <si>
    <t>Montáž navrtávacích pasů DN 50</t>
  </si>
  <si>
    <t>894310040RA0</t>
  </si>
  <si>
    <t>Šachtice z betonu C 12/15, do 2,50 m3 obestavěného prostoru</t>
  </si>
  <si>
    <t>Poznámka k položce:_x000D_
domovní pro vodoměry a vodovodní uzávěry se základovou deskou (dnem) z betonu s cementovým potěrem, se stěnami z betonu s vyspravením nerovností, s vynecháním prostupů ve zdivu pro potrubí a jeho obezděním, s dodáním a osazením lehkého litinového poklopu velikosti 600 x 600 mm. Bez zemních prací.</t>
  </si>
  <si>
    <t>831230110RDD</t>
  </si>
  <si>
    <t>Vodovod pod deskou z trub polyetylénových D 40-63, hloubka 1,3 m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</si>
  <si>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</si>
  <si>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</t>
  </si>
  <si>
    <t>1661499017</t>
  </si>
  <si>
    <t>42228300R</t>
  </si>
  <si>
    <t>šoupátko přírubové měkcetěsnící klínové, s hladkým a rovným průtokovým kanálem; použití vhodné pro instalaci do země; médium pitná voda, neagresivní tekutina; DN 50; l = 150 mm; PN 10,0; těleso tvárná litina; povrch.ochrana vně i uvnitř epoxidovým práškem; standardní provedení bez ručního kola a zemní soupravy</t>
  </si>
  <si>
    <t>42273300R</t>
  </si>
  <si>
    <t>pas navrtávací tvárná litina; provedení univerzální, se závitovým výstupem; PN 16; DN potrubí 50 mm; závit 1"; pro typ potrubí litina, ocel, azbestocementové</t>
  </si>
  <si>
    <t>42293114R</t>
  </si>
  <si>
    <t>souprava zemní tuhá pro domovní přípojky se šroub.napojením; DN DN 3/4"-2"; krycí hloubka 1,25 m</t>
  </si>
  <si>
    <t>722.1</t>
  </si>
  <si>
    <t>1,2*14,0*1,3</t>
  </si>
  <si>
    <t>2*14,0*1,3</t>
  </si>
  <si>
    <t>11,648+21,84</t>
  </si>
  <si>
    <t>18,388*10</t>
  </si>
  <si>
    <t>1,2*14,0*0,45</t>
  </si>
  <si>
    <t>1,2*14,0*0,1</t>
  </si>
  <si>
    <t>D 105.09 - Vzduchotechnika</t>
  </si>
  <si>
    <t>_01 - Zař. č. 1 - Větrání haly</t>
  </si>
  <si>
    <t>Zař. č. 1 - Větrání haly</t>
  </si>
  <si>
    <t>Axiální ventilátor</t>
  </si>
  <si>
    <t>Žaluziová klapka elektrická DN 250</t>
  </si>
  <si>
    <t>1.3.2</t>
  </si>
  <si>
    <t>D 105.10 - Elektroinstalace</t>
  </si>
  <si>
    <t>_07 - Kabelový žlab</t>
  </si>
  <si>
    <t>357-RS1</t>
  </si>
  <si>
    <t>Rozvaděč Rss1 dle výkresové dokumentace</t>
  </si>
  <si>
    <t>357-RS2</t>
  </si>
  <si>
    <t>Rozvaděč Rss2 dle výkresové dokumentace</t>
  </si>
  <si>
    <t>210810058RO1</t>
  </si>
  <si>
    <t>Kabel CYKY-O 750 V 7 x 1,5 mm2 pevně uložený, včetně dodávky kabelu</t>
  </si>
  <si>
    <t>210810057RT1</t>
  </si>
  <si>
    <t>Montáž kabelu CYKY 750 V, 5 žilového, pevně uloženého, včetně dodávky kabelu CYKY 5 x 4 mm2</t>
  </si>
  <si>
    <t>Odporový topný kabel 4m; 36W s termostatem; 230V</t>
  </si>
  <si>
    <t>2102907MTZ</t>
  </si>
  <si>
    <t>Připojení ventilátoru a nastavení časového doběhu</t>
  </si>
  <si>
    <t>210-1-008</t>
  </si>
  <si>
    <t>210-1-009</t>
  </si>
  <si>
    <t>Napojení odporového topného kabelu</t>
  </si>
  <si>
    <t>65001061R00</t>
  </si>
  <si>
    <t>Trubka ohebná napovrch, vnější průměr 32 mm</t>
  </si>
  <si>
    <t>Uložení chráničky ve výkopu 63 mm</t>
  </si>
  <si>
    <t>3457114702U</t>
  </si>
  <si>
    <t>Trubka kabelová chránička 09063</t>
  </si>
  <si>
    <t>650010644R00</t>
  </si>
  <si>
    <t>Montáž trubky plastové tuhé D 32 uložené pevně</t>
  </si>
  <si>
    <t>345710964R</t>
  </si>
  <si>
    <t>trubka tuhá hrdlová, elektroinstalační; mat. PVC samozhášivé; vnější pr.= 32,0 mm; vnitřní pr.= 27,8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</si>
  <si>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650010645R00</t>
  </si>
  <si>
    <t>Montáž trubky plastové tuhé D 40 uložené pevně</t>
  </si>
  <si>
    <t>345710965R</t>
  </si>
  <si>
    <t>trubka tuhá hrdlová, elektroinstalační; mat. PVC samozhášivé; vnější pr.= 40,0 mm; vnitřní pr.= 44,3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</si>
  <si>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345717553R</t>
  </si>
  <si>
    <t>příchytka typ nasouvací; PVC samozhášivé, světle šedá RAL 7035; rozměr pro tuhou trubku vnějšího rozměru 32 mm</t>
  </si>
  <si>
    <t>345717554R</t>
  </si>
  <si>
    <t>příchytka typ nasouvací; PVC samozhášivé, světle šedá RAL 7035; rozměr pro tuhou trubku vnějšího rozměru 40 mm</t>
  </si>
  <si>
    <t>6500529MTZ</t>
  </si>
  <si>
    <t>Montáž a napojení zásuvkové skříně</t>
  </si>
  <si>
    <t>345514ZS</t>
  </si>
  <si>
    <t>Zásuvková skříň IP65; 1x400V/16A/5P; 2x230V IP44; vypínač</t>
  </si>
  <si>
    <t>21011002RT0</t>
  </si>
  <si>
    <t>Spínač nástěnný jednopól.- řaz. 1/0, venkovní, včetně dodávky spínače</t>
  </si>
  <si>
    <t>210110021RT1</t>
  </si>
  <si>
    <t>Montáž spínače nástěnného pro prostředí venkovní a mokré včetně zapojení a dodávky spínače, jednopólového, , řazení 1</t>
  </si>
  <si>
    <t>210-SB</t>
  </si>
  <si>
    <t>Servopohon klapky - 230V, min.20Nm, velikost klapky až 4m2; volitelný přepínač 0 přip.1; IP54, ovládání: otevř. Zavř. nebo 3bodové, s integrovaným pomocným kontaktem včetně montáže</t>
  </si>
  <si>
    <t>210-DT</t>
  </si>
  <si>
    <t>Programovatelný doběhový spínač DT4-4</t>
  </si>
  <si>
    <t>37+15</t>
  </si>
  <si>
    <t>348-B2</t>
  </si>
  <si>
    <t>B2 - LED NÁSTĚNNÉ/ZÁVĚSNÉ, IP66, 4000K, 1100x92x90mm; 41,7W, 5180lm, 124lm/W</t>
  </si>
  <si>
    <t>N1D - Nouzové svítidlo LED, 280x130x71mm, 3,4W, IP65, 84lm, 6200 K; 1H autonomie</t>
  </si>
  <si>
    <t>_07</t>
  </si>
  <si>
    <t>Kabelový žlab</t>
  </si>
  <si>
    <t>650011313R00</t>
  </si>
  <si>
    <t>Montáž žlabu kabelového děrovaného šířky do 600 mm</t>
  </si>
  <si>
    <t>5531200330F</t>
  </si>
  <si>
    <t>Kabelový žlab KZI 110X400X1.25, l = 3 m F</t>
  </si>
  <si>
    <t>30909311R</t>
  </si>
  <si>
    <t>šroub ocelový; vratový+samojisticí matice; pr. vel. 6 x 10 mm; povrch neelektrolytické pokovení</t>
  </si>
  <si>
    <t>1000 ks</t>
  </si>
  <si>
    <t>5531202800G</t>
  </si>
  <si>
    <t>Montážní deska MDS GMT</t>
  </si>
  <si>
    <t>650011363R00</t>
  </si>
  <si>
    <t>Montáž odbočky kabelového žlabu šířky do 600 mm</t>
  </si>
  <si>
    <t>55312008330F</t>
  </si>
  <si>
    <t>Odbočka horizontální OH 110X400 F</t>
  </si>
  <si>
    <t>311718505R</t>
  </si>
  <si>
    <t>kotva požárně odolná pozinkovaná ocel; rozměr kotvy závit M10, délka 95 mm; kotevní hloubka 60 mm; max.hlouba upevňovaného materiálu 10 mm; min.hloubka vrtané díry 90 mm; použití: pro upevnění konstrukčních prvků k podkladovému materiálu (beton, přírodní kámen)</t>
  </si>
  <si>
    <t>5531203952R</t>
  </si>
  <si>
    <t>držák povrch žárové zinkování ponorem; š = 400 mm; zátěž do 430 kg</t>
  </si>
  <si>
    <t>D 105.11 - Hromosvod</t>
  </si>
  <si>
    <t>210220302RT2</t>
  </si>
  <si>
    <t>Montáž svorky hromosvodové včetně dodávky svorky zemnicí páska-drát (SR 3a Fe)</t>
  </si>
  <si>
    <t>30,485</t>
  </si>
  <si>
    <t>80,15</t>
  </si>
  <si>
    <t>90,564</t>
  </si>
  <si>
    <t>544,526</t>
  </si>
  <si>
    <t>103,93</t>
  </si>
  <si>
    <t>SDK_předstěna_DF_pl</t>
  </si>
  <si>
    <t>25,193</t>
  </si>
  <si>
    <t>D 106 - Odpadové hospodářství</t>
  </si>
  <si>
    <t>219,967</t>
  </si>
  <si>
    <t>100,343</t>
  </si>
  <si>
    <t>D 106.01 - Stavební řešení</t>
  </si>
  <si>
    <t>36,657</t>
  </si>
  <si>
    <t>40,34</t>
  </si>
  <si>
    <t>skladba_F10_pl</t>
  </si>
  <si>
    <t>197,73</t>
  </si>
  <si>
    <t>21,42</t>
  </si>
  <si>
    <t>301,99</t>
  </si>
  <si>
    <t>skladba_F5_pl</t>
  </si>
  <si>
    <t>196,02</t>
  </si>
  <si>
    <t>skladba_F6_pl</t>
  </si>
  <si>
    <t>39,95</t>
  </si>
  <si>
    <t>skladba_F7_pl</t>
  </si>
  <si>
    <t>13,47</t>
  </si>
  <si>
    <t>skladba_F9_pl</t>
  </si>
  <si>
    <t>355,59</t>
  </si>
  <si>
    <t>1772605962</t>
  </si>
  <si>
    <t>72,23*0,08</t>
  </si>
  <si>
    <t>1523671763</t>
  </si>
  <si>
    <t>-1992426449</t>
  </si>
  <si>
    <t>-1612941144</t>
  </si>
  <si>
    <t>72,23*3,08*1,2/1000</t>
  </si>
  <si>
    <t>1791955890</t>
  </si>
  <si>
    <t>-1408412401</t>
  </si>
  <si>
    <t>72,23</t>
  </si>
  <si>
    <t>76225767</t>
  </si>
  <si>
    <t>44,89</t>
  </si>
  <si>
    <t>45,79+54,78+201,42</t>
  </si>
  <si>
    <t>48,54+73,74+73,74</t>
  </si>
  <si>
    <t>82,96+74,24+65,53+73,91+58,95</t>
  </si>
  <si>
    <t>232026665</t>
  </si>
  <si>
    <t>576671520</t>
  </si>
  <si>
    <t>1905126618</t>
  </si>
  <si>
    <t>45,5*0,67</t>
  </si>
  <si>
    <t>-695477091</t>
  </si>
  <si>
    <t>110,635*0,00035 'Přepočtené koeficientem množství</t>
  </si>
  <si>
    <t>12558597</t>
  </si>
  <si>
    <t>617443110</t>
  </si>
  <si>
    <t>1288000828</t>
  </si>
  <si>
    <t>110,635*1,2 'Přepočtené koeficientem množství</t>
  </si>
  <si>
    <t>-1415531277</t>
  </si>
  <si>
    <t>(179,05+122,47)*0,2</t>
  </si>
  <si>
    <t>1111,634*1,15 'Přepočtené koeficientem množství</t>
  </si>
  <si>
    <t>(179,05+122,47)</t>
  </si>
  <si>
    <t>301,52*1,1 'Přepočtené koeficientem množství</t>
  </si>
  <si>
    <t>-858463290</t>
  </si>
  <si>
    <t>-389554242</t>
  </si>
  <si>
    <t>-1229144500</t>
  </si>
  <si>
    <t>989042442</t>
  </si>
  <si>
    <t>-464879227</t>
  </si>
  <si>
    <t>1.NP</t>
  </si>
  <si>
    <t>(3,58+0,97+3,96+2,43+3,48)*3,06</t>
  </si>
  <si>
    <t>-(0,9*2,02*2+0,8*2,02)</t>
  </si>
  <si>
    <t>2.NP</t>
  </si>
  <si>
    <t>(3,96+1,35+3,38+2,73+4,97+2,49+1,23+3,87+1,45)*2,87</t>
  </si>
  <si>
    <t>-(0,8*2,02*6+0,9*2,02)</t>
  </si>
  <si>
    <t>-1827166850</t>
  </si>
  <si>
    <t>(1,66+1,62+3,96+2,41)*3,06</t>
  </si>
  <si>
    <t>-(0,9*2,02+0,8*2,02)</t>
  </si>
  <si>
    <t>(2,05+1,63)*2,87</t>
  </si>
  <si>
    <t>-1738294565</t>
  </si>
  <si>
    <t>1013939529</t>
  </si>
  <si>
    <t>3,06*20</t>
  </si>
  <si>
    <t>2,87*15</t>
  </si>
  <si>
    <t>-417928688</t>
  </si>
  <si>
    <t>(3,43+3,48+3,43+3,43+0,73+1,15+1,26+1,9+1,05+1,9+3,13+4,18+3,38+1,21*2+3,5)*3,14</t>
  </si>
  <si>
    <t>-(3,4*1,0+1,1*2,02)</t>
  </si>
  <si>
    <t>(3,41+0,28+2,87+3,13+1,03+0,88+1,27+2,3+0,95+1,9+3,13+3,13+3,38+3,4+0,9+0,14+2,01+0,83+1,1*2)*2,87</t>
  </si>
  <si>
    <t>-(1,65*0,9)</t>
  </si>
  <si>
    <t>763121425</t>
  </si>
  <si>
    <t>Stěna předsazená ze sádrokartonových desek s nosnou konstrukcí z ocelových profilů CW, UW jednoduše opláštěná deskou protipožární DF tl. 12,5 mm s izolací, EI 30, stěna tl. 112,5 mm, profil 100, Rw do 12 dB</t>
  </si>
  <si>
    <t>1671040229</t>
  </si>
  <si>
    <t>(3,98+0,29)*3,06</t>
  </si>
  <si>
    <t>(3,98+0,29)*2,84</t>
  </si>
  <si>
    <t>-276102138</t>
  </si>
  <si>
    <t>(1,02*2+2,21*2+1,16*2+2,31*2+1,12*2+1,43*2)*3,06</t>
  </si>
  <si>
    <t>-(0,8*2,02*3)</t>
  </si>
  <si>
    <t>(2,81*2+1,25*2+0,95*2+1,25*2+1,87*2+0,98*2+1,93*2+1,51*2+2,3*2+1,35*2+0,4*2+1,25*2+1,25*2)*2,87</t>
  </si>
  <si>
    <t>-(0,8*2,02*8)</t>
  </si>
  <si>
    <t>-992476940</t>
  </si>
  <si>
    <t>148,468*1,05 'Přepočtené koeficientem množství</t>
  </si>
  <si>
    <t>131479563</t>
  </si>
  <si>
    <t>1380699261</t>
  </si>
  <si>
    <t>1,55+13,94+3,22+2,25+5,24+13,46+10,16+2,02</t>
  </si>
  <si>
    <t>7,2+1,82+1,28+22,91+1,09+8,38+9,41</t>
  </si>
  <si>
    <t>-2094002941</t>
  </si>
  <si>
    <t>2,68</t>
  </si>
  <si>
    <t>2,87+3,06+3,39</t>
  </si>
  <si>
    <t>1327222979</t>
  </si>
  <si>
    <t>-1010971302</t>
  </si>
  <si>
    <t>763164535</t>
  </si>
  <si>
    <t>Obklad konstrukcí sádrokartonovými deskami včetně ochranných úhelníků ve tvaru L rozvinuté šíře přes 0,4 do 0,8 m, opláštěný deskou protipožární DF, tl. 12,5 mm</t>
  </si>
  <si>
    <t>1848268780</t>
  </si>
  <si>
    <t>3,06*4</t>
  </si>
  <si>
    <t>2,84*4</t>
  </si>
  <si>
    <t>763164635</t>
  </si>
  <si>
    <t>Obklad konstrukcí sádrokartonovými deskami včetně ochranných úhelníků ve tvaru U rozvinuté šíře přes 0,6 do 1,2 m, opláštěný deskou protipožární DF, tl. 12,5 mm</t>
  </si>
  <si>
    <t>-1443953169</t>
  </si>
  <si>
    <t>3,06*7</t>
  </si>
  <si>
    <t>3,5*5</t>
  </si>
  <si>
    <t>2,84*7</t>
  </si>
  <si>
    <t>763164715</t>
  </si>
  <si>
    <t>Obklad konstrukcí sádrokartonovými deskami včetně ochranných úhelníků uzavřeného tvaru rozvinuté šíře do 0,8 m, opláštěný deskou protipožární DF, tl. 12,5 mm</t>
  </si>
  <si>
    <t>-1051989064</t>
  </si>
  <si>
    <t>3,06</t>
  </si>
  <si>
    <t>-829912125</t>
  </si>
  <si>
    <t>D/501</t>
  </si>
  <si>
    <t>78998942</t>
  </si>
  <si>
    <t>D/502</t>
  </si>
  <si>
    <t>329746885</t>
  </si>
  <si>
    <t>D/503</t>
  </si>
  <si>
    <t>-366005803</t>
  </si>
  <si>
    <t>D/504</t>
  </si>
  <si>
    <t>-1028358076</t>
  </si>
  <si>
    <t>D/505</t>
  </si>
  <si>
    <t>593919109</t>
  </si>
  <si>
    <t>D/506</t>
  </si>
  <si>
    <t>D+M dveře vnitřní dřevěné 800 x 1970 mm vč. zárubně, kování, samozavírače a příslušenství (dle PD)</t>
  </si>
  <si>
    <t>962180216</t>
  </si>
  <si>
    <t>D/507</t>
  </si>
  <si>
    <t>-937815302</t>
  </si>
  <si>
    <t>D/521</t>
  </si>
  <si>
    <t>-523198143</t>
  </si>
  <si>
    <t>D/522</t>
  </si>
  <si>
    <t>-1389909610</t>
  </si>
  <si>
    <t>D/523</t>
  </si>
  <si>
    <t>-484829132</t>
  </si>
  <si>
    <t>D/524</t>
  </si>
  <si>
    <t>300658645</t>
  </si>
  <si>
    <t>D/525</t>
  </si>
  <si>
    <t>-254466856</t>
  </si>
  <si>
    <t>D/526</t>
  </si>
  <si>
    <t>-2050779163</t>
  </si>
  <si>
    <t>D/527</t>
  </si>
  <si>
    <t>155196169</t>
  </si>
  <si>
    <t>D/528</t>
  </si>
  <si>
    <t>1639411518</t>
  </si>
  <si>
    <t>D/529</t>
  </si>
  <si>
    <t>325149280</t>
  </si>
  <si>
    <t>T/501</t>
  </si>
  <si>
    <t>D+M interiérový parapet š. 325 mm z DTD desky s laminovaným povrchem vč. kotvení a příslušenství (dle PD)</t>
  </si>
  <si>
    <t>-877346451</t>
  </si>
  <si>
    <t>T/502</t>
  </si>
  <si>
    <t>891680063</t>
  </si>
  <si>
    <t>T/503</t>
  </si>
  <si>
    <t>D+M interiérový parapet š. 520 mm z DTD desky s laminovaným povrchem vč. kotvení a příslušenství (dle PD)</t>
  </si>
  <si>
    <t>-439193573</t>
  </si>
  <si>
    <t>Z/501</t>
  </si>
  <si>
    <t>-389610185</t>
  </si>
  <si>
    <t>Z/502</t>
  </si>
  <si>
    <t>D+M bednící profil podlahy tvar "L" 100 x 100 x 2 mm z oceli vč. kotvení a příslušenství (dle PD)</t>
  </si>
  <si>
    <t>-1969045634</t>
  </si>
  <si>
    <t>Z/503</t>
  </si>
  <si>
    <t>D+M bednící profil podlahy tvar "L" 100 x 170 x 2 mm z oceli vč. kotvení a příslušenství (dle PD)</t>
  </si>
  <si>
    <t>1298341966</t>
  </si>
  <si>
    <t>Z/504</t>
  </si>
  <si>
    <t>D+M přechodová lišta podlah - systémový profil š. 30 mm vč. kotvení a příslušenství (dle PD)</t>
  </si>
  <si>
    <t>-1181160159</t>
  </si>
  <si>
    <t>Z/505</t>
  </si>
  <si>
    <t>D+M ocelové zábradlí na podlaze ve 2.NP vč. kotvení, povrchové úpravy a příslušenství (dle PD)</t>
  </si>
  <si>
    <t>-1432471009</t>
  </si>
  <si>
    <t>Z/506</t>
  </si>
  <si>
    <t>D+M ocelové madlo na schodišti vč. kotvení, povrchové úpravy a příslušenství (dle PD)</t>
  </si>
  <si>
    <t>-1919961636</t>
  </si>
  <si>
    <t>Z/507</t>
  </si>
  <si>
    <t>D+M bednící profil podlahy tvar "L" 50 x 80 x 2 mm z oceli vč. kotvení a příslušenství (dle PD)</t>
  </si>
  <si>
    <t>-1292824259</t>
  </si>
  <si>
    <t>Z/508</t>
  </si>
  <si>
    <t>D+M schodišťový nášlap na hraně podlahy ve 2.NP 76 x 20 mm, dl. 1m vč. kotvení a příslušenství (dle PD)</t>
  </si>
  <si>
    <t>-439218914</t>
  </si>
  <si>
    <t>Z/509</t>
  </si>
  <si>
    <t>D+M krycí lišta hrany podlahy kolem schodiště 30 x 30 x 1mm vč. kotvení, pvorchové úpravy a příslušenství (dle PD)</t>
  </si>
  <si>
    <t>-1005186975</t>
  </si>
  <si>
    <t>Z/550</t>
  </si>
  <si>
    <t>-1712418622</t>
  </si>
  <si>
    <t>Z/551</t>
  </si>
  <si>
    <t>-681242061</t>
  </si>
  <si>
    <t>Z/552</t>
  </si>
  <si>
    <t>D+M okování hrany podlahy tvar "L" 50 x 50 x 5 mm vč. kotvení a příslušenství (dle PD)</t>
  </si>
  <si>
    <t>-280302494</t>
  </si>
  <si>
    <t>Z/553</t>
  </si>
  <si>
    <t>D+M ochrana rohů stěn tvar "L" 100 x 100 x 5 mm vč. kotvení, povrchové úpravy a příslušenství (dle PD)</t>
  </si>
  <si>
    <t>1829792934</t>
  </si>
  <si>
    <t>Z/554</t>
  </si>
  <si>
    <t>D+M ochrana dešťových svodů v kójích vč. kotvení, povrchové úpravy a příslušenství (dle PD)</t>
  </si>
  <si>
    <t>167540008</t>
  </si>
  <si>
    <t>-1047409123</t>
  </si>
  <si>
    <t>1312735331</t>
  </si>
  <si>
    <t>13,05+13,74+3,38+10,17</t>
  </si>
  <si>
    <t>8,29+14,73+7,36+9,57</t>
  </si>
  <si>
    <t>940949769</t>
  </si>
  <si>
    <t>80,29*1,1 'Přepočtené koeficientem množství</t>
  </si>
  <si>
    <t>641540409</t>
  </si>
  <si>
    <t>17,29+15,8+7,56+10,17</t>
  </si>
  <si>
    <t>12,1+28,27+10,86+13,7</t>
  </si>
  <si>
    <t>447973188</t>
  </si>
  <si>
    <t>115,75*1,1 'Přepočtené koeficientem množství</t>
  </si>
  <si>
    <t>-1581884180</t>
  </si>
  <si>
    <t>502823071</t>
  </si>
  <si>
    <t>60681794</t>
  </si>
  <si>
    <t>13,29+1,8+2,25+2,68+1,4</t>
  </si>
  <si>
    <t>3,4+1,09+1,82+2,71+3,06+1,39</t>
  </si>
  <si>
    <t>1261964586</t>
  </si>
  <si>
    <t>777611143</t>
  </si>
  <si>
    <t>Krycí nátěr podlahy chemicky odolný epoxidový</t>
  </si>
  <si>
    <t>821413603</t>
  </si>
  <si>
    <t>Epoxidový nátěr (pl)</t>
  </si>
  <si>
    <t>1490754698</t>
  </si>
  <si>
    <t>14,85+5,86+5,06</t>
  </si>
  <si>
    <t>-421696449</t>
  </si>
  <si>
    <t>1740722090</t>
  </si>
  <si>
    <t>-1721145508</t>
  </si>
  <si>
    <t>(2,21+1,0+2,21)*2,0</t>
  </si>
  <si>
    <t>(0,33+2,31+1,16+2,31)*2,0</t>
  </si>
  <si>
    <t>(1,44+1,11+1,29)*1,6</t>
  </si>
  <si>
    <t>(1,63+1,07+0,91+0,14+1,91+0,4+0,38)*2,0</t>
  </si>
  <si>
    <t>(0,3+0,95+1,15+0,95)*2,0</t>
  </si>
  <si>
    <t>(1,87+0,98+1,87)*2,0</t>
  </si>
  <si>
    <t>(0,46+1,92+1,51+1,8+0,22+0,14)*2,0</t>
  </si>
  <si>
    <t>(1,15+1,35+1,2+0,22+0,23+0,22+0,95+0,5+0,36)*2,0</t>
  </si>
  <si>
    <t>(0,4+0,8+0,12+0,19+0,92+0,26+1,25)*2,0</t>
  </si>
  <si>
    <t>360501647</t>
  </si>
  <si>
    <t>90,564*1,1 'Přepočtené koeficientem množství</t>
  </si>
  <si>
    <t>-1764947372</t>
  </si>
  <si>
    <t>-218440115</t>
  </si>
  <si>
    <t>1934302499</t>
  </si>
  <si>
    <t>(2,21+1,0+2,21)</t>
  </si>
  <si>
    <t>(0,33+2,31+1,16+2,31)</t>
  </si>
  <si>
    <t>(1,44+1,11+1,29)</t>
  </si>
  <si>
    <t>(1,63+1,07+0,91+0,14+1,91+0,4+0,38)</t>
  </si>
  <si>
    <t>(0,3+0,95+1,15+0,95)</t>
  </si>
  <si>
    <t>(1,87+0,98+1,87)</t>
  </si>
  <si>
    <t>(0,46+1,92+1,51+1,8+0,22+0,14)</t>
  </si>
  <si>
    <t>(1,15+1,35+1,2+0,22+0,23+0,22+0,95+0,5+0,36)</t>
  </si>
  <si>
    <t>(0,4+0,8+0,12+0,19+0,92+0,26+1,25)</t>
  </si>
  <si>
    <t>1395691564</t>
  </si>
  <si>
    <t>2,0*(8+30)</t>
  </si>
  <si>
    <t>1,6*5</t>
  </si>
  <si>
    <t>1651854518</t>
  </si>
  <si>
    <t>7838171X1</t>
  </si>
  <si>
    <t>Ochranný nátěr betonových stěn odolný proti ropným látkám a rozpouštědlům</t>
  </si>
  <si>
    <t>-319619512</t>
  </si>
  <si>
    <t>Ochranný nátěr (dl * v)</t>
  </si>
  <si>
    <t>(12,69+17,44+14,39)*4,3</t>
  </si>
  <si>
    <t>7839171X1</t>
  </si>
  <si>
    <t>Ochranný nátěr betonové podlahy</t>
  </si>
  <si>
    <t>-575770224</t>
  </si>
  <si>
    <t>7838171X2</t>
  </si>
  <si>
    <t>Ochranný nátěr betonových stěn (dle PD)</t>
  </si>
  <si>
    <t>775962059</t>
  </si>
  <si>
    <t>skladba We3</t>
  </si>
  <si>
    <t>(6,44*6+12*4+9,6*2+3,89*2+2,65*2+0,52*2)*4,30</t>
  </si>
  <si>
    <t>(1,65*2+17,66*2+14,51*2+13,06*2+11,61*2+10,16*2+8,24*2+6,39*2+49,77*2)*4,30</t>
  </si>
  <si>
    <t>-1511991096</t>
  </si>
  <si>
    <t>-2024902765</t>
  </si>
  <si>
    <t>OV/501</t>
  </si>
  <si>
    <t>-970538182</t>
  </si>
  <si>
    <t>OV/502</t>
  </si>
  <si>
    <t>D+M čistící interiérová rohož 900 x 600 mm vč. rámečku, kotvení, přípravy podkladu a příslušenství (dle PD)</t>
  </si>
  <si>
    <t>1170455271</t>
  </si>
  <si>
    <t>OV/503</t>
  </si>
  <si>
    <t>-461932245</t>
  </si>
  <si>
    <t>OV/504</t>
  </si>
  <si>
    <t>D+M dveřní štítek - sprcha, 80 x 80 mm vč. kotvení a příslušenství (dle PD)</t>
  </si>
  <si>
    <t>-1445983879</t>
  </si>
  <si>
    <t>OV/505</t>
  </si>
  <si>
    <t>-31065971</t>
  </si>
  <si>
    <t>OV/506</t>
  </si>
  <si>
    <t>D+M čistící interiérová rohož 1100 x 600 mm vč. rámečku, kotvení, přípravy podkladu a příslušenství (dle PD)</t>
  </si>
  <si>
    <t>-1968610307</t>
  </si>
  <si>
    <t>OV/507</t>
  </si>
  <si>
    <t>228575560</t>
  </si>
  <si>
    <t>OV/508</t>
  </si>
  <si>
    <t>D+M sprchová zástěna š. 1100 mm, v. 1850 mm, plastová vč. kotvení a příslušenství (dle PD)</t>
  </si>
  <si>
    <t>666905035</t>
  </si>
  <si>
    <t>OV/509</t>
  </si>
  <si>
    <t>D+M sprchová zástěna š. 1055 mm, v. 1850 mm, plastová vč. kotvení a příslušenství (dle PD)</t>
  </si>
  <si>
    <t>-1614039537</t>
  </si>
  <si>
    <t>OV/510</t>
  </si>
  <si>
    <t>D+M sprchová zástěna š. 1320 mm, v. 1850 mm, plastová vč. kotvení a příslušenství (dle PD)</t>
  </si>
  <si>
    <t>1303597857</t>
  </si>
  <si>
    <t>OV/511</t>
  </si>
  <si>
    <t>D+M sprchová zástěna rohová š. 900+900 mm, v. 1850 mm, plastová vč. kotvení a příslušenství (dle PD)</t>
  </si>
  <si>
    <t>-2103424919</t>
  </si>
  <si>
    <t>OV/512</t>
  </si>
  <si>
    <t>-897292435</t>
  </si>
  <si>
    <t>OV/513</t>
  </si>
  <si>
    <t>650533690</t>
  </si>
  <si>
    <t>OV/514</t>
  </si>
  <si>
    <t>694031889</t>
  </si>
  <si>
    <t>OV/550</t>
  </si>
  <si>
    <t>D+M přesnosný hasící přístroj 21A vč. kotvení a příslušenství (dle PD)</t>
  </si>
  <si>
    <t>-456449968</t>
  </si>
  <si>
    <t>OV/551</t>
  </si>
  <si>
    <t>D+M přesnosný hasící přístroj 183B vč. kotvení a příslušenství (dle PD)</t>
  </si>
  <si>
    <t>-773381920</t>
  </si>
  <si>
    <t>OV/552</t>
  </si>
  <si>
    <t>-987877034</t>
  </si>
  <si>
    <t>29,94</t>
  </si>
  <si>
    <t>19,147</t>
  </si>
  <si>
    <t>33,518</t>
  </si>
  <si>
    <t>stěny_obj</t>
  </si>
  <si>
    <t>262,716</t>
  </si>
  <si>
    <t>219,66</t>
  </si>
  <si>
    <t>15,5</t>
  </si>
  <si>
    <t>základy_pasy_obj</t>
  </si>
  <si>
    <t>89,088</t>
  </si>
  <si>
    <t>170,573</t>
  </si>
  <si>
    <t>D 106.02 - Betonové konstrukce</t>
  </si>
  <si>
    <t xml:space="preserve">    4 - Vodorovné konstrukce</t>
  </si>
  <si>
    <t>ZÁKLADOVÉ PATKY</t>
  </si>
  <si>
    <t>zázemí</t>
  </si>
  <si>
    <t>ZP3</t>
  </si>
  <si>
    <t>(2,0*2,0*1,4)*5</t>
  </si>
  <si>
    <t>ZP4</t>
  </si>
  <si>
    <t>(2,5*2,0*1,47)*2</t>
  </si>
  <si>
    <t>ZP7</t>
  </si>
  <si>
    <t>(3,3*1,7*0,8)</t>
  </si>
  <si>
    <t>ZP8</t>
  </si>
  <si>
    <t>(2,0*1,7*0,8)</t>
  </si>
  <si>
    <t>garážování techniky</t>
  </si>
  <si>
    <t>(2,0*2,0*1,55)*5</t>
  </si>
  <si>
    <t>HLAVICE PILOT</t>
  </si>
  <si>
    <t>(2,5*2,5*0,8)*4</t>
  </si>
  <si>
    <t>H4</t>
  </si>
  <si>
    <t>(2,5*2,5*0,8)*6</t>
  </si>
  <si>
    <t>H5</t>
  </si>
  <si>
    <t>(2,8*2,8*0,8)*4</t>
  </si>
  <si>
    <t>H6</t>
  </si>
  <si>
    <t>(2,8*2,8*0,8)*1</t>
  </si>
  <si>
    <t>H10</t>
  </si>
  <si>
    <t>vjezd</t>
  </si>
  <si>
    <t>H7</t>
  </si>
  <si>
    <t>(2,3*3,0*0,8)</t>
  </si>
  <si>
    <t>H8</t>
  </si>
  <si>
    <t>(2,5*2,5*0,8)*2</t>
  </si>
  <si>
    <t>H9</t>
  </si>
  <si>
    <t>2,0*3,5*0,8</t>
  </si>
  <si>
    <t>1514019871</t>
  </si>
  <si>
    <t>kóje</t>
  </si>
  <si>
    <t>(570,48+215,87)*(0,84-0,03)</t>
  </si>
  <si>
    <t>207,7*(0,58-0,03)</t>
  </si>
  <si>
    <t>přístřešek</t>
  </si>
  <si>
    <t>104,0*(0,58-0,03)</t>
  </si>
  <si>
    <t>78,63*0,17</t>
  </si>
  <si>
    <t>-1153927888</t>
  </si>
  <si>
    <t>821,746*2 'Přepočtené koeficientem množství</t>
  </si>
  <si>
    <t>-995889814</t>
  </si>
  <si>
    <t>-1486241932</t>
  </si>
  <si>
    <t>82,605*2 'Přepočtené koeficientem množství</t>
  </si>
  <si>
    <t>PŘÍSTŘEŠEK</t>
  </si>
  <si>
    <t>P15</t>
  </si>
  <si>
    <t>P16</t>
  </si>
  <si>
    <t>P17</t>
  </si>
  <si>
    <t>P18</t>
  </si>
  <si>
    <t>P19</t>
  </si>
  <si>
    <t>P20</t>
  </si>
  <si>
    <t>P35</t>
  </si>
  <si>
    <t>P36</t>
  </si>
  <si>
    <t>P37</t>
  </si>
  <si>
    <t>P38</t>
  </si>
  <si>
    <t>GARÁŽOVÁNÍ TECHNIKY</t>
  </si>
  <si>
    <t>P39</t>
  </si>
  <si>
    <t>P40</t>
  </si>
  <si>
    <t>VJEZD</t>
  </si>
  <si>
    <t>6,0</t>
  </si>
  <si>
    <t>1948435712</t>
  </si>
  <si>
    <t>6*((0,62/2)^2*PI)</t>
  </si>
  <si>
    <t>6,5*((0,62/2)^2*PI)</t>
  </si>
  <si>
    <t>33,518*1,1 'Přepočtené koeficientem množství</t>
  </si>
  <si>
    <t>1,257</t>
  </si>
  <si>
    <t>0,963</t>
  </si>
  <si>
    <t>0,453</t>
  </si>
  <si>
    <t>1,0*(4+6+2+1+1)</t>
  </si>
  <si>
    <t>1,0*(6)</t>
  </si>
  <si>
    <t>1,0*(1+2+1)</t>
  </si>
  <si>
    <t>(570,48+215,87)*0,03</t>
  </si>
  <si>
    <t>207,7*0,03</t>
  </si>
  <si>
    <t>104,0*0,03</t>
  </si>
  <si>
    <t>1,0</t>
  </si>
  <si>
    <t>kóje 1</t>
  </si>
  <si>
    <t>kóje 2</t>
  </si>
  <si>
    <t>18,0</t>
  </si>
  <si>
    <t>Základy - patky (obj)</t>
  </si>
  <si>
    <t>(1,2*1,2*0,8)*5</t>
  </si>
  <si>
    <t>(1,7*1,2*0,8)*2</t>
  </si>
  <si>
    <t>(2,42*0,885*0,8)</t>
  </si>
  <si>
    <t>(1,2*0,885*0,8)</t>
  </si>
  <si>
    <t>0,5*0,5*0,8*9</t>
  </si>
  <si>
    <t>((1,2/2)^2*PI)*0,8*6</t>
  </si>
  <si>
    <t>((1,5/2)^2*PI)*0,8*4</t>
  </si>
  <si>
    <t>((1,5/2)^2*PI)*0,8*1</t>
  </si>
  <si>
    <t>1,54*2,5*0,8</t>
  </si>
  <si>
    <t>((1,2/2)^2*PI)*0,8*2</t>
  </si>
  <si>
    <t>1,045*2,5*0,8</t>
  </si>
  <si>
    <t>(1,2*4*0,8)*5</t>
  </si>
  <si>
    <t>(1,7*2+1,2*2)*0,8*2</t>
  </si>
  <si>
    <t>(2,42*2+0,885*2)*0,8</t>
  </si>
  <si>
    <t>(1,2*2+0,885*2)*0,8</t>
  </si>
  <si>
    <t>(1,2*PI)*0,8*4</t>
  </si>
  <si>
    <t>(1,2*PI)*0,8*6</t>
  </si>
  <si>
    <t>(1,5*PI)*0,8*4</t>
  </si>
  <si>
    <t>(1,5*PI)*0,8*1</t>
  </si>
  <si>
    <t>(1,54*2+2,5*2)*0,8</t>
  </si>
  <si>
    <t>(1,2*PI)*0,8*2</t>
  </si>
  <si>
    <t>(1,045*2+2,5*2)*0,8</t>
  </si>
  <si>
    <t>274322611</t>
  </si>
  <si>
    <t>Základy z betonu železového (bez výztuže) pasy z betonu se zvýšenými nároky na prostředí tř. C 30/37</t>
  </si>
  <si>
    <t>1907870335</t>
  </si>
  <si>
    <t>ZP5</t>
  </si>
  <si>
    <t>110,0*1,0*0,3</t>
  </si>
  <si>
    <t>ZP6</t>
  </si>
  <si>
    <t>4,5*1,33*0,8</t>
  </si>
  <si>
    <t>171,0*1,0*0,3</t>
  </si>
  <si>
    <t>2048948175</t>
  </si>
  <si>
    <t>110,0*0,3*2</t>
  </si>
  <si>
    <t>4,5*0,8*2</t>
  </si>
  <si>
    <t>171,0*0,3*2</t>
  </si>
  <si>
    <t>747575496</t>
  </si>
  <si>
    <t>274361821</t>
  </si>
  <si>
    <t>Výztuž základů pasů z betonářské oceli 10 505 (R) nebo BSt 500</t>
  </si>
  <si>
    <t>-1552103359</t>
  </si>
  <si>
    <t>Základy - výztuž pasů (obj * hm)</t>
  </si>
  <si>
    <t>základy_pasy_obj*105,0/1000</t>
  </si>
  <si>
    <t>-832339478</t>
  </si>
  <si>
    <t>-923166987</t>
  </si>
  <si>
    <t>44,51*0,2</t>
  </si>
  <si>
    <t>-122449077</t>
  </si>
  <si>
    <t>-846030270</t>
  </si>
  <si>
    <t>-1329140137</t>
  </si>
  <si>
    <t>311322611</t>
  </si>
  <si>
    <t>Nadzákladové zdi z betonu železového (bez výztuže) nosné odolného proti agresivnímu prostředí tř. C 30/37</t>
  </si>
  <si>
    <t>-329473575</t>
  </si>
  <si>
    <t>Stěny (dl * š * v)</t>
  </si>
  <si>
    <t>(3,04+4,0)*0,3*8,26</t>
  </si>
  <si>
    <t>(34,41+6,15*3)*0,3*4,38</t>
  </si>
  <si>
    <t>(1,95+17,82+49,78+6,63+8,25+10,16+11,62+13,07+14,52)*0,3*4,38</t>
  </si>
  <si>
    <t>311351121</t>
  </si>
  <si>
    <t>Bednění nadzákladových zdí nosných rovné oboustranné za každou stranu zřízení</t>
  </si>
  <si>
    <t>-1165507223</t>
  </si>
  <si>
    <t>Stěny - bednění (dl * v)</t>
  </si>
  <si>
    <t>(3,04+4,0)*8,26*2</t>
  </si>
  <si>
    <t>(34,41+6,15*3)*4,38*2</t>
  </si>
  <si>
    <t>(1,95+17,82+49,78+6,63+8,25+10,16+11,62+13,07+14,52)*4,38*2</t>
  </si>
  <si>
    <t>311351122</t>
  </si>
  <si>
    <t>Bednění nadzákladových zdí nosných rovné oboustranné za každou stranu odstranění</t>
  </si>
  <si>
    <t>1809905383</t>
  </si>
  <si>
    <t>311361821</t>
  </si>
  <si>
    <t>Výztuž nadzákladových zdí nosných svislých nebo odkloněných od svislice, rovných nebo oblých z betonářské oceli 10 505 (R) nebo BSt 500</t>
  </si>
  <si>
    <t>1330820531</t>
  </si>
  <si>
    <t>Stěny - výztuž (obj * hm)</t>
  </si>
  <si>
    <t>stěny_obj*135,0/1000</t>
  </si>
  <si>
    <t>5+8+7+2</t>
  </si>
  <si>
    <t>10+3</t>
  </si>
  <si>
    <t>Prefa sokl (obj)</t>
  </si>
  <si>
    <t>3,04+5,52+2,66+0,45</t>
  </si>
  <si>
    <t>5,63+1,24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</si>
  <si>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</si>
  <si>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</si>
  <si>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</si>
  <si>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-599695782</t>
  </si>
  <si>
    <t>Stropy (pl * v)</t>
  </si>
  <si>
    <t>(71,59-9,72)*0,12</t>
  </si>
  <si>
    <t>411351011</t>
  </si>
  <si>
    <t>Bednění stropních konstrukcí - bez podpěrné konstrukce desek tloušťky stropní desky přes 5 do 25 cm zřízení</t>
  </si>
  <si>
    <t>460840057</t>
  </si>
  <si>
    <t>Stropy - bednění (dl * v)</t>
  </si>
  <si>
    <t>(43,57+12,52)*0,2</t>
  </si>
  <si>
    <t>411351012</t>
  </si>
  <si>
    <t>Bednění stropních konstrukcí - bez podpěrné konstrukce desek tloušťky stropní desky přes 5 do 25 cm odstranění</t>
  </si>
  <si>
    <t>57717960</t>
  </si>
  <si>
    <t>411354311</t>
  </si>
  <si>
    <t>Podpěrná konstrukce stropů - desek, kleneb a skořepin výška podepření do 4 m tloušťka stropu přes 5 do 15 cm zřízení</t>
  </si>
  <si>
    <t>-118173390</t>
  </si>
  <si>
    <t>Stropy - podepření (pl)</t>
  </si>
  <si>
    <t>(71,59-9,72)</t>
  </si>
  <si>
    <t>411354312</t>
  </si>
  <si>
    <t>Podpěrná konstrukce stropů - desek, kleneb a skořepin výška podepření do 4 m tloušťka stropu přes 5 do 15 cm odstranění</t>
  </si>
  <si>
    <t>1641781671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</si>
  <si>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</si>
  <si>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</si>
  <si>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1944124253</t>
  </si>
  <si>
    <t>Stropy - výztuž (pl * hm)</t>
  </si>
  <si>
    <t>(71,59-9,72)*6,0/1000</t>
  </si>
  <si>
    <t>přístřešek, garáž, zázemí</t>
  </si>
  <si>
    <t>35,0</t>
  </si>
  <si>
    <t>40,0</t>
  </si>
  <si>
    <t>114,0</t>
  </si>
  <si>
    <t>13,656*6 'Přepočtené koeficientem množství</t>
  </si>
  <si>
    <t>Ocelové prvky (hm)</t>
  </si>
  <si>
    <t>364,0</t>
  </si>
  <si>
    <t>251,0</t>
  </si>
  <si>
    <t>200,0</t>
  </si>
  <si>
    <t>240,0</t>
  </si>
  <si>
    <t>D 106.03 - Ocelové konstrukce</t>
  </si>
  <si>
    <t>110,87*1,05 'Přepočtené koeficientem množství</t>
  </si>
  <si>
    <t>D 106.04 - Obvodový plášť</t>
  </si>
  <si>
    <t>Skládaný plášť zateplený - trapézový plech - "C" kazety na ocelové podkonstrukci (kompletní dodávka včetně příslušenství, doplňků a úpravy rohů)</t>
  </si>
  <si>
    <t>-1397866292</t>
  </si>
  <si>
    <t>Poznámka k položce:_x000D_
-       Ocelové kazety tvaru „C“ kotvené do ocelových sloupů_x000D_
-       Minerální tepelná izolace vložená do „C“ kazet s celkovou tl. 220 mm_x000D_
-       Trapézový plech tr 35/207/0,75 (RAL 9007), kotven do „C“ kazet</t>
  </si>
  <si>
    <t>-631175627</t>
  </si>
  <si>
    <t xml:space="preserve">Poznámka k položce:_x000D_
- sendvičových panelů s jádrem z min. vaty z důvodu požadavku požární odolnosti dle PBŘ _x000D_
</t>
  </si>
  <si>
    <t>3.2.1</t>
  </si>
  <si>
    <t>D+M Předsazená treláž pro rostliny (kompletní dodávka včetně příslušenství, doplňků)</t>
  </si>
  <si>
    <t>-118638686</t>
  </si>
  <si>
    <t>7.2</t>
  </si>
  <si>
    <t>D+M Ocelová vrata opláštěná tahokovem (kompletní dodávka včetně příslušenství)</t>
  </si>
  <si>
    <t>-2079224378</t>
  </si>
  <si>
    <t>8.2</t>
  </si>
  <si>
    <t>D+M Střešní plášť zateplený (kompletní dodávka včetně příslušenství a doplňků)</t>
  </si>
  <si>
    <t>713151541</t>
  </si>
  <si>
    <t xml:space="preserve">Poznámka k položce:_x000D_
-       ochranná a separační geotextílie s plošnou hmotností min. 300 g/m2_x000D_
-       hydroizolační PVC fólie tl. 1,5 mm odolná proti prorůstání kořínků a UV záření (u atiky), přitížená stabilizační vrstvou. Pro izolování prvků prostupujících přes hydroizolaci použít speciální fóliové prostupky a natavit je na tyto prvky. V místě rohů a atik používat zesílenou izolaci a poplastované plechy_x000D_
-       separační geotextílie s plošnou hmotností min 300 g/m2_x000D_
-       tepelně izolační vrstva z minerální vaty celkové tl. 300 ve dvou vrstvách s překrytím spar, λ max. 0,039 W/mK, tl. 300 mm, pevnost v tlaku horní vrstvy min. 70 kPa_x000D_
-       parozábrana – samolepící asfaltový pás tl. 3 mm z SBS modifikovaného asfaltu s nosnou vložkou ze skelné tkaniny, sd ≥ 100m, napojený na vtoky_x000D_
-       tr. plech TR 85/280/0,88 RAL 9007, v. 85 mm, kotvený samořeznými pozink. Šrouby do OK – viz. OK </t>
  </si>
  <si>
    <t>D+M Střešní plášť nezateplený (kompletní dodávka včetně příslušenství)</t>
  </si>
  <si>
    <t>1442634977</t>
  </si>
  <si>
    <t>Poznámka k položce:_x000D_
-       ochranná a separační geotextílie s plošnou hmotností min. 300 g/m2_x000D_
-       hydroizolační PVC fólie tl. 1,5 mm odolná proti prorůstání kořínků a UV záření (u atiky),  přitížená stabilizační vrstvou. Pro izolování prvků prostupujících přes hydroizolaci použít speciální fóliové prostupky a natavit je na tyto prvky. V místě rohů a atik používat zesílenou izolaci a poplastované plechy_x000D_
-       separační geotextílie s plošnou hmotností min 300 g/m2_x000D_
-       tepelně izolační vrstva z minerální vaty z důvodu požadavku požární odolnosti dle PBŘ, celková tl. 120 mm ve dvou vrstvách s překrytím spar λd max 0,037 W/mK, pevnost v tlaku horní vrstvy min. 70 kPa_x000D_
-       parozábrana – samolepící asfaltový pás z modifikovaného asfaltu s nosnou vložkou z al. Folie a skelných vláken, tl. &lt; 2 mm, výhřevnost max. 15 MJ/m2, sd ≥ 100m, napojený na vtoky_x000D_
-       tr. plech TR 85/280/0,88 RAL 9007, v. 85 mm, kotvený samořeznými pozink. Šrouby do OK – viz. OK</t>
  </si>
  <si>
    <t>-1360281707</t>
  </si>
  <si>
    <t>D106.4/01</t>
  </si>
  <si>
    <t>D+M sekční garážová vrata 3315 x 4050 mm vč. kotvení, kování, pohonu a příslušenství (dle PD)</t>
  </si>
  <si>
    <t>1612526484</t>
  </si>
  <si>
    <t>D106.4/02</t>
  </si>
  <si>
    <t>D+M sekční garážová vrata 3315 x 4050 mm vč. kotvení, kování, samozavírače, pohonu a příslušenství (dle PD)</t>
  </si>
  <si>
    <t>2061331237</t>
  </si>
  <si>
    <t>D106.4/03</t>
  </si>
  <si>
    <t>D+M sekční garážová vrata 5120 x 3000 mm vč. kotvení, kování, pohonu a příslušenství (dle PD)</t>
  </si>
  <si>
    <t>-819538271</t>
  </si>
  <si>
    <t>D106.5/01</t>
  </si>
  <si>
    <t>D+M hliníkové dveře 1000 x 2020 mm vč. kování, zárubně, samozavírače a příslušenství (dle PD)</t>
  </si>
  <si>
    <t>-1388933239</t>
  </si>
  <si>
    <t>D106.6/01</t>
  </si>
  <si>
    <t>D+M hliníkové okno 1000 x 1650 mm vč. kování, zárubně, samozavírače a příslušenství (dle PD)</t>
  </si>
  <si>
    <t>-1006330423</t>
  </si>
  <si>
    <t>D106.6/02</t>
  </si>
  <si>
    <t>D+M hliníkové okno 1000 x 3400 mm vč. kování, zárubně, samozavírače a příslušenství (dle PD)</t>
  </si>
  <si>
    <t>-1890702425</t>
  </si>
  <si>
    <t>D106.6/03</t>
  </si>
  <si>
    <t>D+M hliníkové okno s dveřmi 1100 x 5500 mm vč. kování a příslušenství (dle PD)</t>
  </si>
  <si>
    <t>-893305498</t>
  </si>
  <si>
    <t>D106.6/04</t>
  </si>
  <si>
    <t>D+M hliníkové okno s dveřmi 900 x 5500 mm vč. kování a příslušenství (dle PD)</t>
  </si>
  <si>
    <t>350978405</t>
  </si>
  <si>
    <t>D106.6/05</t>
  </si>
  <si>
    <t>D+M hliníkové okno 900 x 5500 mm vč. kování a příslušenství (dle PD)</t>
  </si>
  <si>
    <t>1068293915</t>
  </si>
  <si>
    <t>OST0ZS06</t>
  </si>
  <si>
    <t>2034865247</t>
  </si>
  <si>
    <t>D 106.05 a 08 - Zdravotní instalace a domovní plynovod</t>
  </si>
  <si>
    <t>1798136924</t>
  </si>
  <si>
    <t>827568001</t>
  </si>
  <si>
    <t>132201212R00</t>
  </si>
  <si>
    <t>Hloubení rýh šířky přes 60 do 200 cm do 1000 m3, v hornině 3, hloubení strojně</t>
  </si>
  <si>
    <t>0,8*29,0*0,9</t>
  </si>
  <si>
    <t>1,2*140,0*0,95</t>
  </si>
  <si>
    <t>1,2*35,0*1,1</t>
  </si>
  <si>
    <t>1,2*3,5*1,55</t>
  </si>
  <si>
    <t>1,2*9,3*1,6</t>
  </si>
  <si>
    <t>1,2*7,0*1,71</t>
  </si>
  <si>
    <t>3,0*3,0*2,0*2</t>
  </si>
  <si>
    <t>3,0*3,0*1,5*2</t>
  </si>
  <si>
    <t>1,5*1,5*1,2*3</t>
  </si>
  <si>
    <t>2*3,5*1,55</t>
  </si>
  <si>
    <t>2*9,3*1,6</t>
  </si>
  <si>
    <t>2*7,0*1,71</t>
  </si>
  <si>
    <t>265,41+71,1</t>
  </si>
  <si>
    <t>161101103R00</t>
  </si>
  <si>
    <t>Svislé přemístění výkopku z horniny 1 až 4, při hloubce výkopu přes 4 do 6 m</t>
  </si>
  <si>
    <t>328,024*10</t>
  </si>
  <si>
    <t>167101102R00</t>
  </si>
  <si>
    <t>Nakládání, skládání, překládání neulehlého výkopku nakládání výkopku přes 100 m3, z horniny 1 až 4</t>
  </si>
  <si>
    <t>0,8*29,0*0,45</t>
  </si>
  <si>
    <t>1,2*140,0*0,45</t>
  </si>
  <si>
    <t>1,2*35,0*0,45</t>
  </si>
  <si>
    <t>1,2*9,3*0,45</t>
  </si>
  <si>
    <t>1,2*7,0*0,45</t>
  </si>
  <si>
    <t>0,8*29,0*0,1</t>
  </si>
  <si>
    <t>1,2*140,0*0,1</t>
  </si>
  <si>
    <t>1,2*35,0*0,1</t>
  </si>
  <si>
    <t>1,2*9,3*0,1</t>
  </si>
  <si>
    <t>1,2*7,0*0,1</t>
  </si>
  <si>
    <t>7211762DDKB1</t>
  </si>
  <si>
    <t>-1465893354</t>
  </si>
  <si>
    <t>7211762DDKB2</t>
  </si>
  <si>
    <t>1687395893</t>
  </si>
  <si>
    <t>7211762DDKB3</t>
  </si>
  <si>
    <t>-1763138198</t>
  </si>
  <si>
    <t>7211762DDKB4</t>
  </si>
  <si>
    <t>-1806321502</t>
  </si>
  <si>
    <t>7211762DDKB5</t>
  </si>
  <si>
    <t>Potrubí KG svodné (ležaté) v zemi D 250 , SN12, vč. tvarovek, dodávka + montáž</t>
  </si>
  <si>
    <t>2014949575</t>
  </si>
  <si>
    <t>7211762DDKB6</t>
  </si>
  <si>
    <t>Potrubí KG svodné (ležaté) v zemi D 315 , SN12, vč. tvarovek, dodávka + montáž</t>
  </si>
  <si>
    <t>-1815203206</t>
  </si>
  <si>
    <t>19,0+155,0</t>
  </si>
  <si>
    <t>37,0+39,0</t>
  </si>
  <si>
    <t>892581111R00</t>
  </si>
  <si>
    <t>Zkoušky těsnosti kanalizačního potrubí zkouška těsnosti kanalizačního potrubí vodou do DN 300 mm</t>
  </si>
  <si>
    <t>10,0+16,0</t>
  </si>
  <si>
    <t>892583111R00</t>
  </si>
  <si>
    <t>Zkoušky těsnosti kanalizačního potrubí zabezpečení konců kanalizačního potrubí při tlakových zkouškách vodou do DN 300 mm</t>
  </si>
  <si>
    <t>894412213RAB</t>
  </si>
  <si>
    <t>Šachty z betonových dílců betonové šachty prefabrikované DN 1000, stěna 90 mm, dno přímé V max. 60, hloubka dna 2,66 m, poklop litina 40 t</t>
  </si>
  <si>
    <t>721176114R00</t>
  </si>
  <si>
    <t>Potrubí HT odpadní svislé vnější průměr D 75 mm, tloušťka stěny 1,9 mm, DN 70</t>
  </si>
  <si>
    <t>20,0+4,0+3,0+4,0+10,0+4,0+135,0+57,0</t>
  </si>
  <si>
    <t>28615444.AR</t>
  </si>
  <si>
    <t>kus čisticí DN 125,0 mm; PP</t>
  </si>
  <si>
    <t>0,4*10,5*0,35</t>
  </si>
  <si>
    <t>0,8*12,5*0,9</t>
  </si>
  <si>
    <t>0,4*26,0*0,35</t>
  </si>
  <si>
    <t>10,61*10</t>
  </si>
  <si>
    <t>0,8*12,5*(0,9-0,45-0,1)</t>
  </si>
  <si>
    <t>0,4*10,5*0,25</t>
  </si>
  <si>
    <t>0,8*12,5*0,45</t>
  </si>
  <si>
    <t>0,4*26,0*0,25</t>
  </si>
  <si>
    <t>0,4*10,5*0,1</t>
  </si>
  <si>
    <t>0,8*12,5*0,1</t>
  </si>
  <si>
    <t>0,4*26,0*0,1</t>
  </si>
  <si>
    <t>722130234R00</t>
  </si>
  <si>
    <t>Potrubí z ocelových trubek závitových pozinkovaných DN 32, svařovaných 11 343, , včetně dodávky materiálu</t>
  </si>
  <si>
    <t>49,0+20,0</t>
  </si>
  <si>
    <t>20,0+2,0</t>
  </si>
  <si>
    <t>722237134R00</t>
  </si>
  <si>
    <t>Kohout kulový s vypouštěním, mosazný, vnitřní-vnitřní závit, DN 32, PN 35, včetně dodávky materiálu</t>
  </si>
  <si>
    <t>88,0+38,0+24,0</t>
  </si>
  <si>
    <t>150,0+24,0+22,0</t>
  </si>
  <si>
    <t>Zpětná klapka EA DN32</t>
  </si>
  <si>
    <t>722002R</t>
  </si>
  <si>
    <t>722254201RTD</t>
  </si>
  <si>
    <t>Hydrantový systém, box s plnými dveřmi, venkovní úprava, průměr 25/30, stálotvará hadice</t>
  </si>
  <si>
    <t>723120204R00</t>
  </si>
  <si>
    <t>Potrubí z trubek černých závitových svařovaných DN 25</t>
  </si>
  <si>
    <t>Plynoměrná skříň na fasádu 600x530x240, dodávka + montáž</t>
  </si>
  <si>
    <t>723002R</t>
  </si>
  <si>
    <t>-1691991791</t>
  </si>
  <si>
    <t>721213234R00</t>
  </si>
  <si>
    <t>Odtokové žlaby rovný odtokový žlab, umístění ke zdi , děrovaný rošt, délka 800 mm, včetně dodávky materiálu</t>
  </si>
  <si>
    <t>284</t>
  </si>
  <si>
    <t>Poznámka k položce:_x000D_
včetně sifonu, betonové směsi, hydroizolační bandáže, hydroizolační hmoty a silikonu_x000D_
včetně sifonu, hydroizolační bandáže, hydroizolační hmoty a silikonu</t>
  </si>
  <si>
    <t>286</t>
  </si>
  <si>
    <t>288</t>
  </si>
  <si>
    <t>290</t>
  </si>
  <si>
    <t>292</t>
  </si>
  <si>
    <t>141</t>
  </si>
  <si>
    <t>294</t>
  </si>
  <si>
    <t>296</t>
  </si>
  <si>
    <t>7*2+1*2</t>
  </si>
  <si>
    <t>143</t>
  </si>
  <si>
    <t>298</t>
  </si>
  <si>
    <t>300</t>
  </si>
  <si>
    <t>145</t>
  </si>
  <si>
    <t>302</t>
  </si>
  <si>
    <t>304</t>
  </si>
  <si>
    <t>147</t>
  </si>
  <si>
    <t>306</t>
  </si>
  <si>
    <t>308</t>
  </si>
  <si>
    <t>149</t>
  </si>
  <si>
    <t>310</t>
  </si>
  <si>
    <t>312</t>
  </si>
  <si>
    <t>151</t>
  </si>
  <si>
    <t>314</t>
  </si>
  <si>
    <t>316</t>
  </si>
  <si>
    <t>153</t>
  </si>
  <si>
    <t>318</t>
  </si>
  <si>
    <t>322</t>
  </si>
  <si>
    <t>155</t>
  </si>
  <si>
    <t>64221370R</t>
  </si>
  <si>
    <t>324</t>
  </si>
  <si>
    <t>326</t>
  </si>
  <si>
    <t>157</t>
  </si>
  <si>
    <t>328</t>
  </si>
  <si>
    <t>642938SPR0</t>
  </si>
  <si>
    <t>Vanička sprchová čtvercová 900x900 mm</t>
  </si>
  <si>
    <t>275743516</t>
  </si>
  <si>
    <t>159</t>
  </si>
  <si>
    <t>642938SPR1</t>
  </si>
  <si>
    <t>Vanička sprchová obdélníková 1100x900 mm</t>
  </si>
  <si>
    <t>1107879264</t>
  </si>
  <si>
    <t>642938SPR2</t>
  </si>
  <si>
    <t>Vanička sprchová obdélníková 1300x900 mm</t>
  </si>
  <si>
    <t>-1322472171</t>
  </si>
  <si>
    <t>161</t>
  </si>
  <si>
    <t>330</t>
  </si>
  <si>
    <t>332</t>
  </si>
  <si>
    <t>163</t>
  </si>
  <si>
    <t>334</t>
  </si>
  <si>
    <t>336</t>
  </si>
  <si>
    <t>165</t>
  </si>
  <si>
    <t>338</t>
  </si>
  <si>
    <t>340</t>
  </si>
  <si>
    <t>167</t>
  </si>
  <si>
    <t>342</t>
  </si>
  <si>
    <t>344</t>
  </si>
  <si>
    <t>169</t>
  </si>
  <si>
    <t>346</t>
  </si>
  <si>
    <t>348</t>
  </si>
  <si>
    <t>D 106.06 - Ústřední vytápěnÍ</t>
  </si>
  <si>
    <t>90+2+62+5</t>
  </si>
  <si>
    <t>283771121R</t>
  </si>
  <si>
    <t>pouzdro potrubní tvarovatelné; pěnový polyetylén; vnitřní průměr 28,0 mm; tl. izolace 25,0 mm; provozní teplota  -65 až 90 °C; tepelná vodivost (10°C) 0,0380 W/mK</t>
  </si>
  <si>
    <t>733163105R00</t>
  </si>
  <si>
    <t>Potrubí z měděných trubek měděné potrubí, D 28 mm, s 1,5 mm, pájení pomocí kapilárních pájecích tvarovek</t>
  </si>
  <si>
    <t>17*2</t>
  </si>
  <si>
    <t>767883121RT4</t>
  </si>
  <si>
    <t>Objímka pro zavěšení potrubí jednošroubová, pro potrubí průměru 25 - 30 mm, s upínací sestavou, maximální doporučené zatížení v tahu 0,75 kN</t>
  </si>
  <si>
    <t>733224225T00</t>
  </si>
  <si>
    <t>Příplatek za zhotovení přípojky Cu 28/1,5</t>
  </si>
  <si>
    <t>31179125R</t>
  </si>
  <si>
    <t>tyč závitová M8; l = 1 000 mm; mat. ocel 4,8 - DIN 975; povrch pozink</t>
  </si>
  <si>
    <t>734235123R00</t>
  </si>
  <si>
    <t>Kohout kulový, mosazný, DN 25, PN 35, vnitřní-vnitřní, včetně dodávky materiálu</t>
  </si>
  <si>
    <t>734235133R00</t>
  </si>
  <si>
    <t>Kohout kulový s odvodněním, mosazný, DN 25, PN 35, vnitřní-vnitřní, včetně dodávky materiálu</t>
  </si>
  <si>
    <t>734245423R00</t>
  </si>
  <si>
    <t>Klapka zpětná, mosazná, DN 25, PN 16, vnitřní-vnitřní závit,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</si>
  <si>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</si>
  <si>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</si>
  <si>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(16+1)*2</t>
  </si>
  <si>
    <t>734295213R00</t>
  </si>
  <si>
    <t>Filtr mosazný, DN 25, PN 20, vnitřní-vnitřní závit, včetně dodávky materiálu</t>
  </si>
  <si>
    <t>735148001R00</t>
  </si>
  <si>
    <t>Otopné těleso designové doplňkové práce tlakové zkoušky, těles jednořadých</t>
  </si>
  <si>
    <t>735156920R00</t>
  </si>
  <si>
    <t>Otopná tělesa panelová doplňkové práce tlakové zkoušky , těles dvouřadých</t>
  </si>
  <si>
    <t>735179110R00</t>
  </si>
  <si>
    <t>Otopná tělesa koupelnová montáž topných žebříků, bez dodávky materiálu</t>
  </si>
  <si>
    <t>484518227R</t>
  </si>
  <si>
    <t>těleso otopné trubkové koupelnové; zapojení na teplovodnou otopnou soustavu; mat. ocel.trubky pr.20mm, ocel.profil 40x30 mm; v = 1 220 mm; l = 450 mm; šířka 30 mm; povrch barva bílá; rovné; d trubky 20,0 mm; umístit na zeď</t>
  </si>
  <si>
    <t>48457420.AR</t>
  </si>
  <si>
    <t>těleso otopné deskové ocelové; čelní deska profilovaná; v = 600 mm; l = 500 mm; hloubka tělesa 63 mm; způsob připojení pravé spodní; ventil kompakt; počet desek 1; počet přídavných přestupných ploch 1; připojovací rozteč 50 mm; tepel.výkon 501 W</t>
  </si>
  <si>
    <t>48457421.AR</t>
  </si>
  <si>
    <t>těleso otopné deskové ocelové; čelní deska profilovaná; v = 600 mm; l = 600 mm; hloubka tělesa 63 mm; způsob připojení pravé spodní; ventil kompakt; počet desek 1; počet přídavných přestupných ploch 1; připojovací rozteč 50 mm; tepel.výkon 601 W</t>
  </si>
  <si>
    <t>48457437.AR</t>
  </si>
  <si>
    <t>těleso otopné deskové ocelové; čelní deska profilovaná; v = 900 mm; l = 600 mm; hloubka tělesa 63 mm; způsob připojení pravé spodní; ventil kompakt; počet desek 1; počet přídavných přestupných ploch 1; připojovací rozteč 50 mm; tepel.výkon 836 W</t>
  </si>
  <si>
    <t>48457516.AR</t>
  </si>
  <si>
    <t>těleso otopné deskové ocelové; čelní deska profilovaná; v = 900 mm; l = 600 mm; hloubka tělesa 66 mm; způsob připojení pravé spodní; ventil kompakt; počet desek 2; počet přídavných přestupných ploch 1; připojovací rozteč 50 mm; tepel.výkon 1 052 W</t>
  </si>
  <si>
    <t>D 106.09 - Vzduchotechnika</t>
  </si>
  <si>
    <t>_01 - Zař. č. 1 - Větrání hygienického zázemí</t>
  </si>
  <si>
    <t>_02 - Zař. č. 2 - Větrání dílny</t>
  </si>
  <si>
    <t>_03 - Zař. č. 3 - Větrání haly</t>
  </si>
  <si>
    <t>Potrubní ventilátor do kruhového potrubí tříotáčkový ventilátor,  včetně zpětné klapky DN 160, 2ks, spojovací manžeta DN 160</t>
  </si>
  <si>
    <t>Poznámka k položce:_x000D_
Vlastní</t>
  </si>
  <si>
    <t>Potrubní ventilátor do kruhového potrubí  tříotáčkový ventilátor,  včetně zpětné klapky DN 160, 2ks, spojovací manžeta DN 160</t>
  </si>
  <si>
    <t>Malý radiální ventilátor , zpětná klapka</t>
  </si>
  <si>
    <t>DN 200 protidešťová žaluzie</t>
  </si>
  <si>
    <t>DN 125 protidešťová žaluzie</t>
  </si>
  <si>
    <t>1.12</t>
  </si>
  <si>
    <t>Plastový talířový ventil odvodní DN 200, včetně zděře</t>
  </si>
  <si>
    <t>1.13</t>
  </si>
  <si>
    <t>Přívodní prvek čerstvého vzduchu, Ral dle stavby</t>
  </si>
  <si>
    <t>1.14</t>
  </si>
  <si>
    <t>1.14.2</t>
  </si>
  <si>
    <t>1.14.3</t>
  </si>
  <si>
    <t>1.14.4</t>
  </si>
  <si>
    <t>1.15</t>
  </si>
  <si>
    <t>Ohebná tepelně/hlukově izolační Al hadice  - O125</t>
  </si>
  <si>
    <t>1.15.2</t>
  </si>
  <si>
    <t>Ohebná tepelně/hlukově izolační Al hadice  - O200</t>
  </si>
  <si>
    <t>1.16</t>
  </si>
  <si>
    <t>Zař. č. 2 - Větrání dílny</t>
  </si>
  <si>
    <t>2.2</t>
  </si>
  <si>
    <t>2.3</t>
  </si>
  <si>
    <t>2.4</t>
  </si>
  <si>
    <t>2.5</t>
  </si>
  <si>
    <t>2.5.2</t>
  </si>
  <si>
    <t>2.6</t>
  </si>
  <si>
    <t>Ohebná tepelně/hlukově izolační Al hadice  - O160</t>
  </si>
  <si>
    <t>2.7</t>
  </si>
  <si>
    <t>Přívodní prvek čerstvého vzduchu, Ral dle satvby</t>
  </si>
  <si>
    <t>Zař. č. 3 - Větrání haly</t>
  </si>
  <si>
    <t>3.3</t>
  </si>
  <si>
    <t>3.4</t>
  </si>
  <si>
    <t>3.4.2</t>
  </si>
  <si>
    <t>D 106.10 - Elektroinstalace</t>
  </si>
  <si>
    <t>971038Z00</t>
  </si>
  <si>
    <t>Vrtání otvorů, SDK/sendvičová konstrukce, do 50 cm, hl. do 15 cm</t>
  </si>
  <si>
    <t>357-Rb</t>
  </si>
  <si>
    <t>210810045RD1</t>
  </si>
  <si>
    <t>Kabel CYKY 750 V 3 x 1,5 mm2 pevně uložený, včetně dodávky kabelu</t>
  </si>
  <si>
    <t>650010642R00</t>
  </si>
  <si>
    <t>Montáž trubky plastové tuhé D 20 uložené pevně</t>
  </si>
  <si>
    <t>345710962R</t>
  </si>
  <si>
    <t>trubka tuhá hrdlová, elektroinstalační; mat. PVC samozhášivé; vnější pr.= 20,0 mm; vnitřní pr.= 16,9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</si>
  <si>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345717551R</t>
  </si>
  <si>
    <t>příchytka typ nasouvací; PVC samozhášivé, světle šedá RAL 7035; rozměr pro tuhou trubku vnějšího rozměru 20 mm</t>
  </si>
  <si>
    <t>210111062RT9</t>
  </si>
  <si>
    <t>Zásuvka třífázová 400V, 16A / 5P IP 44, nástěnná s vypínačem, včetně dodávky zásuvky</t>
  </si>
  <si>
    <t>210110024RT2</t>
  </si>
  <si>
    <t>Montáž spínače nástěnného pro prostředí venkovní a mokré včetně zapojení a dodávky spínače, střídavého, , řazení 6</t>
  </si>
  <si>
    <t>210110025RT1</t>
  </si>
  <si>
    <t>Montáž spínače nástěnného pro prostředí venkovní a mokré včetně zapojení a dodávky spínače, křížového, , řazení 7</t>
  </si>
  <si>
    <t>210110026RT0</t>
  </si>
  <si>
    <t>210110027RT0</t>
  </si>
  <si>
    <t>Čidlo CO nástěnné, 230V, pro spínání VZT včetně dodávky a montáže</t>
  </si>
  <si>
    <t>51+24+8+4+24+9+6+6+1+1+4+2</t>
  </si>
  <si>
    <t>348-B1</t>
  </si>
  <si>
    <t>B1 - LED NÁSTĚNNÉ/ZÁVĚSNÉ, IP66, 4000K, 1100x92x90mm; 35,2W, 4370lm, 124lm/W</t>
  </si>
  <si>
    <t>348-B3</t>
  </si>
  <si>
    <t>B3 - LED NÁSTĚNNÉ/ZÁVĚSNÉ, IP66, 4000K, 1600x92x90mm; 52,7W, 6550lm, 124lm/W</t>
  </si>
  <si>
    <t>348-N1pl</t>
  </si>
  <si>
    <t>N1pl - Závěsné nouzové osvětlení LED, 265x37x57mm, IP40, 7,5W, 4000K</t>
  </si>
  <si>
    <t>650011333R00</t>
  </si>
  <si>
    <t>Montáž oblouku kabelového žlabu šířky do 600 mm</t>
  </si>
  <si>
    <t>55312007330F</t>
  </si>
  <si>
    <t>Oblouk 90° O 90X110X400 F</t>
  </si>
  <si>
    <t>D 106.11 - Hromosvod</t>
  </si>
  <si>
    <t>337100D</t>
  </si>
  <si>
    <t>D 106.12 - Slaboproudé instalace</t>
  </si>
  <si>
    <t>Datový rozvaděč RACK 9U/19, 400x600mm, uzamykatelný</t>
  </si>
  <si>
    <t>286R</t>
  </si>
  <si>
    <t>Modem DSL, VC-231G 1-Port 10/100/1000T Ethernet to VDSL2 Converter</t>
  </si>
  <si>
    <t>220-4-004A</t>
  </si>
  <si>
    <t>Dveřní stanice dvoutlačítková 115x210x50mm; antivandal;, včetně montážní krabice a zábrany proti dešti pro systém domácích telefonů; pro povrchovou montáž</t>
  </si>
  <si>
    <t>8,586</t>
  </si>
  <si>
    <t>základ_pasy_obj</t>
  </si>
  <si>
    <t>D 107 - Oplocení areálu</t>
  </si>
  <si>
    <t>13111133X</t>
  </si>
  <si>
    <t>Vrtání jamek pro plotové sloupky D do 450 mm - ručně s motorovým vrtákem</t>
  </si>
  <si>
    <t>-1118235211</t>
  </si>
  <si>
    <t>Vrtání jamek (dl * p)</t>
  </si>
  <si>
    <t>0,95*(118+94)</t>
  </si>
  <si>
    <t>1717094150</t>
  </si>
  <si>
    <t>1428139522</t>
  </si>
  <si>
    <t>-402209074</t>
  </si>
  <si>
    <t>8,586*1,8 'Přepočtené koeficientem množství</t>
  </si>
  <si>
    <t>274321511</t>
  </si>
  <si>
    <t>Základy z betonu železového (bez výztuže) pasy z betonu bez zvláštních nároků na prostředí tř. C 25/30</t>
  </si>
  <si>
    <t>224409258</t>
  </si>
  <si>
    <t>Základové pasy (dl * š * v)</t>
  </si>
  <si>
    <t>B01</t>
  </si>
  <si>
    <t>6,5*0,4*0,8</t>
  </si>
  <si>
    <t>B02</t>
  </si>
  <si>
    <t>7,3*0,4*0,8</t>
  </si>
  <si>
    <t>B03</t>
  </si>
  <si>
    <t>2,6*0,5*1,0</t>
  </si>
  <si>
    <t>B04</t>
  </si>
  <si>
    <t>3,1*0,5*1,0</t>
  </si>
  <si>
    <t>B05</t>
  </si>
  <si>
    <t>2,4*0,5*1,1</t>
  </si>
  <si>
    <t>-1191950222</t>
  </si>
  <si>
    <t>Základové pasy - výztuž (hm)</t>
  </si>
  <si>
    <t>základ_pasy_obj*130,0/1000</t>
  </si>
  <si>
    <t>275313811</t>
  </si>
  <si>
    <t>Základy z betonu prostého patky a bloky z betonu kamenem neprokládaného tř. C 25/30</t>
  </si>
  <si>
    <t>-588887100</t>
  </si>
  <si>
    <t>Základy pro sloupky (dl * pl)</t>
  </si>
  <si>
    <t>0,8*((0,21^2)*PI)*(118+94)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</si>
  <si>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</si>
  <si>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</si>
  <si>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962008710</t>
  </si>
  <si>
    <t>D+M plotová pole vč. kotvení, povrchové úpravy a příslušenství (dle PD)</t>
  </si>
  <si>
    <t>-651721846</t>
  </si>
  <si>
    <t>767000X02</t>
  </si>
  <si>
    <t>D+M sloupky vč. kotvení a povrchové úpravy (dle PD)</t>
  </si>
  <si>
    <t>488571282</t>
  </si>
  <si>
    <t>767000X02.1</t>
  </si>
  <si>
    <t>D+M příslušenství pro fixní sloupky (dle PD)</t>
  </si>
  <si>
    <t>1555531236</t>
  </si>
  <si>
    <t>Poznámka k položce:_x000D_
2ks (á 1 sloupek) plechu pro zavaření volných konců trubek, nebo variantně systémová víčka</t>
  </si>
  <si>
    <t>767000X02.2</t>
  </si>
  <si>
    <t>D+M příslušenství pro odnímatelné sloupky (dle PD)</t>
  </si>
  <si>
    <t>2142321902</t>
  </si>
  <si>
    <t>Poznámka k položce:_x000D_
komplet -sestava šrouby, matice, podložky pro uchycení plotových polí - 4x á 1 sloupek_x000D_
komplet - závitová pouzdra pro kotevní šrouby M12 - 4x á 1 sloupek_x000D_
komplet - sestava šrouby, matice, podložky pro ukotvení sloupků k patkám - 4x á 1 sloupek_x000D_
komplet - 1ks á 1 sloupek plechu pro zavaření horního volného konce sloupku, nebo variantně systémová víčka</t>
  </si>
  <si>
    <t>767000X03</t>
  </si>
  <si>
    <t>D+M branky vč. kotvení a povrchové úpravy (dle PD)</t>
  </si>
  <si>
    <t>-534112019</t>
  </si>
  <si>
    <t>767000X03.1</t>
  </si>
  <si>
    <t>D+M příslušentví pro branku B10 vč. kotvení a povrchové úpravy (dle PD)</t>
  </si>
  <si>
    <t>-1602776338</t>
  </si>
  <si>
    <t xml:space="preserve">Poznámka k položce:_x000D_
1x á branka - komplet - zámek el. s kováním (kliky) se zámkovou krabicí pro brány_x000D_
2xks á branka - komplet - nastavitelné závěsy pro otevíravé venkovní brány_x000D_
Branka B10  v poli P07 bude osazena zvonkem s napojením interkomem do vrátnice, elektronický vrátný_x000D_
</t>
  </si>
  <si>
    <t>767000X03.2</t>
  </si>
  <si>
    <t>D+M příslušentví pro branku B11 vč. kotvení a povrchové úpravy (dle PD)</t>
  </si>
  <si>
    <t>-746498046</t>
  </si>
  <si>
    <t xml:space="preserve">Poznámka k položce:_x000D_
1x á branka - komplet - zámek el. s kováním (kliky) se zámkovou krabicí pro brány_x000D_
2xks á branka - komplet - nastavitelné závěsy pro otevíravé venkovní brány_x000D_
Branka B11 v poli P09 bude poze pro zaměstnance s elektonickým zámkem ovládaným pomocí čipu nebo klávesnice_x000D_
</t>
  </si>
  <si>
    <t>767000X04</t>
  </si>
  <si>
    <t>D+M brány vč. kotvení a povrchové úpravy (dle PD)</t>
  </si>
  <si>
    <t>796737650</t>
  </si>
  <si>
    <t>767000X04.1</t>
  </si>
  <si>
    <t>D+M příslušenství pro bránu B01 vč. kotvení a povrchové úpravy (dle PD)</t>
  </si>
  <si>
    <t>2130638034</t>
  </si>
  <si>
    <t>Poznámka k položce:_x000D_
1x á brána - komplet - zámková krabice se zadlabacím mechanickým zámkem s cylindrikcou vložkou s kováním (kliky) + doraz				_x000D_
4 ks á brána - nastavitelné závěsy pro otevíravé venkovní brány							_x000D_
2 ks á brána - uzamykatelná vratová zástrč pro obě křídla									_x000D_
2 ks á brána - odpružené pojezdové kolo pro brány</t>
  </si>
  <si>
    <t>767000X04.2</t>
  </si>
  <si>
    <t>D+M příslušenství pro bránu B02 vč. kotvení a povrchové úpravy (dle PD)</t>
  </si>
  <si>
    <t>619179785</t>
  </si>
  <si>
    <t>Poznámka k položce:_x000D_
1x á brána - komplet - zámková krabice se zadlabacím mechanickým zámkem s cylindrikcou vložkou s kováním (kliky)					_x000D_
4 ks á brána - nastavitelné závěsy pro otevíravé venkovní brány_x000D_
2 ks á brána - uzamykatelná vratová zástrč pro obě křídla_x000D_
2 ks á brána - odpružené pojezdové kolo pro brány</t>
  </si>
  <si>
    <t>767000X04.3</t>
  </si>
  <si>
    <t>D+M příslušenství pro bránu B03 vč. kotvení a povrchové úpravy (dle PD)</t>
  </si>
  <si>
    <t>-914160144</t>
  </si>
  <si>
    <t>Poznámka k položce:_x000D_
kompletní vybavení samonosné brány (mimo plotového krycího pole) - ocelová konstrukce samonosné posuvné brány včetně veškerého nutného příslušenství (vodící a dojezdový sloupek, vodící hřeben, vodící profil, vodící vozíky, dorazy atd.) kotevního a spojovacího materiálu (kotevní prvky do základu atd.), motorického vybavení (motor včetně ovládání a rozvodů atd.), signalizace</t>
  </si>
  <si>
    <t>767000X04.4</t>
  </si>
  <si>
    <t>D+M příslušenství pro bránu B04 vč. kotvení a povrchové úpravy (dle PD)</t>
  </si>
  <si>
    <t>-683348473</t>
  </si>
  <si>
    <t>767000X04.5</t>
  </si>
  <si>
    <t>D+M příslušenství pro bránu B05 vč. kotvení a povrchové úpravy (dle PD)</t>
  </si>
  <si>
    <t>318617058</t>
  </si>
  <si>
    <t>Poznámka k položce:_x000D_
kompletní vybavení samonosné teleskopické brány (mimo plotového krycího pole) - ocelová konstrukce samonosné posuvné brány včetně veškerého nutného příslušenství (vodící a dojezdový sloupek, vodící hřeben, vodící profil, vodící vozíky, dorazy atd.) kotevního a spojovacího materiálu (kotevní prvky do základu atd.), a prvků pro přípravu pro budoucí motorické vybavení (chráničky, úpravy pro budoucí vedení kabelů  atd.) a signalizaci 											_x000D_
Teleskopická samonosná brána je uvažována po montáži jako manuálně ovládáná. Tento stav se uvažuje jako dočasný s možností dodatečné úpravy na motorický pohon s dálkovým ovládáním z vrátnice č.7. V rámci prací tak bude provedena i příprava pro  motorický pohon, např. osazení kabelů, chrániček do základů brány atd.</t>
  </si>
  <si>
    <t>K001</t>
  </si>
  <si>
    <t>D+M provizorní areálové oplocení ze standardních mobilních dílců výšky cca 2,0 m s výplní pletivem (dle PD)</t>
  </si>
  <si>
    <t>1616767114</t>
  </si>
  <si>
    <t>K002</t>
  </si>
  <si>
    <t>D+M brána dvoukřídlá otevíravá šířky 4,0 m, ovládaná manuálně pro mobilní oplocení výšky cca 2,0 m (dle PD)</t>
  </si>
  <si>
    <t>2090557023</t>
  </si>
  <si>
    <t>D 201 - Příprava území</t>
  </si>
  <si>
    <t>SO 201.1 - HTÚ</t>
  </si>
  <si>
    <t xml:space="preserve">    16 - Zemní práce - přemístění výkopku</t>
  </si>
  <si>
    <t xml:space="preserve">    8 - Trubní vedení</t>
  </si>
  <si>
    <t xml:space="preserve">    97 - Prorážení otvorů a ostatní bourací práce</t>
  </si>
  <si>
    <t xml:space="preserve">    98 - Demolice a sanace</t>
  </si>
  <si>
    <t xml:space="preserve">    99 - Přesun hmot a manipulace se sutí</t>
  </si>
  <si>
    <t>111251101</t>
  </si>
  <si>
    <t>Odstranění křovin a stromů s odstraněním kořenů strojně průměru kmene do 100 mm v rovině nebo ve svahu sklonu terénu do 1:5, při celkové ploše do 100 m2</t>
  </si>
  <si>
    <t>CS ÚRS 2020 01</t>
  </si>
  <si>
    <t>Poznámka k položce:_x000D_
Poznámka k položce: odečet ze situace vč. odvozu a polatku za skládku</t>
  </si>
  <si>
    <t>18*1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</si>
  <si>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</si>
  <si>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</si>
  <si>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Poznámka k položce:_x000D_
Poznámka k položce: Odečteno z AutoCADu - viz 002 Situace HTÚ. v ploše dlažby se vyskytují tak dlažební kostky (cca 40%)  položka zahrnuje rozebrání dlažeb vč. odstranění lože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</si>
  <si>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</si>
  <si>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</si>
  <si>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113107226</t>
  </si>
  <si>
    <t>Odstranění podkladů nebo krytů strojně plochy jednotlivě přes 200 m2 s přemístěním hmot na skládku na vzdálenost do 20 m nebo s naložením na dopravní prostředek z kameniva hrubého drceného se štětem, o tl. vrstvy přes 250 do 450 mm</t>
  </si>
  <si>
    <t>Poznámka k položce:_x000D_
Poznámka k položce: Odečteno z AutoCADu - viz 002 Situace HTÚ.</t>
  </si>
  <si>
    <t>"štěrková plocha" 120</t>
  </si>
  <si>
    <t>113202111</t>
  </si>
  <si>
    <t>Vytrhání obrub s vybouráním lože, s přemístěním hmot na skládku na vzdálenost do 3 m nebo s naložením na dopravní prostředek z krajníků nebo obrubníků stojatých</t>
  </si>
  <si>
    <t>113203111</t>
  </si>
  <si>
    <t>Vytrhání obrub s vybouráním lože, s přemístěním hmot na skládku na vzdálenost do 3 m nebo s naložením na dopravní prostředek z dlažebních kostek</t>
  </si>
  <si>
    <t>Poznámka k položce:_x000D_
Poznámka k položce: Odečteno z AutoCADu - viz 002 Situace HTÚ. vytrhání dlažební kostky drobné</t>
  </si>
  <si>
    <t>113R</t>
  </si>
  <si>
    <t>Vytrhání liniových žlabů</t>
  </si>
  <si>
    <t>vlastni</t>
  </si>
  <si>
    <t>"brána 8" 30,3</t>
  </si>
  <si>
    <t>122151506</t>
  </si>
  <si>
    <t>Odkopávky a prokopávky zapažené strojně v hornině třídy těžitelnosti I skupiny 1 a 2 přes 1 000 do 5 000 m3</t>
  </si>
  <si>
    <t>Poznámka k položce:_x000D_
Poznámka k položce: výkop pro retence</t>
  </si>
  <si>
    <t>122252206</t>
  </si>
  <si>
    <t>Odkopávky a prokopávky nezapažené pro silnice a dálnice strojně v hornině třídy těžitelnosti I přes 1 000 do 5 000 m3</t>
  </si>
  <si>
    <t>"spedice" 912,45+1732,45</t>
  </si>
  <si>
    <t>"brána 8" 174</t>
  </si>
  <si>
    <t>"brána 9" 132,5</t>
  </si>
  <si>
    <t>139911121</t>
  </si>
  <si>
    <t>Bourání konstrukcí v hloubených vykopávkách ručně s přemístěním suti na hromady na vzdálenost do 20 m nebo s naložením na dopravní prostředek z betonu prostého neprokládaného</t>
  </si>
  <si>
    <t>Poznámka k položce:_x000D_
Poznámka k položce: bourání UV položka obsahuje: 1. kompletní demolici UV a části přípojky, vč. odvezení na skládku 2. lit. mříž s rámem bude odvezena na skládku, vč. poplatku</t>
  </si>
  <si>
    <t>151101202</t>
  </si>
  <si>
    <t>Zřízení pažení stěn výkopu bez rozepření nebo vzepření příložné, hloubky do 8 m</t>
  </si>
  <si>
    <t>151101212</t>
  </si>
  <si>
    <t>Odstranění pažení stěn výkopu bez rozepření nebo vzepření s uložením pažin na vzdálenost do 3 m od okraje výkopu příložné, hloubky do 8 m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</si>
  <si>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</si>
  <si>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</si>
  <si>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Poznámka k položce:_x000D_
Poznámka k položce: Odečteno z AutoCADu - viz 002 Situace HTÚ. uložení ne mezideponii nebo na skládku  materiál lze použit na dotvarování terénu a zemních krajnic</t>
  </si>
  <si>
    <t>"odkopávky a prokopávky" 2951,4</t>
  </si>
  <si>
    <t>"kryt z kameniva drceného se štětem" 120*0,45</t>
  </si>
  <si>
    <t>"odkopávka pro retenci" 1589,83</t>
  </si>
  <si>
    <t>Poznámka k položce:_x000D_
Poznámka k položce: Odečteno z AutoCADu - viz 002 Situace HTÚ a položka 111301111.</t>
  </si>
  <si>
    <t>"odkopávky a prokopávky" 2951,4*2</t>
  </si>
  <si>
    <t>"kryt kameniva se štětem" 120*0,45*1,9</t>
  </si>
  <si>
    <t>"odkopávka pro retenci" 1589,83*2</t>
  </si>
  <si>
    <t>Zemní práce - přemístění výkopku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</si>
  <si>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</si>
  <si>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</si>
  <si>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</si>
  <si>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</si>
  <si>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Poznámka k položce:_x000D_
Poznámka k položce: bude použita zemina z výkopových prací (odstranění podkladu vozovek a chodníků)</t>
  </si>
  <si>
    <t>"spedice" 410</t>
  </si>
  <si>
    <t>181951112</t>
  </si>
  <si>
    <t>Úprava pláně vyrovnáním výškových rozdílů strojně v hornině třídy těžitelnosti I, skupiny 1 až 3 se zhutněním</t>
  </si>
  <si>
    <t>Poznámka k položce:_x000D_
Poznámka k položce: Odečteno z AutoCADu - viz 002 Situace HTÚ a 003 Situace Úroveň zemní pláně</t>
  </si>
  <si>
    <t>"spedice" 11897</t>
  </si>
  <si>
    <t>"brána 8" 454</t>
  </si>
  <si>
    <t>"brána 9" 568</t>
  </si>
  <si>
    <t>Trubní vedení</t>
  </si>
  <si>
    <t>890411R</t>
  </si>
  <si>
    <t>Bourání šachet a jímek strojně velikosti obestavěného prostoru do 1,5 m3 z prefabrikovaných skruží</t>
  </si>
  <si>
    <t>Poznámka k položce:_x000D_
Poznámka k položce: odečet ze situace včetně odvozu a poplatku za skládku</t>
  </si>
  <si>
    <t>966071711-A</t>
  </si>
  <si>
    <t>Bourání plotových sloupků a vzpěr ocelových trubkových nebo profilovaných výšky do 2,50 m zabetonovaných</t>
  </si>
  <si>
    <t>Poznámka k položce:_x000D_
Poznámka k položce: odečet ze situace včetně odvozu a poplatku za kovový odpad</t>
  </si>
  <si>
    <t>966071711-B</t>
  </si>
  <si>
    <t>Poznámka k položce:_x000D_
Poznámka k položce: včetně odvozu a poplatku za kovový odpad</t>
  </si>
  <si>
    <t>966072811</t>
  </si>
  <si>
    <t>Rozebrání oplocení z dílců rámových na ocelové sloupky, výšky přes 1 do 2 m</t>
  </si>
  <si>
    <t>Prorážení otvorů a ostatní bourací práce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</si>
  <si>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</si>
  <si>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</si>
  <si>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Poznámka k položce:_x000D_
Poznámka k položce: Viz položka 113106123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</si>
  <si>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</si>
  <si>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</si>
  <si>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Poznámka k položce:_x000D_
Poznámka k položce: Viz položka 113203111</t>
  </si>
  <si>
    <t>445*0,1</t>
  </si>
  <si>
    <t>Demolice a sanace</t>
  </si>
  <si>
    <t>Přesun hmot a manipulace se sutí</t>
  </si>
  <si>
    <t>Poznámka k položce:_x000D_
Poznámka k položce: Viz položka 997002611.</t>
  </si>
  <si>
    <t>"skládka do 10km" 2230,55*9</t>
  </si>
  <si>
    <t>Poznámka k položce:_x000D_
Poznámka k položce: Viz výkres 002 Situace HTÚ, 004 Vzorové příčné řezy a 001 Technická zpráva.</t>
  </si>
  <si>
    <t>"asf. recyklát" 2487*0,10*2,2</t>
  </si>
  <si>
    <t>"kryt z betonu" 611*0,25*2,3</t>
  </si>
  <si>
    <t>"rozebraná dlažba vč. lože" 787*0,1*1,35</t>
  </si>
  <si>
    <t>"liniové žlaby, 105kg/kus/1m" 30,3*0,105</t>
  </si>
  <si>
    <t>"jednořádek, 25kg/m" 445*0,025</t>
  </si>
  <si>
    <t>"obrubník betonový, 87kg/m" 687,1*0,087</t>
  </si>
  <si>
    <t>"skládka odpad z asfaltových vozovek" 67*2,2*0,8</t>
  </si>
  <si>
    <t>"skládka - betonový odpad" 192*2,3*0,65</t>
  </si>
  <si>
    <t>"skládka - dlažební kostky" 6*1,35*0,75</t>
  </si>
  <si>
    <t>"skládka - hlína" 247*2*0,95</t>
  </si>
  <si>
    <t>"skládka - kamenný odpad" 1*2,3*0,9</t>
  </si>
  <si>
    <t>"skládka - štěrk" 270*1,9*0,95</t>
  </si>
  <si>
    <t>"stavební jáma" - 109*2</t>
  </si>
  <si>
    <t>997221615</t>
  </si>
  <si>
    <t>997221875</t>
  </si>
  <si>
    <t>Poplatek za uložení stavebního odpadu na recyklační skládce (skládkovné) asfaltového bez obsahu dehtu zatříděného do Katalogu odpadů pod kódem 17 03 02</t>
  </si>
  <si>
    <t>998225111</t>
  </si>
  <si>
    <t>Přesun hmot pro komunikace s krytem z kameniva, monolitickým betonovým nebo živičným dopravní vzdálenost do 200 m jakékoliv délky objektu</t>
  </si>
  <si>
    <t>CS ÚRS 2019 01</t>
  </si>
  <si>
    <t>Poznámka k položce:_x000D_
Poznámka k položce: Automatický výpočet programu KROS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</si>
  <si>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</si>
  <si>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</si>
  <si>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D 202 - Sadové úpravy</t>
  </si>
  <si>
    <t>183402111.1</t>
  </si>
  <si>
    <t>Rozrušení půdy na hloubku do 150 mm v rovině nebo na svahu do 1:5</t>
  </si>
  <si>
    <t>-1175256116</t>
  </si>
  <si>
    <t xml:space="preserve">Záhony 490,2m2, trávníky 139,3m2, </t>
  </si>
  <si>
    <t>629,5</t>
  </si>
  <si>
    <t>181301102.1</t>
  </si>
  <si>
    <t>Rozprostření ornice, rovina, tl. 10-15 cm do 500m2</t>
  </si>
  <si>
    <t>1263720866</t>
  </si>
  <si>
    <t>181301103.1</t>
  </si>
  <si>
    <t>Rozprostření ornice, rovina, tl. 15-20 cm do 500m2</t>
  </si>
  <si>
    <t>407858232</t>
  </si>
  <si>
    <t>183403113.1</t>
  </si>
  <si>
    <t>Obdělání půdy frézováním v rovině</t>
  </si>
  <si>
    <t>-88208330</t>
  </si>
  <si>
    <t xml:space="preserve"> trávníky 139,3m2, </t>
  </si>
  <si>
    <t>139,3</t>
  </si>
  <si>
    <t>183403153.1</t>
  </si>
  <si>
    <t>Obdělání půdy hrabáním v rovině</t>
  </si>
  <si>
    <t>1057716983</t>
  </si>
  <si>
    <t>MAT.35</t>
  </si>
  <si>
    <t>Dodávka katrované zeminy v bezplevelném stavu (216*0,1) včetně dopravy a naložení</t>
  </si>
  <si>
    <t>1908240298</t>
  </si>
  <si>
    <t>183101321.1</t>
  </si>
  <si>
    <t>Hloub. jamek s výměnou 100% půdy do 1 m3 sv.1:5</t>
  </si>
  <si>
    <t>-1480464234</t>
  </si>
  <si>
    <t>MAT.36</t>
  </si>
  <si>
    <t>Pěstební substrát</t>
  </si>
  <si>
    <t>-205833245</t>
  </si>
  <si>
    <t>184102116.1</t>
  </si>
  <si>
    <t>Výsadba dřevin s balem D do 80 cm, v rovině</t>
  </si>
  <si>
    <t>855790639</t>
  </si>
  <si>
    <t>MAT.37</t>
  </si>
  <si>
    <t>Amelanchier lamarckii, vícekmen, V 2,5-3 m</t>
  </si>
  <si>
    <t>1349005004</t>
  </si>
  <si>
    <t>MAT.38</t>
  </si>
  <si>
    <t>Prunus avium ´Plena´, Vk, 3xp,ok 18-20, km 2m</t>
  </si>
  <si>
    <t>536364400</t>
  </si>
  <si>
    <t>184801121.1</t>
  </si>
  <si>
    <t>Ošetřování vysazených dřevin soliterních, v rovině</t>
  </si>
  <si>
    <t>-303507716</t>
  </si>
  <si>
    <t>184202112.1</t>
  </si>
  <si>
    <t>Ukotvení dřeviny kůly D do 10 cm, dl. Do 3 m</t>
  </si>
  <si>
    <t>1596578943</t>
  </si>
  <si>
    <t>MAT.39</t>
  </si>
  <si>
    <t>Kotvicí materiál včetně pružného úvazku</t>
  </si>
  <si>
    <t>-2113268670</t>
  </si>
  <si>
    <t>184501111-1.1</t>
  </si>
  <si>
    <t>Zhotovení obalu kmene z rákosové rohože 1 vrstva, v rovině</t>
  </si>
  <si>
    <t>1413988728</t>
  </si>
  <si>
    <t>MAT.40</t>
  </si>
  <si>
    <t>Rákosová rohož</t>
  </si>
  <si>
    <t>2124930517</t>
  </si>
  <si>
    <t>183205111.1</t>
  </si>
  <si>
    <t>Založení záhonu v rovině/svah 1 : 5, hor. 1 - 2 </t>
  </si>
  <si>
    <t>-291839215</t>
  </si>
  <si>
    <t>183101111.1</t>
  </si>
  <si>
    <t>Hloub. jamek bez výměny půdy do 0,01 m3, svah 1:5</t>
  </si>
  <si>
    <t>-6878883</t>
  </si>
  <si>
    <t>183204112.1</t>
  </si>
  <si>
    <t>Výsadba trvalek do připravené půdy se zalitím</t>
  </si>
  <si>
    <t>951897559</t>
  </si>
  <si>
    <t>MAT.41</t>
  </si>
  <si>
    <t>Geranium macrorrhizum – směs kultivarů</t>
  </si>
  <si>
    <t>317491627</t>
  </si>
  <si>
    <t>MAT.42</t>
  </si>
  <si>
    <t>Rudbeckia fulgida ´Goldstrum´</t>
  </si>
  <si>
    <t>-552022317</t>
  </si>
  <si>
    <t>MAT.43</t>
  </si>
  <si>
    <t>Carex morrowii</t>
  </si>
  <si>
    <t>-1234834183</t>
  </si>
  <si>
    <t>MAT.44</t>
  </si>
  <si>
    <t>Deschampsia caespitosa</t>
  </si>
  <si>
    <t>1351226424</t>
  </si>
  <si>
    <t>MAT.45</t>
  </si>
  <si>
    <t>Panicum virgatum ´Rehbraun´</t>
  </si>
  <si>
    <t>-1283436322</t>
  </si>
  <si>
    <t>MAT.46</t>
  </si>
  <si>
    <t>Pennisetum alopecuroides ´Hameln´</t>
  </si>
  <si>
    <t>1734971596</t>
  </si>
  <si>
    <t>183204113.1</t>
  </si>
  <si>
    <t>Výsadba cibulí</t>
  </si>
  <si>
    <t>-5917193</t>
  </si>
  <si>
    <t>MAT.47</t>
  </si>
  <si>
    <t>Allium sphaerocephalon</t>
  </si>
  <si>
    <t>-1471300894</t>
  </si>
  <si>
    <t>MAT.48</t>
  </si>
  <si>
    <t>Narcissus poeticus</t>
  </si>
  <si>
    <t>-225289973</t>
  </si>
  <si>
    <t>MAT.49</t>
  </si>
  <si>
    <t>Narcissus ´Bantam´</t>
  </si>
  <si>
    <t>-1321148238</t>
  </si>
  <si>
    <t>183101112.1</t>
  </si>
  <si>
    <t>Hloub. jamek bez výměny půdy do 0,02 m3, svah 1:5</t>
  </si>
  <si>
    <t>1498776923</t>
  </si>
  <si>
    <t>184102111.1</t>
  </si>
  <si>
    <t>Výsadba dřevin s balem D do 20 cm, v rovině  </t>
  </si>
  <si>
    <t>-390580260</t>
  </si>
  <si>
    <t>MAT.50</t>
  </si>
  <si>
    <t>Clematis montana ´Rubens´, K2, vel. 60-80cm, vyvazovaný</t>
  </si>
  <si>
    <t>554652837</t>
  </si>
  <si>
    <t>MAT.51</t>
  </si>
  <si>
    <t>Hedera helix, K2, vel. 60-80cm, vyvazovaný</t>
  </si>
  <si>
    <t>1973675562</t>
  </si>
  <si>
    <t>MAT.52</t>
  </si>
  <si>
    <t>Parthenocissus quinquefolia ´Engelmanni´, K2, vel. 60-80cm, vyvazovaný</t>
  </si>
  <si>
    <t>1160328273</t>
  </si>
  <si>
    <t>MAT.53</t>
  </si>
  <si>
    <t>Lonicera henryi , K2, vel. 60-80cm, vyvazovaný</t>
  </si>
  <si>
    <t>-138430867</t>
  </si>
  <si>
    <t>183101113.1</t>
  </si>
  <si>
    <t>Hloub. jamek bez výměny půdy do 0,05 m3, svah 1:5</t>
  </si>
  <si>
    <t>-1127407137</t>
  </si>
  <si>
    <t>184102113.1</t>
  </si>
  <si>
    <t>Výsadba dřevin s balem D do 40 cm, v rovině  </t>
  </si>
  <si>
    <t>-1106183132</t>
  </si>
  <si>
    <t>MAT.54</t>
  </si>
  <si>
    <t>Cornus ˇMidwinter Fire´, V 80-100</t>
  </si>
  <si>
    <t>-1123201782</t>
  </si>
  <si>
    <t>MAT.55</t>
  </si>
  <si>
    <t>Prunus laurocerasus ´Rotundifolia´, V 80-100</t>
  </si>
  <si>
    <t>2020023942</t>
  </si>
  <si>
    <t>185804311.1</t>
  </si>
  <si>
    <t>Zalití rostlin vodou plocha do 20 m2, 3 opakování</t>
  </si>
  <si>
    <t>536272196</t>
  </si>
  <si>
    <t>185851111.1</t>
  </si>
  <si>
    <t>Dovoz vody pro zálivku rostlin do 6 km</t>
  </si>
  <si>
    <t>-698573277</t>
  </si>
  <si>
    <t>184921093.1</t>
  </si>
  <si>
    <t>Mulčování rostlin tl do 0,1 m v rovině</t>
  </si>
  <si>
    <t>31442368</t>
  </si>
  <si>
    <t>MAT.56</t>
  </si>
  <si>
    <t>štěrk směs fr. 8/16 – 63 včetně dopravy</t>
  </si>
  <si>
    <t>-845998696</t>
  </si>
  <si>
    <t>185804111.1</t>
  </si>
  <si>
    <t>Ošetření vysázených květin v rovině, 1 opakování</t>
  </si>
  <si>
    <t>1154463653</t>
  </si>
  <si>
    <t>180402111.1</t>
  </si>
  <si>
    <t>Založení trávníku parkového výsevem v rovině</t>
  </si>
  <si>
    <t>-470131592</t>
  </si>
  <si>
    <t>MAT.57</t>
  </si>
  <si>
    <t>Osivo – směs parková</t>
  </si>
  <si>
    <t>-1290965266</t>
  </si>
  <si>
    <t>185802113.2</t>
  </si>
  <si>
    <t>Hnojení umělým hnojivem na široko v rovině</t>
  </si>
  <si>
    <t>498908321</t>
  </si>
  <si>
    <t>MAT.58</t>
  </si>
  <si>
    <t>Minerální hnojivo</t>
  </si>
  <si>
    <t>-1954673882</t>
  </si>
  <si>
    <t>185802113.3</t>
  </si>
  <si>
    <t>Ošetření trávníku v rovině, 1 opakování</t>
  </si>
  <si>
    <t>1794592327</t>
  </si>
  <si>
    <t>184802111-1.1</t>
  </si>
  <si>
    <t>Ošetření trávníku proti plevelům selektivním herbicidem</t>
  </si>
  <si>
    <t>-317897764</t>
  </si>
  <si>
    <t>711823111.1</t>
  </si>
  <si>
    <t>Položení hydroakumulačních desek vodorovně</t>
  </si>
  <si>
    <t>-2055190169</t>
  </si>
  <si>
    <t>MAT.59</t>
  </si>
  <si>
    <t>Hydroakumulační desky 30 mm, 5%ztratné</t>
  </si>
  <si>
    <t>1382295432</t>
  </si>
  <si>
    <t>568111111.1</t>
  </si>
  <si>
    <t>Zřízení vrstvy z geotextilie skl.do 1:5, š.do 3 m</t>
  </si>
  <si>
    <t>-1919765381</t>
  </si>
  <si>
    <t>MAT.60</t>
  </si>
  <si>
    <t>Ochranná a vodoakumulační textilie 500g/m²</t>
  </si>
  <si>
    <t>-114028726</t>
  </si>
  <si>
    <t>181301101.1</t>
  </si>
  <si>
    <t>-229105912</t>
  </si>
  <si>
    <t>180402111-1.1</t>
  </si>
  <si>
    <t>Založení extenzivního společenstva, v rovině</t>
  </si>
  <si>
    <t xml:space="preserve">m2 </t>
  </si>
  <si>
    <t>775709385</t>
  </si>
  <si>
    <t>MAT.61</t>
  </si>
  <si>
    <t>Extenzivní střešní substrát, včetně dopravy.</t>
  </si>
  <si>
    <t>-1469662991</t>
  </si>
  <si>
    <t>MAT.62</t>
  </si>
  <si>
    <t>Vegetativní řízky rozchodníků – složení viz TZ</t>
  </si>
  <si>
    <t>-2028543042</t>
  </si>
  <si>
    <t>998011002.1</t>
  </si>
  <si>
    <t>Přesun hmot pro budovy zděné výšky do 12 m</t>
  </si>
  <si>
    <t>-40168328</t>
  </si>
  <si>
    <t>R.1</t>
  </si>
  <si>
    <t>Montáž odpadkového koše, včetně materiálu</t>
  </si>
  <si>
    <t>-309309196</t>
  </si>
  <si>
    <t>MAT.63</t>
  </si>
  <si>
    <t>Odpadkový koš – typ viz příloha č.7   D+M</t>
  </si>
  <si>
    <t>396236009</t>
  </si>
  <si>
    <t>R.2</t>
  </si>
  <si>
    <t>Vytyčení vytyčení stromů a výsadeb uvnitř záhonů</t>
  </si>
  <si>
    <t>763174680</t>
  </si>
  <si>
    <t>998231311.1</t>
  </si>
  <si>
    <t>Přesun hmot pro sadovnické a krajin. úpravy do 5km  </t>
  </si>
  <si>
    <t>1695780650</t>
  </si>
  <si>
    <t>R.3</t>
  </si>
  <si>
    <t>Dokumentace skutečného provedení</t>
  </si>
  <si>
    <t>303823047</t>
  </si>
  <si>
    <t>D 203 - Komunikace a zpevněné plochy, chodníky, dopravní značení</t>
  </si>
  <si>
    <t>SO 203.1 - Komunikace a zpevněné plochy, chodníky, dopravní značení</t>
  </si>
  <si>
    <t xml:space="preserve">    11 - Zemní práce - přípravné a přidružené práce</t>
  </si>
  <si>
    <t xml:space="preserve">    18 - Zemní práce - povrchové úpravy terénu</t>
  </si>
  <si>
    <t xml:space="preserve">    5 - Komunikace pozemní</t>
  </si>
  <si>
    <t xml:space="preserve">    91 - Doplňující konstrukce a práce pozemních komunikací, letišť a ploch</t>
  </si>
  <si>
    <t>Zemní práce - přípravné a přidružené práce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</si>
  <si>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</si>
  <si>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</si>
  <si>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Poznámka k položce:_x000D_
Poznámka k položce: Viz výkres 004 Situace komunikací a zpevněných ploch</t>
  </si>
  <si>
    <t>Zemní práce - povrchové úpravy terénu</t>
  </si>
  <si>
    <t>184911211</t>
  </si>
  <si>
    <t>Rozprostření valounků frakce 63 až 100 mm v rovině nebo na svahu do 1:5</t>
  </si>
  <si>
    <t>Poznámka k položce:_x000D_
Poznámka k položce: Viz výkres 004 Situace komunikací a zpevněných ploch okapový kačírek 16-32m š. 0,25m tl. 15cm (2,6m3)</t>
  </si>
  <si>
    <t>58337403</t>
  </si>
  <si>
    <t>kamenivo dekorační (kačírek) frakce 16/32</t>
  </si>
  <si>
    <t>Poznámka k položce:_x000D_
Poznámka k položce: Viz položka 184911211</t>
  </si>
  <si>
    <t>27,45*0,15*1,3</t>
  </si>
  <si>
    <t>211971110</t>
  </si>
  <si>
    <t>Zřízení opláštění výplně z geotextilie odvodňovacích žeber nebo trativodů v rýze nebo zářezu se stěnami šikmými o sklonu do 1:2</t>
  </si>
  <si>
    <t>Poznámka k položce:_x000D_
Poznámka k položce: Viz situační výkresy opláštění trativodu</t>
  </si>
  <si>
    <t>Poznámka k položce:_x000D_
Poznámka k položce: Viz položka 211971110</t>
  </si>
  <si>
    <t>"oplštění potrubí" 0,75*351,5</t>
  </si>
  <si>
    <t>"opláštění rýhy" 2*351,5</t>
  </si>
  <si>
    <t>212752501</t>
  </si>
  <si>
    <t>Trativody z drenážních trubek pro liniové stavby a komunikace se zřízením štěrkového lože pod trubky a s jejich obsypem v otevřeném výkopu trubka korugovaná PP SN 8 celoperforovaná 360° DN 150</t>
  </si>
  <si>
    <t>Poznámka k položce:_x000D_
Poznámka k položce: Viz situační výkresy položka obsahuje:  - výkopové práce - včetně odvozu zeminy a zpětné použití na stavbě  - lože a obsyp potrubí  - trativod perforovaný    položka neobsahuje:  - montáž a dodávku potrubí  - opláštění potrubí geotextilií  - opláštění odvodnovacích žeber</t>
  </si>
  <si>
    <t>213141111</t>
  </si>
  <si>
    <t>Zřízení vrstvy z geotextilie filtrační, separační, odvodňovací, ochranné, výztužné nebo protierozní v rovině nebo ve sklonu do 1:5, šířky do 3 m</t>
  </si>
  <si>
    <t>Poznámka k položce:_x000D_
Poznámka k položce: Viz položka 184911211. geotextilie pod kačírkem</t>
  </si>
  <si>
    <t>69311225</t>
  </si>
  <si>
    <t>geotextilie netkaná separační, ochranná, filtrační, drenážní PES 100g/m2</t>
  </si>
  <si>
    <t>Poznámka k položce:_x000D_
Poznámka k položce: Viz položka 184911211.</t>
  </si>
  <si>
    <t>Komunikace pozemní</t>
  </si>
  <si>
    <t>564851111</t>
  </si>
  <si>
    <t>Podklad ze štěrkodrti ŠD s rozprostřením a zhutněním, po zhutnění tl. 150 mm</t>
  </si>
  <si>
    <t>Poznámka k položce:_x000D_
Poznámka k položce: Výměry odečteny z AutoCADu - situační a vzorové výkresy</t>
  </si>
  <si>
    <t>"vnější kom." 721</t>
  </si>
  <si>
    <t>"vjezd" 131</t>
  </si>
  <si>
    <t>"vnitřní kom, spedice" 3242</t>
  </si>
  <si>
    <t>"napojení na stav kom areálu" 66</t>
  </si>
  <si>
    <t>"kom odpadového hospodářství" 817,5</t>
  </si>
  <si>
    <t>"plocha odpadového hospodářství" 528</t>
  </si>
  <si>
    <t>"brána 8" 264</t>
  </si>
  <si>
    <t>"brána 9" 148</t>
  </si>
  <si>
    <t>"parkovací stání" 266</t>
  </si>
  <si>
    <t>564861111</t>
  </si>
  <si>
    <t>Podklad ze štěrkodrti ŠD s rozprostřením a zhutněním, po zhutnění tl. 200 mm</t>
  </si>
  <si>
    <t>"kce pro pěší" 616+98+176</t>
  </si>
  <si>
    <t>564871111</t>
  </si>
  <si>
    <t>Podklad ze štěrkodrti ŠD s rozprostřením a zhutněním, po zhutnění tl. 250 mm</t>
  </si>
  <si>
    <t>"kce pod NA" 1390</t>
  </si>
  <si>
    <t>565166112</t>
  </si>
  <si>
    <t>Asfaltový beton vrstva podkladní ACP 22 (obalované kamenivo hrubozrnné - OKH) s rozprostřením a zhutněním v pruhu šířky přes 1,5 do 3 m, po zhutnění tl. 90 mm</t>
  </si>
  <si>
    <t>Poznámka k položce:_x000D_
Poznámka k položce: Výměry odečteny z AutoCADu</t>
  </si>
  <si>
    <t>"plocha odpadového hospodářství" 536</t>
  </si>
  <si>
    <t>"provizorní napojení" 175+175</t>
  </si>
  <si>
    <t>567122114</t>
  </si>
  <si>
    <t>Podklad ze směsi stmelené cementem SC bez dilatačních spár, s rozprostřením a zhutněním SC C 8/10 (KSC I), po zhutnění tl. 150 mm</t>
  </si>
  <si>
    <t>569903311</t>
  </si>
  <si>
    <t>Zřízení zemních krajnic z hornin jakékoliv třídy se zhutněním</t>
  </si>
  <si>
    <t>85+42+75+30</t>
  </si>
  <si>
    <t>58331200</t>
  </si>
  <si>
    <t>štěrkopísek netříděný zásypový</t>
  </si>
  <si>
    <t>Poznámka k položce:_x000D_
Poznámka k položce: Viz položka 569903311</t>
  </si>
  <si>
    <t>232*1,8</t>
  </si>
  <si>
    <t>573231107</t>
  </si>
  <si>
    <t>Postřik spojovací PS bez posypu kamenivem ze silniční emulze, v množství 0,35 kg/m2</t>
  </si>
  <si>
    <t>"postřik pod obrusnou a ložnou vrstvu" 6650,5*2</t>
  </si>
  <si>
    <t>577134111</t>
  </si>
  <si>
    <t>Asfaltový beton vrstva obrusná ACO 11 (ABS) s rozprostřením a se zhutněním z nemodifikovaného asfaltu v pruhu šířky do 3 m tř. I, po zhutnění tl. 40 mm</t>
  </si>
  <si>
    <t>"vyfrézovaná plocha" 205</t>
  </si>
  <si>
    <t>"provizorní napojení" 122+173+175</t>
  </si>
  <si>
    <t>577155112</t>
  </si>
  <si>
    <t>Asfaltový beton vrstva ložní ACL 16 (ABH) s rozprostřením a zhutněním z nemodifikovaného asfaltu v pruhu šířky do 3 m, po zhutnění tl. 60 mm</t>
  </si>
  <si>
    <t>581124115</t>
  </si>
  <si>
    <t>Kryt z prostého betonu komunikací pro pěší tl. 150 mm</t>
  </si>
  <si>
    <t>Poznámka k položce:_x000D_
Poznámka k položce: Výměry odečteny z AutoCADu  bezbariérová rampa z betonu vyztužena KARI sítí</t>
  </si>
  <si>
    <t>"podesta" 2,55*2,7</t>
  </si>
  <si>
    <t>"šikmina" 1,5*3,2</t>
  </si>
  <si>
    <t>581141212</t>
  </si>
  <si>
    <t>Kryt cementobetonový silničních komunikací skupiny CB II tl. 210 mm</t>
  </si>
  <si>
    <t>Poznámka k položce:_x000D_
Poznámka k položce: Výměry odečteny z AutoCADu  V cenách jsou započteny i náklady na: a) ošetření povrchu krytu vodou, b) postřik proti odpařování vody c) včetně kotev a trnů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</si>
  <si>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</si>
  <si>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</si>
  <si>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</si>
  <si>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</si>
  <si>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59245006</t>
  </si>
  <si>
    <t>dlažba tvar obdélník betonová pro nevidomé 200x100x60mm barevná</t>
  </si>
  <si>
    <t>2+0,6+0,6</t>
  </si>
  <si>
    <t>59245018</t>
  </si>
  <si>
    <t>dlažba tvar obdélník betonová 200x100x60mm přírodní</t>
  </si>
  <si>
    <t>"spedice" 652,8</t>
  </si>
  <si>
    <t>"brána 8" 98</t>
  </si>
  <si>
    <t>"brána 9" 176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</si>
  <si>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</si>
  <si>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</si>
  <si>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</si>
  <si>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</si>
  <si>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59245020</t>
  </si>
  <si>
    <t>dlažba tvar obdélník betonová 200x100x80mm přírodní</t>
  </si>
  <si>
    <t>597961111R1</t>
  </si>
  <si>
    <t>Rigol dlážděný do lože z betonu prostého tl. 100 mm, s vyplněním a zatřením spár cementovou maltou z prefabrikátů celkové šířky rigolu do 1030 mm</t>
  </si>
  <si>
    <t>BTL.0006335.URS</t>
  </si>
  <si>
    <t>krajník silniční betonový ABK 50-25/8 50x25x8cm</t>
  </si>
  <si>
    <t>viz. poznámka položky</t>
  </si>
  <si>
    <t>Poznámka k položce:_x000D_
Poznámka k položce: Viz výkres situace přídlažba šířky 25cm, délky 50cm cena v soupisu prací je uvedena na základě podkladu od výrobce - BETONIKA</t>
  </si>
  <si>
    <t>154/0,5</t>
  </si>
  <si>
    <t>597961111R2</t>
  </si>
  <si>
    <t>Poznámka k položce:_x000D_
Poznámka k položce: Výměry odečteny z AutoCADu  silniční přídlažba šířky 60cm</t>
  </si>
  <si>
    <t>59246004</t>
  </si>
  <si>
    <t>dlažba plošná betonová terasová hladká 600x600x60mm</t>
  </si>
  <si>
    <t>Poznámka k položce:_x000D_
Poznámka k položce: Spotřeba: 2,78 kus/m2</t>
  </si>
  <si>
    <t>42/0,6</t>
  </si>
  <si>
    <t>899331111-A</t>
  </si>
  <si>
    <t>Výšková úprava uličního vstupu nebo vpusti do 200 mm zvýšením poklopu</t>
  </si>
  <si>
    <t>899331111-B</t>
  </si>
  <si>
    <t>Doplňující konstrukce a práce pozemních komunikací, letišť a ploch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</si>
  <si>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</si>
  <si>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</si>
  <si>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58381007</t>
  </si>
  <si>
    <t>kostka dlažební žula drobná 8/10</t>
  </si>
  <si>
    <t>911111111</t>
  </si>
  <si>
    <t>Montáž zábradlí nerezového zabetonovaného</t>
  </si>
  <si>
    <t>Poznámka k položce:_x000D_
Poznámka k položce: Výměry odečteny z AutoCADu  viz. výkres zábradlí č.15</t>
  </si>
  <si>
    <t>553.R</t>
  </si>
  <si>
    <t>zábradlí nerezové</t>
  </si>
  <si>
    <t>Poznámka k položce:_x000D_
Poznámka k položce: cena v soupisu prací je uvedena na základě podkladu - KOVOINOX.CZ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</si>
  <si>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</si>
  <si>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</si>
  <si>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"spedice" 108*2</t>
  </si>
  <si>
    <t>"brána 8" 88,5*2</t>
  </si>
  <si>
    <t>"brána 9" 50*2</t>
  </si>
  <si>
    <t>"spedice" 108*2*0,2</t>
  </si>
  <si>
    <t>"brána 8" 88,5*2*0,2</t>
  </si>
  <si>
    <t>"brána 9" 50*2*0,2</t>
  </si>
  <si>
    <t>916131113.2</t>
  </si>
  <si>
    <t>Osazení silničního obrubníku betonového se zřízením lože, s vyplněním a zatřením spár cementovou maltou ležatého s boční opěrou z betonu prostého, do lože z betonu prostého</t>
  </si>
  <si>
    <t>59217R3</t>
  </si>
  <si>
    <t>betonový oobrubník k silničním ostrůvkům výšky 9,5cm, R1,0</t>
  </si>
  <si>
    <t>Poznámka k položce:_x000D_
Poznámka k položce: Viz výkres situace cena v soupisu prací je uvedena na základě podkladu od výrobce - CSBETON s.r.o.</t>
  </si>
  <si>
    <t>59217R1</t>
  </si>
  <si>
    <t>obrubník betonový obloukový vnější 780x150x250mm</t>
  </si>
  <si>
    <t>59217R2</t>
  </si>
  <si>
    <t>obrubník kamenný žulový obloukový R 3-5m 250x200mm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</si>
  <si>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</si>
  <si>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</si>
  <si>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"silninčí obrubník" 844</t>
  </si>
  <si>
    <t>"nájezdový" 34</t>
  </si>
  <si>
    <t>59217031</t>
  </si>
  <si>
    <t>obrubník betonový silniční 1000x150x250mm</t>
  </si>
  <si>
    <t>Poznámka k položce:_x000D_
Poznámka k položce: Viz výkres situace odečteno z Autocadu</t>
  </si>
  <si>
    <t>59217029</t>
  </si>
  <si>
    <t>obrubník betonový silniční nájezdový 1000x150x150mm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</si>
  <si>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</si>
  <si>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</si>
  <si>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59217019</t>
  </si>
  <si>
    <t>obrubník betonový chodníkový 1000x100x200mm</t>
  </si>
  <si>
    <t>Poznámka k položce:_x000D_
Poznámka k položce: výměra z Autocadu</t>
  </si>
  <si>
    <t>919111113</t>
  </si>
  <si>
    <t>Řezání dilatačních spár v čerstvém cementobetonovém krytu příčných nebo podélných, šířky 4 mm, hloubky přes 80 do 90 mm</t>
  </si>
  <si>
    <t>Poznámka k položce:_x000D_
Poznámka k položce: Výměry odečteny z AutoCADu  spáry v CB krytu</t>
  </si>
  <si>
    <t>20*16+60,5*3+12*3+15*2</t>
  </si>
  <si>
    <t>919111233</t>
  </si>
  <si>
    <t>Řezání dilatačních spár v čerstvém cementobetonovém krytu vytvoření komůrky pro těsnící zálivku šířky 20 mm, hloubky 40 mm</t>
  </si>
  <si>
    <t>Poznámka k položce:_x000D_
Poznámka k položce: Výměry odečteny z AutoCADu  řezání spar mezi CB krytem a štěrbinovým žlabem a asfaltovou vozovkou</t>
  </si>
  <si>
    <t>"rampa s podestou" 1,5</t>
  </si>
  <si>
    <t>60,5*4+21*2+38+15*2</t>
  </si>
  <si>
    <t>"okolo lin. žlabů" 108,6</t>
  </si>
  <si>
    <t>919112233</t>
  </si>
  <si>
    <t>Řezání dilatačních spár v živičném krytu vytvoření komůrky pro těsnící zálivku šířky 20 mm, hloubky 40 mm</t>
  </si>
  <si>
    <t>Poznámka k položce:_x000D_
Poznámka k položce: Výměry odečteny z AutoCADu  napojení stávajího povrchu a nového krytu</t>
  </si>
  <si>
    <t>"na pojení na stav. vozovku" 46,5+8+13,5+32+12+30+6</t>
  </si>
  <si>
    <t>"okolo liniových žlabů" 108,6*2</t>
  </si>
  <si>
    <t>919121233</t>
  </si>
  <si>
    <t>Utěsnění dilatačních spár zálivkou za studena v cementobetonovém nebo živičném krytu včetně adhezního nátěru bez těsnicího profilu pod zálivkou, pro komůrky šířky 20 mm, hloubky 40 mm</t>
  </si>
  <si>
    <t>"spáry v živičném krytu" 148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</si>
  <si>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</si>
  <si>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</si>
  <si>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Poznámka k položce:_x000D_
Poznámka k položce: Výměry odečteny z AutoCADu  Viz položka 919111233</t>
  </si>
  <si>
    <t>919123111</t>
  </si>
  <si>
    <t>Utěsnění dilatačních spár profily nebo pásy profilem těsnicím provizorním</t>
  </si>
  <si>
    <t>"asf. recyklát" 45,1</t>
  </si>
  <si>
    <t>"skládka do 10km" 45,1*9</t>
  </si>
  <si>
    <t>"asf. recyklát" 205*0,1*2,2</t>
  </si>
  <si>
    <t>Poznámka k položce:_x000D_
Poznámka k položce: Viz položka 113154234</t>
  </si>
  <si>
    <t>SO 203.2 - Odvodnění</t>
  </si>
  <si>
    <t xml:space="preserve">    93 - Různé dokončovací konstrukce a práce inženýrských staveb</t>
  </si>
  <si>
    <t>131553201</t>
  </si>
  <si>
    <t>Hloubení zapažených jam a zářezů strojně s urovnáním dna do předepsaného profilu a spádu v omezeném prostoru v hornině třídy těžitelnosti III skupiny 6 do 20 m3</t>
  </si>
  <si>
    <t>Poznámka k položce:_x000D_
Poznámka k položce: Výměry odečteny z výkresu 004 - Situace komunikaci a zp. Ploch a 010 - Vzorový příčný řez</t>
  </si>
  <si>
    <t>"hloubení jam pro nové UV" 11*1*1*1,4</t>
  </si>
  <si>
    <t>162751153</t>
  </si>
  <si>
    <t>Vodorovné přemístění výkopku nebo sypaniny po suchu na obvyklém dopravním prostředku, bez naložení výkopku, avšak se složením bez rozhrnutí z horniny třídy těžitelnosti III na vzdálenost skupiny 6 a 7 na vzdálenost přes 5 000 do 6 000 m</t>
  </si>
  <si>
    <t>Poznámka k položce:_x000D_
Poznámka k položce: Viz položka č. 131553201</t>
  </si>
  <si>
    <t>15,4</t>
  </si>
  <si>
    <t>162751159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</si>
  <si>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</si>
  <si>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4*15,4</t>
  </si>
  <si>
    <t>171201231</t>
  </si>
  <si>
    <t>Poplatek za uložení stavebního odpadu na recyklační skládce (skládkovné) zeminy a kamení zatříděného do Katalogu odpadů pod kódem 17 05 04</t>
  </si>
  <si>
    <t>15,4*2</t>
  </si>
  <si>
    <t>174111101</t>
  </si>
  <si>
    <t>Zásyp sypaninou z jakékoliv horniny ručně s uložením výkopku ve vrstvách se zhutněním jam, šachet, rýh nebo kolem objektů v těchto vykopávkách</t>
  </si>
  <si>
    <t>Poznámka k položce:_x000D_
Poznámka k položce: v případě vhodné zeminy z výkopku bude tento materiál použit pro zásyp rýhy jinak bude použit nakupovaný materiál. Zásypový materiál musí splňovat požadavky a parametry dle ČSN 736133 a TP. Zásyp bude proveden z vhodné zeminy ze zemníku. Veškeré práce a použitý materiál musí být odsouhlasen TDI.</t>
  </si>
  <si>
    <t>"obsyp UV" 11*0,98*1,4</t>
  </si>
  <si>
    <t>58344171</t>
  </si>
  <si>
    <t>štěrkodrť frakce 0/32</t>
  </si>
  <si>
    <t>Poznámka k položce:_x000D_
Poznámka k položce: Viz položka č. 174111101</t>
  </si>
  <si>
    <t>15,092*1,8</t>
  </si>
  <si>
    <t>895941111</t>
  </si>
  <si>
    <t>Zřízení vpusti kanalizační uliční z betonových dílců typ UV-50 normální</t>
  </si>
  <si>
    <t>Poznámka k položce:_x000D_
Poznámka k položce: Výměry odečteny z výkresu 017 - Sestavy uličních vpustí</t>
  </si>
  <si>
    <t>59223850</t>
  </si>
  <si>
    <t>dno pro uliční vpusť s výtokovým otvorem betonové 450x330x50mm</t>
  </si>
  <si>
    <t>Poznámka k položce:_x000D_
Poznámka k položce: Výměry odečteny z výkresu 017 - Sestavy uličních vpustí cena v soupisu prací je uvedena na základě podkladu od výrobce - BETONIKA</t>
  </si>
  <si>
    <t>59223862</t>
  </si>
  <si>
    <t>skruž pro uliční vpusť středová betonová 450x295x50mm</t>
  </si>
  <si>
    <t>59223857</t>
  </si>
  <si>
    <t>skruž pro uliční vpusť horní betonová 450x295x50mm</t>
  </si>
  <si>
    <t>5922386R</t>
  </si>
  <si>
    <t>prstenec pro uliční vpusť vyrovnávací betonový 390x60x130mm</t>
  </si>
  <si>
    <t>899204112</t>
  </si>
  <si>
    <t>Osazení mříží litinových včetně rámů a košů na bahno pro třídu zatížení D400, E600</t>
  </si>
  <si>
    <t>59223871</t>
  </si>
  <si>
    <t>koš vysoký pro uliční vpusti žárově Pz plech pro rám 500/500mm</t>
  </si>
  <si>
    <t>55242320</t>
  </si>
  <si>
    <t>mříž vtoková litinová plochá 500x500mm</t>
  </si>
  <si>
    <t>Různé dokončovací konstrukce a práce inženýrských staveb</t>
  </si>
  <si>
    <t>935113211R1</t>
  </si>
  <si>
    <t>Osazení odvodňovacího žlabu s krycím roštem betonového šířky do 200 mm</t>
  </si>
  <si>
    <t>Poznámka k položce:_x000D_
Poznámka k položce: Výměry odečteny z výkresu 018 - Technická zpráva příloha linivý žlab LV1 odvodnovací systém Multiline V100S krycí rošt litina B125 skladba prvků dodána spol. ACO (prvky viz. níže)</t>
  </si>
  <si>
    <t>Poznámka k položce:_x000D_
Poznámka k položce: Výměry odečteny z výkresu 018 - Technická zpráva příloha linivý žlab LV1 cena v soupisu prací je uvedena na základě podkladu od výrobce - ACO s.r.o.</t>
  </si>
  <si>
    <t>ACO.12399</t>
  </si>
  <si>
    <t>ACO.12330</t>
  </si>
  <si>
    <t>ACO.12332</t>
  </si>
  <si>
    <t>ACO. 12676</t>
  </si>
  <si>
    <t>935113211R2</t>
  </si>
  <si>
    <t>Poznámka k položce:_x000D_
Poznámka k položce: Výměry odečteny z výkresu 019 - Technická zpráva příloha linivý žlab LV2 odvodnění kóje skladba prvků dodána spol. ACO</t>
  </si>
  <si>
    <t>ACO.00854</t>
  </si>
  <si>
    <t>Poznámka k položce:_x000D_
Poznámka k položce: Výměry odečteny z výkresu 019 - Technická zpráva příloha linivý žlab LV2 cena v soupisu prací je uvedena na základě podkladu od výrobce - ACO s.r.o.</t>
  </si>
  <si>
    <t>ACO.10546</t>
  </si>
  <si>
    <t>ACO.00841</t>
  </si>
  <si>
    <t>935114121</t>
  </si>
  <si>
    <t>Štěrbinový odvodňovací betonový žlab se základem z betonu prostého a s obetonováním rozměru 450x500 mm bez obrubníku bez vnitřního spádu</t>
  </si>
  <si>
    <t>Poznámka k položce:_x000D_
Poznámka k položce: Výměry odečteny z výkresu 020 - Technická zpráva příloha štěrbinové žlaby skladba dodána spol CSBETON</t>
  </si>
  <si>
    <t>CSB.R1</t>
  </si>
  <si>
    <t>ST MIKRO přer. zákl. 1m D400kN 140/140</t>
  </si>
  <si>
    <t>Poznámka k položce:_x000D_
Poznámka k položce: Výměry odečteny z výkresu 020 - Technická zpráva příloha štěrbinové žlaby cena v soupisu prací je uvedena na základě podkladu od výrobce - CSBETON s.r.o.</t>
  </si>
  <si>
    <t>CSB.R2</t>
  </si>
  <si>
    <t>Štěrbinová trouba přerušovaná I-1-T-E600, I-1-30/30-E600, délka 4m</t>
  </si>
  <si>
    <t>CSB.R3</t>
  </si>
  <si>
    <t>Štěrbinová trouba přerušovaná I-1-T-E600, atyp I-1-30/30-E600, délka 0,63m</t>
  </si>
  <si>
    <t>CSB.R4</t>
  </si>
  <si>
    <t>Štěrbinová trouba přerušovaná I-1-T-E600, atyp I-1-30/30-E600, délka 0,88m</t>
  </si>
  <si>
    <t>CSB.R5</t>
  </si>
  <si>
    <t>Štěrbinová trouba přerušovaná I-1-T-E600, atyp I-1-30/30-E600, délka 2,75m</t>
  </si>
  <si>
    <t>CSB.R6</t>
  </si>
  <si>
    <t>Štěrbinová trouba přerušovaná I-1-T-E600, atyp I-1-30/30-E600, délka 2,88m</t>
  </si>
  <si>
    <t>CSB.R7</t>
  </si>
  <si>
    <t>Štěrbinová trouba přerušovaná I-1-T-E600, atyp I-1-30/30-E600, délka 3,0m</t>
  </si>
  <si>
    <t>CSB.R8</t>
  </si>
  <si>
    <t>Štěrbinová trouba přerušovaná I-1-T-E600, atyp I-1-30/30-E600, délka 3,25m</t>
  </si>
  <si>
    <t>CSB.R9</t>
  </si>
  <si>
    <t>Čisticí kus vrchlový - F900 litinová mříž, I-1-CS-F900 mříž, délka 1,0m</t>
  </si>
  <si>
    <t>CSB.R10</t>
  </si>
  <si>
    <t>Čisticí kus základní - F900 litinová mříž, I-1-C0-F900 mříž, délka 1,0m</t>
  </si>
  <si>
    <t>CSB.R11</t>
  </si>
  <si>
    <t>Vpusťový kus základní - F900 litinová mříž, I-1-V0-F900 mříž, délka 1,0m</t>
  </si>
  <si>
    <t>CSB.R12</t>
  </si>
  <si>
    <t>Vpusťový kus úžlabní - F900 litinová mříž, I-1-VU-F900 mříž, délka 1,0m</t>
  </si>
  <si>
    <t>CSB.R13</t>
  </si>
  <si>
    <t>Záslepka drážka, I-ZZ, délka 0,12m</t>
  </si>
  <si>
    <t>CSB.R14</t>
  </si>
  <si>
    <t>Záslepka pero, I-ZU, délka 0,12m</t>
  </si>
  <si>
    <t>CSB.R15</t>
  </si>
  <si>
    <t>Uliční vpusť - středová skruž 6a hs, 295 mm, TRV-Q 450/295/6a</t>
  </si>
  <si>
    <t>CSB.R16</t>
  </si>
  <si>
    <t>Uliční vpusť - dno 1d s výtokem DN 200 PVC, TBV-Q 450/380-1d PVC DN 200</t>
  </si>
  <si>
    <t>SO 203.3 - Dopravní značení</t>
  </si>
  <si>
    <t>914111111</t>
  </si>
  <si>
    <t>Montáž svislé dopravní značky základní velikosti do 1 m2 objímkami na sloupky nebo konzoly</t>
  </si>
  <si>
    <t>Poznámka k položce:_x000D_
Poznámka k položce: Výměry odečteny z výkresu 014 - Situace TDZ</t>
  </si>
  <si>
    <t>40445621</t>
  </si>
  <si>
    <t>informativní značky provozní IP1-IP3, IP4b-IP7, IP10a, b 500x500mm</t>
  </si>
  <si>
    <t>Poznámka k položce:_x000D_
Poznámka k položce: "odečet zvýkresu "Situace trvalého dopravního značení""</t>
  </si>
  <si>
    <t>"značka IP4b" 1</t>
  </si>
  <si>
    <t>40445608</t>
  </si>
  <si>
    <t>značky upravující přednost P1, P4 700mm</t>
  </si>
  <si>
    <t>"značka P4" 4</t>
  </si>
  <si>
    <t>40445625</t>
  </si>
  <si>
    <t>informativní značky provozní IP8, IP9, IP11-IP13 500x700mm</t>
  </si>
  <si>
    <t>"značka IP12" 1</t>
  </si>
  <si>
    <t>"značka IP11a" 1</t>
  </si>
  <si>
    <t>"značka IP11b" 3</t>
  </si>
  <si>
    <t>"značka IP11c" 1</t>
  </si>
  <si>
    <t>40445611</t>
  </si>
  <si>
    <t>značky upravující přednost P2, P3, P8 500mm</t>
  </si>
  <si>
    <t>"značka P2" 2</t>
  </si>
  <si>
    <t>40445647</t>
  </si>
  <si>
    <t>dodatkové tabulky E1, E2a,b , E6, E9, E10 E12c, E17 500x500mm</t>
  </si>
  <si>
    <t>"značka E1 - počet" 4</t>
  </si>
  <si>
    <t>"značka E13-O1" 1</t>
  </si>
  <si>
    <t>"značka E9 - druh vozidla" 1</t>
  </si>
  <si>
    <t>"značka E13 - mimo vozidla OH" 2</t>
  </si>
  <si>
    <t>40445649</t>
  </si>
  <si>
    <t>dodatkové tabulky E3-E5, E8, E14-E16 500x150mm</t>
  </si>
  <si>
    <t>"značka E13 - max 12m" 1</t>
  </si>
  <si>
    <t>40445619.1</t>
  </si>
  <si>
    <t>zákazové, příkazové dopravní značky B1-B34, C1-15 500mm</t>
  </si>
  <si>
    <t>"značka B27" 10</t>
  </si>
  <si>
    <t>"značka B2" 2</t>
  </si>
  <si>
    <t>"značka B24a" 2</t>
  </si>
  <si>
    <t>"značka B24b" 2</t>
  </si>
  <si>
    <t>"značka C1" 1</t>
  </si>
  <si>
    <t>"značka C2f" 1</t>
  </si>
  <si>
    <t>914511111</t>
  </si>
  <si>
    <t>Montáž sloupku dopravních značek délky do 3,5 m do betonového základu</t>
  </si>
  <si>
    <t>40445240</t>
  </si>
  <si>
    <t>patka pro sloupek Al D 60mm</t>
  </si>
  <si>
    <t>40445225</t>
  </si>
  <si>
    <t>sloupek pro dopravní značku Zn D 60mm v 3,5m</t>
  </si>
  <si>
    <t>40445253</t>
  </si>
  <si>
    <t>víčko plastové na sloupek D 60mm</t>
  </si>
  <si>
    <t>915211116</t>
  </si>
  <si>
    <t>Vodorovné dopravní značení stříkaným plastem dělící čára šířky 125 mm souvislá žlutá retroreflexní</t>
  </si>
  <si>
    <t>Poznámka k položce:_x000D_
Poznámka k položce: odečteno z Autocadu viz. srpovitá krajnice</t>
  </si>
  <si>
    <t>915211122</t>
  </si>
  <si>
    <t>Vodorovné dopravní značení stříkaným plastem dělící čára šířky 125 mm přerušovaná bílá retroreflexní</t>
  </si>
  <si>
    <t>"brána 8 - V2b" 2*22</t>
  </si>
  <si>
    <t>"brána 9 - V2b" 24,7</t>
  </si>
  <si>
    <t>915221112</t>
  </si>
  <si>
    <t>Vodorovné dopravní značení stříkaným plastem vodící čára bílá šířky 250 mm souvislá retroreflexní</t>
  </si>
  <si>
    <t>"spedice V10b" 426</t>
  </si>
  <si>
    <t>915231112</t>
  </si>
  <si>
    <t>Vodorovné dopravní značení stříkaným plastem přechody pro chodce, šipky, symboly nápisy bílé retroreflexní</t>
  </si>
  <si>
    <t>"invalida" 0,77</t>
  </si>
  <si>
    <t>"šipka směr" 10*0,27</t>
  </si>
  <si>
    <t>"šipka stání NA" 17*0,23</t>
  </si>
  <si>
    <t>"Brána 8 - šipka směr"4*0,27</t>
  </si>
  <si>
    <t>"Brána 9 - šipka směr" 2*0,27</t>
  </si>
  <si>
    <t>SO 203.4.2 - Následná péč...</t>
  </si>
  <si>
    <t>18 - Povrchové úpravy terénu</t>
  </si>
  <si>
    <t>Povrchové úpravy terénu</t>
  </si>
  <si>
    <t>111151121</t>
  </si>
  <si>
    <t>Pokosení trávníku při souvislé ploše do 1000 m2 parkového v rovině nebo svahu do 1:5</t>
  </si>
  <si>
    <t>Poznámka k položce:_x000D_
Poznámka k položce: Výměry odečteny z výkresu 004 - Situace komunikaci a zpevnenych ploch včetně shrabání listí a zarovnání krtinců</t>
  </si>
  <si>
    <t>3*5*1542,5</t>
  </si>
  <si>
    <t>183451321</t>
  </si>
  <si>
    <t>Provzdušnění trávníku bez přísevu travního osiva plochy přes 1000 m2 v rovině nebo na svahu do 1:5</t>
  </si>
  <si>
    <t>Poznámka k položce:_x000D_
Poznámka k položce: Výměry viz položka č. 111151121</t>
  </si>
  <si>
    <t>2*1542,5</t>
  </si>
  <si>
    <t>183451421</t>
  </si>
  <si>
    <t>Prořezání trávníku bez přísevu plochy přes 1000 m2 v rovině nebo na svahu do 1:5</t>
  </si>
  <si>
    <t>185804312</t>
  </si>
  <si>
    <t>Zalití rostlin vodou plochy záhonů jednotlivě přes 20 m2</t>
  </si>
  <si>
    <t>Poznámka k položce:_x000D_
Poznámka k položce: Výměry viz položka č. 111151121 25 litrů na 1m2 3 x zalití po 10 dnech</t>
  </si>
  <si>
    <t>0,015*1542,5*3*2</t>
  </si>
  <si>
    <t>185851121</t>
  </si>
  <si>
    <t>Dovoz vody pro zálivku rostlin na vzdálenost do 1000 m</t>
  </si>
  <si>
    <t>Poznámka k položce:_x000D_
Poznámka k položce: Výměry viz položka č. 185804312</t>
  </si>
  <si>
    <t>08113910</t>
  </si>
  <si>
    <t>voda povrchová pro jinou potřebu průmyslu a služeb</t>
  </si>
  <si>
    <t>"15l/m2"</t>
  </si>
  <si>
    <t>"0,015m3/m2"</t>
  </si>
  <si>
    <t>"zalití 3x po cca 10 dnech" 2*3*1542,5*0,015</t>
  </si>
  <si>
    <t>185851129</t>
  </si>
  <si>
    <t>Dovoz vody pro zálivku rostlin Příplatek k ceně za každých dalších i započatých 1000 m</t>
  </si>
  <si>
    <t>18-Vlastní.1</t>
  </si>
  <si>
    <t>Rozvojová záruční péče o trávníky - první 2 roky</t>
  </si>
  <si>
    <t>vlastni (SHB)</t>
  </si>
  <si>
    <t>1542,5*3</t>
  </si>
  <si>
    <t>10371500</t>
  </si>
  <si>
    <t>substrát pro trávníky s přídavkem hnojiva</t>
  </si>
  <si>
    <t>"předpklad doplnění na 3% plochy v tl. 15cm"</t>
  </si>
  <si>
    <t>3*1542,5*0,03*0,15</t>
  </si>
  <si>
    <t>00572410</t>
  </si>
  <si>
    <t>osivo směs travní parková</t>
  </si>
  <si>
    <t>"1kg/m2; předpoklad doplnění osiva na 10% plochy" (3*1542,5*0,1)/50</t>
  </si>
  <si>
    <t>25234009.A</t>
  </si>
  <si>
    <t>Herbicid totální</t>
  </si>
  <si>
    <t>"1l/1000m2"</t>
  </si>
  <si>
    <t>3*1,5425</t>
  </si>
  <si>
    <t>998231311</t>
  </si>
  <si>
    <t>Přesun hmot pro sadovnické a krajinářské úpravy - strojně dopravní vzdálenost do 5000 m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</si>
  <si>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</si>
  <si>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</si>
  <si>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SO 203.5 - Úprava podloží - Aktivní zóna</t>
  </si>
  <si>
    <t>122252508</t>
  </si>
  <si>
    <t>Odkopávky a prokopávky nezapažené pro spodní stavbu železnic strojně v hornině třídy těžitelnosti I skupiny 3 Příplatek k cenám za ztížení při rekonstrukcích</t>
  </si>
  <si>
    <t>Poznámka k položce:_x000D_
Poznámka k položce: viz. pol. č. 122252516</t>
  </si>
  <si>
    <t>69311164</t>
  </si>
  <si>
    <t>geotextilie tkaná PES 150/50kN/m</t>
  </si>
  <si>
    <t>561081121-A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</si>
  <si>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</si>
  <si>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Poznámka k položce:_x000D_
Poznámka k položce: planimetrováno ze situace více viz. TZ Hmotnostní dávkování pojiva při úpravě 0,5 m mocné vrstvy zeminy je 18,7 kg pojiva na m2 (2%).</t>
  </si>
  <si>
    <t>5859R1</t>
  </si>
  <si>
    <t>pojivo hydraulické pro stabilizaci zeminy 70% vápna</t>
  </si>
  <si>
    <t>"18,7kg/m2, 2%" 3687*0,0187</t>
  </si>
  <si>
    <t>561081121-B</t>
  </si>
  <si>
    <t>Poznámka k položce:_x000D_
Poznámka k položce: planimetrováno ze situace více viz. TZ Hmotnostní dávkování pojiva při úpravě 0,5 m mocné vrstvy zeminy je 28,05 kg pojiva na m2 (3%).</t>
  </si>
  <si>
    <t>5859R2</t>
  </si>
  <si>
    <t>"28,05kg/m2, 3%" 1147*0,02805</t>
  </si>
  <si>
    <t>122252516</t>
  </si>
  <si>
    <t>Odkopávky a prokopávky zapažené pro silnice a dálnice strojně v hornině třídy těžitelnosti I přes 1 000 do 5 000 m3</t>
  </si>
  <si>
    <t>Poznámka k položce:_x000D_
Poznámka k položce: planimetrováno ze situace</t>
  </si>
  <si>
    <t>"výkop nevhodné zeminy do podloží, odvoz na skládku" 2861*0,5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</si>
  <si>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</si>
  <si>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</si>
  <si>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Poznámka k položce:_x000D_
Poznámka k položce: viz. pol. č. 122252516 V místech s výskytem stávajících inženýrských sítí bude provedena úprava aktivní zóny tak, aby byl dosaženy výsledné parametry dle ČSN 73 6133.  Aktivní zóna bude z kamenité sypaniny tl. 500 mm s ρmin 1600 kg/m³ a CBR&gt;15%, dle ČSN 73 6133 kap. 4.1, 9.1, 9.2. Prováděna bude dle ČSN 73 6133 kap. 9.3 a kontrola zhutnění bude provedena dle ČSN 72 1006 kap. 7.1.3. V místě na parapláňi (podloží AZ) aplikovat separační tkanou geotextilii 3 kN.</t>
  </si>
  <si>
    <t>58344R</t>
  </si>
  <si>
    <t>štěrkodrť frakce 0/125</t>
  </si>
  <si>
    <t>1430,5*2</t>
  </si>
  <si>
    <t>2861+3687+1147</t>
  </si>
  <si>
    <t>D 204 - Areálová kanalizace</t>
  </si>
  <si>
    <t>-16623252</t>
  </si>
  <si>
    <t>-199784508</t>
  </si>
  <si>
    <t>132201213R00</t>
  </si>
  <si>
    <t>Hloubení rýh šířky přes 60 do 200 cm do 10000 m3, v hornině 3, hloubení strojně</t>
  </si>
  <si>
    <t>0,8*26,0*0,78</t>
  </si>
  <si>
    <t>0,8*17,0*0,83</t>
  </si>
  <si>
    <t>1,2*54,0*0,91</t>
  </si>
  <si>
    <t>1,0*20,0*0,97</t>
  </si>
  <si>
    <t>1,2*72,0*1,01</t>
  </si>
  <si>
    <t>1,2*39,0*1,1</t>
  </si>
  <si>
    <t>1,0*21,0*1,12</t>
  </si>
  <si>
    <t>1,2*31,0*1,16</t>
  </si>
  <si>
    <t>1,2*21,0*1,24</t>
  </si>
  <si>
    <t>1,2*9,57*1,84</t>
  </si>
  <si>
    <t>1,2*24,0*1,92</t>
  </si>
  <si>
    <t>1,2*27,55*2,0</t>
  </si>
  <si>
    <t>1,2*53,0*2,26</t>
  </si>
  <si>
    <t>1,2*34,0*3,03</t>
  </si>
  <si>
    <t>1,2*34,0*3,8</t>
  </si>
  <si>
    <t>1,2*6,25*4,0</t>
  </si>
  <si>
    <t>3,0*3,0*3,6</t>
  </si>
  <si>
    <t>1,5*1,5*5,3</t>
  </si>
  <si>
    <t>2*21,0*1,24</t>
  </si>
  <si>
    <t>2*9,57*1,84</t>
  </si>
  <si>
    <t>2*24,0*1,92</t>
  </si>
  <si>
    <t>2*27,55*2,0</t>
  </si>
  <si>
    <t>151101102R00</t>
  </si>
  <si>
    <t>Zřízení pažení a rozepření stěn rýh příložné pro jakoukoliv mezerovitost, hloubky do 4 m</t>
  </si>
  <si>
    <t>2*53,0*2,26</t>
  </si>
  <si>
    <t>2*34,0*3,03</t>
  </si>
  <si>
    <t>2*34,0*3,8</t>
  </si>
  <si>
    <t>2*6,25*4,0</t>
  </si>
  <si>
    <t>151101112R00</t>
  </si>
  <si>
    <t>Odstranění pažení a rozepření rýh příložné , hloubky do 4 m</t>
  </si>
  <si>
    <t>608,3872*10</t>
  </si>
  <si>
    <t>0,8*26,0*0,45</t>
  </si>
  <si>
    <t>0,8*17,0*0,45</t>
  </si>
  <si>
    <t>1,2*54,0*0,45</t>
  </si>
  <si>
    <t>1,0*20,0*0,45</t>
  </si>
  <si>
    <t>1,2*72,0*0,45</t>
  </si>
  <si>
    <t>1,2*39,0*0,45</t>
  </si>
  <si>
    <t>1,0*21,0*0,45</t>
  </si>
  <si>
    <t>1,2*31,0*0,45</t>
  </si>
  <si>
    <t>1,2*21,0*0,45</t>
  </si>
  <si>
    <t>1,2*9,57*0,45</t>
  </si>
  <si>
    <t>1,2*24,0*0,45</t>
  </si>
  <si>
    <t>1,2*27,55*0,45</t>
  </si>
  <si>
    <t>1,2*53,0*0,45</t>
  </si>
  <si>
    <t>1,2*34,0*0,45</t>
  </si>
  <si>
    <t>1,2*6,25*0,45</t>
  </si>
  <si>
    <t>0,8*26,0*0,1</t>
  </si>
  <si>
    <t>0,8*17,0*0,1</t>
  </si>
  <si>
    <t>1,2*54,0*0,1</t>
  </si>
  <si>
    <t>1,0*20,0*0,1</t>
  </si>
  <si>
    <t>1,2*72,0*0,1</t>
  </si>
  <si>
    <t>1,2*39,0*0,1</t>
  </si>
  <si>
    <t>1,0*21,0*0,1</t>
  </si>
  <si>
    <t>1,2*31,0*0,1</t>
  </si>
  <si>
    <t>1,2*21,0*0,1</t>
  </si>
  <si>
    <t>1,2*9,57*0,1</t>
  </si>
  <si>
    <t>1,2*24,0*0,1</t>
  </si>
  <si>
    <t>1,2*27,55*0,1</t>
  </si>
  <si>
    <t>1,2*53,0*0,1</t>
  </si>
  <si>
    <t>1,2*34,0*0,1</t>
  </si>
  <si>
    <t>1,2*6,25*0,1</t>
  </si>
  <si>
    <t>871313121R00</t>
  </si>
  <si>
    <t>Montáž potrubí z trub z plastů těsněných gumovým kroužkem DN 150 mm</t>
  </si>
  <si>
    <t>Poznámka k položce:_x000D_
v otevřeném výkopu ve sklonu do 20 %,</t>
  </si>
  <si>
    <t>871353121R00</t>
  </si>
  <si>
    <t>Montáž potrubí z trub z plastů těsněných gumovým kroužkem DN 200 mm</t>
  </si>
  <si>
    <t>871373121R00</t>
  </si>
  <si>
    <t>Montáž potrubí z trub z plastů těsněných gumovým kroužkem DN 300 mm</t>
  </si>
  <si>
    <t>57,0+97,0</t>
  </si>
  <si>
    <t>871413121R00</t>
  </si>
  <si>
    <t>Montáž potrubí z trub z plastů těsněných gumovým kroužkem DN 500 mm</t>
  </si>
  <si>
    <t>877353121R00</t>
  </si>
  <si>
    <t>Montáž tvarovek na potrubí z trub z plastů těsněných gumovým kroužkem odbočných DN 200 mm</t>
  </si>
  <si>
    <t>877363121R00</t>
  </si>
  <si>
    <t>Montáž tvarovek na potrubí z trub z plastů těsněných gumovým kroužkem odbočných DN 250 mm</t>
  </si>
  <si>
    <t>877373121R00</t>
  </si>
  <si>
    <t>Montáž tvarovek na potrubí z trub z plastů těsněných gumovým kroužkem odbočných DN 300 mm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</si>
  <si>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</si>
  <si>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</si>
  <si>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</si>
  <si>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</si>
  <si>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877373123R00</t>
  </si>
  <si>
    <t>Montáž tvarovek na potrubí z trub z plastů těsněných gumovým kroužkem jednoosých DN 300 mm</t>
  </si>
  <si>
    <t>28611260.AO</t>
  </si>
  <si>
    <t>Trubka kanalizační KGEM SN 12 PVC 160x4,7x1000</t>
  </si>
  <si>
    <t>28611262.AO</t>
  </si>
  <si>
    <t>Trubka kanalizační KGEM SN 12 PVC 160x4,7x5000</t>
  </si>
  <si>
    <t>28611264.AO</t>
  </si>
  <si>
    <t>Trubka kanalizační KGEM SN 12 PVC 200x5,9x3000</t>
  </si>
  <si>
    <t>28611265.AO</t>
  </si>
  <si>
    <t>Trubka kanalizační KGEM SN 12 PVC 200x5,9x5000</t>
  </si>
  <si>
    <t>28611267.AO</t>
  </si>
  <si>
    <t>Trubka kanalizační KGEM SN 12 PVC 250x7,3x3000</t>
  </si>
  <si>
    <t>28611268.AO</t>
  </si>
  <si>
    <t>Trubka kanalizační KGEM SN 12 PVC 250x7,3x5000</t>
  </si>
  <si>
    <t>28611271.AO</t>
  </si>
  <si>
    <t>Trubka kanalizační KGEM SN 12 PVC 315x9,2x3000</t>
  </si>
  <si>
    <t>28611272.AO</t>
  </si>
  <si>
    <t>Trubka kanalizační KGEM SN 12 PVC 315x9,2x5000</t>
  </si>
  <si>
    <t>28611278.AO</t>
  </si>
  <si>
    <t>Trubka kanalizační KGEM SN 12 PVC 500x14,6x5000</t>
  </si>
  <si>
    <t>28651662.AR</t>
  </si>
  <si>
    <t>koleno PVC; 45,0 °; D = 160,0 mm; s 1 hrdlem</t>
  </si>
  <si>
    <t>28651667.AR</t>
  </si>
  <si>
    <t>koleno PVC; 45,0 °; D = 200,0 mm; s 1 hrdlem</t>
  </si>
  <si>
    <t>28651674.AR</t>
  </si>
  <si>
    <t>koleno PVC; 15,0 °; D = 315,0 mm; s 1 hrdlem</t>
  </si>
  <si>
    <t>28651708.AR</t>
  </si>
  <si>
    <t>odbočka PVC; 45,0 °; d1 = 200 mm; d2 = 160 mm; l = 450 mm; hladká, hrdlovaná; DN 200,0 mm; DN2 150 mm</t>
  </si>
  <si>
    <t>28651712.AR</t>
  </si>
  <si>
    <t>odbočka PVC; 45,0 °; d1 = 250 mm; d2 = 160 mm; l = 550 mm; hladká, hrdlovaná; DN 250,0 mm; DN2 150 mm</t>
  </si>
  <si>
    <t>28651717.AR</t>
  </si>
  <si>
    <t>odbočka PVC; 45,0 °; d1 = 315 mm; d2 = 160 mm; l = 680 mm; hladká, hrdlovaná; DN 300,0 mm; DN2 150 mm</t>
  </si>
  <si>
    <t>44,0+245,0</t>
  </si>
  <si>
    <t>65,0+100,0</t>
  </si>
  <si>
    <t>892661111R00</t>
  </si>
  <si>
    <t>Zkoušky těsnosti kanalizačního potrubí zkouška těsnosti kanalizačního potrubí vodou do DN 600 mm</t>
  </si>
  <si>
    <t>892663111R00</t>
  </si>
  <si>
    <t>Zkoušky těsnosti kanalizačního potrubí zabezpečení konců kanalizačního potrubí při tlakových zkouškách vodou do DN 600 mm</t>
  </si>
  <si>
    <t>Napojení kameninových trub do stávající šachty BVK</t>
  </si>
  <si>
    <t>89002R</t>
  </si>
  <si>
    <t>Koordinace napojení a napojení profese D203 do areálové kanalizace, (uliční vpusti, liniové žlaby, štěrbinové žlaby)</t>
  </si>
  <si>
    <t>894412211RBB</t>
  </si>
  <si>
    <t>Šachty z betonových dílců betonové šachty prefabrikované DN 1000, stěna 90 mm, dno přímé V max. 40, hloubka dna 3,26 m, poklop litina 40 t</t>
  </si>
  <si>
    <t>894412211RCB</t>
  </si>
  <si>
    <t>Šachty z betonových dílců betonové šachty prefabrikované DN 1000, stěna 90 mm, dno přímé V max. 40, hloubka dna 4,26 m, poklop litina 40 t</t>
  </si>
  <si>
    <t>894412213RBB</t>
  </si>
  <si>
    <t>Šachty z betonových dílců betonové šachty prefabrikované DN 1000, stěna 90 mm, dno přímé V max. 60, hloubka dna 3,66 m, poklop litina 40 t</t>
  </si>
  <si>
    <t>894412213RCB</t>
  </si>
  <si>
    <t>Šachty z betonových dílců betonové šachty prefabrikované DN 1000, stěna 90 mm, dno přímé V max. 60, hloubka dna 4,66 m, poklop litina 40 t</t>
  </si>
  <si>
    <t>894431331RAB</t>
  </si>
  <si>
    <t>Šachty plastové plastové šachty z dílců D 425 mm, dno přímé s výkyvnými hrdly, D 110 mm, délka šachtové roury 3,00 m, poklop litina 40 t</t>
  </si>
  <si>
    <t>Poznámka k položce:_x000D_
Plastové dno, šachta z korugované trouby, těsnění, šachtová roura teleskopická, rám do teleskopické trouby, poklop litinový.</t>
  </si>
  <si>
    <t>831260019KAM</t>
  </si>
  <si>
    <t>Kanalizace z trub kameninových DN 500, hloubka 5,0 m</t>
  </si>
  <si>
    <t>89001R.1</t>
  </si>
  <si>
    <t>286971042R</t>
  </si>
  <si>
    <t>spojka/nátrubek PP; "in situ"; di = 200,0 mm</t>
  </si>
  <si>
    <t>D 205 - Areálové rozvody vody, přípojky</t>
  </si>
  <si>
    <t>1,2*29,0*1,2</t>
  </si>
  <si>
    <t>1,2*2,0*1,3</t>
  </si>
  <si>
    <t>1,2*6,0*1,3</t>
  </si>
  <si>
    <t>1,2*72,0*1,3</t>
  </si>
  <si>
    <t>1,2*44,0*1,8</t>
  </si>
  <si>
    <t>1,2*76,0*1,8</t>
  </si>
  <si>
    <t>2*29,0*1,2</t>
  </si>
  <si>
    <t>2*2,0*1,3</t>
  </si>
  <si>
    <t>2*6,0*1,3</t>
  </si>
  <si>
    <t>2*72,0*1,3</t>
  </si>
  <si>
    <t>2*44,0*1,8</t>
  </si>
  <si>
    <t>2*76,0*1,8</t>
  </si>
  <si>
    <t>153,45*10</t>
  </si>
  <si>
    <t>1,2*29,0*(1,2-0,45-0,1)</t>
  </si>
  <si>
    <t>1,2*2,0*(1,3-0,45-0,1)</t>
  </si>
  <si>
    <t>1,2*6,0*(1,3-0,45-0,1)</t>
  </si>
  <si>
    <t>1,2*72,0*(1,3-0,45-0,1)</t>
  </si>
  <si>
    <t>1,2*3,5*(1,4-0,45-0,1)</t>
  </si>
  <si>
    <t>1,2*44,0*(1,8-0,45-0,1)</t>
  </si>
  <si>
    <t>1,2*76,0*(1,8-0,45-0,1)</t>
  </si>
  <si>
    <t>1,2*29,0*0,45</t>
  </si>
  <si>
    <t>1,2*44,0*0,45</t>
  </si>
  <si>
    <t>1,2*76,0*0,45</t>
  </si>
  <si>
    <t>831990101RA0</t>
  </si>
  <si>
    <t>Příplatky k cenám trubního vedení za trasu ve vozovce živičné, při šířce rýhy do 0,80 m</t>
  </si>
  <si>
    <t>Poznámka k položce:_x000D_
Včetně spotřeba vody při řezání asfaltového krytu.</t>
  </si>
  <si>
    <t>44,0+76,0</t>
  </si>
  <si>
    <t>1,2*29,0*0,1</t>
  </si>
  <si>
    <t>1,2*44,0*0,1</t>
  </si>
  <si>
    <t>1,2*76,0*0,1</t>
  </si>
  <si>
    <t>871161121R00</t>
  </si>
  <si>
    <t>Montáž potrubí z plastických hmot z tlakových trubek polyetylenových, vnějšího průměru 32 mm</t>
  </si>
  <si>
    <t>871171121R00</t>
  </si>
  <si>
    <t>Montáž potrubí z plastických hmot z tlakových trubek polyetylenových, vnějšího průměru 40 mm</t>
  </si>
  <si>
    <t>871211121R00</t>
  </si>
  <si>
    <t>Montáž potrubí z plastických hmot z tlakových trubek polyetylenových, vnějšího průměru 63 mm</t>
  </si>
  <si>
    <t>28613780R</t>
  </si>
  <si>
    <t>trubka plastová vodovodní hladká; HDPE (PE 100); SDR 11,0; PN 16; D = 32,0 mm; s = 3,00 mm; l = 12 000,0 mm</t>
  </si>
  <si>
    <t>28613781R</t>
  </si>
  <si>
    <t>trubka plastová vodovodní hladká; HDPE (PE 100); SDR 11,0; PN 16; D = 40,0 mm; s = 3,70 mm; l = 12 000,0 mm</t>
  </si>
  <si>
    <t>28613783R</t>
  </si>
  <si>
    <t>trubka plastová vodovodní hladká; HDPE (PE 100); SDR 11,0; PN 16; D = 63,0 mm; s = 5,80 mm; l = 12 000,0 mm</t>
  </si>
  <si>
    <t>388996141R00</t>
  </si>
  <si>
    <t>Trubky tělesa trubkového kabelovodu chránička kabelu z HDPE, DN do 110 mm, v otevřeném výkopu</t>
  </si>
  <si>
    <t>Poznámka k položce:_x000D_
Včetně spojek.</t>
  </si>
  <si>
    <t>891249111R00</t>
  </si>
  <si>
    <t>Montáž vodovodních armatur na potrubí navrtávacích pasů s ventilem Jt 1 Mpa na potrubí z trub osinkocementových, litinových, ocelových nebo plastických hmot, DN 80 mm</t>
  </si>
  <si>
    <t>892241111R00</t>
  </si>
  <si>
    <t>Tlakové zkoušky vodovodního potrubí DN do 80 mm</t>
  </si>
  <si>
    <t>Poznámka k položce:_x000D_
přísun, montáže, demontáže a odsunu zkoušecího čerpadla, napuštění tlakovou vodou a dodání vody pro tlakovou zkoušku,</t>
  </si>
  <si>
    <t>90,0+125,0+50,0</t>
  </si>
  <si>
    <t>899721112R00</t>
  </si>
  <si>
    <t>Výstražné fólie výstražná fólie pro vodovod, šířka 30 cm</t>
  </si>
  <si>
    <t>722172917R00</t>
  </si>
  <si>
    <t>Opravy vodovodního potrubí z plastových trubek propojení plastového potrubí polyfuzí, D 63 mm</t>
  </si>
  <si>
    <t>42291313.MR</t>
  </si>
  <si>
    <t>souprava zemní tuhá Y 1023; pro navrtávací pasy s kul.uzávěrem; DN 80-300; vel.závitu G 1"; D = 40,0 mm; L = 1 400 mm; krycí hloubka 1,5 m</t>
  </si>
  <si>
    <t>42291357R</t>
  </si>
  <si>
    <t>poklop šoupátkový tvárná litina; použití pro plyn, k ochraně zemních souprav osazených na šoupátkách, čichaček na chráničkách, kulových kohoutů se zemní soupravou, k zabudování do terénu a vozovek; ochrana proti korozi asfaltový nátěr vně i uvnitř; h = 21</t>
  </si>
  <si>
    <t>772866623</t>
  </si>
  <si>
    <t>422915501R</t>
  </si>
  <si>
    <t>deska podkladová pro šoupátkové poklopy</t>
  </si>
  <si>
    <t>-1842196897</t>
  </si>
  <si>
    <t>D 206 - Areálový rozvod plynu, přípojky</t>
  </si>
  <si>
    <t>8 - Trubní vedení</t>
  </si>
  <si>
    <t>1,2*285,0*1,4</t>
  </si>
  <si>
    <t>0,8*6,0*0,8</t>
  </si>
  <si>
    <t>0,8*21,0*0,95</t>
  </si>
  <si>
    <t>1,2*83,0*1,19</t>
  </si>
  <si>
    <t>2*285,0*1,4</t>
  </si>
  <si>
    <t>208,44*10</t>
  </si>
  <si>
    <t>1,2*285,0*(1,4-0,35-0,1)</t>
  </si>
  <si>
    <t>0,8*6,0*(0,8-0,35-0,1)</t>
  </si>
  <si>
    <t>0,8*21,0*(0,95-0,35-0,1)</t>
  </si>
  <si>
    <t>1,2*83,0*(1,19-0,35-0,1)</t>
  </si>
  <si>
    <t>1,2*285,0*0,35</t>
  </si>
  <si>
    <t>0,8*6,0*0,35</t>
  </si>
  <si>
    <t>0,8*21,0*0,35</t>
  </si>
  <si>
    <t>1,2*83,0*0,35</t>
  </si>
  <si>
    <t>841990140RA0</t>
  </si>
  <si>
    <t>Příplatky za trasu plynovodu ve vozovce v komunikaci asfaltobetonové, šířka rýhy 500 mm</t>
  </si>
  <si>
    <t>Poznámka k položce:_x000D_
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</si>
  <si>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1,2*285,0*0,1</t>
  </si>
  <si>
    <t>0,8*6,0*0,1</t>
  </si>
  <si>
    <t>1,2*83,0*0,1</t>
  </si>
  <si>
    <t>349121102RT2</t>
  </si>
  <si>
    <t>Montáž prefabrikátu pro umístění plynoměru skříně včetně stříšky a dvířek (nadzemní prvky) včetně dodávky komponentů pro skříň 140x60x187 cm</t>
  </si>
  <si>
    <t>285,0+6,0+21,0+83,0</t>
  </si>
  <si>
    <t>28613607R</t>
  </si>
  <si>
    <t>trubka plastová plynovodní hladká; PE 100+; SDR 11,0; PN 16; D = 38,0 mm; l = 100000,0 mm</t>
  </si>
  <si>
    <t>899731111R00</t>
  </si>
  <si>
    <t>Signalizační vodič CYY, 1,5 mm2</t>
  </si>
  <si>
    <t>-1163754158</t>
  </si>
  <si>
    <t>723190914R00</t>
  </si>
  <si>
    <t>Opravy plynovodního potrubí navaření odbočky na potrubí DN 25</t>
  </si>
  <si>
    <t>460510282RT1</t>
  </si>
  <si>
    <t>Kabelová trasa prefa, na povrchu TK 2, včetně dodávky žlabu a poklopu</t>
  </si>
  <si>
    <t>28653070.PL</t>
  </si>
  <si>
    <t>Přechodka PE-ocel D 32x1", dodávka + montáž</t>
  </si>
  <si>
    <t>-1667684179</t>
  </si>
  <si>
    <t>D 207 - Areálové kabelové rozvody NN</t>
  </si>
  <si>
    <t>D 207.1 - Brána 10</t>
  </si>
  <si>
    <t>210220022RT1</t>
  </si>
  <si>
    <t>Montáž uzemňovacího vedení v zemi, včetně svorek, propojení a izolace spojů, z drátů ocelových pozinkovaných (FeZn), , včetně dodávky drátu průměru 10 mm</t>
  </si>
  <si>
    <t>210102004MTZ</t>
  </si>
  <si>
    <t>Montáž kabelové spojky</t>
  </si>
  <si>
    <t>3543237R</t>
  </si>
  <si>
    <t>Kabelová spojka kabelu AYKY 3x240+120</t>
  </si>
  <si>
    <t>Vytyčení a zaměření ostatních sítí</t>
  </si>
  <si>
    <t>Napojení stávajícího kabelu AYKY 4x240 do nové rozpojovací skříně</t>
  </si>
  <si>
    <t>Rozpojovací skřín SR402/NKW2</t>
  </si>
  <si>
    <t>3582535R2</t>
  </si>
  <si>
    <t>PNA000 200A gG Pojistka nožová 200A gG velikost 000</t>
  </si>
  <si>
    <t>Výkop + zához, pro rozpojovací skříň</t>
  </si>
  <si>
    <t>Osazení rozpojovací skříně</t>
  </si>
  <si>
    <t>Podružný montážní materiál</t>
  </si>
  <si>
    <t>35436R120</t>
  </si>
  <si>
    <t>Kabelová koncovka pro napojení 120</t>
  </si>
  <si>
    <t>35436R240</t>
  </si>
  <si>
    <t>Kabelová koncovka pro napojení 240</t>
  </si>
  <si>
    <t>210901098RT1</t>
  </si>
  <si>
    <t>Vodiče, šňůry a kabely hliníkové kabel silový AYKY 1 kV, 3x240 + 120 mm2, pevně uložený včetně dodávky materiálu - kabel s Al jádrem 1-AYKY 3x240 + 120 mm2</t>
  </si>
  <si>
    <t>Zapravení osazení nových rozvaděčů</t>
  </si>
  <si>
    <t>230191017R00</t>
  </si>
  <si>
    <t>Uložení chráničky ve výkopu PE 110x6,3mm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</si>
  <si>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</si>
  <si>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460010023RT1</t>
  </si>
  <si>
    <t>Vytýčení kabelové trasy ve volném terénu, délka trasy do 100 m</t>
  </si>
  <si>
    <t>km</t>
  </si>
  <si>
    <t>460420022R00</t>
  </si>
  <si>
    <t>Zřízení kabelového lože v rýze š. do 65 cm z písku</t>
  </si>
  <si>
    <t>460620014FT1</t>
  </si>
  <si>
    <t>Finální úprava povrchu</t>
  </si>
  <si>
    <t>0,35*5</t>
  </si>
  <si>
    <t>D 207.2 - Brána 9</t>
  </si>
  <si>
    <t>3543237R4</t>
  </si>
  <si>
    <t>Kabelová spojka kabelu AYKY 4x240</t>
  </si>
  <si>
    <t>Rozpojovací skřín SR602/NKW2</t>
  </si>
  <si>
    <t>358253504R0</t>
  </si>
  <si>
    <t>PNA000 80A gG Pojistka nožová 80A gG velikost 000</t>
  </si>
  <si>
    <t>35436R102</t>
  </si>
  <si>
    <t>Kabelová koncovka pro napojení 25</t>
  </si>
  <si>
    <t>210901098RT2</t>
  </si>
  <si>
    <t>Kabel silový AYKY 1kV 4x240 mm2 pevně uložený, včetně dodávky kabelu AYKY 4x240</t>
  </si>
  <si>
    <t>210810054RT2</t>
  </si>
  <si>
    <t>Montáž kabelu CYKY 750 V, 4 x 25 mm2, pevně uloženého, včetně dodávky kabelu</t>
  </si>
  <si>
    <t>230191010R07</t>
  </si>
  <si>
    <t>Uložení chráničky ve výkopu 75 mm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</si>
  <si>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</si>
  <si>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použití těsnicího kroužku IP 67</t>
  </si>
  <si>
    <t>Zapravení a osazení nových rozvaděčů</t>
  </si>
  <si>
    <t>460200304R35</t>
  </si>
  <si>
    <t>Výkop kabelové rýhy 35/120 cm hor.4</t>
  </si>
  <si>
    <t>460560304R35</t>
  </si>
  <si>
    <t>Zához rýhy 35/120 cm, hornina třídy 4</t>
  </si>
  <si>
    <t>0,35*22</t>
  </si>
  <si>
    <t>D 207.3 - Brána 8</t>
  </si>
  <si>
    <t>0,35*50</t>
  </si>
  <si>
    <t>D 207.4 - Brána 7</t>
  </si>
  <si>
    <t>358253504R8</t>
  </si>
  <si>
    <t>0,35*18</t>
  </si>
  <si>
    <t>D 207.5 - Spedice</t>
  </si>
  <si>
    <t>3582535R1</t>
  </si>
  <si>
    <t>PNA000 100A gG Pojistka nožová 100A gG velikost 000</t>
  </si>
  <si>
    <t>35436R103</t>
  </si>
  <si>
    <t>Kabelová koncovka pro napojení 35</t>
  </si>
  <si>
    <t>210810110RT4</t>
  </si>
  <si>
    <t>Kabel CYKY-m 1 kV 4x35 pevně uložený, včetně dodávky kabelu</t>
  </si>
  <si>
    <t>0,35*25</t>
  </si>
  <si>
    <t>D 207.6 - Odpadové hospodářství</t>
  </si>
  <si>
    <t>210102005MTZ</t>
  </si>
  <si>
    <t>3543237C4</t>
  </si>
  <si>
    <t>Kabelová spojka kabelu CYKYY 4x240</t>
  </si>
  <si>
    <t>Napojení stávajícího kabelu CYKY 4x240 do nové rozpojovací skříně</t>
  </si>
  <si>
    <t>0,35*95</t>
  </si>
  <si>
    <t>D 208 - Venkovní osvětlení</t>
  </si>
  <si>
    <t>_03 - Osvětlení</t>
  </si>
  <si>
    <t>210220021RT1</t>
  </si>
  <si>
    <t>Montáž uzemňovacího vedení v zemi, včetně svorek, propojení a izolace spojů, z profilů ocelových pozinkovaných (FeZn), , včetně dodávky pásku 30 x 4 mm, bez nátěru</t>
  </si>
  <si>
    <t>210101252R00</t>
  </si>
  <si>
    <t>Montáž spojky kabelové 1 kV SV, litinové, do průřezu 4x16 mm2</t>
  </si>
  <si>
    <t>3543230C</t>
  </si>
  <si>
    <t>Kabelová spojka kabelu CYKY 4X16</t>
  </si>
  <si>
    <t>Napojení stávajícího kabelu CYKY 4x16 na nový</t>
  </si>
  <si>
    <t>Stožárová svorkovnice 1–3 pojistky D01 / E14 – max. 16 A / 400 V; VÝVOD 1–2 kabely / 5 x 1–2,5 mm2</t>
  </si>
  <si>
    <t>Poznámka k položce:_x000D_
PŘÍVOD Max. tři kabely 5 x 6–16 mm2; Provedení systém TN-S, resp. TN-C;  277X80X60mm;včetně stožárové výzbroje a jistících prvků a přepěťové ochrany, pro instalaci do opláštění objektů.</t>
  </si>
  <si>
    <t>Montáž a osazení svorkovnice VO na fasádu objektu</t>
  </si>
  <si>
    <t>210220301RMV</t>
  </si>
  <si>
    <t>Svorka hromosvodová do 2 šroubů /SS, SZ, SO/, včetně dodávky svorky MV</t>
  </si>
  <si>
    <t>Antikorozní úprava zemnící svorky</t>
  </si>
  <si>
    <t>210810054RT1</t>
  </si>
  <si>
    <t>Montáž kabelu CYKY 750 V, 4 x 16 mm2, pevně uloženého, včetně dodávky kabelu</t>
  </si>
  <si>
    <t>230191003R32</t>
  </si>
  <si>
    <t>Uložení chráničky ve výkopu 32 mm</t>
  </si>
  <si>
    <t>3457114700R3</t>
  </si>
  <si>
    <t>230191005R05</t>
  </si>
  <si>
    <t>Uložení chráničky ve výkopu 50 mm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</si>
  <si>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</si>
  <si>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</si>
  <si>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210-2-001</t>
  </si>
  <si>
    <t>Zapravení osazení svorkovnic ve fasádě</t>
  </si>
  <si>
    <t>348-SV1</t>
  </si>
  <si>
    <t>SV 1 - LED uliční svítidlo s LED 24x; 500mA; IP66;4000K;390X230X133mm;38W;5414lm; 142lm/W, světle šedá písková textura RAL9006; Vybaveno 50% redukcí výkonu; ochrana proti rázům napětí</t>
  </si>
  <si>
    <t>348-SV1v</t>
  </si>
  <si>
    <t>SV 1+ - Výložník pro montáž na stěnu</t>
  </si>
  <si>
    <t>348-SV2</t>
  </si>
  <si>
    <t>SV 2 - LED uliční svítidlo s 12xLED; 350mA;IP66; 4000K;390x230x133mm;15W;1991lm; 142lm/W, světle šedá písková textura RAL9006; Vybaveno 50% redukcí výkonu; ochrana proti rázům napětí</t>
  </si>
  <si>
    <t>348-SV2s</t>
  </si>
  <si>
    <t>SV 2+ - Sloup 4 m vč. Výzbroje</t>
  </si>
  <si>
    <t>348-SV2v</t>
  </si>
  <si>
    <t>SV 2+ -Výložník pro montáž na stěnu</t>
  </si>
  <si>
    <t>348-SV3</t>
  </si>
  <si>
    <t>SV 3 - LED uliční svítidlo s 12xLED; 700mA;IP66; 4000K;390x230x133mm;28W;3690lm, světle šedá písková textura RAL9006; Vybaveno 50% redukcí výkonu; ochrana proti rázům napětí</t>
  </si>
  <si>
    <t>348-SV3v</t>
  </si>
  <si>
    <t>SV 3+ - Výložník pro montáž na stěnu</t>
  </si>
  <si>
    <t>348-4</t>
  </si>
  <si>
    <t>SV 4 - LED uliční svítidlo s 24xLED; 500mA;IP66; 4000K;390X230X133mm;38W;5445lm, světle šedá písková textura RAL9006; Vybaveno 50% redukcí výkonu; ochrana proti rázům napětí</t>
  </si>
  <si>
    <t>348-SV4v</t>
  </si>
  <si>
    <t>SV 4+ - Výložník pro montáž na stěnu</t>
  </si>
  <si>
    <t>348-SV5</t>
  </si>
  <si>
    <t>SV 5 - LED uliční svítidlo s 24xLED; 700mA;IP66; 4000K;390x230x133mm;52W;7272lm, světle šedá písková textura RAL9006; Vybaveno 50% redukcí výkonu; ochrana proti rázům napětí</t>
  </si>
  <si>
    <t>348-SV5v</t>
  </si>
  <si>
    <t>SV 5+ - Výložník pro montáž na stěnu</t>
  </si>
  <si>
    <t>348-SV6</t>
  </si>
  <si>
    <t>SV 6 - LED kompaktní prostorový světlomet včetně předřadníku; 500mA;IP66; 4000K; 462x265x139mm;38W, 5308lm; světle šedá písková textura RAL9006; Vybaveno 50% redukcí výkonu; ochrana proti rázům napětí</t>
  </si>
  <si>
    <t>348-SV6s</t>
  </si>
  <si>
    <t>SV 6+ - Sloup 9 m vč. Výzbroje</t>
  </si>
  <si>
    <t>348-SV6v</t>
  </si>
  <si>
    <t>SV 6+ - Výložník pro montáž reflektoru, 1x</t>
  </si>
  <si>
    <t>348-SV7</t>
  </si>
  <si>
    <t>SV 7 - LED kompaktní prostorový světlomet včetně předřadníku;350mA;IP66;4000K; 462x265x139mm; 39W, 5791lm; světle šedá písková textura RAL9006; Vybaveno 50% redukcí výkonu; ochrana proti rázům napětí</t>
  </si>
  <si>
    <t>348-SV7s</t>
  </si>
  <si>
    <t>SV 7+ - Sloup 9 m vč. Výzbroje</t>
  </si>
  <si>
    <t>348-SV7v</t>
  </si>
  <si>
    <t>SV 7+ - Výložník pro montáž reflektoru, 1x</t>
  </si>
  <si>
    <t>348-SV8</t>
  </si>
  <si>
    <t>SV 8 - LED kompaktní prostorový světlomet včetně předřadníku; 500mA;IP66;4000K; 462x265x139mm; 55W, 7927lm; světle šedá písková textura RAL9006; Vybaveno 50% redukcí výkonu; ochrana proti rázům napětí</t>
  </si>
  <si>
    <t>348-SV8s</t>
  </si>
  <si>
    <t>SV 8+ - Sloup 9 m vč. Výzbroje</t>
  </si>
  <si>
    <t>348-SV8v</t>
  </si>
  <si>
    <t>SV 8+ Výložník pro montáž reflektoru, 2x</t>
  </si>
  <si>
    <t>65010631MTZ</t>
  </si>
  <si>
    <t>Montáž výložníku</t>
  </si>
  <si>
    <t>2+1+9+7+2+2+8+1</t>
  </si>
  <si>
    <t>21020211MTZ</t>
  </si>
  <si>
    <t>2+4+9+7+2+2+8+2</t>
  </si>
  <si>
    <t>65080DMT</t>
  </si>
  <si>
    <t>Demontáž stávajícího VO včetně likvidace</t>
  </si>
  <si>
    <t>34195KPLS</t>
  </si>
  <si>
    <t>460050704R00</t>
  </si>
  <si>
    <t>Jáma do 2 m3 pro stožár veř.osvětlení, hor.4,ručně</t>
  </si>
  <si>
    <t>460080002R00</t>
  </si>
  <si>
    <t>Betonový základ do bednění</t>
  </si>
  <si>
    <t>460010023R00</t>
  </si>
  <si>
    <t>Vytýčení kabelové trasy ve volném terénu</t>
  </si>
  <si>
    <t>0,35*520</t>
  </si>
  <si>
    <t>D 209 - Areálové rozvody slaboproudu, přípojky</t>
  </si>
  <si>
    <t>D 209.1 - Brána 9</t>
  </si>
  <si>
    <t>211800813R10</t>
  </si>
  <si>
    <t>Uložení sdělovacího kabelu, 10x4x6</t>
  </si>
  <si>
    <t>34126144R</t>
  </si>
  <si>
    <t>kabel TCEPKPFLE; sdělovací; pevné uložení vnitřní, pevné uložení do země a vně; Cu plná holá jádra; počet prvků 10; počet žil v prvku 4; vnější průměr 18,0 mm; jmen.prům.jádra 0,60 mm; teplota použití -40 až 70 °C; barva pláště černá</t>
  </si>
  <si>
    <t>222080201R00</t>
  </si>
  <si>
    <t>Optický kabel v trubce</t>
  </si>
  <si>
    <t>341333032R</t>
  </si>
  <si>
    <t>kabel optický vlákno jednovidové 9/125 µm; počet vláken 12; vnější průměr 6,2 mm; plášť vnější LSZH pro vnitřní/vnější užití; teplota provozní -30 až 70 °C; teplota pro pokládku a montáž -5 až 40 °C; použití vnější páteřní trasy sítí, vedlejší rozvody, telekomunikační a datové přenosy</t>
  </si>
  <si>
    <t>pár</t>
  </si>
  <si>
    <t>220-1-005</t>
  </si>
  <si>
    <t>Napojení optické kabeláže ve stávající Serverovně KK G6</t>
  </si>
  <si>
    <t>Napojení METALICKÉ kabeláže ve stávající Serverovně KK Z</t>
  </si>
  <si>
    <t>Napojení do nového rozvaděče RACK brány 9</t>
  </si>
  <si>
    <t>220-1-013</t>
  </si>
  <si>
    <t>0,35*600</t>
  </si>
  <si>
    <t>D 209.2 - Brána 8</t>
  </si>
  <si>
    <t>Napojení do nového rozvaděče RACK brány 8</t>
  </si>
  <si>
    <t>0,35*410</t>
  </si>
  <si>
    <t>D 209.3 - Brána 7</t>
  </si>
  <si>
    <t>_13 - Přístroje</t>
  </si>
  <si>
    <t>220-13-001</t>
  </si>
  <si>
    <t>Napojení nových deseti kamer pro brány v ústředně brány 4 na PCO</t>
  </si>
  <si>
    <t>220-13-002</t>
  </si>
  <si>
    <t>Rekordér KAMERY BRAN; Počet kamer IP: do 16 kamer Max. rozlišení záznamu: 12 Megapixel, Počet HDD slotů: 2x; Video výstup: HDMI / VGA + BNC; Alarmy In / Out: 4 / 1</t>
  </si>
  <si>
    <t>220-13-003</t>
  </si>
  <si>
    <t>Napojení rekordéru na stávající systém PCO</t>
  </si>
  <si>
    <t>220-13-004</t>
  </si>
  <si>
    <t>Oživení, montáž, proškolení obsluhy</t>
  </si>
  <si>
    <t>2108502R50</t>
  </si>
  <si>
    <t>Uložení sdělovacího kabelu 50x4x0,6</t>
  </si>
  <si>
    <t>34126149R</t>
  </si>
  <si>
    <t>kabel TCEPKPFLE; sdělovací; pevné uložení vnitřní, pevné uložení do země a vně; Cu plná holá jádra; počet prvků 50; počet žil v prvku 4; vnější průměr 33,0 mm; jmen.prům.jádra 0,60 mm; teplota použití -40 až 70 °C; barva pláště černá</t>
  </si>
  <si>
    <t>Kabelová spojka metalického kabelu TCEPKPFLE 50x4x0,5</t>
  </si>
  <si>
    <t>Napojení optické kabeláže ve stávající Serverovně KK P</t>
  </si>
  <si>
    <t>Napojení do nového rozvaděče RACK brány 7</t>
  </si>
  <si>
    <t>220-1-014</t>
  </si>
  <si>
    <t>0,35*120</t>
  </si>
  <si>
    <t>D 209.4 - Spedice</t>
  </si>
  <si>
    <t>2118008R00</t>
  </si>
  <si>
    <t>Uložení sdělovacího kabelu</t>
  </si>
  <si>
    <t>34126146R</t>
  </si>
  <si>
    <t>kabel TCEPKPFLE; sdělovací; pevné uložení vnitřní, pevné uložení do země a vně; Cu plná holá jádra; počet prvků 20; počet žil v prvku 4; vnější průměr 23,5 mm; jmen.prům.jádra 0,60 mm; teplota použití -40 až 70 °C; barva pláště černá</t>
  </si>
  <si>
    <t>Napojení kabeláže v rozvaděč SLP nové brány 7</t>
  </si>
  <si>
    <t>Napojení do nového rozvaděče RACK Spedice</t>
  </si>
  <si>
    <t>0,35*10</t>
  </si>
  <si>
    <t>D 209.5 - Odpadové hospodářství</t>
  </si>
  <si>
    <t>Napojení do nového rozvaděče RACK OH</t>
  </si>
  <si>
    <t>0,35*110</t>
  </si>
  <si>
    <t>D 210 - Odlučovač ropných látek</t>
  </si>
  <si>
    <t>276943003</t>
  </si>
  <si>
    <t>473448359</t>
  </si>
  <si>
    <t>2,5*2,5*3,2</t>
  </si>
  <si>
    <t>2,5*2,5*2,7</t>
  </si>
  <si>
    <t>7,925*10</t>
  </si>
  <si>
    <t>19,4+9,55</t>
  </si>
  <si>
    <t>1,87+0,96</t>
  </si>
  <si>
    <t>8000001R</t>
  </si>
  <si>
    <t>Odlučovač ropných látek NS50, dodávka + montáž</t>
  </si>
  <si>
    <t>8000002R</t>
  </si>
  <si>
    <t>Odlučovač ropných látek NS3, dodávka + montáž</t>
  </si>
  <si>
    <t>8000003R</t>
  </si>
  <si>
    <t>Nástavné skruže a kroužky</t>
  </si>
  <si>
    <t>vykop</t>
  </si>
  <si>
    <t>výkopy zeminy</t>
  </si>
  <si>
    <t>203,656</t>
  </si>
  <si>
    <t>zasyp</t>
  </si>
  <si>
    <t>zásyp</t>
  </si>
  <si>
    <t>123,714</t>
  </si>
  <si>
    <t>obsyp</t>
  </si>
  <si>
    <t>obsyp potrubí</t>
  </si>
  <si>
    <t>18,679</t>
  </si>
  <si>
    <t>vykop_r</t>
  </si>
  <si>
    <t>výkop ruční</t>
  </si>
  <si>
    <t>31,815</t>
  </si>
  <si>
    <t>IO 314 - Splašková kanalizace - přípojka lanovka stanice Riviéra</t>
  </si>
  <si>
    <t>115101201</t>
  </si>
  <si>
    <t>CS ÚRS 2021 02</t>
  </si>
  <si>
    <t>1269268811</t>
  </si>
  <si>
    <t>Online PSC</t>
  </si>
  <si>
    <t>https://podminky.urs.cz/item/CS_URS_2021_02/115101201</t>
  </si>
  <si>
    <t xml:space="preserve"> šachta  ŠJP-71  a napojení na stávající šachtu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</si>
  <si>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</si>
  <si>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</si>
  <si>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-2143425599</t>
  </si>
  <si>
    <t>https://podminky.urs.cz/item/CS_URS_2021_02/119001421</t>
  </si>
  <si>
    <t>132254204</t>
  </si>
  <si>
    <t>Hloubení zapažených rýh šířky přes 800 do 2 000 mm strojně s urovnáním dna do předepsaného profilu a spádu v hornině třídy těžitelnosti I skupiny 3 přes 100 do 500 m3</t>
  </si>
  <si>
    <t>-499943025</t>
  </si>
  <si>
    <t>https://podminky.urs.cz/item/CS_URS_2021_02/132254204</t>
  </si>
  <si>
    <t>potrubí</t>
  </si>
  <si>
    <t>((2,71+2)/2+0,021+0,12+0,1)*(31,32-4,07)*1,342</t>
  </si>
  <si>
    <t>((2+1,99)/2+0,021+0,12+0,1)*(37,47-31,32)*1,342</t>
  </si>
  <si>
    <t>11,74*5,16</t>
  </si>
  <si>
    <t>šachty</t>
  </si>
  <si>
    <t>(2,64*2,64)*(2+1,99+(0,2+0,25)*0,3*2)</t>
  </si>
  <si>
    <t>(vykop-vykop_r)*0,5</t>
  </si>
  <si>
    <t>132354204</t>
  </si>
  <si>
    <t>Hloubení zapažených rýh šířky přes 800 do 2 000 mm strojně s urovnáním dna do předepsaného profilu a spádu v hornině třídy těžitelnosti II skupiny 4 přes 100 do 500 m3</t>
  </si>
  <si>
    <t>-526907080</t>
  </si>
  <si>
    <t>https://podminky.urs.cz/item/CS_URS_2021_02/132354204</t>
  </si>
  <si>
    <t>133212012</t>
  </si>
  <si>
    <t>Hloubení šachet ručně zapažených i nezapažených v horninách třídy těžitelnosti I skupiny 3, půdorysná plocha výkopu přes 4 do 20 m2</t>
  </si>
  <si>
    <t>1216028003</t>
  </si>
  <si>
    <t>https://podminky.urs.cz/item/CS_URS_2021_02/133212012</t>
  </si>
  <si>
    <t>11,74*2,71</t>
  </si>
  <si>
    <t>vykop_r*0,5</t>
  </si>
  <si>
    <t>133312012</t>
  </si>
  <si>
    <t>Hloubení šachet ručně zapažených i nezapažených v horninách třídy těžitelnosti II skupiny 4, půdorysná plocha výkopu přes 4 do 20 m2</t>
  </si>
  <si>
    <t>1661315487</t>
  </si>
  <si>
    <t>https://podminky.urs.cz/item/CS_URS_2021_02/133312012</t>
  </si>
  <si>
    <t>139001101</t>
  </si>
  <si>
    <t>Příplatek k cenám hloubených vykopávek za ztížení vykopávky v blízkosti podzemního vedení nebo výbušnin pro jakoukoliv třídu horniny</t>
  </si>
  <si>
    <t>-1266166920</t>
  </si>
  <si>
    <t>https://podminky.urs.cz/item/CS_URS_2021_02/139001101</t>
  </si>
  <si>
    <t>151301202</t>
  </si>
  <si>
    <t>Zřízení pažení stěn výkopu bez rozepření nebo vzepření hnané, hloubky přes 4 do 8 m</t>
  </si>
  <si>
    <t>-436436637</t>
  </si>
  <si>
    <t>https://podminky.urs.cz/item/CS_URS_2021_02/151301202</t>
  </si>
  <si>
    <t>14,1*5,16</t>
  </si>
  <si>
    <t>151301212</t>
  </si>
  <si>
    <t>Odstranění pažení stěn výkopu bez rozepření nebo vzepření s uložením pažin na vzdálenost do 3 m od okraje výkopu hnané, hloubky přes 4 do 8 m</t>
  </si>
  <si>
    <t>-1521072349</t>
  </si>
  <si>
    <t>https://podminky.urs.cz/item/CS_URS_2021_02/151301212</t>
  </si>
  <si>
    <t>15130130R2</t>
  </si>
  <si>
    <t>Zřízení rozepření zapažených stěn výkopů s potřebným přepažováním při pažení hnaném, hloubky přes 4 do 8 m (do ocelových rámů)</t>
  </si>
  <si>
    <t>-1756919450</t>
  </si>
  <si>
    <t>15130131R2</t>
  </si>
  <si>
    <t>Odstranění rozepření stěn výkopů s uložením materiálu na vzdálenost do 3 m od okraje výkopu pažení hnaného, hloubky přes 4 do 8 m (do ocelových rámů)</t>
  </si>
  <si>
    <t>-58461295</t>
  </si>
  <si>
    <t>151811132</t>
  </si>
  <si>
    <t>Zřízení pažicích boxů pro pažení a rozepření stěn rýh podzemního vedení hloubka výkopu do 4 m, šířka přes 1,2 do 2,5 m</t>
  </si>
  <si>
    <t>295618745</t>
  </si>
  <si>
    <t>((2,71+2)/2+0,021+0,12+0,1)*(31,32-4,07)*2</t>
  </si>
  <si>
    <t>((2+1,99)/2+0,021+0,12+0,1)*(37,47-31,32)*2</t>
  </si>
  <si>
    <t>(2,64+2,64)*2*(1,99+(0,2+0,25)*0,3)</t>
  </si>
  <si>
    <t>151811232</t>
  </si>
  <si>
    <t>Odstranění pažicích boxů pro pažení a rozepření stěn rýh podzemního vedení hloubka výkopu do 4 m, šířka přes 1,2 do 2,5 m</t>
  </si>
  <si>
    <t>865052528</t>
  </si>
  <si>
    <t>https://podminky.urs.cz/item/CS_URS_2021_02/151811232</t>
  </si>
  <si>
    <t>-1336974222</t>
  </si>
  <si>
    <t>https://podminky.urs.cz/item/CS_URS_2021_02/162351103</t>
  </si>
  <si>
    <t>zasyp+obsyp</t>
  </si>
  <si>
    <t>-856565970</t>
  </si>
  <si>
    <t>https://podminky.urs.cz/item/CS_URS_2021_02/162751117</t>
  </si>
  <si>
    <t>vykop*0,5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</si>
  <si>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</si>
  <si>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</si>
  <si>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-1173210016</t>
  </si>
  <si>
    <t>https://podminky.urs.cz/item/CS_URS_2021_02/162751137</t>
  </si>
  <si>
    <t>167151111</t>
  </si>
  <si>
    <t>Nakládání, skládání a překládání neulehlého výkopku nebo sypaniny strojně nakládání, množství přes 100 m3, z hornin třídy těžitelnosti I, skupiny 1 až 3</t>
  </si>
  <si>
    <t>-2134688144</t>
  </si>
  <si>
    <t>https://podminky.urs.cz/item/CS_URS_2021_02/167151111</t>
  </si>
  <si>
    <t>309092595</t>
  </si>
  <si>
    <t>https://podminky.urs.cz/item/CS_URS_2021_02/171201221</t>
  </si>
  <si>
    <t>vykop*1,67</t>
  </si>
  <si>
    <t>1406054994</t>
  </si>
  <si>
    <t>https://podminky.urs.cz/item/CS_URS_2021_02/174151101</t>
  </si>
  <si>
    <t>odpocty</t>
  </si>
  <si>
    <t>"potrubí  DN500" - (((0,1+0,871+0,300)*1,681)*(4,07-(0,65+1,89)))</t>
  </si>
  <si>
    <t>"potrubí  DN200" - (((0,1+0,462+0,300)*1,342)*(33,4-(0,65+1,3+0,65)))</t>
  </si>
  <si>
    <t>"ŠJP-71" - ((11,74*0,15+1,5*1,5*0,1+1,3*1,3*pi/4*0,8)+1,24*1,24*pi*(4,71+(0,2-0,8)))</t>
  </si>
  <si>
    <t>"ŠJP-72, ŠJP3" - (((2,64*2,64)*0,15+1,5*1,5*0,1+1,3*1,3*pi/4*0,8)*2+1,24*1,24*pi*(2,0+1,99+(0,2-0,8)*2))</t>
  </si>
  <si>
    <t>58981108</t>
  </si>
  <si>
    <t>recyklát směsný frakce 0/32</t>
  </si>
  <si>
    <t>-847895741</t>
  </si>
  <si>
    <t>https://podminky.urs.cz/item/CS_URS_2021_02/58981108</t>
  </si>
  <si>
    <t>zasyp*2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</si>
  <si>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</si>
  <si>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</si>
  <si>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1289045547</t>
  </si>
  <si>
    <t>https://podminky.urs.cz/item/CS_URS_2021_02/175151101</t>
  </si>
  <si>
    <t>"potrubí  DN500"  0,875*(4,07-(0,65+1,89))</t>
  </si>
  <si>
    <t>"potrubí  DN200"  0,563*(33,4-(0,65+1,3+0,65))</t>
  </si>
  <si>
    <t>58981100</t>
  </si>
  <si>
    <t>recyklát směsný frakce 0/16</t>
  </si>
  <si>
    <t>-1351300490</t>
  </si>
  <si>
    <t>https://podminky.urs.cz/item/CS_URS_2021_02/58981100</t>
  </si>
  <si>
    <t>obsyp*2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</si>
  <si>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</si>
  <si>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</si>
  <si>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-581327274</t>
  </si>
  <si>
    <t>https://podminky.urs.cz/item/CS_URS_2021_02/212752101</t>
  </si>
  <si>
    <t>11,8</t>
  </si>
  <si>
    <t>358315114</t>
  </si>
  <si>
    <t>Bourání stoky kompletní nebo vybourání otvorů průřezové plochy do 4 m2 ve stokách ze zdiva z prostého betonu</t>
  </si>
  <si>
    <t>1603762521</t>
  </si>
  <si>
    <t>https://podminky.urs.cz/item/CS_URS_2021_02/358315114</t>
  </si>
  <si>
    <t>vybourání otvoru ve stávající šachtě</t>
  </si>
  <si>
    <t>0,5*0,5*pi/4*0,3</t>
  </si>
  <si>
    <t>359901211</t>
  </si>
  <si>
    <t>Monitoring stok (kamerový systém) jakékoli výšky nová kanalizace</t>
  </si>
  <si>
    <t>-294376202</t>
  </si>
  <si>
    <t>https://podminky.urs.cz/item/CS_URS_2021_02/359901211</t>
  </si>
  <si>
    <t>37,47</t>
  </si>
  <si>
    <t>451573111</t>
  </si>
  <si>
    <t>Lože pod potrubí, stoky a drobné objekty v otevřeném výkopu z písku a štěrkopísku do 63 mm</t>
  </si>
  <si>
    <t>912123334</t>
  </si>
  <si>
    <t>https://podminky.urs.cz/item/CS_URS_2021_02/451573111</t>
  </si>
  <si>
    <t>"ŠJP-71"  (11,74*0,15)</t>
  </si>
  <si>
    <t>"ŠJP-72, ŠJP3"  ((2,64*2,64)*0,15)*2</t>
  </si>
  <si>
    <t>452111111</t>
  </si>
  <si>
    <t>Osazení betonových dílců pražců pod potrubí v otevřeném výkopu, průřezové plochy do 25000 mm2</t>
  </si>
  <si>
    <t>-1879135513</t>
  </si>
  <si>
    <t>https://podminky.urs.cz/item/CS_URS_2021_02/452111111</t>
  </si>
  <si>
    <t>59223733</t>
  </si>
  <si>
    <t>podkladek pod trouby betonové/ŽB DN 300-500</t>
  </si>
  <si>
    <t>-1919148214</t>
  </si>
  <si>
    <t>https://podminky.urs.cz/item/CS_URS_2021_02/59223733</t>
  </si>
  <si>
    <t>"potrubí  DN500"  (4,07-(0,65+1,89))/2,5*2</t>
  </si>
  <si>
    <t>"potrubí  DN200" (33,4-(0,65+1,3+0,65))/2,5*2</t>
  </si>
  <si>
    <t>2+25</t>
  </si>
  <si>
    <t>452311131</t>
  </si>
  <si>
    <t>Podkladní a zajišťovací konstrukce z betonu prostého v otevřeném výkopu desky pod potrubí, stoky a drobné objekty z betonu tř. C 12/15</t>
  </si>
  <si>
    <t>-1505914821</t>
  </si>
  <si>
    <t>https://podminky.urs.cz/item/CS_URS_2021_02/452311131</t>
  </si>
  <si>
    <t>"potrubí  DN500"  (0,1*1,681)*(4,07-(0,65+1,89))</t>
  </si>
  <si>
    <t>"potrubí  DN200" (0,1*1,342)*(33,4-(0,65+1,3+0,65))</t>
  </si>
  <si>
    <t>"ŠJP-71, ŠJP-72, ŠJP3"  (1,5*1,5*0,1)*3</t>
  </si>
  <si>
    <t>831352121</t>
  </si>
  <si>
    <t>Montáž potrubí z trub kameninových hrdlových s integrovaným těsněním v otevřeném výkopu ve sklonu do 20 % DN 200</t>
  </si>
  <si>
    <t>2117815381</t>
  </si>
  <si>
    <t>https://podminky.urs.cz/item/CS_URS_2021_02/831352121</t>
  </si>
  <si>
    <t>59710704</t>
  </si>
  <si>
    <t>trouba kameninová glazovaná DN 200 dl 2,50m spojovací systém C Třída 240</t>
  </si>
  <si>
    <t>-1556677824</t>
  </si>
  <si>
    <t>https://podminky.urs.cz/item/CS_URS_2021_02/59710704</t>
  </si>
  <si>
    <t>33,4-(0,5+1+0,5)</t>
  </si>
  <si>
    <t>31,4*1,015 "Přepočtené koeficientem množství</t>
  </si>
  <si>
    <t>831422121</t>
  </si>
  <si>
    <t>Montáž potrubí z trub kameninových hrdlových s integrovaným těsněním v otevřeném výkopu ve sklonu do 20 % DN 500</t>
  </si>
  <si>
    <t>-893491304</t>
  </si>
  <si>
    <t>https://podminky.urs.cz/item/CS_URS_2021_02/831422121</t>
  </si>
  <si>
    <t>59710709</t>
  </si>
  <si>
    <t>trouba kameninová glazovaná DN 500 dl 2,50m spojovací systém C Třída 160</t>
  </si>
  <si>
    <t>362384447</t>
  </si>
  <si>
    <t>https://podminky.urs.cz/item/CS_URS_2021_02/59710709</t>
  </si>
  <si>
    <t>4,07-(0,5+1,59)</t>
  </si>
  <si>
    <t>1,98*1,015 "Přepočtené koeficientem množství</t>
  </si>
  <si>
    <t>871440410</t>
  </si>
  <si>
    <t>Montáž kanalizačního potrubí z plastů z polypropylenu PP korugovaného nebo žebrovaného SN 10 DN 600</t>
  </si>
  <si>
    <t>234339846</t>
  </si>
  <si>
    <t>https://podminky.urs.cz/item/CS_URS_2021_02/871440410</t>
  </si>
  <si>
    <t>"šachty - čerpací studna SJP-71"  1</t>
  </si>
  <si>
    <t>28617049</t>
  </si>
  <si>
    <t>trubka kanalizační PP korugovaná DN 600x6000mm SN10</t>
  </si>
  <si>
    <t>-1195049537</t>
  </si>
  <si>
    <t>https://podminky.urs.cz/item/CS_URS_2021_02/28617049</t>
  </si>
  <si>
    <t>0,985221674876847*1,015 "Přepočtené koeficientem množství</t>
  </si>
  <si>
    <t>89235R4</t>
  </si>
  <si>
    <t>Zkouška vodotěsnosti potrubí DN 200</t>
  </si>
  <si>
    <t>1222264240</t>
  </si>
  <si>
    <t>33,4</t>
  </si>
  <si>
    <t>89238R6</t>
  </si>
  <si>
    <t>Zkouška vodotěsnosti potrubí DN 500</t>
  </si>
  <si>
    <t>1921146284</t>
  </si>
  <si>
    <t>4,07</t>
  </si>
  <si>
    <t>89441R2</t>
  </si>
  <si>
    <t>Šachta kanalizační z betonových dílců DN 1000 do 2,5m</t>
  </si>
  <si>
    <t>932187073</t>
  </si>
  <si>
    <t>Poznámka k položce:_x000D_
dodávka a montáž kanalizační šachty z prefabrikovaného dna, skruží a konusu nebo zákrytové desky se zabudovanýmy stupadly, vyrovnávacích prstenců, včetně odvrtů, těsnění a šachtových vložek</t>
  </si>
  <si>
    <t>"SJP-72, SJP-73"  2</t>
  </si>
  <si>
    <t>89441R11</t>
  </si>
  <si>
    <t>Spadiště kanalizační z betonových dílců DN 1000 do 5,0m</t>
  </si>
  <si>
    <t>-427763218</t>
  </si>
  <si>
    <t>Poznámka k položce:_x000D_
dodávka a montáž kanalizační spádišťové šachty z prefabrikovaného dna, skruží a konusu nebo zákrytové desky se zabudovanýmy stupadly, vyrovnávacích prstenců, včetně odvrtů, těsnění, šachtových vložek, úpravy dna spadišťové šachty, kameninového obkladu, kanalizačních cihel,včetně plastového potrubí pro spadiště včetně tvarovaek a ukotvení</t>
  </si>
  <si>
    <t>"SJP-71"  1</t>
  </si>
  <si>
    <t>899103112</t>
  </si>
  <si>
    <t>Osazení poklopů litinových a ocelových včetně rámů pro třídu zatížení B125, C250</t>
  </si>
  <si>
    <t>-1242852412</t>
  </si>
  <si>
    <t>https://podminky.urs.cz/item/CS_URS_2021_02/899103112</t>
  </si>
  <si>
    <t>28661933</t>
  </si>
  <si>
    <t>poklop šachtový litinový  DN 600 pro třídu zatížení B125</t>
  </si>
  <si>
    <t>-1899429508</t>
  </si>
  <si>
    <t>https://podminky.urs.cz/item/CS_URS_2021_02/28661933</t>
  </si>
  <si>
    <t>899104112</t>
  </si>
  <si>
    <t>Osazení poklopů litinových a ocelových včetně rámů pro třídu zatížení D400, E600</t>
  </si>
  <si>
    <t>16858099</t>
  </si>
  <si>
    <t>https://podminky.urs.cz/item/CS_URS_2021_02/899104112</t>
  </si>
  <si>
    <t>28661935</t>
  </si>
  <si>
    <t>poklop šachtový litinový  DN 600 pro třídu zatížení D400</t>
  </si>
  <si>
    <t>589648884</t>
  </si>
  <si>
    <t>https://podminky.urs.cz/item/CS_URS_2021_02/28661935</t>
  </si>
  <si>
    <t>899623141</t>
  </si>
  <si>
    <t>Obetonování potrubí nebo zdiva stok betonem prostým v otevřeném výkopu, beton tř. C 12/15</t>
  </si>
  <si>
    <t>72093413</t>
  </si>
  <si>
    <t>https://podminky.urs.cz/item/CS_URS_2021_02/899623141</t>
  </si>
  <si>
    <t>"potrubí  DN500"  0,829*(4,07-(0,65+1,89))</t>
  </si>
  <si>
    <t>"potrubí  DN200"  0,414*(33,4-(0,65+1,3+0,65))</t>
  </si>
  <si>
    <t>899643111</t>
  </si>
  <si>
    <t>Bednění pro obetonování potrubí v otevřeném výkopu</t>
  </si>
  <si>
    <t>-1231301665</t>
  </si>
  <si>
    <t>https://podminky.urs.cz/item/CS_URS_2021_02/899643111</t>
  </si>
  <si>
    <t>"potrubí  DN500"  0,342*(4,07-(0,65+1,89))</t>
  </si>
  <si>
    <t>899722113</t>
  </si>
  <si>
    <t>Krytí potrubí z plastů výstražnou fólií z PVC šířky 34 cm</t>
  </si>
  <si>
    <t>1842753103</t>
  </si>
  <si>
    <t>https://podminky.urs.cz/item/CS_URS_2021_02/899722113</t>
  </si>
  <si>
    <t>977151125R</t>
  </si>
  <si>
    <t>D+ M jádrový vývrt, tvarovka DN 200 a těsnění a obetonováním</t>
  </si>
  <si>
    <t>-889684224</t>
  </si>
  <si>
    <t>997013501</t>
  </si>
  <si>
    <t>Odvoz suti a vybouraných hmot na skládku nebo meziskládku se složením, na vzdálenost do 1 km</t>
  </si>
  <si>
    <t>-1205902812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</si>
  <si>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</si>
  <si>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</si>
  <si>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</si>
  <si>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-650731551</t>
  </si>
  <si>
    <t>https://podminky.urs.cz/item/CS_URS_2021_02/997013509</t>
  </si>
  <si>
    <t>0,13*9</t>
  </si>
  <si>
    <t>997013861</t>
  </si>
  <si>
    <t>Poplatek za uložení stavebního odpadu na recyklační skládce (skládkovné) z prostého betonu zatříděného do Katalogu odpadů pod kódem 17 01 01</t>
  </si>
  <si>
    <t>233990357</t>
  </si>
  <si>
    <t>https://podminky.urs.cz/item/CS_URS_2021_02/997013861</t>
  </si>
  <si>
    <t>998275101</t>
  </si>
  <si>
    <t>Přesun hmot pro trubní vedení hloubené z trub kameninových pro kanalizace v otevřeném výkopu dopravní vzdálenost do 15 m</t>
  </si>
  <si>
    <t>-1648877913</t>
  </si>
  <si>
    <t>https://podminky.urs.cz/item/CS_URS_2021_02/998275101</t>
  </si>
  <si>
    <t>VRN - Vedlejší rozpočtové náklady</t>
  </si>
  <si>
    <t>VRN01.1</t>
  </si>
  <si>
    <t>Vybudování zařízení staveniště</t>
  </si>
  <si>
    <t>1523269303</t>
  </si>
  <si>
    <t>VRN01.2</t>
  </si>
  <si>
    <t>Provoz zařízení staveniště</t>
  </si>
  <si>
    <t>-2054266086</t>
  </si>
  <si>
    <t>VRN01.3</t>
  </si>
  <si>
    <t>Demontáž zařízení staveniště</t>
  </si>
  <si>
    <t>-1979906124</t>
  </si>
  <si>
    <t>VRN02</t>
  </si>
  <si>
    <t>789371027</t>
  </si>
  <si>
    <t>VRN03</t>
  </si>
  <si>
    <t>Provoz zhotovitele</t>
  </si>
  <si>
    <t>1194162414</t>
  </si>
  <si>
    <t>VRN04</t>
  </si>
  <si>
    <t>Uvedení dotčených pozemků do původního stavu</t>
  </si>
  <si>
    <t>-2090420994</t>
  </si>
  <si>
    <t>VRN05</t>
  </si>
  <si>
    <t>Kompletační činnost</t>
  </si>
  <si>
    <t>1009593481</t>
  </si>
  <si>
    <t>VRN06</t>
  </si>
  <si>
    <t>Zkoušky a revize</t>
  </si>
  <si>
    <t>782008302</t>
  </si>
  <si>
    <t>VRN07</t>
  </si>
  <si>
    <t>-1991522291</t>
  </si>
  <si>
    <t>SEZNAM FIGUR</t>
  </si>
  <si>
    <t>Výměra</t>
  </si>
  <si>
    <t xml:space="preserve"> D 101/ D 101.01</t>
  </si>
  <si>
    <t>Použití figury:</t>
  </si>
  <si>
    <t>Provedení izolace proti zemní vlhkosti svislé za studena nátěrem penetračním</t>
  </si>
  <si>
    <t>Provedení izolace proti zemní vlhkosti pásy přitavením svislé NAIP</t>
  </si>
  <si>
    <t>Provedení izolace proti zemní vlhkosti vodorovné za studena nátěrem penetračním</t>
  </si>
  <si>
    <t>Provedení izolace proti zemní vlhkosti pásy přitavením vodorovné NAIP</t>
  </si>
  <si>
    <t>Montáž obkladů vnitřních keramických hladkých do 25 ks/m2 lepených flexibilním lepidlem</t>
  </si>
  <si>
    <t>Izolace proti podpovrchové a tlakové vodě svislá těsnicí hmotou dvousložkovou na bázi cementu</t>
  </si>
  <si>
    <t>Nátěr penetrační na stěnu</t>
  </si>
  <si>
    <t>Dvojnásobné bílé malby ze směsí za mokra výborně otěruvzdorných v místnostech výšky do 3,80 m</t>
  </si>
  <si>
    <t>Montáž obkladů vnitřních keramických velkoformátových hladkých do 6 ks/m2 lepených flexibilním lepidlem</t>
  </si>
  <si>
    <t>Hloubková jednonásobná penetrace podkladu v místnostech výšky do 3,80 m</t>
  </si>
  <si>
    <t>SDK podhled desky 1xA 12,5 bez izolace dvouvrstvá spodní kce profil CD+UD</t>
  </si>
  <si>
    <t>SDK podhled základní penetrační nátěr</t>
  </si>
  <si>
    <t>Příplatek k SDK podhledu za výšku zavěšení přes 1,5 m</t>
  </si>
  <si>
    <t>SDK podhled deska 1xH2 12,5 bez izolace dvouvrstvá spodní kce profil CD+UD</t>
  </si>
  <si>
    <t>SDK stěna předsazená tl 112,5 mm profil CW+UW 100 deska 1xA 12,5 bez izolace EI 15</t>
  </si>
  <si>
    <t>SDK stěna předsazená základní penetrační nátěr</t>
  </si>
  <si>
    <t>SDK příčka tl 100 mm profil CW+UW 75 desky 1xA 12,5 s izolací EI 30 Rw do 45 dB</t>
  </si>
  <si>
    <t>SDK příčka základní penetrační nátěr (oboustranně)</t>
  </si>
  <si>
    <t>Lepení pásů z PVC standardním lepidlem</t>
  </si>
  <si>
    <t>Cementový samonivelační potěr ze suchých směsí tloušťky do 5 mm</t>
  </si>
  <si>
    <t>Vodou ředitelná penetrace savého podkladu povlakových podlah ředěná v poměru 1:3</t>
  </si>
  <si>
    <t>Montáž podlah keramických hladkých lepených flexibilním rychletuhnoucím lepidlem do 12 ks/m2</t>
  </si>
  <si>
    <t>Nátěr penetrační na podlahu</t>
  </si>
  <si>
    <t>Penetrační akrylátový nátěr hrubých betonových podlah</t>
  </si>
  <si>
    <t>Nosná konstrukce pro zdvojené podlahy s lehkým provozem modulu 600x600 mm z kovových rektifikačních stojek výšky přes 400 do 500 mm</t>
  </si>
  <si>
    <t>Krycí jednonásobný akrylátový nátěr betonové podlahy</t>
  </si>
  <si>
    <t>Krycí epoxidová stěrka tloušťky přes 1 do 2 mm dekorativní lité podlahy</t>
  </si>
  <si>
    <t>Penetrační epoxidový nátěr podlahy na suchý a vyzrálý podklad</t>
  </si>
  <si>
    <t xml:space="preserve"> D 101/ D 101.02</t>
  </si>
  <si>
    <t>Základové patky ze ŽB se zvýšenými nároky na prostředí tř. C 30/37</t>
  </si>
  <si>
    <t>Zásyp jam, šachet rýh nebo kolem objektů sypaninou se zhutněním</t>
  </si>
  <si>
    <t>Výztuž základových patek betonářskou ocelí 10 505 (R)</t>
  </si>
  <si>
    <t>Vodorovné přemístění do 7000 m výkopku/sypaniny z horniny třídy těžitelnosti I, skupiny 1 až 3</t>
  </si>
  <si>
    <t>Nakládání výkopku z hornin třídy těžitelnosti I, skupiny 1 až 3 do 100 m3</t>
  </si>
  <si>
    <t>Hloubení rýh nezapažených š do 2000 mm v hornině třídy těžitelnosti I, skupiny 3 objem do 500 m3 strojně</t>
  </si>
  <si>
    <t>Vodorovné přemístění do 500 m výkopku/sypaniny z horniny třídy těžitelnosti I, skupiny 1 až 3</t>
  </si>
  <si>
    <t>Uložení sypaniny na skládky nebo meziskládky</t>
  </si>
  <si>
    <t>Hloubení rýh zapažených š do 800 mm v hornině třídy těžitelnosti I, skupiny 3 objem do 20 m3 strojně</t>
  </si>
  <si>
    <t>Základové desky ze ŽB se zvýšenými nároky na prostředí tř. C 30/37</t>
  </si>
  <si>
    <t>Výztuž základových desek betonářskou ocelí 10 505 (R)</t>
  </si>
  <si>
    <t xml:space="preserve"> D 102/ D 102.01</t>
  </si>
  <si>
    <t xml:space="preserve"> D 102/ D 102.02</t>
  </si>
  <si>
    <t>výkop_1_obj_1</t>
  </si>
  <si>
    <t>zásyp_obj_1</t>
  </si>
  <si>
    <t>91,2*0,17</t>
  </si>
  <si>
    <t>zemní_deska_obj_1</t>
  </si>
  <si>
    <t xml:space="preserve"> D 103/ D 103.01</t>
  </si>
  <si>
    <t xml:space="preserve"> D 103/ D 103.02</t>
  </si>
  <si>
    <t xml:space="preserve"> D 104/ D 104.01</t>
  </si>
  <si>
    <t xml:space="preserve"> D 104/ D 104.02</t>
  </si>
  <si>
    <t xml:space="preserve"> D 105/ D 105.01</t>
  </si>
  <si>
    <t>Provedení doplňků izolace proti vodě na vodorovné ploše z textilií vrstva podkladní</t>
  </si>
  <si>
    <t>Provedení doplňků izolace proti vodě na vodorovné ploše z textilií vrstva ochranná</t>
  </si>
  <si>
    <t>Krycí dvojnásobný akrylátový nátěr betonové podlahy</t>
  </si>
  <si>
    <t xml:space="preserve"> D 105/ D 105.02</t>
  </si>
  <si>
    <t>Základové patky z betonu tř. C 30/37</t>
  </si>
  <si>
    <t xml:space="preserve"> D 106/ D 106.01</t>
  </si>
  <si>
    <t>SDK stěna předsazená tl 112,5 mm profil CW+UW 100 deska 1xDF 12,5 s izolací EI 30 Rw do 12 dB</t>
  </si>
  <si>
    <t>Krycí epoxidový nátěr, dvousložková obsahující penetraci podkladu a vrchní nátěr, určená pro silně namáhané betonové povrchy, odolná ropným látkám a rozpouštědlům, barva světle šedá, přídržnost k podkladu 4MPa</t>
  </si>
  <si>
    <t xml:space="preserve"> D 106/ D 106.02</t>
  </si>
  <si>
    <t>Nosná zeď ze ŽB odolného proti agresivnímu prostředí tř. C 30/37 bez výztuže</t>
  </si>
  <si>
    <t>Výztuž nosných zdí betonářskou ocelí 10 505</t>
  </si>
  <si>
    <t>Základové pasy ze ŽB se zvýšenými nároky na prostředí tř. C 30/37</t>
  </si>
  <si>
    <t>Výztuž základových pásů betonářskou ocelí 10 505 (R)</t>
  </si>
  <si>
    <t xml:space="preserve"> D 107</t>
  </si>
  <si>
    <t>Základové pasy ze ŽB bez zvýšených nároků na prostředí tř. C 25/30</t>
  </si>
  <si>
    <t xml:space="preserve"> IO 314</t>
  </si>
  <si>
    <t>Vodorovné přemístění přes 50 do 500 m výkopku/sypaniny z horniny třídy těžitelnosti I skupiny 1 až 3</t>
  </si>
  <si>
    <t>Nakládání výkopku z hornin třídy těžitelnosti I skupiny 1 až 3 přes 100 m3</t>
  </si>
  <si>
    <t>Hloubení zapažených rýh š do 2000 mm v hornině třídy těžitelnosti I skupiny 3 objem do 500 m3</t>
  </si>
  <si>
    <t>Hloubení zapažených rýh š do 2000 mm v hornině třídy těžitelnosti II skupiny 4 objem do 500 m3</t>
  </si>
  <si>
    <t>Vodorovné přemístění přes 9 000 do 10000 m výkopku/sypaniny z horniny třídy těžitelnosti I skupiny 1 až 3</t>
  </si>
  <si>
    <t>Vodorovné přemístění přes 9 000 do 10000 m výkopku/sypaniny z horniny třídy těžitelnosti II skupiny 4 a 5</t>
  </si>
  <si>
    <t>Poplatek za uložení na skládce (skládkovné) zeminy a kamení kód odpadu 17 05 04</t>
  </si>
  <si>
    <t>Hloubení šachet v hornině třídy těžitelnosti I skupiny 3 plocha výkopu přes 4 do 20 m2 ručně</t>
  </si>
  <si>
    <t>Hloubení šachet v hornině třídy těžitelnosti II skupiny 4 plocha výkopu přes 4 do 20 m2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</si>
  <si>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</si>
  <si>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</si>
  <si>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</si>
  <si>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</si>
  <si>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</si>
  <si>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</si>
  <si>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</si>
  <si>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</si>
  <si>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</si>
  <si>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</si>
  <si>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</si>
  <si>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</si>
  <si>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</si>
  <si>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</si>
  <si>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</si>
  <si>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</si>
  <si>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</si>
  <si>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</si>
  <si>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</si>
  <si>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</si>
  <si>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</si>
  <si>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</si>
  <si>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</si>
  <si>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</si>
  <si>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</si>
  <si>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</si>
  <si>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</si>
  <si>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</si>
  <si>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</si>
  <si>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</si>
  <si>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</si>
  <si>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</si>
  <si>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</si>
  <si>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</si>
  <si>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</si>
  <si>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</si>
  <si>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</si>
  <si>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</si>
  <si>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</si>
  <si>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</si>
  <si>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</si>
  <si>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</si>
  <si>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</si>
  <si>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</si>
  <si>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</si>
  <si>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</si>
  <si>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</si>
  <si>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</si>
  <si>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</si>
  <si>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</si>
  <si>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</si>
  <si>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</si>
  <si>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</si>
  <si>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</si>
  <si>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</si>
  <si>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</si>
  <si>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</si>
  <si>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</si>
  <si>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</si>
  <si>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</si>
  <si>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</si>
  <si>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</si>
  <si>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</si>
  <si>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</si>
  <si>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</si>
  <si>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</si>
  <si>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</si>
  <si>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</si>
  <si>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</si>
  <si>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</si>
  <si>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</si>
  <si>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</si>
  <si>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</si>
  <si>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</si>
  <si>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</si>
  <si>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</si>
  <si>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</si>
  <si>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</si>
  <si>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</si>
  <si>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</si>
  <si>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</si>
  <si>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</si>
  <si>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</si>
  <si>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</si>
  <si>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</si>
  <si>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</si>
  <si>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</si>
  <si>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</si>
  <si>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</si>
  <si>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</si>
  <si>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</si>
  <si>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</si>
  <si>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</si>
  <si>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</si>
  <si>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</si>
  <si>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</si>
  <si>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</si>
  <si>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</si>
  <si>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</si>
  <si>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</si>
  <si>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</si>
  <si>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</si>
  <si>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</si>
  <si>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</si>
  <si>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</si>
  <si>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</si>
  <si>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</si>
  <si>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</si>
  <si>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</si>
  <si>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</si>
  <si>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</si>
  <si>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</si>
  <si>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</si>
  <si>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</si>
  <si>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</si>
  <si>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</si>
  <si>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</si>
  <si>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</si>
  <si>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</si>
  <si>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</si>
  <si>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</si>
  <si>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</si>
  <si>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</si>
  <si>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</si>
  <si>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</si>
  <si>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</si>
  <si>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</si>
  <si>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</si>
  <si>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</si>
  <si>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</si>
  <si>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</si>
  <si>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</si>
  <si>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</si>
  <si>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</si>
  <si>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</si>
  <si>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</si>
  <si>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</si>
  <si>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</si>
  <si>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</si>
  <si>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</si>
  <si>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</si>
  <si>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</si>
  <si>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</si>
  <si>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</si>
  <si>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</si>
  <si>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</si>
  <si>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</si>
  <si>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</si>
  <si>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</si>
  <si>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</si>
  <si>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</si>
  <si>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</si>
  <si>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</si>
  <si>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</si>
  <si>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</si>
  <si>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</si>
  <si>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</si>
  <si>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</si>
  <si>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</si>
  <si>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</si>
  <si>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</si>
  <si>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</si>
  <si>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</si>
  <si>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</si>
  <si>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</si>
  <si>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</si>
  <si>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</si>
  <si>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</si>
  <si>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</si>
  <si>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</si>
  <si>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</si>
  <si>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</si>
  <si>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</si>
  <si>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</si>
  <si>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</si>
  <si>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</si>
  <si>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</si>
  <si>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</si>
  <si>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</si>
  <si>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</si>
  <si>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</si>
  <si>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</si>
  <si>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D+M Svod dešťové vody včetně střešních vpustí i podkonstrukce (kompletní dodávka včetně příslušenství, doplňků)</t>
  </si>
  <si>
    <t>Betonová prefabrikovaná nádrž V=12,35 m3, rozměry 3,8x2,3x2,22m, vč. čerpadla, dodávka + montáž</t>
  </si>
  <si>
    <t>Kruhové spirálně vinuté potrubí O80, v provedení safe, včetně tvarovek</t>
  </si>
  <si>
    <t>Kruhové spirálně vinuté potrubí  O125, v provedení safe, včetně tvarovek</t>
  </si>
  <si>
    <t>Kruhové spirálně vinuté potrubí  O160, v provedení safe, včetně tvarovek</t>
  </si>
  <si>
    <t>Kruhové spirálně vinuté potrubí  O225, v provedení safe, včetně tvarovek</t>
  </si>
  <si>
    <t>Kruhové spirálně vinuté potrubí  O280, v provedení safe, včetně tvarovek</t>
  </si>
  <si>
    <t>Betonová prefabrikovaná nádrž V=10,43 m3, rozměry 3,3x2,3x2,22m, vč. čerpadla, dodávka + montáž</t>
  </si>
  <si>
    <t>Kruhové spirálně vinuté potrubí O160, v provedení safe, včetně tvarovek</t>
  </si>
  <si>
    <t>Kruhové spirálně vinuté potrubí O200, v provedení safe, včetně tvarovek</t>
  </si>
  <si>
    <t>Tepelná izolace -odlehčený pěnový polyetylen tl. 20 mm</t>
  </si>
  <si>
    <t>Betonová prefabrikovaná nádrž V=4,89 m3, rozměry 2,3x1,8x2,22m, vč. čerpadla, dodávka + montáž</t>
  </si>
  <si>
    <t>Kruhové spirálně vinuté potrubí  O200, v provedení safe, včetně tvarovek</t>
  </si>
  <si>
    <t>Tepelná izolace - odlehčený pěnový polyetylen tl. 20 mm</t>
  </si>
  <si>
    <t>Betonová prefabrikovaná nádrž V=35,45 m3, rozměry 6,33x3,6x2,6 m, vč. čerpadla, opatření proti vzduté vodě, dodávka + montáž</t>
  </si>
  <si>
    <t>Kruhové spirálně vinuté potrubí  Ø125, v provedení safe, včetně tvarovek</t>
  </si>
  <si>
    <t>Kruhové spirálně vinuté potrubí  Ø160, v provedení safe, včetně tvarovek</t>
  </si>
  <si>
    <t>Kruhové spirálně vinuté potrubí  Ø200, v provedení safe, včetně tvarovek</t>
  </si>
  <si>
    <t>Kruhové spirálně vinuté potrubí Ø250, v provedení safe, včetně tvarovek</t>
  </si>
  <si>
    <t>Kruhové spirálně vinuté potrubí  Ø280, v provedení safe, včetně tvarovek</t>
  </si>
  <si>
    <t>Betonová prefabrikovaná nádrž V=16,09 m3, rozměry 5,3x2,3x2,6m, vč. čerpadla, opatření proti vzduté vodě, dodávka + montáž</t>
  </si>
  <si>
    <t>Kruhové spirálně vinuté potrubí  včetně tvarovek DN 250, včetně tvarovek, provedení SAFE</t>
  </si>
  <si>
    <t>Kruhové spirálně vinuté potrubí včetně tvarovek DN 315, včetně tvarovek, provedení SAFE</t>
  </si>
  <si>
    <t>Betonová prefabrikovaná nádrž V=76,35 m3, rozměry 12,35x3,6x2,6 m, vč. čerpadla, opatření proti vzduté vodě, dodávka + montáž</t>
  </si>
  <si>
    <t>Protidešťová žaluzie s přívodním boxem a sítem proti hmyzu, ral dle stavby</t>
  </si>
  <si>
    <t>Teplovzdušný plynový ohřívač s axiálním ventilátorem určený pro větrání a ekologické vytápění průmyslových, sportovních a jiných objektů ohřátým vzduchem, topný výkon 20kW, el. příkon 0,28kW, průtok vzduchu 3200 m3/h,  dodávka + montáž</t>
  </si>
  <si>
    <t>Betonová prefabrikovaná nádrž V=143 m3, rozměry 23,9x3,6x2,6 m, vč. čerpadla, opatření proti vzduté vodě, dodávka + montáž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</si>
  <si>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 mat. bezhalogenový; IP 40, při použití těsnicího kroužku IP 67</t>
  </si>
  <si>
    <t>ACO.12385_R</t>
  </si>
  <si>
    <t xml:space="preserve"> Rošt mřížkový d.1,0 m, pozinkovaná ocel, vyroben dle ČSN EN 1433,  kotvení pomocí šroubové aretace, 
Materiál: pozinkovaná ocel, Délka: 1000 mm, Šířka: 127 mm, Rozměr vstupního otvoru: 30 x 20 mm
Průřez vtoku: 687 cm2/m</t>
  </si>
  <si>
    <t>Vpust z polymerbetonu. Splňuje normy ČSN EN 1433. Třída zatížení A 15 – E 600 ,  dlouhé provedení. Ochranné hrany z litiny. DN150</t>
  </si>
  <si>
    <t>Žlab z polymerbetonu , d. 1000, š. 135mm, v. proměnná</t>
  </si>
  <si>
    <t>Žlab z polymerbetonu , d. 500mm, š. 135mm, v. proměnná</t>
  </si>
  <si>
    <t>Můstkový rošt z tvárné litiny pro žlaby odvodňovacího systému se světlou šířkou 100 mm, B125 0,5m</t>
  </si>
  <si>
    <t>Čelní stěna z polymer betonu pro začátek a konec žlabu s litinovou hranou š.160mm</t>
  </si>
  <si>
    <t>Odtoková vpust z polymerbetonu d. 500mm, jednodílná, DN150 s litinovou hranou včetně kalového koše, v.520mm</t>
  </si>
  <si>
    <t>Vysokozátěžový žlab s litinovým roštem, vyrobeno z polymerbetonu, světlá šířka 100mm, výška 160mm</t>
  </si>
  <si>
    <t>Kruhové spirálně vinuté potrubí  potrubí O160, v provedení safe, včetně tvarovek</t>
  </si>
  <si>
    <t>Kruhové spirálně vinuté potrubí   včetně tvarovek DN 250, včetně tvarovek, provedení SAFE</t>
  </si>
  <si>
    <t>Kruhové spirálně vinuté potrubí   včetně tvarovek DN 315, včetně tvarovek, provedení SAFE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</si>
</sst>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51301202" TargetMode="External"/><Relationship Id="rId13" Type="http://schemas.openxmlformats.org/officeDocument/2006/relationships/hyperlink" Target="https://podminky.urs.cz/item/CS_URS_2021_02/162751137" TargetMode="External"/><Relationship Id="rId18" Type="http://schemas.openxmlformats.org/officeDocument/2006/relationships/hyperlink" Target="https://podminky.urs.cz/item/CS_URS_2021_02/175151101" TargetMode="External"/><Relationship Id="rId26" Type="http://schemas.openxmlformats.org/officeDocument/2006/relationships/hyperlink" Target="https://podminky.urs.cz/item/CS_URS_2021_02/452311131" TargetMode="External"/><Relationship Id="rId39" Type="http://schemas.openxmlformats.org/officeDocument/2006/relationships/hyperlink" Target="https://podminky.urs.cz/item/CS_URS_2021_02/899722113" TargetMode="External"/><Relationship Id="rId3" Type="http://schemas.openxmlformats.org/officeDocument/2006/relationships/hyperlink" Target="https://podminky.urs.cz/item/CS_URS_2021_02/132254204" TargetMode="External"/><Relationship Id="rId21" Type="http://schemas.openxmlformats.org/officeDocument/2006/relationships/hyperlink" Target="https://podminky.urs.cz/item/CS_URS_2021_02/358315114" TargetMode="External"/><Relationship Id="rId34" Type="http://schemas.openxmlformats.org/officeDocument/2006/relationships/hyperlink" Target="https://podminky.urs.cz/item/CS_URS_2021_02/28661933" TargetMode="External"/><Relationship Id="rId42" Type="http://schemas.openxmlformats.org/officeDocument/2006/relationships/hyperlink" Target="https://podminky.urs.cz/item/CS_URS_2021_02/997013861" TargetMode="External"/><Relationship Id="rId7" Type="http://schemas.openxmlformats.org/officeDocument/2006/relationships/hyperlink" Target="https://podminky.urs.cz/item/CS_URS_2021_02/139001101" TargetMode="External"/><Relationship Id="rId12" Type="http://schemas.openxmlformats.org/officeDocument/2006/relationships/hyperlink" Target="https://podminky.urs.cz/item/CS_URS_2021_02/162751117" TargetMode="External"/><Relationship Id="rId17" Type="http://schemas.openxmlformats.org/officeDocument/2006/relationships/hyperlink" Target="https://podminky.urs.cz/item/CS_URS_2021_02/58981108" TargetMode="External"/><Relationship Id="rId25" Type="http://schemas.openxmlformats.org/officeDocument/2006/relationships/hyperlink" Target="https://podminky.urs.cz/item/CS_URS_2021_02/59223733" TargetMode="External"/><Relationship Id="rId33" Type="http://schemas.openxmlformats.org/officeDocument/2006/relationships/hyperlink" Target="https://podminky.urs.cz/item/CS_URS_2021_02/899103112" TargetMode="External"/><Relationship Id="rId38" Type="http://schemas.openxmlformats.org/officeDocument/2006/relationships/hyperlink" Target="https://podminky.urs.cz/item/CS_URS_2021_02/899643111" TargetMode="External"/><Relationship Id="rId2" Type="http://schemas.openxmlformats.org/officeDocument/2006/relationships/hyperlink" Target="https://podminky.urs.cz/item/CS_URS_2021_02/119001421" TargetMode="External"/><Relationship Id="rId16" Type="http://schemas.openxmlformats.org/officeDocument/2006/relationships/hyperlink" Target="https://podminky.urs.cz/item/CS_URS_2021_02/174151101" TargetMode="External"/><Relationship Id="rId20" Type="http://schemas.openxmlformats.org/officeDocument/2006/relationships/hyperlink" Target="https://podminky.urs.cz/item/CS_URS_2021_02/212752101" TargetMode="External"/><Relationship Id="rId29" Type="http://schemas.openxmlformats.org/officeDocument/2006/relationships/hyperlink" Target="https://podminky.urs.cz/item/CS_URS_2021_02/831422121" TargetMode="External"/><Relationship Id="rId41" Type="http://schemas.openxmlformats.org/officeDocument/2006/relationships/hyperlink" Target="https://podminky.urs.cz/item/CS_URS_2021_02/997013509" TargetMode="External"/><Relationship Id="rId1" Type="http://schemas.openxmlformats.org/officeDocument/2006/relationships/hyperlink" Target="https://podminky.urs.cz/item/CS_URS_2021_02/115101201" TargetMode="External"/><Relationship Id="rId6" Type="http://schemas.openxmlformats.org/officeDocument/2006/relationships/hyperlink" Target="https://podminky.urs.cz/item/CS_URS_2021_02/133312012" TargetMode="External"/><Relationship Id="rId11" Type="http://schemas.openxmlformats.org/officeDocument/2006/relationships/hyperlink" Target="https://podminky.urs.cz/item/CS_URS_2021_02/162351103" TargetMode="External"/><Relationship Id="rId24" Type="http://schemas.openxmlformats.org/officeDocument/2006/relationships/hyperlink" Target="https://podminky.urs.cz/item/CS_URS_2021_02/452111111" TargetMode="External"/><Relationship Id="rId32" Type="http://schemas.openxmlformats.org/officeDocument/2006/relationships/hyperlink" Target="https://podminky.urs.cz/item/CS_URS_2021_02/28617049" TargetMode="External"/><Relationship Id="rId37" Type="http://schemas.openxmlformats.org/officeDocument/2006/relationships/hyperlink" Target="https://podminky.urs.cz/item/CS_URS_2021_02/899623141" TargetMode="External"/><Relationship Id="rId40" Type="http://schemas.openxmlformats.org/officeDocument/2006/relationships/hyperlink" Target="https://podminky.urs.cz/item/CS_URS_2021_02/997013501" TargetMode="External"/><Relationship Id="rId5" Type="http://schemas.openxmlformats.org/officeDocument/2006/relationships/hyperlink" Target="https://podminky.urs.cz/item/CS_URS_2021_02/133212012" TargetMode="External"/><Relationship Id="rId15" Type="http://schemas.openxmlformats.org/officeDocument/2006/relationships/hyperlink" Target="https://podminky.urs.cz/item/CS_URS_2021_02/171201221" TargetMode="External"/><Relationship Id="rId23" Type="http://schemas.openxmlformats.org/officeDocument/2006/relationships/hyperlink" Target="https://podminky.urs.cz/item/CS_URS_2021_02/451573111" TargetMode="External"/><Relationship Id="rId28" Type="http://schemas.openxmlformats.org/officeDocument/2006/relationships/hyperlink" Target="https://podminky.urs.cz/item/CS_URS_2021_02/59710704" TargetMode="External"/><Relationship Id="rId36" Type="http://schemas.openxmlformats.org/officeDocument/2006/relationships/hyperlink" Target="https://podminky.urs.cz/item/CS_URS_2021_02/28661935" TargetMode="External"/><Relationship Id="rId10" Type="http://schemas.openxmlformats.org/officeDocument/2006/relationships/hyperlink" Target="https://podminky.urs.cz/item/CS_URS_2021_02/151811232" TargetMode="External"/><Relationship Id="rId19" Type="http://schemas.openxmlformats.org/officeDocument/2006/relationships/hyperlink" Target="https://podminky.urs.cz/item/CS_URS_2021_02/58981100" TargetMode="External"/><Relationship Id="rId31" Type="http://schemas.openxmlformats.org/officeDocument/2006/relationships/hyperlink" Target="https://podminky.urs.cz/item/CS_URS_2021_02/871440410" TargetMode="External"/><Relationship Id="rId44" Type="http://schemas.openxmlformats.org/officeDocument/2006/relationships/drawing" Target="../drawings/drawing83.xml"/><Relationship Id="rId4" Type="http://schemas.openxmlformats.org/officeDocument/2006/relationships/hyperlink" Target="https://podminky.urs.cz/item/CS_URS_2021_02/132354204" TargetMode="External"/><Relationship Id="rId9" Type="http://schemas.openxmlformats.org/officeDocument/2006/relationships/hyperlink" Target="https://podminky.urs.cz/item/CS_URS_2021_02/151301212" TargetMode="External"/><Relationship Id="rId14" Type="http://schemas.openxmlformats.org/officeDocument/2006/relationships/hyperlink" Target="https://podminky.urs.cz/item/CS_URS_2021_02/167151111" TargetMode="External"/><Relationship Id="rId22" Type="http://schemas.openxmlformats.org/officeDocument/2006/relationships/hyperlink" Target="https://podminky.urs.cz/item/CS_URS_2021_02/359901211" TargetMode="External"/><Relationship Id="rId27" Type="http://schemas.openxmlformats.org/officeDocument/2006/relationships/hyperlink" Target="https://podminky.urs.cz/item/CS_URS_2021_02/831352121" TargetMode="External"/><Relationship Id="rId30" Type="http://schemas.openxmlformats.org/officeDocument/2006/relationships/hyperlink" Target="https://podminky.urs.cz/item/CS_URS_2021_02/59710709" TargetMode="External"/><Relationship Id="rId35" Type="http://schemas.openxmlformats.org/officeDocument/2006/relationships/hyperlink" Target="https://podminky.urs.cz/item/CS_URS_2021_02/899104112" TargetMode="External"/><Relationship Id="rId43" Type="http://schemas.openxmlformats.org/officeDocument/2006/relationships/hyperlink" Target="https://podminky.urs.cz/item/CS_URS_2021_02/998275101" TargetMode="Externa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49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4" t="s">
        <v>14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24"/>
      <c r="AQ5" s="24"/>
      <c r="AR5" s="22"/>
      <c r="BE5" s="37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6" t="s">
        <v>17</v>
      </c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24"/>
      <c r="AQ6" s="24"/>
      <c r="AR6" s="22"/>
      <c r="BE6" s="37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7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7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2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72"/>
      <c r="BS13" s="19" t="s">
        <v>6</v>
      </c>
    </row>
    <row r="14" spans="1:74" ht="12.75">
      <c r="B14" s="23"/>
      <c r="C14" s="24"/>
      <c r="D14" s="24"/>
      <c r="E14" s="377" t="s">
        <v>32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7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2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7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72"/>
      <c r="BS17" s="19" t="s">
        <v>37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2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7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2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2"/>
    </row>
    <row r="23" spans="1:71" s="1" customFormat="1" ht="84" customHeight="1">
      <c r="B23" s="23"/>
      <c r="C23" s="24"/>
      <c r="D23" s="24"/>
      <c r="E23" s="379" t="s">
        <v>41</v>
      </c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24"/>
      <c r="AP23" s="24"/>
      <c r="AQ23" s="24"/>
      <c r="AR23" s="22"/>
      <c r="BE23" s="37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2"/>
    </row>
    <row r="26" spans="1:71" s="2" customFormat="1" ht="25.9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0">
        <f>ROUND(AG54,2)</f>
        <v>0</v>
      </c>
      <c r="AL26" s="381"/>
      <c r="AM26" s="381"/>
      <c r="AN26" s="381"/>
      <c r="AO26" s="381"/>
      <c r="AP26" s="38"/>
      <c r="AQ26" s="38"/>
      <c r="AR26" s="41"/>
      <c r="BE26" s="37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2" t="s">
        <v>43</v>
      </c>
      <c r="M28" s="382"/>
      <c r="N28" s="382"/>
      <c r="O28" s="382"/>
      <c r="P28" s="382"/>
      <c r="Q28" s="38"/>
      <c r="R28" s="38"/>
      <c r="S28" s="38"/>
      <c r="T28" s="38"/>
      <c r="U28" s="38"/>
      <c r="V28" s="38"/>
      <c r="W28" s="382" t="s">
        <v>44</v>
      </c>
      <c r="X28" s="382"/>
      <c r="Y28" s="382"/>
      <c r="Z28" s="382"/>
      <c r="AA28" s="382"/>
      <c r="AB28" s="382"/>
      <c r="AC28" s="382"/>
      <c r="AD28" s="382"/>
      <c r="AE28" s="382"/>
      <c r="AF28" s="38"/>
      <c r="AG28" s="38"/>
      <c r="AH28" s="38"/>
      <c r="AI28" s="38"/>
      <c r="AJ28" s="38"/>
      <c r="AK28" s="382" t="s">
        <v>45</v>
      </c>
      <c r="AL28" s="382"/>
      <c r="AM28" s="382"/>
      <c r="AN28" s="382"/>
      <c r="AO28" s="382"/>
      <c r="AP28" s="38"/>
      <c r="AQ28" s="38"/>
      <c r="AR28" s="41"/>
      <c r="BE28" s="372"/>
    </row>
    <row r="29" spans="1:71" s="3" customFormat="1" ht="14.45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63">
        <v>0.21</v>
      </c>
      <c r="M29" s="364"/>
      <c r="N29" s="364"/>
      <c r="O29" s="364"/>
      <c r="P29" s="364"/>
      <c r="Q29" s="43"/>
      <c r="R29" s="43"/>
      <c r="S29" s="43"/>
      <c r="T29" s="43"/>
      <c r="U29" s="43"/>
      <c r="V29" s="43"/>
      <c r="W29" s="365">
        <f>ROUND(AZ54, 2)</f>
        <v>0</v>
      </c>
      <c r="X29" s="364"/>
      <c r="Y29" s="364"/>
      <c r="Z29" s="364"/>
      <c r="AA29" s="364"/>
      <c r="AB29" s="364"/>
      <c r="AC29" s="364"/>
      <c r="AD29" s="364"/>
      <c r="AE29" s="364"/>
      <c r="AF29" s="43"/>
      <c r="AG29" s="43"/>
      <c r="AH29" s="43"/>
      <c r="AI29" s="43"/>
      <c r="AJ29" s="43"/>
      <c r="AK29" s="365">
        <f>ROUND(AV54, 2)</f>
        <v>0</v>
      </c>
      <c r="AL29" s="364"/>
      <c r="AM29" s="364"/>
      <c r="AN29" s="364"/>
      <c r="AO29" s="364"/>
      <c r="AP29" s="43"/>
      <c r="AQ29" s="43"/>
      <c r="AR29" s="44"/>
      <c r="BE29" s="373"/>
    </row>
    <row r="30" spans="1:71" s="3" customFormat="1" ht="14.45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63">
        <v>0.15</v>
      </c>
      <c r="M30" s="364"/>
      <c r="N30" s="364"/>
      <c r="O30" s="364"/>
      <c r="P30" s="364"/>
      <c r="Q30" s="43"/>
      <c r="R30" s="43"/>
      <c r="S30" s="43"/>
      <c r="T30" s="43"/>
      <c r="U30" s="43"/>
      <c r="V30" s="43"/>
      <c r="W30" s="365">
        <f>ROUND(BA54, 2)</f>
        <v>0</v>
      </c>
      <c r="X30" s="364"/>
      <c r="Y30" s="364"/>
      <c r="Z30" s="364"/>
      <c r="AA30" s="364"/>
      <c r="AB30" s="364"/>
      <c r="AC30" s="364"/>
      <c r="AD30" s="364"/>
      <c r="AE30" s="364"/>
      <c r="AF30" s="43"/>
      <c r="AG30" s="43"/>
      <c r="AH30" s="43"/>
      <c r="AI30" s="43"/>
      <c r="AJ30" s="43"/>
      <c r="AK30" s="365">
        <f>ROUND(AW54, 2)</f>
        <v>0</v>
      </c>
      <c r="AL30" s="364"/>
      <c r="AM30" s="364"/>
      <c r="AN30" s="364"/>
      <c r="AO30" s="364"/>
      <c r="AP30" s="43"/>
      <c r="AQ30" s="43"/>
      <c r="AR30" s="44"/>
      <c r="BE30" s="373"/>
    </row>
    <row r="31" spans="1:71" s="3" customFormat="1" ht="14.45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63">
        <v>0.21</v>
      </c>
      <c r="M31" s="364"/>
      <c r="N31" s="364"/>
      <c r="O31" s="364"/>
      <c r="P31" s="364"/>
      <c r="Q31" s="43"/>
      <c r="R31" s="43"/>
      <c r="S31" s="43"/>
      <c r="T31" s="43"/>
      <c r="U31" s="43"/>
      <c r="V31" s="43"/>
      <c r="W31" s="365">
        <f>ROUND(BB54, 2)</f>
        <v>0</v>
      </c>
      <c r="X31" s="364"/>
      <c r="Y31" s="364"/>
      <c r="Z31" s="364"/>
      <c r="AA31" s="364"/>
      <c r="AB31" s="364"/>
      <c r="AC31" s="364"/>
      <c r="AD31" s="364"/>
      <c r="AE31" s="364"/>
      <c r="AF31" s="43"/>
      <c r="AG31" s="43"/>
      <c r="AH31" s="43"/>
      <c r="AI31" s="43"/>
      <c r="AJ31" s="43"/>
      <c r="AK31" s="365">
        <v>0</v>
      </c>
      <c r="AL31" s="364"/>
      <c r="AM31" s="364"/>
      <c r="AN31" s="364"/>
      <c r="AO31" s="364"/>
      <c r="AP31" s="43"/>
      <c r="AQ31" s="43"/>
      <c r="AR31" s="44"/>
      <c r="BE31" s="373"/>
    </row>
    <row r="32" spans="1:71" s="3" customFormat="1" ht="14.45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63">
        <v>0.15</v>
      </c>
      <c r="M32" s="364"/>
      <c r="N32" s="364"/>
      <c r="O32" s="364"/>
      <c r="P32" s="364"/>
      <c r="Q32" s="43"/>
      <c r="R32" s="43"/>
      <c r="S32" s="43"/>
      <c r="T32" s="43"/>
      <c r="U32" s="43"/>
      <c r="V32" s="43"/>
      <c r="W32" s="365">
        <f>ROUND(BC54, 2)</f>
        <v>0</v>
      </c>
      <c r="X32" s="364"/>
      <c r="Y32" s="364"/>
      <c r="Z32" s="364"/>
      <c r="AA32" s="364"/>
      <c r="AB32" s="364"/>
      <c r="AC32" s="364"/>
      <c r="AD32" s="364"/>
      <c r="AE32" s="364"/>
      <c r="AF32" s="43"/>
      <c r="AG32" s="43"/>
      <c r="AH32" s="43"/>
      <c r="AI32" s="43"/>
      <c r="AJ32" s="43"/>
      <c r="AK32" s="365">
        <v>0</v>
      </c>
      <c r="AL32" s="364"/>
      <c r="AM32" s="364"/>
      <c r="AN32" s="364"/>
      <c r="AO32" s="364"/>
      <c r="AP32" s="43"/>
      <c r="AQ32" s="43"/>
      <c r="AR32" s="44"/>
      <c r="BE32" s="373"/>
    </row>
    <row r="33" spans="1:57" s="3" customFormat="1" ht="14.45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63">
        <v>0</v>
      </c>
      <c r="M33" s="364"/>
      <c r="N33" s="364"/>
      <c r="O33" s="364"/>
      <c r="P33" s="364"/>
      <c r="Q33" s="43"/>
      <c r="R33" s="43"/>
      <c r="S33" s="43"/>
      <c r="T33" s="43"/>
      <c r="U33" s="43"/>
      <c r="V33" s="43"/>
      <c r="W33" s="365">
        <f>ROUND(BD54, 2)</f>
        <v>0</v>
      </c>
      <c r="X33" s="364"/>
      <c r="Y33" s="364"/>
      <c r="Z33" s="364"/>
      <c r="AA33" s="364"/>
      <c r="AB33" s="364"/>
      <c r="AC33" s="364"/>
      <c r="AD33" s="364"/>
      <c r="AE33" s="364"/>
      <c r="AF33" s="43"/>
      <c r="AG33" s="43"/>
      <c r="AH33" s="43"/>
      <c r="AI33" s="43"/>
      <c r="AJ33" s="43"/>
      <c r="AK33" s="365">
        <v>0</v>
      </c>
      <c r="AL33" s="364"/>
      <c r="AM33" s="364"/>
      <c r="AN33" s="364"/>
      <c r="AO33" s="36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66" t="s">
        <v>54</v>
      </c>
      <c r="Y35" s="367"/>
      <c r="Z35" s="367"/>
      <c r="AA35" s="367"/>
      <c r="AB35" s="367"/>
      <c r="AC35" s="47"/>
      <c r="AD35" s="47"/>
      <c r="AE35" s="47"/>
      <c r="AF35" s="47"/>
      <c r="AG35" s="47"/>
      <c r="AH35" s="47"/>
      <c r="AI35" s="47"/>
      <c r="AJ35" s="47"/>
      <c r="AK35" s="387">
        <f>SUM(AK26:AK33)</f>
        <v>0</v>
      </c>
      <c r="AL35" s="367"/>
      <c r="AM35" s="367"/>
      <c r="AN35" s="367"/>
      <c r="AO35" s="38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20VB055_1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9" t="str">
        <f>K6</f>
        <v>Nová vstupní a vjezdová zóna v západní části výstaviště včetně nového odpadového hospodářství</v>
      </c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0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Brno, Pisárky, Výstaviště, k. ú. Brno – Bohunice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5" t="str">
        <f>IF(AN8= "","",AN8)</f>
        <v>25. 3. 2021</v>
      </c>
      <c r="AN47" s="395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Veletrhy Brno a.s.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96" t="str">
        <f>IF(E17="","",E17)</f>
        <v>AiD team a.s.</v>
      </c>
      <c r="AN49" s="397"/>
      <c r="AO49" s="397"/>
      <c r="AP49" s="397"/>
      <c r="AQ49" s="38"/>
      <c r="AR49" s="41"/>
      <c r="AS49" s="398" t="s">
        <v>56</v>
      </c>
      <c r="AT49" s="39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96" t="str">
        <f>IF(E20="","",E20)</f>
        <v xml:space="preserve"> </v>
      </c>
      <c r="AN50" s="397"/>
      <c r="AO50" s="397"/>
      <c r="AP50" s="397"/>
      <c r="AQ50" s="38"/>
      <c r="AR50" s="41"/>
      <c r="AS50" s="400"/>
      <c r="AT50" s="40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02"/>
      <c r="AT51" s="40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93" t="s">
        <v>57</v>
      </c>
      <c r="D52" s="392"/>
      <c r="E52" s="392"/>
      <c r="F52" s="392"/>
      <c r="G52" s="392"/>
      <c r="H52" s="68"/>
      <c r="I52" s="391" t="s">
        <v>58</v>
      </c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404" t="s">
        <v>59</v>
      </c>
      <c r="AH52" s="392"/>
      <c r="AI52" s="392"/>
      <c r="AJ52" s="392"/>
      <c r="AK52" s="392"/>
      <c r="AL52" s="392"/>
      <c r="AM52" s="392"/>
      <c r="AN52" s="391" t="s">
        <v>60</v>
      </c>
      <c r="AO52" s="392"/>
      <c r="AP52" s="392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05">
        <f>ROUND(AG55+AG66+AG77+AG88+AG98+AG107+AG118+AG119+AG121+AG122+SUM(AG128:AG131)+AG138+AG139+SUM(AG145:AG147),2)</f>
        <v>0</v>
      </c>
      <c r="AH54" s="405"/>
      <c r="AI54" s="405"/>
      <c r="AJ54" s="405"/>
      <c r="AK54" s="405"/>
      <c r="AL54" s="405"/>
      <c r="AM54" s="405"/>
      <c r="AN54" s="406">
        <f t="shared" ref="AN54:AN85" si="0">SUM(AG54,AT54)</f>
        <v>0</v>
      </c>
      <c r="AO54" s="406"/>
      <c r="AP54" s="406"/>
      <c r="AQ54" s="80" t="s">
        <v>19</v>
      </c>
      <c r="AR54" s="81"/>
      <c r="AS54" s="82">
        <f>ROUND(AS55+AS66+AS77+AS88+AS98+AS107+AS118+AS119+AS121+AS122+SUM(AS128:AS131)+AS138+AS139+SUM(AS145:AS147),2)</f>
        <v>0</v>
      </c>
      <c r="AT54" s="83">
        <f t="shared" ref="AT54:AT85" si="1">ROUND(SUM(AV54:AW54),2)</f>
        <v>0</v>
      </c>
      <c r="AU54" s="84">
        <f>ROUND(AU55+AU66+AU77+AU88+AU98+AU107+AU118+AU119+AU121+AU122+SUM(AU128:AU131)+AU138+AU139+SUM(AU145:AU147),5)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ROUND(AZ55+AZ66+AZ77+AZ88+AZ98+AZ107+AZ118+AZ119+AZ121+AZ122+SUM(AZ128:AZ131)+AZ138+AZ139+SUM(AZ145:AZ147),2)</f>
        <v>0</v>
      </c>
      <c r="BA54" s="83">
        <f>ROUND(BA55+BA66+BA77+BA88+BA98+BA107+BA118+BA119+BA121+BA122+SUM(BA128:BA131)+BA138+BA139+SUM(BA145:BA147),2)</f>
        <v>0</v>
      </c>
      <c r="BB54" s="83">
        <f>ROUND(BB55+BB66+BB77+BB88+BB98+BB107+BB118+BB119+BB121+BB122+SUM(BB128:BB131)+BB138+BB139+SUM(BB145:BB147),2)</f>
        <v>0</v>
      </c>
      <c r="BC54" s="83">
        <f>ROUND(BC55+BC66+BC77+BC88+BC98+BC107+BC118+BC119+BC121+BC122+SUM(BC128:BC131)+BC138+BC139+SUM(BC145:BC147),2)</f>
        <v>0</v>
      </c>
      <c r="BD54" s="85">
        <f>ROUND(BD55+BD66+BD77+BD88+BD98+BD107+BD118+BD119+BD121+BD122+SUM(BD128:BD131)+BD138+BD139+SUM(BD145:BD147),2)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6.5" customHeight="1">
      <c r="B55" s="88"/>
      <c r="C55" s="89"/>
      <c r="D55" s="394" t="s">
        <v>80</v>
      </c>
      <c r="E55" s="394"/>
      <c r="F55" s="394"/>
      <c r="G55" s="394"/>
      <c r="H55" s="394"/>
      <c r="I55" s="90"/>
      <c r="J55" s="394" t="s">
        <v>81</v>
      </c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86">
        <f>ROUND(SUM(AG56:AG65),2)</f>
        <v>0</v>
      </c>
      <c r="AH55" s="385"/>
      <c r="AI55" s="385"/>
      <c r="AJ55" s="385"/>
      <c r="AK55" s="385"/>
      <c r="AL55" s="385"/>
      <c r="AM55" s="385"/>
      <c r="AN55" s="384">
        <f t="shared" si="0"/>
        <v>0</v>
      </c>
      <c r="AO55" s="385"/>
      <c r="AP55" s="385"/>
      <c r="AQ55" s="91" t="s">
        <v>82</v>
      </c>
      <c r="AR55" s="92"/>
      <c r="AS55" s="93">
        <f>ROUND(SUM(AS56:AS65),2)</f>
        <v>0</v>
      </c>
      <c r="AT55" s="94">
        <f t="shared" si="1"/>
        <v>0</v>
      </c>
      <c r="AU55" s="95">
        <f>ROUND(SUM(AU56:AU65),5)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ROUND(SUM(AZ56:AZ65),2)</f>
        <v>0</v>
      </c>
      <c r="BA55" s="94">
        <f>ROUND(SUM(BA56:BA65),2)</f>
        <v>0</v>
      </c>
      <c r="BB55" s="94">
        <f>ROUND(SUM(BB56:BB65),2)</f>
        <v>0</v>
      </c>
      <c r="BC55" s="94">
        <f>ROUND(SUM(BC56:BC65),2)</f>
        <v>0</v>
      </c>
      <c r="BD55" s="96">
        <f>ROUND(SUM(BD56:BD65),2)</f>
        <v>0</v>
      </c>
      <c r="BS55" s="97" t="s">
        <v>75</v>
      </c>
      <c r="BT55" s="97" t="s">
        <v>83</v>
      </c>
      <c r="BU55" s="97" t="s">
        <v>77</v>
      </c>
      <c r="BV55" s="97" t="s">
        <v>78</v>
      </c>
      <c r="BW55" s="97" t="s">
        <v>84</v>
      </c>
      <c r="BX55" s="97" t="s">
        <v>5</v>
      </c>
      <c r="CL55" s="97" t="s">
        <v>19</v>
      </c>
      <c r="CM55" s="97" t="s">
        <v>85</v>
      </c>
    </row>
    <row r="56" spans="1:91" s="4" customFormat="1" ht="23.25" customHeight="1">
      <c r="A56" s="98" t="s">
        <v>86</v>
      </c>
      <c r="B56" s="53"/>
      <c r="C56" s="99"/>
      <c r="D56" s="99"/>
      <c r="E56" s="383" t="s">
        <v>87</v>
      </c>
      <c r="F56" s="383"/>
      <c r="G56" s="383"/>
      <c r="H56" s="383"/>
      <c r="I56" s="383"/>
      <c r="J56" s="99"/>
      <c r="K56" s="383" t="s">
        <v>88</v>
      </c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69">
        <f>'D 101.01 - Stavební řešení'!J32</f>
        <v>0</v>
      </c>
      <c r="AH56" s="370"/>
      <c r="AI56" s="370"/>
      <c r="AJ56" s="370"/>
      <c r="AK56" s="370"/>
      <c r="AL56" s="370"/>
      <c r="AM56" s="370"/>
      <c r="AN56" s="369">
        <f t="shared" si="0"/>
        <v>0</v>
      </c>
      <c r="AO56" s="370"/>
      <c r="AP56" s="370"/>
      <c r="AQ56" s="100" t="s">
        <v>89</v>
      </c>
      <c r="AR56" s="55"/>
      <c r="AS56" s="101">
        <v>0</v>
      </c>
      <c r="AT56" s="102">
        <f t="shared" si="1"/>
        <v>0</v>
      </c>
      <c r="AU56" s="103">
        <f>'D 101.01 - Stavební řešení'!P102</f>
        <v>0</v>
      </c>
      <c r="AV56" s="102">
        <f>'D 101.01 - Stavební řešení'!J35</f>
        <v>0</v>
      </c>
      <c r="AW56" s="102">
        <f>'D 101.01 - Stavební řešení'!J36</f>
        <v>0</v>
      </c>
      <c r="AX56" s="102">
        <f>'D 101.01 - Stavební řešení'!J37</f>
        <v>0</v>
      </c>
      <c r="AY56" s="102">
        <f>'D 101.01 - Stavební řešení'!J38</f>
        <v>0</v>
      </c>
      <c r="AZ56" s="102">
        <f>'D 101.01 - Stavební řešení'!F35</f>
        <v>0</v>
      </c>
      <c r="BA56" s="102">
        <f>'D 101.01 - Stavební řešení'!F36</f>
        <v>0</v>
      </c>
      <c r="BB56" s="102">
        <f>'D 101.01 - Stavební řešení'!F37</f>
        <v>0</v>
      </c>
      <c r="BC56" s="102">
        <f>'D 101.01 - Stavební řešení'!F38</f>
        <v>0</v>
      </c>
      <c r="BD56" s="104">
        <f>'D 101.01 - Stavební řešení'!F39</f>
        <v>0</v>
      </c>
      <c r="BT56" s="105" t="s">
        <v>85</v>
      </c>
      <c r="BV56" s="105" t="s">
        <v>78</v>
      </c>
      <c r="BW56" s="105" t="s">
        <v>90</v>
      </c>
      <c r="BX56" s="105" t="s">
        <v>84</v>
      </c>
      <c r="CL56" s="105" t="s">
        <v>19</v>
      </c>
    </row>
    <row r="57" spans="1:91" s="4" customFormat="1" ht="23.25" customHeight="1">
      <c r="A57" s="98" t="s">
        <v>86</v>
      </c>
      <c r="B57" s="53"/>
      <c r="C57" s="99"/>
      <c r="D57" s="99"/>
      <c r="E57" s="383" t="s">
        <v>91</v>
      </c>
      <c r="F57" s="383"/>
      <c r="G57" s="383"/>
      <c r="H57" s="383"/>
      <c r="I57" s="383"/>
      <c r="J57" s="99"/>
      <c r="K57" s="383" t="s">
        <v>92</v>
      </c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69">
        <f>'D 101.02 - Betonové konst...'!J32</f>
        <v>0</v>
      </c>
      <c r="AH57" s="370"/>
      <c r="AI57" s="370"/>
      <c r="AJ57" s="370"/>
      <c r="AK57" s="370"/>
      <c r="AL57" s="370"/>
      <c r="AM57" s="370"/>
      <c r="AN57" s="369">
        <f t="shared" si="0"/>
        <v>0</v>
      </c>
      <c r="AO57" s="370"/>
      <c r="AP57" s="370"/>
      <c r="AQ57" s="100" t="s">
        <v>89</v>
      </c>
      <c r="AR57" s="55"/>
      <c r="AS57" s="101">
        <v>0</v>
      </c>
      <c r="AT57" s="102">
        <f t="shared" si="1"/>
        <v>0</v>
      </c>
      <c r="AU57" s="103">
        <f>'D 101.02 - Betonové konst...'!P90</f>
        <v>0</v>
      </c>
      <c r="AV57" s="102">
        <f>'D 101.02 - Betonové konst...'!J35</f>
        <v>0</v>
      </c>
      <c r="AW57" s="102">
        <f>'D 101.02 - Betonové konst...'!J36</f>
        <v>0</v>
      </c>
      <c r="AX57" s="102">
        <f>'D 101.02 - Betonové konst...'!J37</f>
        <v>0</v>
      </c>
      <c r="AY57" s="102">
        <f>'D 101.02 - Betonové konst...'!J38</f>
        <v>0</v>
      </c>
      <c r="AZ57" s="102">
        <f>'D 101.02 - Betonové konst...'!F35</f>
        <v>0</v>
      </c>
      <c r="BA57" s="102">
        <f>'D 101.02 - Betonové konst...'!F36</f>
        <v>0</v>
      </c>
      <c r="BB57" s="102">
        <f>'D 101.02 - Betonové konst...'!F37</f>
        <v>0</v>
      </c>
      <c r="BC57" s="102">
        <f>'D 101.02 - Betonové konst...'!F38</f>
        <v>0</v>
      </c>
      <c r="BD57" s="104">
        <f>'D 101.02 - Betonové konst...'!F39</f>
        <v>0</v>
      </c>
      <c r="BT57" s="105" t="s">
        <v>85</v>
      </c>
      <c r="BV57" s="105" t="s">
        <v>78</v>
      </c>
      <c r="BW57" s="105" t="s">
        <v>93</v>
      </c>
      <c r="BX57" s="105" t="s">
        <v>84</v>
      </c>
      <c r="CL57" s="105" t="s">
        <v>19</v>
      </c>
    </row>
    <row r="58" spans="1:91" s="4" customFormat="1" ht="23.25" customHeight="1">
      <c r="A58" s="98" t="s">
        <v>86</v>
      </c>
      <c r="B58" s="53"/>
      <c r="C58" s="99"/>
      <c r="D58" s="99"/>
      <c r="E58" s="383" t="s">
        <v>94</v>
      </c>
      <c r="F58" s="383"/>
      <c r="G58" s="383"/>
      <c r="H58" s="383"/>
      <c r="I58" s="383"/>
      <c r="J58" s="99"/>
      <c r="K58" s="383" t="s">
        <v>95</v>
      </c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69">
        <f>'D 101.03 - Ocelové konstr...'!J32</f>
        <v>0</v>
      </c>
      <c r="AH58" s="370"/>
      <c r="AI58" s="370"/>
      <c r="AJ58" s="370"/>
      <c r="AK58" s="370"/>
      <c r="AL58" s="370"/>
      <c r="AM58" s="370"/>
      <c r="AN58" s="369">
        <f t="shared" si="0"/>
        <v>0</v>
      </c>
      <c r="AO58" s="370"/>
      <c r="AP58" s="370"/>
      <c r="AQ58" s="100" t="s">
        <v>89</v>
      </c>
      <c r="AR58" s="55"/>
      <c r="AS58" s="101">
        <v>0</v>
      </c>
      <c r="AT58" s="102">
        <f t="shared" si="1"/>
        <v>0</v>
      </c>
      <c r="AU58" s="103">
        <f>'D 101.03 - Ocelové konstr...'!P88</f>
        <v>0</v>
      </c>
      <c r="AV58" s="102">
        <f>'D 101.03 - Ocelové konstr...'!J35</f>
        <v>0</v>
      </c>
      <c r="AW58" s="102">
        <f>'D 101.03 - Ocelové konstr...'!J36</f>
        <v>0</v>
      </c>
      <c r="AX58" s="102">
        <f>'D 101.03 - Ocelové konstr...'!J37</f>
        <v>0</v>
      </c>
      <c r="AY58" s="102">
        <f>'D 101.03 - Ocelové konstr...'!J38</f>
        <v>0</v>
      </c>
      <c r="AZ58" s="102">
        <f>'D 101.03 - Ocelové konstr...'!F35</f>
        <v>0</v>
      </c>
      <c r="BA58" s="102">
        <f>'D 101.03 - Ocelové konstr...'!F36</f>
        <v>0</v>
      </c>
      <c r="BB58" s="102">
        <f>'D 101.03 - Ocelové konstr...'!F37</f>
        <v>0</v>
      </c>
      <c r="BC58" s="102">
        <f>'D 101.03 - Ocelové konstr...'!F38</f>
        <v>0</v>
      </c>
      <c r="BD58" s="104">
        <f>'D 101.03 - Ocelové konstr...'!F39</f>
        <v>0</v>
      </c>
      <c r="BT58" s="105" t="s">
        <v>85</v>
      </c>
      <c r="BV58" s="105" t="s">
        <v>78</v>
      </c>
      <c r="BW58" s="105" t="s">
        <v>96</v>
      </c>
      <c r="BX58" s="105" t="s">
        <v>84</v>
      </c>
      <c r="CL58" s="105" t="s">
        <v>19</v>
      </c>
    </row>
    <row r="59" spans="1:91" s="4" customFormat="1" ht="23.25" customHeight="1">
      <c r="A59" s="98" t="s">
        <v>86</v>
      </c>
      <c r="B59" s="53"/>
      <c r="C59" s="99"/>
      <c r="D59" s="99"/>
      <c r="E59" s="383" t="s">
        <v>97</v>
      </c>
      <c r="F59" s="383"/>
      <c r="G59" s="383"/>
      <c r="H59" s="383"/>
      <c r="I59" s="383"/>
      <c r="J59" s="99"/>
      <c r="K59" s="383" t="s">
        <v>98</v>
      </c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69">
        <f>'D 101.04 - Obvodový plášť'!J32</f>
        <v>0</v>
      </c>
      <c r="AH59" s="370"/>
      <c r="AI59" s="370"/>
      <c r="AJ59" s="370"/>
      <c r="AK59" s="370"/>
      <c r="AL59" s="370"/>
      <c r="AM59" s="370"/>
      <c r="AN59" s="369">
        <f t="shared" si="0"/>
        <v>0</v>
      </c>
      <c r="AO59" s="370"/>
      <c r="AP59" s="370"/>
      <c r="AQ59" s="100" t="s">
        <v>89</v>
      </c>
      <c r="AR59" s="55"/>
      <c r="AS59" s="101">
        <v>0</v>
      </c>
      <c r="AT59" s="102">
        <f t="shared" si="1"/>
        <v>0</v>
      </c>
      <c r="AU59" s="103">
        <f>'D 101.04 - Obvodový plášť'!P90</f>
        <v>0</v>
      </c>
      <c r="AV59" s="102">
        <f>'D 101.04 - Obvodový plášť'!J35</f>
        <v>0</v>
      </c>
      <c r="AW59" s="102">
        <f>'D 101.04 - Obvodový plášť'!J36</f>
        <v>0</v>
      </c>
      <c r="AX59" s="102">
        <f>'D 101.04 - Obvodový plášť'!J37</f>
        <v>0</v>
      </c>
      <c r="AY59" s="102">
        <f>'D 101.04 - Obvodový plášť'!J38</f>
        <v>0</v>
      </c>
      <c r="AZ59" s="102">
        <f>'D 101.04 - Obvodový plášť'!F35</f>
        <v>0</v>
      </c>
      <c r="BA59" s="102">
        <f>'D 101.04 - Obvodový plášť'!F36</f>
        <v>0</v>
      </c>
      <c r="BB59" s="102">
        <f>'D 101.04 - Obvodový plášť'!F37</f>
        <v>0</v>
      </c>
      <c r="BC59" s="102">
        <f>'D 101.04 - Obvodový plášť'!F38</f>
        <v>0</v>
      </c>
      <c r="BD59" s="104">
        <f>'D 101.04 - Obvodový plášť'!F39</f>
        <v>0</v>
      </c>
      <c r="BT59" s="105" t="s">
        <v>85</v>
      </c>
      <c r="BV59" s="105" t="s">
        <v>78</v>
      </c>
      <c r="BW59" s="105" t="s">
        <v>99</v>
      </c>
      <c r="BX59" s="105" t="s">
        <v>84</v>
      </c>
      <c r="CL59" s="105" t="s">
        <v>19</v>
      </c>
    </row>
    <row r="60" spans="1:91" s="4" customFormat="1" ht="35.25" customHeight="1">
      <c r="A60" s="98" t="s">
        <v>86</v>
      </c>
      <c r="B60" s="53"/>
      <c r="C60" s="99"/>
      <c r="D60" s="99"/>
      <c r="E60" s="383" t="s">
        <v>100</v>
      </c>
      <c r="F60" s="383"/>
      <c r="G60" s="383"/>
      <c r="H60" s="383"/>
      <c r="I60" s="383"/>
      <c r="J60" s="99"/>
      <c r="K60" s="383" t="s">
        <v>101</v>
      </c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69">
        <f>'D 101.05 a 08 - Zdravotní...'!J32</f>
        <v>0</v>
      </c>
      <c r="AH60" s="370"/>
      <c r="AI60" s="370"/>
      <c r="AJ60" s="370"/>
      <c r="AK60" s="370"/>
      <c r="AL60" s="370"/>
      <c r="AM60" s="370"/>
      <c r="AN60" s="369">
        <f t="shared" si="0"/>
        <v>0</v>
      </c>
      <c r="AO60" s="370"/>
      <c r="AP60" s="370"/>
      <c r="AQ60" s="100" t="s">
        <v>89</v>
      </c>
      <c r="AR60" s="55"/>
      <c r="AS60" s="101">
        <v>0</v>
      </c>
      <c r="AT60" s="102">
        <f t="shared" si="1"/>
        <v>0</v>
      </c>
      <c r="AU60" s="103">
        <f>'D 101.05 a 08 - Zdravotní...'!P100</f>
        <v>0</v>
      </c>
      <c r="AV60" s="102">
        <f>'D 101.05 a 08 - Zdravotní...'!J35</f>
        <v>0</v>
      </c>
      <c r="AW60" s="102">
        <f>'D 101.05 a 08 - Zdravotní...'!J36</f>
        <v>0</v>
      </c>
      <c r="AX60" s="102">
        <f>'D 101.05 a 08 - Zdravotní...'!J37</f>
        <v>0</v>
      </c>
      <c r="AY60" s="102">
        <f>'D 101.05 a 08 - Zdravotní...'!J38</f>
        <v>0</v>
      </c>
      <c r="AZ60" s="102">
        <f>'D 101.05 a 08 - Zdravotní...'!F35</f>
        <v>0</v>
      </c>
      <c r="BA60" s="102">
        <f>'D 101.05 a 08 - Zdravotní...'!F36</f>
        <v>0</v>
      </c>
      <c r="BB60" s="102">
        <f>'D 101.05 a 08 - Zdravotní...'!F37</f>
        <v>0</v>
      </c>
      <c r="BC60" s="102">
        <f>'D 101.05 a 08 - Zdravotní...'!F38</f>
        <v>0</v>
      </c>
      <c r="BD60" s="104">
        <f>'D 101.05 a 08 - Zdravotní...'!F39</f>
        <v>0</v>
      </c>
      <c r="BT60" s="105" t="s">
        <v>85</v>
      </c>
      <c r="BV60" s="105" t="s">
        <v>78</v>
      </c>
      <c r="BW60" s="105" t="s">
        <v>102</v>
      </c>
      <c r="BX60" s="105" t="s">
        <v>84</v>
      </c>
      <c r="CL60" s="105" t="s">
        <v>19</v>
      </c>
    </row>
    <row r="61" spans="1:91" s="4" customFormat="1" ht="23.25" customHeight="1">
      <c r="A61" s="98" t="s">
        <v>86</v>
      </c>
      <c r="B61" s="53"/>
      <c r="C61" s="99"/>
      <c r="D61" s="99"/>
      <c r="E61" s="383" t="s">
        <v>103</v>
      </c>
      <c r="F61" s="383"/>
      <c r="G61" s="383"/>
      <c r="H61" s="383"/>
      <c r="I61" s="383"/>
      <c r="J61" s="99"/>
      <c r="K61" s="383" t="s">
        <v>104</v>
      </c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69">
        <f>'D 101.06 - Ústřední vytápění'!J32</f>
        <v>0</v>
      </c>
      <c r="AH61" s="370"/>
      <c r="AI61" s="370"/>
      <c r="AJ61" s="370"/>
      <c r="AK61" s="370"/>
      <c r="AL61" s="370"/>
      <c r="AM61" s="370"/>
      <c r="AN61" s="369">
        <f t="shared" si="0"/>
        <v>0</v>
      </c>
      <c r="AO61" s="370"/>
      <c r="AP61" s="370"/>
      <c r="AQ61" s="100" t="s">
        <v>89</v>
      </c>
      <c r="AR61" s="55"/>
      <c r="AS61" s="101">
        <v>0</v>
      </c>
      <c r="AT61" s="102">
        <f t="shared" si="1"/>
        <v>0</v>
      </c>
      <c r="AU61" s="103">
        <f>'D 101.06 - Ústřední vytápění'!P93</f>
        <v>0</v>
      </c>
      <c r="AV61" s="102">
        <f>'D 101.06 - Ústřední vytápění'!J35</f>
        <v>0</v>
      </c>
      <c r="AW61" s="102">
        <f>'D 101.06 - Ústřední vytápění'!J36</f>
        <v>0</v>
      </c>
      <c r="AX61" s="102">
        <f>'D 101.06 - Ústřední vytápění'!J37</f>
        <v>0</v>
      </c>
      <c r="AY61" s="102">
        <f>'D 101.06 - Ústřední vytápění'!J38</f>
        <v>0</v>
      </c>
      <c r="AZ61" s="102">
        <f>'D 101.06 - Ústřední vytápění'!F35</f>
        <v>0</v>
      </c>
      <c r="BA61" s="102">
        <f>'D 101.06 - Ústřední vytápění'!F36</f>
        <v>0</v>
      </c>
      <c r="BB61" s="102">
        <f>'D 101.06 - Ústřední vytápění'!F37</f>
        <v>0</v>
      </c>
      <c r="BC61" s="102">
        <f>'D 101.06 - Ústřední vytápění'!F38</f>
        <v>0</v>
      </c>
      <c r="BD61" s="104">
        <f>'D 101.06 - Ústřední vytápění'!F39</f>
        <v>0</v>
      </c>
      <c r="BT61" s="105" t="s">
        <v>85</v>
      </c>
      <c r="BV61" s="105" t="s">
        <v>78</v>
      </c>
      <c r="BW61" s="105" t="s">
        <v>105</v>
      </c>
      <c r="BX61" s="105" t="s">
        <v>84</v>
      </c>
      <c r="CL61" s="105" t="s">
        <v>19</v>
      </c>
    </row>
    <row r="62" spans="1:91" s="4" customFormat="1" ht="23.25" customHeight="1">
      <c r="A62" s="98" t="s">
        <v>86</v>
      </c>
      <c r="B62" s="53"/>
      <c r="C62" s="99"/>
      <c r="D62" s="99"/>
      <c r="E62" s="383" t="s">
        <v>106</v>
      </c>
      <c r="F62" s="383"/>
      <c r="G62" s="383"/>
      <c r="H62" s="383"/>
      <c r="I62" s="383"/>
      <c r="J62" s="99"/>
      <c r="K62" s="383" t="s">
        <v>107</v>
      </c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69">
        <f>'D 101.09 - Vzduchotechnika'!J32</f>
        <v>0</v>
      </c>
      <c r="AH62" s="370"/>
      <c r="AI62" s="370"/>
      <c r="AJ62" s="370"/>
      <c r="AK62" s="370"/>
      <c r="AL62" s="370"/>
      <c r="AM62" s="370"/>
      <c r="AN62" s="369">
        <f t="shared" si="0"/>
        <v>0</v>
      </c>
      <c r="AO62" s="370"/>
      <c r="AP62" s="370"/>
      <c r="AQ62" s="100" t="s">
        <v>89</v>
      </c>
      <c r="AR62" s="55"/>
      <c r="AS62" s="101">
        <v>0</v>
      </c>
      <c r="AT62" s="102">
        <f t="shared" si="1"/>
        <v>0</v>
      </c>
      <c r="AU62" s="103">
        <f>'D 101.09 - Vzduchotechnika'!P88</f>
        <v>0</v>
      </c>
      <c r="AV62" s="102">
        <f>'D 101.09 - Vzduchotechnika'!J35</f>
        <v>0</v>
      </c>
      <c r="AW62" s="102">
        <f>'D 101.09 - Vzduchotechnika'!J36</f>
        <v>0</v>
      </c>
      <c r="AX62" s="102">
        <f>'D 101.09 - Vzduchotechnika'!J37</f>
        <v>0</v>
      </c>
      <c r="AY62" s="102">
        <f>'D 101.09 - Vzduchotechnika'!J38</f>
        <v>0</v>
      </c>
      <c r="AZ62" s="102">
        <f>'D 101.09 - Vzduchotechnika'!F35</f>
        <v>0</v>
      </c>
      <c r="BA62" s="102">
        <f>'D 101.09 - Vzduchotechnika'!F36</f>
        <v>0</v>
      </c>
      <c r="BB62" s="102">
        <f>'D 101.09 - Vzduchotechnika'!F37</f>
        <v>0</v>
      </c>
      <c r="BC62" s="102">
        <f>'D 101.09 - Vzduchotechnika'!F38</f>
        <v>0</v>
      </c>
      <c r="BD62" s="104">
        <f>'D 101.09 - Vzduchotechnika'!F39</f>
        <v>0</v>
      </c>
      <c r="BT62" s="105" t="s">
        <v>85</v>
      </c>
      <c r="BV62" s="105" t="s">
        <v>78</v>
      </c>
      <c r="BW62" s="105" t="s">
        <v>108</v>
      </c>
      <c r="BX62" s="105" t="s">
        <v>84</v>
      </c>
      <c r="CL62" s="105" t="s">
        <v>19</v>
      </c>
    </row>
    <row r="63" spans="1:91" s="4" customFormat="1" ht="23.25" customHeight="1">
      <c r="A63" s="98" t="s">
        <v>86</v>
      </c>
      <c r="B63" s="53"/>
      <c r="C63" s="99"/>
      <c r="D63" s="99"/>
      <c r="E63" s="383" t="s">
        <v>109</v>
      </c>
      <c r="F63" s="383"/>
      <c r="G63" s="383"/>
      <c r="H63" s="383"/>
      <c r="I63" s="383"/>
      <c r="J63" s="99"/>
      <c r="K63" s="383" t="s">
        <v>110</v>
      </c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69">
        <f>'D 101.10 - Elektroinstalace'!J32</f>
        <v>0</v>
      </c>
      <c r="AH63" s="370"/>
      <c r="AI63" s="370"/>
      <c r="AJ63" s="370"/>
      <c r="AK63" s="370"/>
      <c r="AL63" s="370"/>
      <c r="AM63" s="370"/>
      <c r="AN63" s="369">
        <f t="shared" si="0"/>
        <v>0</v>
      </c>
      <c r="AO63" s="370"/>
      <c r="AP63" s="370"/>
      <c r="AQ63" s="100" t="s">
        <v>89</v>
      </c>
      <c r="AR63" s="55"/>
      <c r="AS63" s="101">
        <v>0</v>
      </c>
      <c r="AT63" s="102">
        <f t="shared" si="1"/>
        <v>0</v>
      </c>
      <c r="AU63" s="103">
        <f>'D 101.10 - Elektroinstalace'!P94</f>
        <v>0</v>
      </c>
      <c r="AV63" s="102">
        <f>'D 101.10 - Elektroinstalace'!J35</f>
        <v>0</v>
      </c>
      <c r="AW63" s="102">
        <f>'D 101.10 - Elektroinstalace'!J36</f>
        <v>0</v>
      </c>
      <c r="AX63" s="102">
        <f>'D 101.10 - Elektroinstalace'!J37</f>
        <v>0</v>
      </c>
      <c r="AY63" s="102">
        <f>'D 101.10 - Elektroinstalace'!J38</f>
        <v>0</v>
      </c>
      <c r="AZ63" s="102">
        <f>'D 101.10 - Elektroinstalace'!F35</f>
        <v>0</v>
      </c>
      <c r="BA63" s="102">
        <f>'D 101.10 - Elektroinstalace'!F36</f>
        <v>0</v>
      </c>
      <c r="BB63" s="102">
        <f>'D 101.10 - Elektroinstalace'!F37</f>
        <v>0</v>
      </c>
      <c r="BC63" s="102">
        <f>'D 101.10 - Elektroinstalace'!F38</f>
        <v>0</v>
      </c>
      <c r="BD63" s="104">
        <f>'D 101.10 - Elektroinstalace'!F39</f>
        <v>0</v>
      </c>
      <c r="BT63" s="105" t="s">
        <v>85</v>
      </c>
      <c r="BV63" s="105" t="s">
        <v>78</v>
      </c>
      <c r="BW63" s="105" t="s">
        <v>111</v>
      </c>
      <c r="BX63" s="105" t="s">
        <v>84</v>
      </c>
      <c r="CL63" s="105" t="s">
        <v>19</v>
      </c>
    </row>
    <row r="64" spans="1:91" s="4" customFormat="1" ht="23.25" customHeight="1">
      <c r="A64" s="98" t="s">
        <v>86</v>
      </c>
      <c r="B64" s="53"/>
      <c r="C64" s="99"/>
      <c r="D64" s="99"/>
      <c r="E64" s="383" t="s">
        <v>112</v>
      </c>
      <c r="F64" s="383"/>
      <c r="G64" s="383"/>
      <c r="H64" s="383"/>
      <c r="I64" s="383"/>
      <c r="J64" s="99"/>
      <c r="K64" s="383" t="s">
        <v>113</v>
      </c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69">
        <f>'D 101.11 - Hromosvod'!J32</f>
        <v>0</v>
      </c>
      <c r="AH64" s="370"/>
      <c r="AI64" s="370"/>
      <c r="AJ64" s="370"/>
      <c r="AK64" s="370"/>
      <c r="AL64" s="370"/>
      <c r="AM64" s="370"/>
      <c r="AN64" s="369">
        <f t="shared" si="0"/>
        <v>0</v>
      </c>
      <c r="AO64" s="370"/>
      <c r="AP64" s="370"/>
      <c r="AQ64" s="100" t="s">
        <v>89</v>
      </c>
      <c r="AR64" s="55"/>
      <c r="AS64" s="101">
        <v>0</v>
      </c>
      <c r="AT64" s="102">
        <f t="shared" si="1"/>
        <v>0</v>
      </c>
      <c r="AU64" s="103">
        <f>'D 101.11 - Hromosvod'!P87</f>
        <v>0</v>
      </c>
      <c r="AV64" s="102">
        <f>'D 101.11 - Hromosvod'!J35</f>
        <v>0</v>
      </c>
      <c r="AW64" s="102">
        <f>'D 101.11 - Hromosvod'!J36</f>
        <v>0</v>
      </c>
      <c r="AX64" s="102">
        <f>'D 101.11 - Hromosvod'!J37</f>
        <v>0</v>
      </c>
      <c r="AY64" s="102">
        <f>'D 101.11 - Hromosvod'!J38</f>
        <v>0</v>
      </c>
      <c r="AZ64" s="102">
        <f>'D 101.11 - Hromosvod'!F35</f>
        <v>0</v>
      </c>
      <c r="BA64" s="102">
        <f>'D 101.11 - Hromosvod'!F36</f>
        <v>0</v>
      </c>
      <c r="BB64" s="102">
        <f>'D 101.11 - Hromosvod'!F37</f>
        <v>0</v>
      </c>
      <c r="BC64" s="102">
        <f>'D 101.11 - Hromosvod'!F38</f>
        <v>0</v>
      </c>
      <c r="BD64" s="104">
        <f>'D 101.11 - Hromosvod'!F39</f>
        <v>0</v>
      </c>
      <c r="BT64" s="105" t="s">
        <v>85</v>
      </c>
      <c r="BV64" s="105" t="s">
        <v>78</v>
      </c>
      <c r="BW64" s="105" t="s">
        <v>114</v>
      </c>
      <c r="BX64" s="105" t="s">
        <v>84</v>
      </c>
      <c r="CL64" s="105" t="s">
        <v>19</v>
      </c>
    </row>
    <row r="65" spans="1:91" s="4" customFormat="1" ht="23.25" customHeight="1">
      <c r="A65" s="98" t="s">
        <v>86</v>
      </c>
      <c r="B65" s="53"/>
      <c r="C65" s="99"/>
      <c r="D65" s="99"/>
      <c r="E65" s="383" t="s">
        <v>115</v>
      </c>
      <c r="F65" s="383"/>
      <c r="G65" s="383"/>
      <c r="H65" s="383"/>
      <c r="I65" s="383"/>
      <c r="J65" s="99"/>
      <c r="K65" s="383" t="s">
        <v>116</v>
      </c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69">
        <f>'D 101.12 - Slaboproudé ro...'!J32</f>
        <v>0</v>
      </c>
      <c r="AH65" s="370"/>
      <c r="AI65" s="370"/>
      <c r="AJ65" s="370"/>
      <c r="AK65" s="370"/>
      <c r="AL65" s="370"/>
      <c r="AM65" s="370"/>
      <c r="AN65" s="369">
        <f t="shared" si="0"/>
        <v>0</v>
      </c>
      <c r="AO65" s="370"/>
      <c r="AP65" s="370"/>
      <c r="AQ65" s="100" t="s">
        <v>89</v>
      </c>
      <c r="AR65" s="55"/>
      <c r="AS65" s="101">
        <v>0</v>
      </c>
      <c r="AT65" s="102">
        <f t="shared" si="1"/>
        <v>0</v>
      </c>
      <c r="AU65" s="103">
        <f>'D 101.12 - Slaboproudé ro...'!P90</f>
        <v>0</v>
      </c>
      <c r="AV65" s="102">
        <f>'D 101.12 - Slaboproudé ro...'!J35</f>
        <v>0</v>
      </c>
      <c r="AW65" s="102">
        <f>'D 101.12 - Slaboproudé ro...'!J36</f>
        <v>0</v>
      </c>
      <c r="AX65" s="102">
        <f>'D 101.12 - Slaboproudé ro...'!J37</f>
        <v>0</v>
      </c>
      <c r="AY65" s="102">
        <f>'D 101.12 - Slaboproudé ro...'!J38</f>
        <v>0</v>
      </c>
      <c r="AZ65" s="102">
        <f>'D 101.12 - Slaboproudé ro...'!F35</f>
        <v>0</v>
      </c>
      <c r="BA65" s="102">
        <f>'D 101.12 - Slaboproudé ro...'!F36</f>
        <v>0</v>
      </c>
      <c r="BB65" s="102">
        <f>'D 101.12 - Slaboproudé ro...'!F37</f>
        <v>0</v>
      </c>
      <c r="BC65" s="102">
        <f>'D 101.12 - Slaboproudé ro...'!F38</f>
        <v>0</v>
      </c>
      <c r="BD65" s="104">
        <f>'D 101.12 - Slaboproudé ro...'!F39</f>
        <v>0</v>
      </c>
      <c r="BT65" s="105" t="s">
        <v>85</v>
      </c>
      <c r="BV65" s="105" t="s">
        <v>78</v>
      </c>
      <c r="BW65" s="105" t="s">
        <v>117</v>
      </c>
      <c r="BX65" s="105" t="s">
        <v>84</v>
      </c>
      <c r="CL65" s="105" t="s">
        <v>19</v>
      </c>
    </row>
    <row r="66" spans="1:91" s="7" customFormat="1" ht="16.5" customHeight="1">
      <c r="B66" s="88"/>
      <c r="C66" s="89"/>
      <c r="D66" s="394" t="s">
        <v>118</v>
      </c>
      <c r="E66" s="394"/>
      <c r="F66" s="394"/>
      <c r="G66" s="394"/>
      <c r="H66" s="394"/>
      <c r="I66" s="90"/>
      <c r="J66" s="394" t="s">
        <v>119</v>
      </c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86">
        <f>ROUND(SUM(AG67:AG76),2)</f>
        <v>0</v>
      </c>
      <c r="AH66" s="385"/>
      <c r="AI66" s="385"/>
      <c r="AJ66" s="385"/>
      <c r="AK66" s="385"/>
      <c r="AL66" s="385"/>
      <c r="AM66" s="385"/>
      <c r="AN66" s="384">
        <f t="shared" si="0"/>
        <v>0</v>
      </c>
      <c r="AO66" s="385"/>
      <c r="AP66" s="385"/>
      <c r="AQ66" s="91" t="s">
        <v>82</v>
      </c>
      <c r="AR66" s="92"/>
      <c r="AS66" s="93">
        <f>ROUND(SUM(AS67:AS76),2)</f>
        <v>0</v>
      </c>
      <c r="AT66" s="94">
        <f t="shared" si="1"/>
        <v>0</v>
      </c>
      <c r="AU66" s="95">
        <f>ROUND(SUM(AU67:AU76),5)</f>
        <v>0</v>
      </c>
      <c r="AV66" s="94">
        <f>ROUND(AZ66*L29,2)</f>
        <v>0</v>
      </c>
      <c r="AW66" s="94">
        <f>ROUND(BA66*L30,2)</f>
        <v>0</v>
      </c>
      <c r="AX66" s="94">
        <f>ROUND(BB66*L29,2)</f>
        <v>0</v>
      </c>
      <c r="AY66" s="94">
        <f>ROUND(BC66*L30,2)</f>
        <v>0</v>
      </c>
      <c r="AZ66" s="94">
        <f>ROUND(SUM(AZ67:AZ76),2)</f>
        <v>0</v>
      </c>
      <c r="BA66" s="94">
        <f>ROUND(SUM(BA67:BA76),2)</f>
        <v>0</v>
      </c>
      <c r="BB66" s="94">
        <f>ROUND(SUM(BB67:BB76),2)</f>
        <v>0</v>
      </c>
      <c r="BC66" s="94">
        <f>ROUND(SUM(BC67:BC76),2)</f>
        <v>0</v>
      </c>
      <c r="BD66" s="96">
        <f>ROUND(SUM(BD67:BD76),2)</f>
        <v>0</v>
      </c>
      <c r="BS66" s="97" t="s">
        <v>75</v>
      </c>
      <c r="BT66" s="97" t="s">
        <v>83</v>
      </c>
      <c r="BU66" s="97" t="s">
        <v>77</v>
      </c>
      <c r="BV66" s="97" t="s">
        <v>78</v>
      </c>
      <c r="BW66" s="97" t="s">
        <v>120</v>
      </c>
      <c r="BX66" s="97" t="s">
        <v>5</v>
      </c>
      <c r="CL66" s="97" t="s">
        <v>19</v>
      </c>
      <c r="CM66" s="97" t="s">
        <v>85</v>
      </c>
    </row>
    <row r="67" spans="1:91" s="4" customFormat="1" ht="23.25" customHeight="1">
      <c r="A67" s="98" t="s">
        <v>86</v>
      </c>
      <c r="B67" s="53"/>
      <c r="C67" s="99"/>
      <c r="D67" s="99"/>
      <c r="E67" s="383" t="s">
        <v>121</v>
      </c>
      <c r="F67" s="383"/>
      <c r="G67" s="383"/>
      <c r="H67" s="383"/>
      <c r="I67" s="383"/>
      <c r="J67" s="99"/>
      <c r="K67" s="383" t="s">
        <v>88</v>
      </c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69">
        <f>'D 102.01 - Stavební řešení'!J32</f>
        <v>0</v>
      </c>
      <c r="AH67" s="370"/>
      <c r="AI67" s="370"/>
      <c r="AJ67" s="370"/>
      <c r="AK67" s="370"/>
      <c r="AL67" s="370"/>
      <c r="AM67" s="370"/>
      <c r="AN67" s="369">
        <f t="shared" si="0"/>
        <v>0</v>
      </c>
      <c r="AO67" s="370"/>
      <c r="AP67" s="370"/>
      <c r="AQ67" s="100" t="s">
        <v>89</v>
      </c>
      <c r="AR67" s="55"/>
      <c r="AS67" s="101">
        <v>0</v>
      </c>
      <c r="AT67" s="102">
        <f t="shared" si="1"/>
        <v>0</v>
      </c>
      <c r="AU67" s="103">
        <f>'D 102.01 - Stavební řešení'!P102</f>
        <v>0</v>
      </c>
      <c r="AV67" s="102">
        <f>'D 102.01 - Stavební řešení'!J35</f>
        <v>0</v>
      </c>
      <c r="AW67" s="102">
        <f>'D 102.01 - Stavební řešení'!J36</f>
        <v>0</v>
      </c>
      <c r="AX67" s="102">
        <f>'D 102.01 - Stavební řešení'!J37</f>
        <v>0</v>
      </c>
      <c r="AY67" s="102">
        <f>'D 102.01 - Stavební řešení'!J38</f>
        <v>0</v>
      </c>
      <c r="AZ67" s="102">
        <f>'D 102.01 - Stavební řešení'!F35</f>
        <v>0</v>
      </c>
      <c r="BA67" s="102">
        <f>'D 102.01 - Stavební řešení'!F36</f>
        <v>0</v>
      </c>
      <c r="BB67" s="102">
        <f>'D 102.01 - Stavební řešení'!F37</f>
        <v>0</v>
      </c>
      <c r="BC67" s="102">
        <f>'D 102.01 - Stavební řešení'!F38</f>
        <v>0</v>
      </c>
      <c r="BD67" s="104">
        <f>'D 102.01 - Stavební řešení'!F39</f>
        <v>0</v>
      </c>
      <c r="BT67" s="105" t="s">
        <v>85</v>
      </c>
      <c r="BV67" s="105" t="s">
        <v>78</v>
      </c>
      <c r="BW67" s="105" t="s">
        <v>122</v>
      </c>
      <c r="BX67" s="105" t="s">
        <v>120</v>
      </c>
      <c r="CL67" s="105" t="s">
        <v>19</v>
      </c>
    </row>
    <row r="68" spans="1:91" s="4" customFormat="1" ht="23.25" customHeight="1">
      <c r="A68" s="98" t="s">
        <v>86</v>
      </c>
      <c r="B68" s="53"/>
      <c r="C68" s="99"/>
      <c r="D68" s="99"/>
      <c r="E68" s="383" t="s">
        <v>123</v>
      </c>
      <c r="F68" s="383"/>
      <c r="G68" s="383"/>
      <c r="H68" s="383"/>
      <c r="I68" s="383"/>
      <c r="J68" s="99"/>
      <c r="K68" s="383" t="s">
        <v>92</v>
      </c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69">
        <f>'D 102.02 - Betonové konst...'!J32</f>
        <v>0</v>
      </c>
      <c r="AH68" s="370"/>
      <c r="AI68" s="370"/>
      <c r="AJ68" s="370"/>
      <c r="AK68" s="370"/>
      <c r="AL68" s="370"/>
      <c r="AM68" s="370"/>
      <c r="AN68" s="369">
        <f t="shared" si="0"/>
        <v>0</v>
      </c>
      <c r="AO68" s="370"/>
      <c r="AP68" s="370"/>
      <c r="AQ68" s="100" t="s">
        <v>89</v>
      </c>
      <c r="AR68" s="55"/>
      <c r="AS68" s="101">
        <v>0</v>
      </c>
      <c r="AT68" s="102">
        <f t="shared" si="1"/>
        <v>0</v>
      </c>
      <c r="AU68" s="103">
        <f>'D 102.02 - Betonové konst...'!P90</f>
        <v>0</v>
      </c>
      <c r="AV68" s="102">
        <f>'D 102.02 - Betonové konst...'!J35</f>
        <v>0</v>
      </c>
      <c r="AW68" s="102">
        <f>'D 102.02 - Betonové konst...'!J36</f>
        <v>0</v>
      </c>
      <c r="AX68" s="102">
        <f>'D 102.02 - Betonové konst...'!J37</f>
        <v>0</v>
      </c>
      <c r="AY68" s="102">
        <f>'D 102.02 - Betonové konst...'!J38</f>
        <v>0</v>
      </c>
      <c r="AZ68" s="102">
        <f>'D 102.02 - Betonové konst...'!F35</f>
        <v>0</v>
      </c>
      <c r="BA68" s="102">
        <f>'D 102.02 - Betonové konst...'!F36</f>
        <v>0</v>
      </c>
      <c r="BB68" s="102">
        <f>'D 102.02 - Betonové konst...'!F37</f>
        <v>0</v>
      </c>
      <c r="BC68" s="102">
        <f>'D 102.02 - Betonové konst...'!F38</f>
        <v>0</v>
      </c>
      <c r="BD68" s="104">
        <f>'D 102.02 - Betonové konst...'!F39</f>
        <v>0</v>
      </c>
      <c r="BT68" s="105" t="s">
        <v>85</v>
      </c>
      <c r="BV68" s="105" t="s">
        <v>78</v>
      </c>
      <c r="BW68" s="105" t="s">
        <v>124</v>
      </c>
      <c r="BX68" s="105" t="s">
        <v>120</v>
      </c>
      <c r="CL68" s="105" t="s">
        <v>19</v>
      </c>
    </row>
    <row r="69" spans="1:91" s="4" customFormat="1" ht="23.25" customHeight="1">
      <c r="A69" s="98" t="s">
        <v>86</v>
      </c>
      <c r="B69" s="53"/>
      <c r="C69" s="99"/>
      <c r="D69" s="99"/>
      <c r="E69" s="383" t="s">
        <v>125</v>
      </c>
      <c r="F69" s="383"/>
      <c r="G69" s="383"/>
      <c r="H69" s="383"/>
      <c r="I69" s="383"/>
      <c r="J69" s="99"/>
      <c r="K69" s="383" t="s">
        <v>95</v>
      </c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69">
        <f>'D 102.03 - Ocelové konstr...'!J32</f>
        <v>0</v>
      </c>
      <c r="AH69" s="370"/>
      <c r="AI69" s="370"/>
      <c r="AJ69" s="370"/>
      <c r="AK69" s="370"/>
      <c r="AL69" s="370"/>
      <c r="AM69" s="370"/>
      <c r="AN69" s="369">
        <f t="shared" si="0"/>
        <v>0</v>
      </c>
      <c r="AO69" s="370"/>
      <c r="AP69" s="370"/>
      <c r="AQ69" s="100" t="s">
        <v>89</v>
      </c>
      <c r="AR69" s="55"/>
      <c r="AS69" s="101">
        <v>0</v>
      </c>
      <c r="AT69" s="102">
        <f t="shared" si="1"/>
        <v>0</v>
      </c>
      <c r="AU69" s="103">
        <f>'D 102.03 - Ocelové konstr...'!P88</f>
        <v>0</v>
      </c>
      <c r="AV69" s="102">
        <f>'D 102.03 - Ocelové konstr...'!J35</f>
        <v>0</v>
      </c>
      <c r="AW69" s="102">
        <f>'D 102.03 - Ocelové konstr...'!J36</f>
        <v>0</v>
      </c>
      <c r="AX69" s="102">
        <f>'D 102.03 - Ocelové konstr...'!J37</f>
        <v>0</v>
      </c>
      <c r="AY69" s="102">
        <f>'D 102.03 - Ocelové konstr...'!J38</f>
        <v>0</v>
      </c>
      <c r="AZ69" s="102">
        <f>'D 102.03 - Ocelové konstr...'!F35</f>
        <v>0</v>
      </c>
      <c r="BA69" s="102">
        <f>'D 102.03 - Ocelové konstr...'!F36</f>
        <v>0</v>
      </c>
      <c r="BB69" s="102">
        <f>'D 102.03 - Ocelové konstr...'!F37</f>
        <v>0</v>
      </c>
      <c r="BC69" s="102">
        <f>'D 102.03 - Ocelové konstr...'!F38</f>
        <v>0</v>
      </c>
      <c r="BD69" s="104">
        <f>'D 102.03 - Ocelové konstr...'!F39</f>
        <v>0</v>
      </c>
      <c r="BT69" s="105" t="s">
        <v>85</v>
      </c>
      <c r="BV69" s="105" t="s">
        <v>78</v>
      </c>
      <c r="BW69" s="105" t="s">
        <v>126</v>
      </c>
      <c r="BX69" s="105" t="s">
        <v>120</v>
      </c>
      <c r="CL69" s="105" t="s">
        <v>19</v>
      </c>
    </row>
    <row r="70" spans="1:91" s="4" customFormat="1" ht="23.25" customHeight="1">
      <c r="A70" s="98" t="s">
        <v>86</v>
      </c>
      <c r="B70" s="53"/>
      <c r="C70" s="99"/>
      <c r="D70" s="99"/>
      <c r="E70" s="383" t="s">
        <v>127</v>
      </c>
      <c r="F70" s="383"/>
      <c r="G70" s="383"/>
      <c r="H70" s="383"/>
      <c r="I70" s="383"/>
      <c r="J70" s="99"/>
      <c r="K70" s="383" t="s">
        <v>98</v>
      </c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69">
        <f>'D 102.04 - Obvodový plášť'!J32</f>
        <v>0</v>
      </c>
      <c r="AH70" s="370"/>
      <c r="AI70" s="370"/>
      <c r="AJ70" s="370"/>
      <c r="AK70" s="370"/>
      <c r="AL70" s="370"/>
      <c r="AM70" s="370"/>
      <c r="AN70" s="369">
        <f t="shared" si="0"/>
        <v>0</v>
      </c>
      <c r="AO70" s="370"/>
      <c r="AP70" s="370"/>
      <c r="AQ70" s="100" t="s">
        <v>89</v>
      </c>
      <c r="AR70" s="55"/>
      <c r="AS70" s="101">
        <v>0</v>
      </c>
      <c r="AT70" s="102">
        <f t="shared" si="1"/>
        <v>0</v>
      </c>
      <c r="AU70" s="103">
        <f>'D 102.04 - Obvodový plášť'!P90</f>
        <v>0</v>
      </c>
      <c r="AV70" s="102">
        <f>'D 102.04 - Obvodový plášť'!J35</f>
        <v>0</v>
      </c>
      <c r="AW70" s="102">
        <f>'D 102.04 - Obvodový plášť'!J36</f>
        <v>0</v>
      </c>
      <c r="AX70" s="102">
        <f>'D 102.04 - Obvodový plášť'!J37</f>
        <v>0</v>
      </c>
      <c r="AY70" s="102">
        <f>'D 102.04 - Obvodový plášť'!J38</f>
        <v>0</v>
      </c>
      <c r="AZ70" s="102">
        <f>'D 102.04 - Obvodový plášť'!F35</f>
        <v>0</v>
      </c>
      <c r="BA70" s="102">
        <f>'D 102.04 - Obvodový plášť'!F36</f>
        <v>0</v>
      </c>
      <c r="BB70" s="102">
        <f>'D 102.04 - Obvodový plášť'!F37</f>
        <v>0</v>
      </c>
      <c r="BC70" s="102">
        <f>'D 102.04 - Obvodový plášť'!F38</f>
        <v>0</v>
      </c>
      <c r="BD70" s="104">
        <f>'D 102.04 - Obvodový plášť'!F39</f>
        <v>0</v>
      </c>
      <c r="BT70" s="105" t="s">
        <v>85</v>
      </c>
      <c r="BV70" s="105" t="s">
        <v>78</v>
      </c>
      <c r="BW70" s="105" t="s">
        <v>128</v>
      </c>
      <c r="BX70" s="105" t="s">
        <v>120</v>
      </c>
      <c r="CL70" s="105" t="s">
        <v>19</v>
      </c>
    </row>
    <row r="71" spans="1:91" s="4" customFormat="1" ht="35.25" customHeight="1">
      <c r="A71" s="98" t="s">
        <v>86</v>
      </c>
      <c r="B71" s="53"/>
      <c r="C71" s="99"/>
      <c r="D71" s="99"/>
      <c r="E71" s="383" t="s">
        <v>129</v>
      </c>
      <c r="F71" s="383"/>
      <c r="G71" s="383"/>
      <c r="H71" s="383"/>
      <c r="I71" s="383"/>
      <c r="J71" s="99"/>
      <c r="K71" s="383" t="s">
        <v>101</v>
      </c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69">
        <f>'D 102.05 a 08 - Zdravotní...'!J32</f>
        <v>0</v>
      </c>
      <c r="AH71" s="370"/>
      <c r="AI71" s="370"/>
      <c r="AJ71" s="370"/>
      <c r="AK71" s="370"/>
      <c r="AL71" s="370"/>
      <c r="AM71" s="370"/>
      <c r="AN71" s="369">
        <f t="shared" si="0"/>
        <v>0</v>
      </c>
      <c r="AO71" s="370"/>
      <c r="AP71" s="370"/>
      <c r="AQ71" s="100" t="s">
        <v>89</v>
      </c>
      <c r="AR71" s="55"/>
      <c r="AS71" s="101">
        <v>0</v>
      </c>
      <c r="AT71" s="102">
        <f t="shared" si="1"/>
        <v>0</v>
      </c>
      <c r="AU71" s="103">
        <f>'D 102.05 a 08 - Zdravotní...'!P99</f>
        <v>0</v>
      </c>
      <c r="AV71" s="102">
        <f>'D 102.05 a 08 - Zdravotní...'!J35</f>
        <v>0</v>
      </c>
      <c r="AW71" s="102">
        <f>'D 102.05 a 08 - Zdravotní...'!J36</f>
        <v>0</v>
      </c>
      <c r="AX71" s="102">
        <f>'D 102.05 a 08 - Zdravotní...'!J37</f>
        <v>0</v>
      </c>
      <c r="AY71" s="102">
        <f>'D 102.05 a 08 - Zdravotní...'!J38</f>
        <v>0</v>
      </c>
      <c r="AZ71" s="102">
        <f>'D 102.05 a 08 - Zdravotní...'!F35</f>
        <v>0</v>
      </c>
      <c r="BA71" s="102">
        <f>'D 102.05 a 08 - Zdravotní...'!F36</f>
        <v>0</v>
      </c>
      <c r="BB71" s="102">
        <f>'D 102.05 a 08 - Zdravotní...'!F37</f>
        <v>0</v>
      </c>
      <c r="BC71" s="102">
        <f>'D 102.05 a 08 - Zdravotní...'!F38</f>
        <v>0</v>
      </c>
      <c r="BD71" s="104">
        <f>'D 102.05 a 08 - Zdravotní...'!F39</f>
        <v>0</v>
      </c>
      <c r="BT71" s="105" t="s">
        <v>85</v>
      </c>
      <c r="BV71" s="105" t="s">
        <v>78</v>
      </c>
      <c r="BW71" s="105" t="s">
        <v>130</v>
      </c>
      <c r="BX71" s="105" t="s">
        <v>120</v>
      </c>
      <c r="CL71" s="105" t="s">
        <v>19</v>
      </c>
    </row>
    <row r="72" spans="1:91" s="4" customFormat="1" ht="23.25" customHeight="1">
      <c r="A72" s="98" t="s">
        <v>86</v>
      </c>
      <c r="B72" s="53"/>
      <c r="C72" s="99"/>
      <c r="D72" s="99"/>
      <c r="E72" s="383" t="s">
        <v>131</v>
      </c>
      <c r="F72" s="383"/>
      <c r="G72" s="383"/>
      <c r="H72" s="383"/>
      <c r="I72" s="383"/>
      <c r="J72" s="99"/>
      <c r="K72" s="383" t="s">
        <v>104</v>
      </c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69">
        <f>'D 102.06 - Ústřední vytápění'!J32</f>
        <v>0</v>
      </c>
      <c r="AH72" s="370"/>
      <c r="AI72" s="370"/>
      <c r="AJ72" s="370"/>
      <c r="AK72" s="370"/>
      <c r="AL72" s="370"/>
      <c r="AM72" s="370"/>
      <c r="AN72" s="369">
        <f t="shared" si="0"/>
        <v>0</v>
      </c>
      <c r="AO72" s="370"/>
      <c r="AP72" s="370"/>
      <c r="AQ72" s="100" t="s">
        <v>89</v>
      </c>
      <c r="AR72" s="55"/>
      <c r="AS72" s="101">
        <v>0</v>
      </c>
      <c r="AT72" s="102">
        <f t="shared" si="1"/>
        <v>0</v>
      </c>
      <c r="AU72" s="103">
        <f>'D 102.06 - Ústřední vytápění'!P93</f>
        <v>0</v>
      </c>
      <c r="AV72" s="102">
        <f>'D 102.06 - Ústřední vytápění'!J35</f>
        <v>0</v>
      </c>
      <c r="AW72" s="102">
        <f>'D 102.06 - Ústřední vytápění'!J36</f>
        <v>0</v>
      </c>
      <c r="AX72" s="102">
        <f>'D 102.06 - Ústřední vytápění'!J37</f>
        <v>0</v>
      </c>
      <c r="AY72" s="102">
        <f>'D 102.06 - Ústřední vytápění'!J38</f>
        <v>0</v>
      </c>
      <c r="AZ72" s="102">
        <f>'D 102.06 - Ústřední vytápění'!F35</f>
        <v>0</v>
      </c>
      <c r="BA72" s="102">
        <f>'D 102.06 - Ústřední vytápění'!F36</f>
        <v>0</v>
      </c>
      <c r="BB72" s="102">
        <f>'D 102.06 - Ústřední vytápění'!F37</f>
        <v>0</v>
      </c>
      <c r="BC72" s="102">
        <f>'D 102.06 - Ústřední vytápění'!F38</f>
        <v>0</v>
      </c>
      <c r="BD72" s="104">
        <f>'D 102.06 - Ústřední vytápění'!F39</f>
        <v>0</v>
      </c>
      <c r="BT72" s="105" t="s">
        <v>85</v>
      </c>
      <c r="BV72" s="105" t="s">
        <v>78</v>
      </c>
      <c r="BW72" s="105" t="s">
        <v>132</v>
      </c>
      <c r="BX72" s="105" t="s">
        <v>120</v>
      </c>
      <c r="CL72" s="105" t="s">
        <v>19</v>
      </c>
    </row>
    <row r="73" spans="1:91" s="4" customFormat="1" ht="23.25" customHeight="1">
      <c r="A73" s="98" t="s">
        <v>86</v>
      </c>
      <c r="B73" s="53"/>
      <c r="C73" s="99"/>
      <c r="D73" s="99"/>
      <c r="E73" s="383" t="s">
        <v>133</v>
      </c>
      <c r="F73" s="383"/>
      <c r="G73" s="383"/>
      <c r="H73" s="383"/>
      <c r="I73" s="383"/>
      <c r="J73" s="99"/>
      <c r="K73" s="383" t="s">
        <v>107</v>
      </c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69">
        <f>'D 102.09 - Vzduchotechnika'!J32</f>
        <v>0</v>
      </c>
      <c r="AH73" s="370"/>
      <c r="AI73" s="370"/>
      <c r="AJ73" s="370"/>
      <c r="AK73" s="370"/>
      <c r="AL73" s="370"/>
      <c r="AM73" s="370"/>
      <c r="AN73" s="369">
        <f t="shared" si="0"/>
        <v>0</v>
      </c>
      <c r="AO73" s="370"/>
      <c r="AP73" s="370"/>
      <c r="AQ73" s="100" t="s">
        <v>89</v>
      </c>
      <c r="AR73" s="55"/>
      <c r="AS73" s="101">
        <v>0</v>
      </c>
      <c r="AT73" s="102">
        <f t="shared" si="1"/>
        <v>0</v>
      </c>
      <c r="AU73" s="103">
        <f>'D 102.09 - Vzduchotechnika'!P87</f>
        <v>0</v>
      </c>
      <c r="AV73" s="102">
        <f>'D 102.09 - Vzduchotechnika'!J35</f>
        <v>0</v>
      </c>
      <c r="AW73" s="102">
        <f>'D 102.09 - Vzduchotechnika'!J36</f>
        <v>0</v>
      </c>
      <c r="AX73" s="102">
        <f>'D 102.09 - Vzduchotechnika'!J37</f>
        <v>0</v>
      </c>
      <c r="AY73" s="102">
        <f>'D 102.09 - Vzduchotechnika'!J38</f>
        <v>0</v>
      </c>
      <c r="AZ73" s="102">
        <f>'D 102.09 - Vzduchotechnika'!F35</f>
        <v>0</v>
      </c>
      <c r="BA73" s="102">
        <f>'D 102.09 - Vzduchotechnika'!F36</f>
        <v>0</v>
      </c>
      <c r="BB73" s="102">
        <f>'D 102.09 - Vzduchotechnika'!F37</f>
        <v>0</v>
      </c>
      <c r="BC73" s="102">
        <f>'D 102.09 - Vzduchotechnika'!F38</f>
        <v>0</v>
      </c>
      <c r="BD73" s="104">
        <f>'D 102.09 - Vzduchotechnika'!F39</f>
        <v>0</v>
      </c>
      <c r="BT73" s="105" t="s">
        <v>85</v>
      </c>
      <c r="BV73" s="105" t="s">
        <v>78</v>
      </c>
      <c r="BW73" s="105" t="s">
        <v>134</v>
      </c>
      <c r="BX73" s="105" t="s">
        <v>120</v>
      </c>
      <c r="CL73" s="105" t="s">
        <v>19</v>
      </c>
    </row>
    <row r="74" spans="1:91" s="4" customFormat="1" ht="23.25" customHeight="1">
      <c r="A74" s="98" t="s">
        <v>86</v>
      </c>
      <c r="B74" s="53"/>
      <c r="C74" s="99"/>
      <c r="D74" s="99"/>
      <c r="E74" s="383" t="s">
        <v>135</v>
      </c>
      <c r="F74" s="383"/>
      <c r="G74" s="383"/>
      <c r="H74" s="383"/>
      <c r="I74" s="383"/>
      <c r="J74" s="99"/>
      <c r="K74" s="383" t="s">
        <v>110</v>
      </c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69">
        <f>'D 102.10 - Elektroinstalace'!J32</f>
        <v>0</v>
      </c>
      <c r="AH74" s="370"/>
      <c r="AI74" s="370"/>
      <c r="AJ74" s="370"/>
      <c r="AK74" s="370"/>
      <c r="AL74" s="370"/>
      <c r="AM74" s="370"/>
      <c r="AN74" s="369">
        <f t="shared" si="0"/>
        <v>0</v>
      </c>
      <c r="AO74" s="370"/>
      <c r="AP74" s="370"/>
      <c r="AQ74" s="100" t="s">
        <v>89</v>
      </c>
      <c r="AR74" s="55"/>
      <c r="AS74" s="101">
        <v>0</v>
      </c>
      <c r="AT74" s="102">
        <f t="shared" si="1"/>
        <v>0</v>
      </c>
      <c r="AU74" s="103">
        <f>'D 102.10 - Elektroinstalace'!P94</f>
        <v>0</v>
      </c>
      <c r="AV74" s="102">
        <f>'D 102.10 - Elektroinstalace'!J35</f>
        <v>0</v>
      </c>
      <c r="AW74" s="102">
        <f>'D 102.10 - Elektroinstalace'!J36</f>
        <v>0</v>
      </c>
      <c r="AX74" s="102">
        <f>'D 102.10 - Elektroinstalace'!J37</f>
        <v>0</v>
      </c>
      <c r="AY74" s="102">
        <f>'D 102.10 - Elektroinstalace'!J38</f>
        <v>0</v>
      </c>
      <c r="AZ74" s="102">
        <f>'D 102.10 - Elektroinstalace'!F35</f>
        <v>0</v>
      </c>
      <c r="BA74" s="102">
        <f>'D 102.10 - Elektroinstalace'!F36</f>
        <v>0</v>
      </c>
      <c r="BB74" s="102">
        <f>'D 102.10 - Elektroinstalace'!F37</f>
        <v>0</v>
      </c>
      <c r="BC74" s="102">
        <f>'D 102.10 - Elektroinstalace'!F38</f>
        <v>0</v>
      </c>
      <c r="BD74" s="104">
        <f>'D 102.10 - Elektroinstalace'!F39</f>
        <v>0</v>
      </c>
      <c r="BT74" s="105" t="s">
        <v>85</v>
      </c>
      <c r="BV74" s="105" t="s">
        <v>78</v>
      </c>
      <c r="BW74" s="105" t="s">
        <v>136</v>
      </c>
      <c r="BX74" s="105" t="s">
        <v>120</v>
      </c>
      <c r="CL74" s="105" t="s">
        <v>19</v>
      </c>
    </row>
    <row r="75" spans="1:91" s="4" customFormat="1" ht="23.25" customHeight="1">
      <c r="A75" s="98" t="s">
        <v>86</v>
      </c>
      <c r="B75" s="53"/>
      <c r="C75" s="99"/>
      <c r="D75" s="99"/>
      <c r="E75" s="383" t="s">
        <v>137</v>
      </c>
      <c r="F75" s="383"/>
      <c r="G75" s="383"/>
      <c r="H75" s="383"/>
      <c r="I75" s="383"/>
      <c r="J75" s="99"/>
      <c r="K75" s="383" t="s">
        <v>113</v>
      </c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69">
        <f>'D 102.11 - Hromosvod'!J32</f>
        <v>0</v>
      </c>
      <c r="AH75" s="370"/>
      <c r="AI75" s="370"/>
      <c r="AJ75" s="370"/>
      <c r="AK75" s="370"/>
      <c r="AL75" s="370"/>
      <c r="AM75" s="370"/>
      <c r="AN75" s="369">
        <f t="shared" si="0"/>
        <v>0</v>
      </c>
      <c r="AO75" s="370"/>
      <c r="AP75" s="370"/>
      <c r="AQ75" s="100" t="s">
        <v>89</v>
      </c>
      <c r="AR75" s="55"/>
      <c r="AS75" s="101">
        <v>0</v>
      </c>
      <c r="AT75" s="102">
        <f t="shared" si="1"/>
        <v>0</v>
      </c>
      <c r="AU75" s="103">
        <f>'D 102.11 - Hromosvod'!P87</f>
        <v>0</v>
      </c>
      <c r="AV75" s="102">
        <f>'D 102.11 - Hromosvod'!J35</f>
        <v>0</v>
      </c>
      <c r="AW75" s="102">
        <f>'D 102.11 - Hromosvod'!J36</f>
        <v>0</v>
      </c>
      <c r="AX75" s="102">
        <f>'D 102.11 - Hromosvod'!J37</f>
        <v>0</v>
      </c>
      <c r="AY75" s="102">
        <f>'D 102.11 - Hromosvod'!J38</f>
        <v>0</v>
      </c>
      <c r="AZ75" s="102">
        <f>'D 102.11 - Hromosvod'!F35</f>
        <v>0</v>
      </c>
      <c r="BA75" s="102">
        <f>'D 102.11 - Hromosvod'!F36</f>
        <v>0</v>
      </c>
      <c r="BB75" s="102">
        <f>'D 102.11 - Hromosvod'!F37</f>
        <v>0</v>
      </c>
      <c r="BC75" s="102">
        <f>'D 102.11 - Hromosvod'!F38</f>
        <v>0</v>
      </c>
      <c r="BD75" s="104">
        <f>'D 102.11 - Hromosvod'!F39</f>
        <v>0</v>
      </c>
      <c r="BT75" s="105" t="s">
        <v>85</v>
      </c>
      <c r="BV75" s="105" t="s">
        <v>78</v>
      </c>
      <c r="BW75" s="105" t="s">
        <v>138</v>
      </c>
      <c r="BX75" s="105" t="s">
        <v>120</v>
      </c>
      <c r="CL75" s="105" t="s">
        <v>19</v>
      </c>
    </row>
    <row r="76" spans="1:91" s="4" customFormat="1" ht="23.25" customHeight="1">
      <c r="A76" s="98" t="s">
        <v>86</v>
      </c>
      <c r="B76" s="53"/>
      <c r="C76" s="99"/>
      <c r="D76" s="99"/>
      <c r="E76" s="383" t="s">
        <v>139</v>
      </c>
      <c r="F76" s="383"/>
      <c r="G76" s="383"/>
      <c r="H76" s="383"/>
      <c r="I76" s="383"/>
      <c r="J76" s="99"/>
      <c r="K76" s="383" t="s">
        <v>116</v>
      </c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69">
        <f>'D 102.12 - Slaboproudé ro...'!J32</f>
        <v>0</v>
      </c>
      <c r="AH76" s="370"/>
      <c r="AI76" s="370"/>
      <c r="AJ76" s="370"/>
      <c r="AK76" s="370"/>
      <c r="AL76" s="370"/>
      <c r="AM76" s="370"/>
      <c r="AN76" s="369">
        <f t="shared" si="0"/>
        <v>0</v>
      </c>
      <c r="AO76" s="370"/>
      <c r="AP76" s="370"/>
      <c r="AQ76" s="100" t="s">
        <v>89</v>
      </c>
      <c r="AR76" s="55"/>
      <c r="AS76" s="101">
        <v>0</v>
      </c>
      <c r="AT76" s="102">
        <f t="shared" si="1"/>
        <v>0</v>
      </c>
      <c r="AU76" s="103">
        <f>'D 102.12 - Slaboproudé ro...'!P88</f>
        <v>0</v>
      </c>
      <c r="AV76" s="102">
        <f>'D 102.12 - Slaboproudé ro...'!J35</f>
        <v>0</v>
      </c>
      <c r="AW76" s="102">
        <f>'D 102.12 - Slaboproudé ro...'!J36</f>
        <v>0</v>
      </c>
      <c r="AX76" s="102">
        <f>'D 102.12 - Slaboproudé ro...'!J37</f>
        <v>0</v>
      </c>
      <c r="AY76" s="102">
        <f>'D 102.12 - Slaboproudé ro...'!J38</f>
        <v>0</v>
      </c>
      <c r="AZ76" s="102">
        <f>'D 102.12 - Slaboproudé ro...'!F35</f>
        <v>0</v>
      </c>
      <c r="BA76" s="102">
        <f>'D 102.12 - Slaboproudé ro...'!F36</f>
        <v>0</v>
      </c>
      <c r="BB76" s="102">
        <f>'D 102.12 - Slaboproudé ro...'!F37</f>
        <v>0</v>
      </c>
      <c r="BC76" s="102">
        <f>'D 102.12 - Slaboproudé ro...'!F38</f>
        <v>0</v>
      </c>
      <c r="BD76" s="104">
        <f>'D 102.12 - Slaboproudé ro...'!F39</f>
        <v>0</v>
      </c>
      <c r="BT76" s="105" t="s">
        <v>85</v>
      </c>
      <c r="BV76" s="105" t="s">
        <v>78</v>
      </c>
      <c r="BW76" s="105" t="s">
        <v>140</v>
      </c>
      <c r="BX76" s="105" t="s">
        <v>120</v>
      </c>
      <c r="CL76" s="105" t="s">
        <v>19</v>
      </c>
    </row>
    <row r="77" spans="1:91" s="7" customFormat="1" ht="16.5" customHeight="1">
      <c r="B77" s="88"/>
      <c r="C77" s="89"/>
      <c r="D77" s="394" t="s">
        <v>141</v>
      </c>
      <c r="E77" s="394"/>
      <c r="F77" s="394"/>
      <c r="G77" s="394"/>
      <c r="H77" s="394"/>
      <c r="I77" s="90"/>
      <c r="J77" s="394" t="s">
        <v>142</v>
      </c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86">
        <f>ROUND(SUM(AG78:AG87),2)</f>
        <v>0</v>
      </c>
      <c r="AH77" s="385"/>
      <c r="AI77" s="385"/>
      <c r="AJ77" s="385"/>
      <c r="AK77" s="385"/>
      <c r="AL77" s="385"/>
      <c r="AM77" s="385"/>
      <c r="AN77" s="384">
        <f t="shared" si="0"/>
        <v>0</v>
      </c>
      <c r="AO77" s="385"/>
      <c r="AP77" s="385"/>
      <c r="AQ77" s="91" t="s">
        <v>82</v>
      </c>
      <c r="AR77" s="92"/>
      <c r="AS77" s="93">
        <f>ROUND(SUM(AS78:AS87),2)</f>
        <v>0</v>
      </c>
      <c r="AT77" s="94">
        <f t="shared" si="1"/>
        <v>0</v>
      </c>
      <c r="AU77" s="95">
        <f>ROUND(SUM(AU78:AU87),5)</f>
        <v>0</v>
      </c>
      <c r="AV77" s="94">
        <f>ROUND(AZ77*L29,2)</f>
        <v>0</v>
      </c>
      <c r="AW77" s="94">
        <f>ROUND(BA77*L30,2)</f>
        <v>0</v>
      </c>
      <c r="AX77" s="94">
        <f>ROUND(BB77*L29,2)</f>
        <v>0</v>
      </c>
      <c r="AY77" s="94">
        <f>ROUND(BC77*L30,2)</f>
        <v>0</v>
      </c>
      <c r="AZ77" s="94">
        <f>ROUND(SUM(AZ78:AZ87),2)</f>
        <v>0</v>
      </c>
      <c r="BA77" s="94">
        <f>ROUND(SUM(BA78:BA87),2)</f>
        <v>0</v>
      </c>
      <c r="BB77" s="94">
        <f>ROUND(SUM(BB78:BB87),2)</f>
        <v>0</v>
      </c>
      <c r="BC77" s="94">
        <f>ROUND(SUM(BC78:BC87),2)</f>
        <v>0</v>
      </c>
      <c r="BD77" s="96">
        <f>ROUND(SUM(BD78:BD87),2)</f>
        <v>0</v>
      </c>
      <c r="BS77" s="97" t="s">
        <v>75</v>
      </c>
      <c r="BT77" s="97" t="s">
        <v>83</v>
      </c>
      <c r="BU77" s="97" t="s">
        <v>77</v>
      </c>
      <c r="BV77" s="97" t="s">
        <v>78</v>
      </c>
      <c r="BW77" s="97" t="s">
        <v>143</v>
      </c>
      <c r="BX77" s="97" t="s">
        <v>5</v>
      </c>
      <c r="CL77" s="97" t="s">
        <v>19</v>
      </c>
      <c r="CM77" s="97" t="s">
        <v>85</v>
      </c>
    </row>
    <row r="78" spans="1:91" s="4" customFormat="1" ht="23.25" customHeight="1">
      <c r="A78" s="98" t="s">
        <v>86</v>
      </c>
      <c r="B78" s="53"/>
      <c r="C78" s="99"/>
      <c r="D78" s="99"/>
      <c r="E78" s="383" t="s">
        <v>144</v>
      </c>
      <c r="F78" s="383"/>
      <c r="G78" s="383"/>
      <c r="H78" s="383"/>
      <c r="I78" s="383"/>
      <c r="J78" s="99"/>
      <c r="K78" s="383" t="s">
        <v>88</v>
      </c>
      <c r="L78" s="383"/>
      <c r="M78" s="383"/>
      <c r="N78" s="383"/>
      <c r="O78" s="383"/>
      <c r="P78" s="383"/>
      <c r="Q78" s="383"/>
      <c r="R78" s="383"/>
      <c r="S78" s="383"/>
      <c r="T78" s="383"/>
      <c r="U78" s="383"/>
      <c r="V78" s="383"/>
      <c r="W78" s="383"/>
      <c r="X78" s="383"/>
      <c r="Y78" s="383"/>
      <c r="Z78" s="383"/>
      <c r="AA78" s="383"/>
      <c r="AB78" s="383"/>
      <c r="AC78" s="383"/>
      <c r="AD78" s="383"/>
      <c r="AE78" s="383"/>
      <c r="AF78" s="383"/>
      <c r="AG78" s="369">
        <f>'D 103.01 - Stavební řešení'!J32</f>
        <v>0</v>
      </c>
      <c r="AH78" s="370"/>
      <c r="AI78" s="370"/>
      <c r="AJ78" s="370"/>
      <c r="AK78" s="370"/>
      <c r="AL78" s="370"/>
      <c r="AM78" s="370"/>
      <c r="AN78" s="369">
        <f t="shared" si="0"/>
        <v>0</v>
      </c>
      <c r="AO78" s="370"/>
      <c r="AP78" s="370"/>
      <c r="AQ78" s="100" t="s">
        <v>89</v>
      </c>
      <c r="AR78" s="55"/>
      <c r="AS78" s="101">
        <v>0</v>
      </c>
      <c r="AT78" s="102">
        <f t="shared" si="1"/>
        <v>0</v>
      </c>
      <c r="AU78" s="103">
        <f>'D 103.01 - Stavební řešení'!P101</f>
        <v>0</v>
      </c>
      <c r="AV78" s="102">
        <f>'D 103.01 - Stavební řešení'!J35</f>
        <v>0</v>
      </c>
      <c r="AW78" s="102">
        <f>'D 103.01 - Stavební řešení'!J36</f>
        <v>0</v>
      </c>
      <c r="AX78" s="102">
        <f>'D 103.01 - Stavební řešení'!J37</f>
        <v>0</v>
      </c>
      <c r="AY78" s="102">
        <f>'D 103.01 - Stavební řešení'!J38</f>
        <v>0</v>
      </c>
      <c r="AZ78" s="102">
        <f>'D 103.01 - Stavební řešení'!F35</f>
        <v>0</v>
      </c>
      <c r="BA78" s="102">
        <f>'D 103.01 - Stavební řešení'!F36</f>
        <v>0</v>
      </c>
      <c r="BB78" s="102">
        <f>'D 103.01 - Stavební řešení'!F37</f>
        <v>0</v>
      </c>
      <c r="BC78" s="102">
        <f>'D 103.01 - Stavební řešení'!F38</f>
        <v>0</v>
      </c>
      <c r="BD78" s="104">
        <f>'D 103.01 - Stavební řešení'!F39</f>
        <v>0</v>
      </c>
      <c r="BT78" s="105" t="s">
        <v>85</v>
      </c>
      <c r="BV78" s="105" t="s">
        <v>78</v>
      </c>
      <c r="BW78" s="105" t="s">
        <v>145</v>
      </c>
      <c r="BX78" s="105" t="s">
        <v>143</v>
      </c>
      <c r="CL78" s="105" t="s">
        <v>19</v>
      </c>
    </row>
    <row r="79" spans="1:91" s="4" customFormat="1" ht="23.25" customHeight="1">
      <c r="A79" s="98" t="s">
        <v>86</v>
      </c>
      <c r="B79" s="53"/>
      <c r="C79" s="99"/>
      <c r="D79" s="99"/>
      <c r="E79" s="383" t="s">
        <v>146</v>
      </c>
      <c r="F79" s="383"/>
      <c r="G79" s="383"/>
      <c r="H79" s="383"/>
      <c r="I79" s="383"/>
      <c r="J79" s="99"/>
      <c r="K79" s="383" t="s">
        <v>92</v>
      </c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69">
        <f>'D 103.02 - Betonové konst...'!J32</f>
        <v>0</v>
      </c>
      <c r="AH79" s="370"/>
      <c r="AI79" s="370"/>
      <c r="AJ79" s="370"/>
      <c r="AK79" s="370"/>
      <c r="AL79" s="370"/>
      <c r="AM79" s="370"/>
      <c r="AN79" s="369">
        <f t="shared" si="0"/>
        <v>0</v>
      </c>
      <c r="AO79" s="370"/>
      <c r="AP79" s="370"/>
      <c r="AQ79" s="100" t="s">
        <v>89</v>
      </c>
      <c r="AR79" s="55"/>
      <c r="AS79" s="101">
        <v>0</v>
      </c>
      <c r="AT79" s="102">
        <f t="shared" si="1"/>
        <v>0</v>
      </c>
      <c r="AU79" s="103">
        <f>'D 103.02 - Betonové konst...'!P90</f>
        <v>0</v>
      </c>
      <c r="AV79" s="102">
        <f>'D 103.02 - Betonové konst...'!J35</f>
        <v>0</v>
      </c>
      <c r="AW79" s="102">
        <f>'D 103.02 - Betonové konst...'!J36</f>
        <v>0</v>
      </c>
      <c r="AX79" s="102">
        <f>'D 103.02 - Betonové konst...'!J37</f>
        <v>0</v>
      </c>
      <c r="AY79" s="102">
        <f>'D 103.02 - Betonové konst...'!J38</f>
        <v>0</v>
      </c>
      <c r="AZ79" s="102">
        <f>'D 103.02 - Betonové konst...'!F35</f>
        <v>0</v>
      </c>
      <c r="BA79" s="102">
        <f>'D 103.02 - Betonové konst...'!F36</f>
        <v>0</v>
      </c>
      <c r="BB79" s="102">
        <f>'D 103.02 - Betonové konst...'!F37</f>
        <v>0</v>
      </c>
      <c r="BC79" s="102">
        <f>'D 103.02 - Betonové konst...'!F38</f>
        <v>0</v>
      </c>
      <c r="BD79" s="104">
        <f>'D 103.02 - Betonové konst...'!F39</f>
        <v>0</v>
      </c>
      <c r="BT79" s="105" t="s">
        <v>85</v>
      </c>
      <c r="BV79" s="105" t="s">
        <v>78</v>
      </c>
      <c r="BW79" s="105" t="s">
        <v>147</v>
      </c>
      <c r="BX79" s="105" t="s">
        <v>143</v>
      </c>
      <c r="CL79" s="105" t="s">
        <v>19</v>
      </c>
    </row>
    <row r="80" spans="1:91" s="4" customFormat="1" ht="23.25" customHeight="1">
      <c r="A80" s="98" t="s">
        <v>86</v>
      </c>
      <c r="B80" s="53"/>
      <c r="C80" s="99"/>
      <c r="D80" s="99"/>
      <c r="E80" s="383" t="s">
        <v>148</v>
      </c>
      <c r="F80" s="383"/>
      <c r="G80" s="383"/>
      <c r="H80" s="383"/>
      <c r="I80" s="383"/>
      <c r="J80" s="99"/>
      <c r="K80" s="383" t="s">
        <v>95</v>
      </c>
      <c r="L80" s="383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69">
        <f>'D 103.03 - Ocelové konstr...'!J32</f>
        <v>0</v>
      </c>
      <c r="AH80" s="370"/>
      <c r="AI80" s="370"/>
      <c r="AJ80" s="370"/>
      <c r="AK80" s="370"/>
      <c r="AL80" s="370"/>
      <c r="AM80" s="370"/>
      <c r="AN80" s="369">
        <f t="shared" si="0"/>
        <v>0</v>
      </c>
      <c r="AO80" s="370"/>
      <c r="AP80" s="370"/>
      <c r="AQ80" s="100" t="s">
        <v>89</v>
      </c>
      <c r="AR80" s="55"/>
      <c r="AS80" s="101">
        <v>0</v>
      </c>
      <c r="AT80" s="102">
        <f t="shared" si="1"/>
        <v>0</v>
      </c>
      <c r="AU80" s="103">
        <f>'D 103.03 - Ocelové konstr...'!P88</f>
        <v>0</v>
      </c>
      <c r="AV80" s="102">
        <f>'D 103.03 - Ocelové konstr...'!J35</f>
        <v>0</v>
      </c>
      <c r="AW80" s="102">
        <f>'D 103.03 - Ocelové konstr...'!J36</f>
        <v>0</v>
      </c>
      <c r="AX80" s="102">
        <f>'D 103.03 - Ocelové konstr...'!J37</f>
        <v>0</v>
      </c>
      <c r="AY80" s="102">
        <f>'D 103.03 - Ocelové konstr...'!J38</f>
        <v>0</v>
      </c>
      <c r="AZ80" s="102">
        <f>'D 103.03 - Ocelové konstr...'!F35</f>
        <v>0</v>
      </c>
      <c r="BA80" s="102">
        <f>'D 103.03 - Ocelové konstr...'!F36</f>
        <v>0</v>
      </c>
      <c r="BB80" s="102">
        <f>'D 103.03 - Ocelové konstr...'!F37</f>
        <v>0</v>
      </c>
      <c r="BC80" s="102">
        <f>'D 103.03 - Ocelové konstr...'!F38</f>
        <v>0</v>
      </c>
      <c r="BD80" s="104">
        <f>'D 103.03 - Ocelové konstr...'!F39</f>
        <v>0</v>
      </c>
      <c r="BT80" s="105" t="s">
        <v>85</v>
      </c>
      <c r="BV80" s="105" t="s">
        <v>78</v>
      </c>
      <c r="BW80" s="105" t="s">
        <v>149</v>
      </c>
      <c r="BX80" s="105" t="s">
        <v>143</v>
      </c>
      <c r="CL80" s="105" t="s">
        <v>19</v>
      </c>
    </row>
    <row r="81" spans="1:91" s="4" customFormat="1" ht="23.25" customHeight="1">
      <c r="A81" s="98" t="s">
        <v>86</v>
      </c>
      <c r="B81" s="53"/>
      <c r="C81" s="99"/>
      <c r="D81" s="99"/>
      <c r="E81" s="383" t="s">
        <v>150</v>
      </c>
      <c r="F81" s="383"/>
      <c r="G81" s="383"/>
      <c r="H81" s="383"/>
      <c r="I81" s="383"/>
      <c r="J81" s="99"/>
      <c r="K81" s="383" t="s">
        <v>98</v>
      </c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69">
        <f>'D 103.04 - Obvodový plášť'!J32</f>
        <v>0</v>
      </c>
      <c r="AH81" s="370"/>
      <c r="AI81" s="370"/>
      <c r="AJ81" s="370"/>
      <c r="AK81" s="370"/>
      <c r="AL81" s="370"/>
      <c r="AM81" s="370"/>
      <c r="AN81" s="369">
        <f t="shared" si="0"/>
        <v>0</v>
      </c>
      <c r="AO81" s="370"/>
      <c r="AP81" s="370"/>
      <c r="AQ81" s="100" t="s">
        <v>89</v>
      </c>
      <c r="AR81" s="55"/>
      <c r="AS81" s="101">
        <v>0</v>
      </c>
      <c r="AT81" s="102">
        <f t="shared" si="1"/>
        <v>0</v>
      </c>
      <c r="AU81" s="103">
        <f>'D 103.04 - Obvodový plášť'!P90</f>
        <v>0</v>
      </c>
      <c r="AV81" s="102">
        <f>'D 103.04 - Obvodový plášť'!J35</f>
        <v>0</v>
      </c>
      <c r="AW81" s="102">
        <f>'D 103.04 - Obvodový plášť'!J36</f>
        <v>0</v>
      </c>
      <c r="AX81" s="102">
        <f>'D 103.04 - Obvodový plášť'!J37</f>
        <v>0</v>
      </c>
      <c r="AY81" s="102">
        <f>'D 103.04 - Obvodový plášť'!J38</f>
        <v>0</v>
      </c>
      <c r="AZ81" s="102">
        <f>'D 103.04 - Obvodový plášť'!F35</f>
        <v>0</v>
      </c>
      <c r="BA81" s="102">
        <f>'D 103.04 - Obvodový plášť'!F36</f>
        <v>0</v>
      </c>
      <c r="BB81" s="102">
        <f>'D 103.04 - Obvodový plášť'!F37</f>
        <v>0</v>
      </c>
      <c r="BC81" s="102">
        <f>'D 103.04 - Obvodový plášť'!F38</f>
        <v>0</v>
      </c>
      <c r="BD81" s="104">
        <f>'D 103.04 - Obvodový plášť'!F39</f>
        <v>0</v>
      </c>
      <c r="BT81" s="105" t="s">
        <v>85</v>
      </c>
      <c r="BV81" s="105" t="s">
        <v>78</v>
      </c>
      <c r="BW81" s="105" t="s">
        <v>151</v>
      </c>
      <c r="BX81" s="105" t="s">
        <v>143</v>
      </c>
      <c r="CL81" s="105" t="s">
        <v>19</v>
      </c>
    </row>
    <row r="82" spans="1:91" s="4" customFormat="1" ht="35.25" customHeight="1">
      <c r="A82" s="98" t="s">
        <v>86</v>
      </c>
      <c r="B82" s="53"/>
      <c r="C82" s="99"/>
      <c r="D82" s="99"/>
      <c r="E82" s="383" t="s">
        <v>152</v>
      </c>
      <c r="F82" s="383"/>
      <c r="G82" s="383"/>
      <c r="H82" s="383"/>
      <c r="I82" s="383"/>
      <c r="J82" s="99"/>
      <c r="K82" s="383" t="s">
        <v>101</v>
      </c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69">
        <f>'D 103.05 a 08 - Zdravotní...'!J32</f>
        <v>0</v>
      </c>
      <c r="AH82" s="370"/>
      <c r="AI82" s="370"/>
      <c r="AJ82" s="370"/>
      <c r="AK82" s="370"/>
      <c r="AL82" s="370"/>
      <c r="AM82" s="370"/>
      <c r="AN82" s="369">
        <f t="shared" si="0"/>
        <v>0</v>
      </c>
      <c r="AO82" s="370"/>
      <c r="AP82" s="370"/>
      <c r="AQ82" s="100" t="s">
        <v>89</v>
      </c>
      <c r="AR82" s="55"/>
      <c r="AS82" s="101">
        <v>0</v>
      </c>
      <c r="AT82" s="102">
        <f t="shared" si="1"/>
        <v>0</v>
      </c>
      <c r="AU82" s="103">
        <f>'D 103.05 a 08 - Zdravotní...'!P99</f>
        <v>0</v>
      </c>
      <c r="AV82" s="102">
        <f>'D 103.05 a 08 - Zdravotní...'!J35</f>
        <v>0</v>
      </c>
      <c r="AW82" s="102">
        <f>'D 103.05 a 08 - Zdravotní...'!J36</f>
        <v>0</v>
      </c>
      <c r="AX82" s="102">
        <f>'D 103.05 a 08 - Zdravotní...'!J37</f>
        <v>0</v>
      </c>
      <c r="AY82" s="102">
        <f>'D 103.05 a 08 - Zdravotní...'!J38</f>
        <v>0</v>
      </c>
      <c r="AZ82" s="102">
        <f>'D 103.05 a 08 - Zdravotní...'!F35</f>
        <v>0</v>
      </c>
      <c r="BA82" s="102">
        <f>'D 103.05 a 08 - Zdravotní...'!F36</f>
        <v>0</v>
      </c>
      <c r="BB82" s="102">
        <f>'D 103.05 a 08 - Zdravotní...'!F37</f>
        <v>0</v>
      </c>
      <c r="BC82" s="102">
        <f>'D 103.05 a 08 - Zdravotní...'!F38</f>
        <v>0</v>
      </c>
      <c r="BD82" s="104">
        <f>'D 103.05 a 08 - Zdravotní...'!F39</f>
        <v>0</v>
      </c>
      <c r="BT82" s="105" t="s">
        <v>85</v>
      </c>
      <c r="BV82" s="105" t="s">
        <v>78</v>
      </c>
      <c r="BW82" s="105" t="s">
        <v>153</v>
      </c>
      <c r="BX82" s="105" t="s">
        <v>143</v>
      </c>
      <c r="CL82" s="105" t="s">
        <v>19</v>
      </c>
    </row>
    <row r="83" spans="1:91" s="4" customFormat="1" ht="23.25" customHeight="1">
      <c r="A83" s="98" t="s">
        <v>86</v>
      </c>
      <c r="B83" s="53"/>
      <c r="C83" s="99"/>
      <c r="D83" s="99"/>
      <c r="E83" s="383" t="s">
        <v>154</v>
      </c>
      <c r="F83" s="383"/>
      <c r="G83" s="383"/>
      <c r="H83" s="383"/>
      <c r="I83" s="383"/>
      <c r="J83" s="99"/>
      <c r="K83" s="383" t="s">
        <v>104</v>
      </c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69">
        <f>'D 103.06 - Ústřední vytápění'!J32</f>
        <v>0</v>
      </c>
      <c r="AH83" s="370"/>
      <c r="AI83" s="370"/>
      <c r="AJ83" s="370"/>
      <c r="AK83" s="370"/>
      <c r="AL83" s="370"/>
      <c r="AM83" s="370"/>
      <c r="AN83" s="369">
        <f t="shared" si="0"/>
        <v>0</v>
      </c>
      <c r="AO83" s="370"/>
      <c r="AP83" s="370"/>
      <c r="AQ83" s="100" t="s">
        <v>89</v>
      </c>
      <c r="AR83" s="55"/>
      <c r="AS83" s="101">
        <v>0</v>
      </c>
      <c r="AT83" s="102">
        <f t="shared" si="1"/>
        <v>0</v>
      </c>
      <c r="AU83" s="103">
        <f>'D 103.06 - Ústřední vytápění'!P93</f>
        <v>0</v>
      </c>
      <c r="AV83" s="102">
        <f>'D 103.06 - Ústřední vytápění'!J35</f>
        <v>0</v>
      </c>
      <c r="AW83" s="102">
        <f>'D 103.06 - Ústřední vytápění'!J36</f>
        <v>0</v>
      </c>
      <c r="AX83" s="102">
        <f>'D 103.06 - Ústřední vytápění'!J37</f>
        <v>0</v>
      </c>
      <c r="AY83" s="102">
        <f>'D 103.06 - Ústřední vytápění'!J38</f>
        <v>0</v>
      </c>
      <c r="AZ83" s="102">
        <f>'D 103.06 - Ústřední vytápění'!F35</f>
        <v>0</v>
      </c>
      <c r="BA83" s="102">
        <f>'D 103.06 - Ústřední vytápění'!F36</f>
        <v>0</v>
      </c>
      <c r="BB83" s="102">
        <f>'D 103.06 - Ústřední vytápění'!F37</f>
        <v>0</v>
      </c>
      <c r="BC83" s="102">
        <f>'D 103.06 - Ústřední vytápění'!F38</f>
        <v>0</v>
      </c>
      <c r="BD83" s="104">
        <f>'D 103.06 - Ústřední vytápění'!F39</f>
        <v>0</v>
      </c>
      <c r="BT83" s="105" t="s">
        <v>85</v>
      </c>
      <c r="BV83" s="105" t="s">
        <v>78</v>
      </c>
      <c r="BW83" s="105" t="s">
        <v>155</v>
      </c>
      <c r="BX83" s="105" t="s">
        <v>143</v>
      </c>
      <c r="CL83" s="105" t="s">
        <v>19</v>
      </c>
    </row>
    <row r="84" spans="1:91" s="4" customFormat="1" ht="23.25" customHeight="1">
      <c r="A84" s="98" t="s">
        <v>86</v>
      </c>
      <c r="B84" s="53"/>
      <c r="C84" s="99"/>
      <c r="D84" s="99"/>
      <c r="E84" s="383" t="s">
        <v>156</v>
      </c>
      <c r="F84" s="383"/>
      <c r="G84" s="383"/>
      <c r="H84" s="383"/>
      <c r="I84" s="383"/>
      <c r="J84" s="99"/>
      <c r="K84" s="383" t="s">
        <v>107</v>
      </c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69">
        <f>'D 103.09 - Vzduchotechnika'!J32</f>
        <v>0</v>
      </c>
      <c r="AH84" s="370"/>
      <c r="AI84" s="370"/>
      <c r="AJ84" s="370"/>
      <c r="AK84" s="370"/>
      <c r="AL84" s="370"/>
      <c r="AM84" s="370"/>
      <c r="AN84" s="369">
        <f t="shared" si="0"/>
        <v>0</v>
      </c>
      <c r="AO84" s="370"/>
      <c r="AP84" s="370"/>
      <c r="AQ84" s="100" t="s">
        <v>89</v>
      </c>
      <c r="AR84" s="55"/>
      <c r="AS84" s="101">
        <v>0</v>
      </c>
      <c r="AT84" s="102">
        <f t="shared" si="1"/>
        <v>0</v>
      </c>
      <c r="AU84" s="103">
        <f>'D 103.09 - Vzduchotechnika'!P89</f>
        <v>0</v>
      </c>
      <c r="AV84" s="102">
        <f>'D 103.09 - Vzduchotechnika'!J35</f>
        <v>0</v>
      </c>
      <c r="AW84" s="102">
        <f>'D 103.09 - Vzduchotechnika'!J36</f>
        <v>0</v>
      </c>
      <c r="AX84" s="102">
        <f>'D 103.09 - Vzduchotechnika'!J37</f>
        <v>0</v>
      </c>
      <c r="AY84" s="102">
        <f>'D 103.09 - Vzduchotechnika'!J38</f>
        <v>0</v>
      </c>
      <c r="AZ84" s="102">
        <f>'D 103.09 - Vzduchotechnika'!F35</f>
        <v>0</v>
      </c>
      <c r="BA84" s="102">
        <f>'D 103.09 - Vzduchotechnika'!F36</f>
        <v>0</v>
      </c>
      <c r="BB84" s="102">
        <f>'D 103.09 - Vzduchotechnika'!F37</f>
        <v>0</v>
      </c>
      <c r="BC84" s="102">
        <f>'D 103.09 - Vzduchotechnika'!F38</f>
        <v>0</v>
      </c>
      <c r="BD84" s="104">
        <f>'D 103.09 - Vzduchotechnika'!F39</f>
        <v>0</v>
      </c>
      <c r="BT84" s="105" t="s">
        <v>85</v>
      </c>
      <c r="BV84" s="105" t="s">
        <v>78</v>
      </c>
      <c r="BW84" s="105" t="s">
        <v>157</v>
      </c>
      <c r="BX84" s="105" t="s">
        <v>143</v>
      </c>
      <c r="CL84" s="105" t="s">
        <v>19</v>
      </c>
    </row>
    <row r="85" spans="1:91" s="4" customFormat="1" ht="23.25" customHeight="1">
      <c r="A85" s="98" t="s">
        <v>86</v>
      </c>
      <c r="B85" s="53"/>
      <c r="C85" s="99"/>
      <c r="D85" s="99"/>
      <c r="E85" s="383" t="s">
        <v>158</v>
      </c>
      <c r="F85" s="383"/>
      <c r="G85" s="383"/>
      <c r="H85" s="383"/>
      <c r="I85" s="383"/>
      <c r="J85" s="99"/>
      <c r="K85" s="383" t="s">
        <v>110</v>
      </c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69">
        <f>'D 103.10 - Elektroinstalace'!J32</f>
        <v>0</v>
      </c>
      <c r="AH85" s="370"/>
      <c r="AI85" s="370"/>
      <c r="AJ85" s="370"/>
      <c r="AK85" s="370"/>
      <c r="AL85" s="370"/>
      <c r="AM85" s="370"/>
      <c r="AN85" s="369">
        <f t="shared" si="0"/>
        <v>0</v>
      </c>
      <c r="AO85" s="370"/>
      <c r="AP85" s="370"/>
      <c r="AQ85" s="100" t="s">
        <v>89</v>
      </c>
      <c r="AR85" s="55"/>
      <c r="AS85" s="101">
        <v>0</v>
      </c>
      <c r="AT85" s="102">
        <f t="shared" si="1"/>
        <v>0</v>
      </c>
      <c r="AU85" s="103">
        <f>'D 103.10 - Elektroinstalace'!P94</f>
        <v>0</v>
      </c>
      <c r="AV85" s="102">
        <f>'D 103.10 - Elektroinstalace'!J35</f>
        <v>0</v>
      </c>
      <c r="AW85" s="102">
        <f>'D 103.10 - Elektroinstalace'!J36</f>
        <v>0</v>
      </c>
      <c r="AX85" s="102">
        <f>'D 103.10 - Elektroinstalace'!J37</f>
        <v>0</v>
      </c>
      <c r="AY85" s="102">
        <f>'D 103.10 - Elektroinstalace'!J38</f>
        <v>0</v>
      </c>
      <c r="AZ85" s="102">
        <f>'D 103.10 - Elektroinstalace'!F35</f>
        <v>0</v>
      </c>
      <c r="BA85" s="102">
        <f>'D 103.10 - Elektroinstalace'!F36</f>
        <v>0</v>
      </c>
      <c r="BB85" s="102">
        <f>'D 103.10 - Elektroinstalace'!F37</f>
        <v>0</v>
      </c>
      <c r="BC85" s="102">
        <f>'D 103.10 - Elektroinstalace'!F38</f>
        <v>0</v>
      </c>
      <c r="BD85" s="104">
        <f>'D 103.10 - Elektroinstalace'!F39</f>
        <v>0</v>
      </c>
      <c r="BT85" s="105" t="s">
        <v>85</v>
      </c>
      <c r="BV85" s="105" t="s">
        <v>78</v>
      </c>
      <c r="BW85" s="105" t="s">
        <v>159</v>
      </c>
      <c r="BX85" s="105" t="s">
        <v>143</v>
      </c>
      <c r="CL85" s="105" t="s">
        <v>19</v>
      </c>
    </row>
    <row r="86" spans="1:91" s="4" customFormat="1" ht="23.25" customHeight="1">
      <c r="A86" s="98" t="s">
        <v>86</v>
      </c>
      <c r="B86" s="53"/>
      <c r="C86" s="99"/>
      <c r="D86" s="99"/>
      <c r="E86" s="383" t="s">
        <v>160</v>
      </c>
      <c r="F86" s="383"/>
      <c r="G86" s="383"/>
      <c r="H86" s="383"/>
      <c r="I86" s="383"/>
      <c r="J86" s="99"/>
      <c r="K86" s="383" t="s">
        <v>113</v>
      </c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69">
        <f>'D 103.11 - Hromosvod'!J32</f>
        <v>0</v>
      </c>
      <c r="AH86" s="370"/>
      <c r="AI86" s="370"/>
      <c r="AJ86" s="370"/>
      <c r="AK86" s="370"/>
      <c r="AL86" s="370"/>
      <c r="AM86" s="370"/>
      <c r="AN86" s="369">
        <f t="shared" ref="AN86:AN117" si="2">SUM(AG86,AT86)</f>
        <v>0</v>
      </c>
      <c r="AO86" s="370"/>
      <c r="AP86" s="370"/>
      <c r="AQ86" s="100" t="s">
        <v>89</v>
      </c>
      <c r="AR86" s="55"/>
      <c r="AS86" s="101">
        <v>0</v>
      </c>
      <c r="AT86" s="102">
        <f t="shared" ref="AT86:AT117" si="3">ROUND(SUM(AV86:AW86),2)</f>
        <v>0</v>
      </c>
      <c r="AU86" s="103">
        <f>'D 103.11 - Hromosvod'!P87</f>
        <v>0</v>
      </c>
      <c r="AV86" s="102">
        <f>'D 103.11 - Hromosvod'!J35</f>
        <v>0</v>
      </c>
      <c r="AW86" s="102">
        <f>'D 103.11 - Hromosvod'!J36</f>
        <v>0</v>
      </c>
      <c r="AX86" s="102">
        <f>'D 103.11 - Hromosvod'!J37</f>
        <v>0</v>
      </c>
      <c r="AY86" s="102">
        <f>'D 103.11 - Hromosvod'!J38</f>
        <v>0</v>
      </c>
      <c r="AZ86" s="102">
        <f>'D 103.11 - Hromosvod'!F35</f>
        <v>0</v>
      </c>
      <c r="BA86" s="102">
        <f>'D 103.11 - Hromosvod'!F36</f>
        <v>0</v>
      </c>
      <c r="BB86" s="102">
        <f>'D 103.11 - Hromosvod'!F37</f>
        <v>0</v>
      </c>
      <c r="BC86" s="102">
        <f>'D 103.11 - Hromosvod'!F38</f>
        <v>0</v>
      </c>
      <c r="BD86" s="104">
        <f>'D 103.11 - Hromosvod'!F39</f>
        <v>0</v>
      </c>
      <c r="BT86" s="105" t="s">
        <v>85</v>
      </c>
      <c r="BV86" s="105" t="s">
        <v>78</v>
      </c>
      <c r="BW86" s="105" t="s">
        <v>161</v>
      </c>
      <c r="BX86" s="105" t="s">
        <v>143</v>
      </c>
      <c r="CL86" s="105" t="s">
        <v>19</v>
      </c>
    </row>
    <row r="87" spans="1:91" s="4" customFormat="1" ht="23.25" customHeight="1">
      <c r="A87" s="98" t="s">
        <v>86</v>
      </c>
      <c r="B87" s="53"/>
      <c r="C87" s="99"/>
      <c r="D87" s="99"/>
      <c r="E87" s="383" t="s">
        <v>162</v>
      </c>
      <c r="F87" s="383"/>
      <c r="G87" s="383"/>
      <c r="H87" s="383"/>
      <c r="I87" s="383"/>
      <c r="J87" s="99"/>
      <c r="K87" s="383" t="s">
        <v>163</v>
      </c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69">
        <f>'D 103.12 - Slaboproudé in...'!J32</f>
        <v>0</v>
      </c>
      <c r="AH87" s="370"/>
      <c r="AI87" s="370"/>
      <c r="AJ87" s="370"/>
      <c r="AK87" s="370"/>
      <c r="AL87" s="370"/>
      <c r="AM87" s="370"/>
      <c r="AN87" s="369">
        <f t="shared" si="2"/>
        <v>0</v>
      </c>
      <c r="AO87" s="370"/>
      <c r="AP87" s="370"/>
      <c r="AQ87" s="100" t="s">
        <v>89</v>
      </c>
      <c r="AR87" s="55"/>
      <c r="AS87" s="101">
        <v>0</v>
      </c>
      <c r="AT87" s="102">
        <f t="shared" si="3"/>
        <v>0</v>
      </c>
      <c r="AU87" s="103">
        <f>'D 103.12 - Slaboproudé in...'!P89</f>
        <v>0</v>
      </c>
      <c r="AV87" s="102">
        <f>'D 103.12 - Slaboproudé in...'!J35</f>
        <v>0</v>
      </c>
      <c r="AW87" s="102">
        <f>'D 103.12 - Slaboproudé in...'!J36</f>
        <v>0</v>
      </c>
      <c r="AX87" s="102">
        <f>'D 103.12 - Slaboproudé in...'!J37</f>
        <v>0</v>
      </c>
      <c r="AY87" s="102">
        <f>'D 103.12 - Slaboproudé in...'!J38</f>
        <v>0</v>
      </c>
      <c r="AZ87" s="102">
        <f>'D 103.12 - Slaboproudé in...'!F35</f>
        <v>0</v>
      </c>
      <c r="BA87" s="102">
        <f>'D 103.12 - Slaboproudé in...'!F36</f>
        <v>0</v>
      </c>
      <c r="BB87" s="102">
        <f>'D 103.12 - Slaboproudé in...'!F37</f>
        <v>0</v>
      </c>
      <c r="BC87" s="102">
        <f>'D 103.12 - Slaboproudé in...'!F38</f>
        <v>0</v>
      </c>
      <c r="BD87" s="104">
        <f>'D 103.12 - Slaboproudé in...'!F39</f>
        <v>0</v>
      </c>
      <c r="BT87" s="105" t="s">
        <v>85</v>
      </c>
      <c r="BV87" s="105" t="s">
        <v>78</v>
      </c>
      <c r="BW87" s="105" t="s">
        <v>164</v>
      </c>
      <c r="BX87" s="105" t="s">
        <v>143</v>
      </c>
      <c r="CL87" s="105" t="s">
        <v>19</v>
      </c>
    </row>
    <row r="88" spans="1:91" s="7" customFormat="1" ht="16.5" customHeight="1">
      <c r="B88" s="88"/>
      <c r="C88" s="89"/>
      <c r="D88" s="394" t="s">
        <v>165</v>
      </c>
      <c r="E88" s="394"/>
      <c r="F88" s="394"/>
      <c r="G88" s="394"/>
      <c r="H88" s="394"/>
      <c r="I88" s="90"/>
      <c r="J88" s="394" t="s">
        <v>166</v>
      </c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86">
        <f>ROUND(SUM(AG89:AG97),2)</f>
        <v>0</v>
      </c>
      <c r="AH88" s="385"/>
      <c r="AI88" s="385"/>
      <c r="AJ88" s="385"/>
      <c r="AK88" s="385"/>
      <c r="AL88" s="385"/>
      <c r="AM88" s="385"/>
      <c r="AN88" s="384">
        <f t="shared" si="2"/>
        <v>0</v>
      </c>
      <c r="AO88" s="385"/>
      <c r="AP88" s="385"/>
      <c r="AQ88" s="91" t="s">
        <v>82</v>
      </c>
      <c r="AR88" s="92"/>
      <c r="AS88" s="93">
        <f>ROUND(SUM(AS89:AS97),2)</f>
        <v>0</v>
      </c>
      <c r="AT88" s="94">
        <f t="shared" si="3"/>
        <v>0</v>
      </c>
      <c r="AU88" s="95">
        <f>ROUND(SUM(AU89:AU97),5)</f>
        <v>0</v>
      </c>
      <c r="AV88" s="94">
        <f>ROUND(AZ88*L29,2)</f>
        <v>0</v>
      </c>
      <c r="AW88" s="94">
        <f>ROUND(BA88*L30,2)</f>
        <v>0</v>
      </c>
      <c r="AX88" s="94">
        <f>ROUND(BB88*L29,2)</f>
        <v>0</v>
      </c>
      <c r="AY88" s="94">
        <f>ROUND(BC88*L30,2)</f>
        <v>0</v>
      </c>
      <c r="AZ88" s="94">
        <f>ROUND(SUM(AZ89:AZ97),2)</f>
        <v>0</v>
      </c>
      <c r="BA88" s="94">
        <f>ROUND(SUM(BA89:BA97),2)</f>
        <v>0</v>
      </c>
      <c r="BB88" s="94">
        <f>ROUND(SUM(BB89:BB97),2)</f>
        <v>0</v>
      </c>
      <c r="BC88" s="94">
        <f>ROUND(SUM(BC89:BC97),2)</f>
        <v>0</v>
      </c>
      <c r="BD88" s="96">
        <f>ROUND(SUM(BD89:BD97),2)</f>
        <v>0</v>
      </c>
      <c r="BS88" s="97" t="s">
        <v>75</v>
      </c>
      <c r="BT88" s="97" t="s">
        <v>83</v>
      </c>
      <c r="BU88" s="97" t="s">
        <v>77</v>
      </c>
      <c r="BV88" s="97" t="s">
        <v>78</v>
      </c>
      <c r="BW88" s="97" t="s">
        <v>167</v>
      </c>
      <c r="BX88" s="97" t="s">
        <v>5</v>
      </c>
      <c r="CL88" s="97" t="s">
        <v>19</v>
      </c>
      <c r="CM88" s="97" t="s">
        <v>85</v>
      </c>
    </row>
    <row r="89" spans="1:91" s="4" customFormat="1" ht="23.25" customHeight="1">
      <c r="A89" s="98" t="s">
        <v>86</v>
      </c>
      <c r="B89" s="53"/>
      <c r="C89" s="99"/>
      <c r="D89" s="99"/>
      <c r="E89" s="383" t="s">
        <v>168</v>
      </c>
      <c r="F89" s="383"/>
      <c r="G89" s="383"/>
      <c r="H89" s="383"/>
      <c r="I89" s="383"/>
      <c r="J89" s="99"/>
      <c r="K89" s="383" t="s">
        <v>88</v>
      </c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69">
        <f>'D 104.01 - Stavební řešení'!J32</f>
        <v>0</v>
      </c>
      <c r="AH89" s="370"/>
      <c r="AI89" s="370"/>
      <c r="AJ89" s="370"/>
      <c r="AK89" s="370"/>
      <c r="AL89" s="370"/>
      <c r="AM89" s="370"/>
      <c r="AN89" s="369">
        <f t="shared" si="2"/>
        <v>0</v>
      </c>
      <c r="AO89" s="370"/>
      <c r="AP89" s="370"/>
      <c r="AQ89" s="100" t="s">
        <v>89</v>
      </c>
      <c r="AR89" s="55"/>
      <c r="AS89" s="101">
        <v>0</v>
      </c>
      <c r="AT89" s="102">
        <f t="shared" si="3"/>
        <v>0</v>
      </c>
      <c r="AU89" s="103">
        <f>'D 104.01 - Stavební řešení'!P101</f>
        <v>0</v>
      </c>
      <c r="AV89" s="102">
        <f>'D 104.01 - Stavební řešení'!J35</f>
        <v>0</v>
      </c>
      <c r="AW89" s="102">
        <f>'D 104.01 - Stavební řešení'!J36</f>
        <v>0</v>
      </c>
      <c r="AX89" s="102">
        <f>'D 104.01 - Stavební řešení'!J37</f>
        <v>0</v>
      </c>
      <c r="AY89" s="102">
        <f>'D 104.01 - Stavební řešení'!J38</f>
        <v>0</v>
      </c>
      <c r="AZ89" s="102">
        <f>'D 104.01 - Stavební řešení'!F35</f>
        <v>0</v>
      </c>
      <c r="BA89" s="102">
        <f>'D 104.01 - Stavební řešení'!F36</f>
        <v>0</v>
      </c>
      <c r="BB89" s="102">
        <f>'D 104.01 - Stavební řešení'!F37</f>
        <v>0</v>
      </c>
      <c r="BC89" s="102">
        <f>'D 104.01 - Stavební řešení'!F38</f>
        <v>0</v>
      </c>
      <c r="BD89" s="104">
        <f>'D 104.01 - Stavební řešení'!F39</f>
        <v>0</v>
      </c>
      <c r="BT89" s="105" t="s">
        <v>85</v>
      </c>
      <c r="BV89" s="105" t="s">
        <v>78</v>
      </c>
      <c r="BW89" s="105" t="s">
        <v>169</v>
      </c>
      <c r="BX89" s="105" t="s">
        <v>167</v>
      </c>
      <c r="CL89" s="105" t="s">
        <v>19</v>
      </c>
    </row>
    <row r="90" spans="1:91" s="4" customFormat="1" ht="23.25" customHeight="1">
      <c r="A90" s="98" t="s">
        <v>86</v>
      </c>
      <c r="B90" s="53"/>
      <c r="C90" s="99"/>
      <c r="D90" s="99"/>
      <c r="E90" s="383" t="s">
        <v>170</v>
      </c>
      <c r="F90" s="383"/>
      <c r="G90" s="383"/>
      <c r="H90" s="383"/>
      <c r="I90" s="383"/>
      <c r="J90" s="99"/>
      <c r="K90" s="383" t="s">
        <v>92</v>
      </c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/>
      <c r="AG90" s="369">
        <f>'D 104.02 - Betonové konst...'!J32</f>
        <v>0</v>
      </c>
      <c r="AH90" s="370"/>
      <c r="AI90" s="370"/>
      <c r="AJ90" s="370"/>
      <c r="AK90" s="370"/>
      <c r="AL90" s="370"/>
      <c r="AM90" s="370"/>
      <c r="AN90" s="369">
        <f t="shared" si="2"/>
        <v>0</v>
      </c>
      <c r="AO90" s="370"/>
      <c r="AP90" s="370"/>
      <c r="AQ90" s="100" t="s">
        <v>89</v>
      </c>
      <c r="AR90" s="55"/>
      <c r="AS90" s="101">
        <v>0</v>
      </c>
      <c r="AT90" s="102">
        <f t="shared" si="3"/>
        <v>0</v>
      </c>
      <c r="AU90" s="103">
        <f>'D 104.02 - Betonové konst...'!P89</f>
        <v>0</v>
      </c>
      <c r="AV90" s="102">
        <f>'D 104.02 - Betonové konst...'!J35</f>
        <v>0</v>
      </c>
      <c r="AW90" s="102">
        <f>'D 104.02 - Betonové konst...'!J36</f>
        <v>0</v>
      </c>
      <c r="AX90" s="102">
        <f>'D 104.02 - Betonové konst...'!J37</f>
        <v>0</v>
      </c>
      <c r="AY90" s="102">
        <f>'D 104.02 - Betonové konst...'!J38</f>
        <v>0</v>
      </c>
      <c r="AZ90" s="102">
        <f>'D 104.02 - Betonové konst...'!F35</f>
        <v>0</v>
      </c>
      <c r="BA90" s="102">
        <f>'D 104.02 - Betonové konst...'!F36</f>
        <v>0</v>
      </c>
      <c r="BB90" s="102">
        <f>'D 104.02 - Betonové konst...'!F37</f>
        <v>0</v>
      </c>
      <c r="BC90" s="102">
        <f>'D 104.02 - Betonové konst...'!F38</f>
        <v>0</v>
      </c>
      <c r="BD90" s="104">
        <f>'D 104.02 - Betonové konst...'!F39</f>
        <v>0</v>
      </c>
      <c r="BT90" s="105" t="s">
        <v>85</v>
      </c>
      <c r="BV90" s="105" t="s">
        <v>78</v>
      </c>
      <c r="BW90" s="105" t="s">
        <v>171</v>
      </c>
      <c r="BX90" s="105" t="s">
        <v>167</v>
      </c>
      <c r="CL90" s="105" t="s">
        <v>19</v>
      </c>
    </row>
    <row r="91" spans="1:91" s="4" customFormat="1" ht="23.25" customHeight="1">
      <c r="A91" s="98" t="s">
        <v>86</v>
      </c>
      <c r="B91" s="53"/>
      <c r="C91" s="99"/>
      <c r="D91" s="99"/>
      <c r="E91" s="383" t="s">
        <v>172</v>
      </c>
      <c r="F91" s="383"/>
      <c r="G91" s="383"/>
      <c r="H91" s="383"/>
      <c r="I91" s="383"/>
      <c r="J91" s="99"/>
      <c r="K91" s="383" t="s">
        <v>173</v>
      </c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69">
        <f>'D 104.05 - Zdravotní inst...'!J32</f>
        <v>0</v>
      </c>
      <c r="AH91" s="370"/>
      <c r="AI91" s="370"/>
      <c r="AJ91" s="370"/>
      <c r="AK91" s="370"/>
      <c r="AL91" s="370"/>
      <c r="AM91" s="370"/>
      <c r="AN91" s="369">
        <f t="shared" si="2"/>
        <v>0</v>
      </c>
      <c r="AO91" s="370"/>
      <c r="AP91" s="370"/>
      <c r="AQ91" s="100" t="s">
        <v>89</v>
      </c>
      <c r="AR91" s="55"/>
      <c r="AS91" s="101">
        <v>0</v>
      </c>
      <c r="AT91" s="102">
        <f t="shared" si="3"/>
        <v>0</v>
      </c>
      <c r="AU91" s="103">
        <f>'D 104.05 - Zdravotní inst...'!P98</f>
        <v>0</v>
      </c>
      <c r="AV91" s="102">
        <f>'D 104.05 - Zdravotní inst...'!J35</f>
        <v>0</v>
      </c>
      <c r="AW91" s="102">
        <f>'D 104.05 - Zdravotní inst...'!J36</f>
        <v>0</v>
      </c>
      <c r="AX91" s="102">
        <f>'D 104.05 - Zdravotní inst...'!J37</f>
        <v>0</v>
      </c>
      <c r="AY91" s="102">
        <f>'D 104.05 - Zdravotní inst...'!J38</f>
        <v>0</v>
      </c>
      <c r="AZ91" s="102">
        <f>'D 104.05 - Zdravotní inst...'!F35</f>
        <v>0</v>
      </c>
      <c r="BA91" s="102">
        <f>'D 104.05 - Zdravotní inst...'!F36</f>
        <v>0</v>
      </c>
      <c r="BB91" s="102">
        <f>'D 104.05 - Zdravotní inst...'!F37</f>
        <v>0</v>
      </c>
      <c r="BC91" s="102">
        <f>'D 104.05 - Zdravotní inst...'!F38</f>
        <v>0</v>
      </c>
      <c r="BD91" s="104">
        <f>'D 104.05 - Zdravotní inst...'!F39</f>
        <v>0</v>
      </c>
      <c r="BT91" s="105" t="s">
        <v>85</v>
      </c>
      <c r="BV91" s="105" t="s">
        <v>78</v>
      </c>
      <c r="BW91" s="105" t="s">
        <v>174</v>
      </c>
      <c r="BX91" s="105" t="s">
        <v>167</v>
      </c>
      <c r="CL91" s="105" t="s">
        <v>19</v>
      </c>
    </row>
    <row r="92" spans="1:91" s="4" customFormat="1" ht="23.25" customHeight="1">
      <c r="A92" s="98" t="s">
        <v>86</v>
      </c>
      <c r="B92" s="53"/>
      <c r="C92" s="99"/>
      <c r="D92" s="99"/>
      <c r="E92" s="383" t="s">
        <v>175</v>
      </c>
      <c r="F92" s="383"/>
      <c r="G92" s="383"/>
      <c r="H92" s="383"/>
      <c r="I92" s="383"/>
      <c r="J92" s="99"/>
      <c r="K92" s="383" t="s">
        <v>104</v>
      </c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69">
        <f>'D 104.06 - Ústřední vytápění'!J32</f>
        <v>0</v>
      </c>
      <c r="AH92" s="370"/>
      <c r="AI92" s="370"/>
      <c r="AJ92" s="370"/>
      <c r="AK92" s="370"/>
      <c r="AL92" s="370"/>
      <c r="AM92" s="370"/>
      <c r="AN92" s="369">
        <f t="shared" si="2"/>
        <v>0</v>
      </c>
      <c r="AO92" s="370"/>
      <c r="AP92" s="370"/>
      <c r="AQ92" s="100" t="s">
        <v>89</v>
      </c>
      <c r="AR92" s="55"/>
      <c r="AS92" s="101">
        <v>0</v>
      </c>
      <c r="AT92" s="102">
        <f t="shared" si="3"/>
        <v>0</v>
      </c>
      <c r="AU92" s="103">
        <f>'D 104.06 - Ústřední vytápění'!P93</f>
        <v>0</v>
      </c>
      <c r="AV92" s="102">
        <f>'D 104.06 - Ústřední vytápění'!J35</f>
        <v>0</v>
      </c>
      <c r="AW92" s="102">
        <f>'D 104.06 - Ústřední vytápění'!J36</f>
        <v>0</v>
      </c>
      <c r="AX92" s="102">
        <f>'D 104.06 - Ústřední vytápění'!J37</f>
        <v>0</v>
      </c>
      <c r="AY92" s="102">
        <f>'D 104.06 - Ústřední vytápění'!J38</f>
        <v>0</v>
      </c>
      <c r="AZ92" s="102">
        <f>'D 104.06 - Ústřední vytápění'!F35</f>
        <v>0</v>
      </c>
      <c r="BA92" s="102">
        <f>'D 104.06 - Ústřední vytápění'!F36</f>
        <v>0</v>
      </c>
      <c r="BB92" s="102">
        <f>'D 104.06 - Ústřední vytápění'!F37</f>
        <v>0</v>
      </c>
      <c r="BC92" s="102">
        <f>'D 104.06 - Ústřední vytápění'!F38</f>
        <v>0</v>
      </c>
      <c r="BD92" s="104">
        <f>'D 104.06 - Ústřední vytápění'!F39</f>
        <v>0</v>
      </c>
      <c r="BT92" s="105" t="s">
        <v>85</v>
      </c>
      <c r="BV92" s="105" t="s">
        <v>78</v>
      </c>
      <c r="BW92" s="105" t="s">
        <v>176</v>
      </c>
      <c r="BX92" s="105" t="s">
        <v>167</v>
      </c>
      <c r="CL92" s="105" t="s">
        <v>19</v>
      </c>
    </row>
    <row r="93" spans="1:91" s="4" customFormat="1" ht="23.25" customHeight="1">
      <c r="A93" s="98" t="s">
        <v>86</v>
      </c>
      <c r="B93" s="53"/>
      <c r="C93" s="99"/>
      <c r="D93" s="99"/>
      <c r="E93" s="383" t="s">
        <v>177</v>
      </c>
      <c r="F93" s="383"/>
      <c r="G93" s="383"/>
      <c r="H93" s="383"/>
      <c r="I93" s="383"/>
      <c r="J93" s="99"/>
      <c r="K93" s="383" t="s">
        <v>178</v>
      </c>
      <c r="L93" s="383"/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3"/>
      <c r="AC93" s="383"/>
      <c r="AD93" s="383"/>
      <c r="AE93" s="383"/>
      <c r="AF93" s="383"/>
      <c r="AG93" s="369">
        <f>'D 104.08 - Domovní plynovod'!J32</f>
        <v>0</v>
      </c>
      <c r="AH93" s="370"/>
      <c r="AI93" s="370"/>
      <c r="AJ93" s="370"/>
      <c r="AK93" s="370"/>
      <c r="AL93" s="370"/>
      <c r="AM93" s="370"/>
      <c r="AN93" s="369">
        <f t="shared" si="2"/>
        <v>0</v>
      </c>
      <c r="AO93" s="370"/>
      <c r="AP93" s="370"/>
      <c r="AQ93" s="100" t="s">
        <v>89</v>
      </c>
      <c r="AR93" s="55"/>
      <c r="AS93" s="101">
        <v>0</v>
      </c>
      <c r="AT93" s="102">
        <f t="shared" si="3"/>
        <v>0</v>
      </c>
      <c r="AU93" s="103">
        <f>'D 104.08 - Domovní plynovod'!P87</f>
        <v>0</v>
      </c>
      <c r="AV93" s="102">
        <f>'D 104.08 - Domovní plynovod'!J35</f>
        <v>0</v>
      </c>
      <c r="AW93" s="102">
        <f>'D 104.08 - Domovní plynovod'!J36</f>
        <v>0</v>
      </c>
      <c r="AX93" s="102">
        <f>'D 104.08 - Domovní plynovod'!J37</f>
        <v>0</v>
      </c>
      <c r="AY93" s="102">
        <f>'D 104.08 - Domovní plynovod'!J38</f>
        <v>0</v>
      </c>
      <c r="AZ93" s="102">
        <f>'D 104.08 - Domovní plynovod'!F35</f>
        <v>0</v>
      </c>
      <c r="BA93" s="102">
        <f>'D 104.08 - Domovní plynovod'!F36</f>
        <v>0</v>
      </c>
      <c r="BB93" s="102">
        <f>'D 104.08 - Domovní plynovod'!F37</f>
        <v>0</v>
      </c>
      <c r="BC93" s="102">
        <f>'D 104.08 - Domovní plynovod'!F38</f>
        <v>0</v>
      </c>
      <c r="BD93" s="104">
        <f>'D 104.08 - Domovní plynovod'!F39</f>
        <v>0</v>
      </c>
      <c r="BT93" s="105" t="s">
        <v>85</v>
      </c>
      <c r="BV93" s="105" t="s">
        <v>78</v>
      </c>
      <c r="BW93" s="105" t="s">
        <v>179</v>
      </c>
      <c r="BX93" s="105" t="s">
        <v>167</v>
      </c>
      <c r="CL93" s="105" t="s">
        <v>19</v>
      </c>
    </row>
    <row r="94" spans="1:91" s="4" customFormat="1" ht="23.25" customHeight="1">
      <c r="A94" s="98" t="s">
        <v>86</v>
      </c>
      <c r="B94" s="53"/>
      <c r="C94" s="99"/>
      <c r="D94" s="99"/>
      <c r="E94" s="383" t="s">
        <v>180</v>
      </c>
      <c r="F94" s="383"/>
      <c r="G94" s="383"/>
      <c r="H94" s="383"/>
      <c r="I94" s="383"/>
      <c r="J94" s="99"/>
      <c r="K94" s="383" t="s">
        <v>107</v>
      </c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3"/>
      <c r="X94" s="383"/>
      <c r="Y94" s="383"/>
      <c r="Z94" s="383"/>
      <c r="AA94" s="383"/>
      <c r="AB94" s="383"/>
      <c r="AC94" s="383"/>
      <c r="AD94" s="383"/>
      <c r="AE94" s="383"/>
      <c r="AF94" s="383"/>
      <c r="AG94" s="369">
        <f>'D 104.09 - Vzduchotechnika'!J32</f>
        <v>0</v>
      </c>
      <c r="AH94" s="370"/>
      <c r="AI94" s="370"/>
      <c r="AJ94" s="370"/>
      <c r="AK94" s="370"/>
      <c r="AL94" s="370"/>
      <c r="AM94" s="370"/>
      <c r="AN94" s="369">
        <f t="shared" si="2"/>
        <v>0</v>
      </c>
      <c r="AO94" s="370"/>
      <c r="AP94" s="370"/>
      <c r="AQ94" s="100" t="s">
        <v>89</v>
      </c>
      <c r="AR94" s="55"/>
      <c r="AS94" s="101">
        <v>0</v>
      </c>
      <c r="AT94" s="102">
        <f t="shared" si="3"/>
        <v>0</v>
      </c>
      <c r="AU94" s="103">
        <f>'D 104.09 - Vzduchotechnika'!P90</f>
        <v>0</v>
      </c>
      <c r="AV94" s="102">
        <f>'D 104.09 - Vzduchotechnika'!J35</f>
        <v>0</v>
      </c>
      <c r="AW94" s="102">
        <f>'D 104.09 - Vzduchotechnika'!J36</f>
        <v>0</v>
      </c>
      <c r="AX94" s="102">
        <f>'D 104.09 - Vzduchotechnika'!J37</f>
        <v>0</v>
      </c>
      <c r="AY94" s="102">
        <f>'D 104.09 - Vzduchotechnika'!J38</f>
        <v>0</v>
      </c>
      <c r="AZ94" s="102">
        <f>'D 104.09 - Vzduchotechnika'!F35</f>
        <v>0</v>
      </c>
      <c r="BA94" s="102">
        <f>'D 104.09 - Vzduchotechnika'!F36</f>
        <v>0</v>
      </c>
      <c r="BB94" s="102">
        <f>'D 104.09 - Vzduchotechnika'!F37</f>
        <v>0</v>
      </c>
      <c r="BC94" s="102">
        <f>'D 104.09 - Vzduchotechnika'!F38</f>
        <v>0</v>
      </c>
      <c r="BD94" s="104">
        <f>'D 104.09 - Vzduchotechnika'!F39</f>
        <v>0</v>
      </c>
      <c r="BT94" s="105" t="s">
        <v>85</v>
      </c>
      <c r="BV94" s="105" t="s">
        <v>78</v>
      </c>
      <c r="BW94" s="105" t="s">
        <v>181</v>
      </c>
      <c r="BX94" s="105" t="s">
        <v>167</v>
      </c>
      <c r="CL94" s="105" t="s">
        <v>19</v>
      </c>
    </row>
    <row r="95" spans="1:91" s="4" customFormat="1" ht="23.25" customHeight="1">
      <c r="A95" s="98" t="s">
        <v>86</v>
      </c>
      <c r="B95" s="53"/>
      <c r="C95" s="99"/>
      <c r="D95" s="99"/>
      <c r="E95" s="383" t="s">
        <v>182</v>
      </c>
      <c r="F95" s="383"/>
      <c r="G95" s="383"/>
      <c r="H95" s="383"/>
      <c r="I95" s="383"/>
      <c r="J95" s="99"/>
      <c r="K95" s="383" t="s">
        <v>110</v>
      </c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69">
        <f>'D 104.10 - Elektroinstalace'!J32</f>
        <v>0</v>
      </c>
      <c r="AH95" s="370"/>
      <c r="AI95" s="370"/>
      <c r="AJ95" s="370"/>
      <c r="AK95" s="370"/>
      <c r="AL95" s="370"/>
      <c r="AM95" s="370"/>
      <c r="AN95" s="369">
        <f t="shared" si="2"/>
        <v>0</v>
      </c>
      <c r="AO95" s="370"/>
      <c r="AP95" s="370"/>
      <c r="AQ95" s="100" t="s">
        <v>89</v>
      </c>
      <c r="AR95" s="55"/>
      <c r="AS95" s="101">
        <v>0</v>
      </c>
      <c r="AT95" s="102">
        <f t="shared" si="3"/>
        <v>0</v>
      </c>
      <c r="AU95" s="103">
        <f>'D 104.10 - Elektroinstalace'!P94</f>
        <v>0</v>
      </c>
      <c r="AV95" s="102">
        <f>'D 104.10 - Elektroinstalace'!J35</f>
        <v>0</v>
      </c>
      <c r="AW95" s="102">
        <f>'D 104.10 - Elektroinstalace'!J36</f>
        <v>0</v>
      </c>
      <c r="AX95" s="102">
        <f>'D 104.10 - Elektroinstalace'!J37</f>
        <v>0</v>
      </c>
      <c r="AY95" s="102">
        <f>'D 104.10 - Elektroinstalace'!J38</f>
        <v>0</v>
      </c>
      <c r="AZ95" s="102">
        <f>'D 104.10 - Elektroinstalace'!F35</f>
        <v>0</v>
      </c>
      <c r="BA95" s="102">
        <f>'D 104.10 - Elektroinstalace'!F36</f>
        <v>0</v>
      </c>
      <c r="BB95" s="102">
        <f>'D 104.10 - Elektroinstalace'!F37</f>
        <v>0</v>
      </c>
      <c r="BC95" s="102">
        <f>'D 104.10 - Elektroinstalace'!F38</f>
        <v>0</v>
      </c>
      <c r="BD95" s="104">
        <f>'D 104.10 - Elektroinstalace'!F39</f>
        <v>0</v>
      </c>
      <c r="BT95" s="105" t="s">
        <v>85</v>
      </c>
      <c r="BV95" s="105" t="s">
        <v>78</v>
      </c>
      <c r="BW95" s="105" t="s">
        <v>183</v>
      </c>
      <c r="BX95" s="105" t="s">
        <v>167</v>
      </c>
      <c r="CL95" s="105" t="s">
        <v>19</v>
      </c>
    </row>
    <row r="96" spans="1:91" s="4" customFormat="1" ht="23.25" customHeight="1">
      <c r="A96" s="98" t="s">
        <v>86</v>
      </c>
      <c r="B96" s="53"/>
      <c r="C96" s="99"/>
      <c r="D96" s="99"/>
      <c r="E96" s="383" t="s">
        <v>184</v>
      </c>
      <c r="F96" s="383"/>
      <c r="G96" s="383"/>
      <c r="H96" s="383"/>
      <c r="I96" s="383"/>
      <c r="J96" s="99"/>
      <c r="K96" s="383" t="s">
        <v>113</v>
      </c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69">
        <f>'D 104.11 - Hromosvod'!J32</f>
        <v>0</v>
      </c>
      <c r="AH96" s="370"/>
      <c r="AI96" s="370"/>
      <c r="AJ96" s="370"/>
      <c r="AK96" s="370"/>
      <c r="AL96" s="370"/>
      <c r="AM96" s="370"/>
      <c r="AN96" s="369">
        <f t="shared" si="2"/>
        <v>0</v>
      </c>
      <c r="AO96" s="370"/>
      <c r="AP96" s="370"/>
      <c r="AQ96" s="100" t="s">
        <v>89</v>
      </c>
      <c r="AR96" s="55"/>
      <c r="AS96" s="101">
        <v>0</v>
      </c>
      <c r="AT96" s="102">
        <f t="shared" si="3"/>
        <v>0</v>
      </c>
      <c r="AU96" s="103">
        <f>'D 104.11 - Hromosvod'!P87</f>
        <v>0</v>
      </c>
      <c r="AV96" s="102">
        <f>'D 104.11 - Hromosvod'!J35</f>
        <v>0</v>
      </c>
      <c r="AW96" s="102">
        <f>'D 104.11 - Hromosvod'!J36</f>
        <v>0</v>
      </c>
      <c r="AX96" s="102">
        <f>'D 104.11 - Hromosvod'!J37</f>
        <v>0</v>
      </c>
      <c r="AY96" s="102">
        <f>'D 104.11 - Hromosvod'!J38</f>
        <v>0</v>
      </c>
      <c r="AZ96" s="102">
        <f>'D 104.11 - Hromosvod'!F35</f>
        <v>0</v>
      </c>
      <c r="BA96" s="102">
        <f>'D 104.11 - Hromosvod'!F36</f>
        <v>0</v>
      </c>
      <c r="BB96" s="102">
        <f>'D 104.11 - Hromosvod'!F37</f>
        <v>0</v>
      </c>
      <c r="BC96" s="102">
        <f>'D 104.11 - Hromosvod'!F38</f>
        <v>0</v>
      </c>
      <c r="BD96" s="104">
        <f>'D 104.11 - Hromosvod'!F39</f>
        <v>0</v>
      </c>
      <c r="BT96" s="105" t="s">
        <v>85</v>
      </c>
      <c r="BV96" s="105" t="s">
        <v>78</v>
      </c>
      <c r="BW96" s="105" t="s">
        <v>185</v>
      </c>
      <c r="BX96" s="105" t="s">
        <v>167</v>
      </c>
      <c r="CL96" s="105" t="s">
        <v>19</v>
      </c>
    </row>
    <row r="97" spans="1:91" s="4" customFormat="1" ht="23.25" customHeight="1">
      <c r="A97" s="98" t="s">
        <v>86</v>
      </c>
      <c r="B97" s="53"/>
      <c r="C97" s="99"/>
      <c r="D97" s="99"/>
      <c r="E97" s="383" t="s">
        <v>186</v>
      </c>
      <c r="F97" s="383"/>
      <c r="G97" s="383"/>
      <c r="H97" s="383"/>
      <c r="I97" s="383"/>
      <c r="J97" s="99"/>
      <c r="K97" s="383" t="s">
        <v>163</v>
      </c>
      <c r="L97" s="383"/>
      <c r="M97" s="383"/>
      <c r="N97" s="383"/>
      <c r="O97" s="383"/>
      <c r="P97" s="383"/>
      <c r="Q97" s="383"/>
      <c r="R97" s="383"/>
      <c r="S97" s="383"/>
      <c r="T97" s="383"/>
      <c r="U97" s="383"/>
      <c r="V97" s="383"/>
      <c r="W97" s="383"/>
      <c r="X97" s="383"/>
      <c r="Y97" s="383"/>
      <c r="Z97" s="383"/>
      <c r="AA97" s="383"/>
      <c r="AB97" s="383"/>
      <c r="AC97" s="383"/>
      <c r="AD97" s="383"/>
      <c r="AE97" s="383"/>
      <c r="AF97" s="383"/>
      <c r="AG97" s="369">
        <f>'D 104.12 - Slaboproudé in...'!J32</f>
        <v>0</v>
      </c>
      <c r="AH97" s="370"/>
      <c r="AI97" s="370"/>
      <c r="AJ97" s="370"/>
      <c r="AK97" s="370"/>
      <c r="AL97" s="370"/>
      <c r="AM97" s="370"/>
      <c r="AN97" s="369">
        <f t="shared" si="2"/>
        <v>0</v>
      </c>
      <c r="AO97" s="370"/>
      <c r="AP97" s="370"/>
      <c r="AQ97" s="100" t="s">
        <v>89</v>
      </c>
      <c r="AR97" s="55"/>
      <c r="AS97" s="101">
        <v>0</v>
      </c>
      <c r="AT97" s="102">
        <f t="shared" si="3"/>
        <v>0</v>
      </c>
      <c r="AU97" s="103">
        <f>'D 104.12 - Slaboproudé in...'!P88</f>
        <v>0</v>
      </c>
      <c r="AV97" s="102">
        <f>'D 104.12 - Slaboproudé in...'!J35</f>
        <v>0</v>
      </c>
      <c r="AW97" s="102">
        <f>'D 104.12 - Slaboproudé in...'!J36</f>
        <v>0</v>
      </c>
      <c r="AX97" s="102">
        <f>'D 104.12 - Slaboproudé in...'!J37</f>
        <v>0</v>
      </c>
      <c r="AY97" s="102">
        <f>'D 104.12 - Slaboproudé in...'!J38</f>
        <v>0</v>
      </c>
      <c r="AZ97" s="102">
        <f>'D 104.12 - Slaboproudé in...'!F35</f>
        <v>0</v>
      </c>
      <c r="BA97" s="102">
        <f>'D 104.12 - Slaboproudé in...'!F36</f>
        <v>0</v>
      </c>
      <c r="BB97" s="102">
        <f>'D 104.12 - Slaboproudé in...'!F37</f>
        <v>0</v>
      </c>
      <c r="BC97" s="102">
        <f>'D 104.12 - Slaboproudé in...'!F38</f>
        <v>0</v>
      </c>
      <c r="BD97" s="104">
        <f>'D 104.12 - Slaboproudé in...'!F39</f>
        <v>0</v>
      </c>
      <c r="BT97" s="105" t="s">
        <v>85</v>
      </c>
      <c r="BV97" s="105" t="s">
        <v>78</v>
      </c>
      <c r="BW97" s="105" t="s">
        <v>187</v>
      </c>
      <c r="BX97" s="105" t="s">
        <v>167</v>
      </c>
      <c r="CL97" s="105" t="s">
        <v>19</v>
      </c>
    </row>
    <row r="98" spans="1:91" s="7" customFormat="1" ht="16.5" customHeight="1">
      <c r="B98" s="88"/>
      <c r="C98" s="89"/>
      <c r="D98" s="394" t="s">
        <v>188</v>
      </c>
      <c r="E98" s="394"/>
      <c r="F98" s="394"/>
      <c r="G98" s="394"/>
      <c r="H98" s="394"/>
      <c r="I98" s="90"/>
      <c r="J98" s="394" t="s">
        <v>189</v>
      </c>
      <c r="K98" s="394"/>
      <c r="L98" s="394"/>
      <c r="M98" s="394"/>
      <c r="N98" s="394"/>
      <c r="O98" s="394"/>
      <c r="P98" s="394"/>
      <c r="Q98" s="394"/>
      <c r="R98" s="394"/>
      <c r="S98" s="394"/>
      <c r="T98" s="394"/>
      <c r="U98" s="394"/>
      <c r="V98" s="394"/>
      <c r="W98" s="394"/>
      <c r="X98" s="394"/>
      <c r="Y98" s="394"/>
      <c r="Z98" s="394"/>
      <c r="AA98" s="394"/>
      <c r="AB98" s="394"/>
      <c r="AC98" s="394"/>
      <c r="AD98" s="394"/>
      <c r="AE98" s="394"/>
      <c r="AF98" s="394"/>
      <c r="AG98" s="386">
        <f>ROUND(SUM(AG99:AG106),2)</f>
        <v>0</v>
      </c>
      <c r="AH98" s="385"/>
      <c r="AI98" s="385"/>
      <c r="AJ98" s="385"/>
      <c r="AK98" s="385"/>
      <c r="AL98" s="385"/>
      <c r="AM98" s="385"/>
      <c r="AN98" s="384">
        <f t="shared" si="2"/>
        <v>0</v>
      </c>
      <c r="AO98" s="385"/>
      <c r="AP98" s="385"/>
      <c r="AQ98" s="91" t="s">
        <v>82</v>
      </c>
      <c r="AR98" s="92"/>
      <c r="AS98" s="93">
        <f>ROUND(SUM(AS99:AS106),2)</f>
        <v>0</v>
      </c>
      <c r="AT98" s="94">
        <f t="shared" si="3"/>
        <v>0</v>
      </c>
      <c r="AU98" s="95">
        <f>ROUND(SUM(AU99:AU106),5)</f>
        <v>0</v>
      </c>
      <c r="AV98" s="94">
        <f>ROUND(AZ98*L29,2)</f>
        <v>0</v>
      </c>
      <c r="AW98" s="94">
        <f>ROUND(BA98*L30,2)</f>
        <v>0</v>
      </c>
      <c r="AX98" s="94">
        <f>ROUND(BB98*L29,2)</f>
        <v>0</v>
      </c>
      <c r="AY98" s="94">
        <f>ROUND(BC98*L30,2)</f>
        <v>0</v>
      </c>
      <c r="AZ98" s="94">
        <f>ROUND(SUM(AZ99:AZ106),2)</f>
        <v>0</v>
      </c>
      <c r="BA98" s="94">
        <f>ROUND(SUM(BA99:BA106),2)</f>
        <v>0</v>
      </c>
      <c r="BB98" s="94">
        <f>ROUND(SUM(BB99:BB106),2)</f>
        <v>0</v>
      </c>
      <c r="BC98" s="94">
        <f>ROUND(SUM(BC99:BC106),2)</f>
        <v>0</v>
      </c>
      <c r="BD98" s="96">
        <f>ROUND(SUM(BD99:BD106),2)</f>
        <v>0</v>
      </c>
      <c r="BS98" s="97" t="s">
        <v>75</v>
      </c>
      <c r="BT98" s="97" t="s">
        <v>83</v>
      </c>
      <c r="BU98" s="97" t="s">
        <v>77</v>
      </c>
      <c r="BV98" s="97" t="s">
        <v>78</v>
      </c>
      <c r="BW98" s="97" t="s">
        <v>190</v>
      </c>
      <c r="BX98" s="97" t="s">
        <v>5</v>
      </c>
      <c r="CL98" s="97" t="s">
        <v>19</v>
      </c>
      <c r="CM98" s="97" t="s">
        <v>85</v>
      </c>
    </row>
    <row r="99" spans="1:91" s="4" customFormat="1" ht="23.25" customHeight="1">
      <c r="A99" s="98" t="s">
        <v>86</v>
      </c>
      <c r="B99" s="53"/>
      <c r="C99" s="99"/>
      <c r="D99" s="99"/>
      <c r="E99" s="383" t="s">
        <v>191</v>
      </c>
      <c r="F99" s="383"/>
      <c r="G99" s="383"/>
      <c r="H99" s="383"/>
      <c r="I99" s="383"/>
      <c r="J99" s="99"/>
      <c r="K99" s="383" t="s">
        <v>88</v>
      </c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3"/>
      <c r="AC99" s="383"/>
      <c r="AD99" s="383"/>
      <c r="AE99" s="383"/>
      <c r="AF99" s="383"/>
      <c r="AG99" s="369">
        <f>'D 105.01 - Stavební řešení'!J32</f>
        <v>0</v>
      </c>
      <c r="AH99" s="370"/>
      <c r="AI99" s="370"/>
      <c r="AJ99" s="370"/>
      <c r="AK99" s="370"/>
      <c r="AL99" s="370"/>
      <c r="AM99" s="370"/>
      <c r="AN99" s="369">
        <f t="shared" si="2"/>
        <v>0</v>
      </c>
      <c r="AO99" s="370"/>
      <c r="AP99" s="370"/>
      <c r="AQ99" s="100" t="s">
        <v>89</v>
      </c>
      <c r="AR99" s="55"/>
      <c r="AS99" s="101">
        <v>0</v>
      </c>
      <c r="AT99" s="102">
        <f t="shared" si="3"/>
        <v>0</v>
      </c>
      <c r="AU99" s="103">
        <f>'D 105.01 - Stavební řešení'!P94</f>
        <v>0</v>
      </c>
      <c r="AV99" s="102">
        <f>'D 105.01 - Stavební řešení'!J35</f>
        <v>0</v>
      </c>
      <c r="AW99" s="102">
        <f>'D 105.01 - Stavební řešení'!J36</f>
        <v>0</v>
      </c>
      <c r="AX99" s="102">
        <f>'D 105.01 - Stavební řešení'!J37</f>
        <v>0</v>
      </c>
      <c r="AY99" s="102">
        <f>'D 105.01 - Stavební řešení'!J38</f>
        <v>0</v>
      </c>
      <c r="AZ99" s="102">
        <f>'D 105.01 - Stavební řešení'!F35</f>
        <v>0</v>
      </c>
      <c r="BA99" s="102">
        <f>'D 105.01 - Stavební řešení'!F36</f>
        <v>0</v>
      </c>
      <c r="BB99" s="102">
        <f>'D 105.01 - Stavební řešení'!F37</f>
        <v>0</v>
      </c>
      <c r="BC99" s="102">
        <f>'D 105.01 - Stavební řešení'!F38</f>
        <v>0</v>
      </c>
      <c r="BD99" s="104">
        <f>'D 105.01 - Stavební řešení'!F39</f>
        <v>0</v>
      </c>
      <c r="BT99" s="105" t="s">
        <v>85</v>
      </c>
      <c r="BV99" s="105" t="s">
        <v>78</v>
      </c>
      <c r="BW99" s="105" t="s">
        <v>192</v>
      </c>
      <c r="BX99" s="105" t="s">
        <v>190</v>
      </c>
      <c r="CL99" s="105" t="s">
        <v>19</v>
      </c>
    </row>
    <row r="100" spans="1:91" s="4" customFormat="1" ht="23.25" customHeight="1">
      <c r="A100" s="98" t="s">
        <v>86</v>
      </c>
      <c r="B100" s="53"/>
      <c r="C100" s="99"/>
      <c r="D100" s="99"/>
      <c r="E100" s="383" t="s">
        <v>193</v>
      </c>
      <c r="F100" s="383"/>
      <c r="G100" s="383"/>
      <c r="H100" s="383"/>
      <c r="I100" s="383"/>
      <c r="J100" s="99"/>
      <c r="K100" s="383" t="s">
        <v>92</v>
      </c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69">
        <f>'D 105.02 - Betonové konst...'!J32</f>
        <v>0</v>
      </c>
      <c r="AH100" s="370"/>
      <c r="AI100" s="370"/>
      <c r="AJ100" s="370"/>
      <c r="AK100" s="370"/>
      <c r="AL100" s="370"/>
      <c r="AM100" s="370"/>
      <c r="AN100" s="369">
        <f t="shared" si="2"/>
        <v>0</v>
      </c>
      <c r="AO100" s="370"/>
      <c r="AP100" s="370"/>
      <c r="AQ100" s="100" t="s">
        <v>89</v>
      </c>
      <c r="AR100" s="55"/>
      <c r="AS100" s="101">
        <v>0</v>
      </c>
      <c r="AT100" s="102">
        <f t="shared" si="3"/>
        <v>0</v>
      </c>
      <c r="AU100" s="103">
        <f>'D 105.02 - Betonové konst...'!P94</f>
        <v>0</v>
      </c>
      <c r="AV100" s="102">
        <f>'D 105.02 - Betonové konst...'!J35</f>
        <v>0</v>
      </c>
      <c r="AW100" s="102">
        <f>'D 105.02 - Betonové konst...'!J36</f>
        <v>0</v>
      </c>
      <c r="AX100" s="102">
        <f>'D 105.02 - Betonové konst...'!J37</f>
        <v>0</v>
      </c>
      <c r="AY100" s="102">
        <f>'D 105.02 - Betonové konst...'!J38</f>
        <v>0</v>
      </c>
      <c r="AZ100" s="102">
        <f>'D 105.02 - Betonové konst...'!F35</f>
        <v>0</v>
      </c>
      <c r="BA100" s="102">
        <f>'D 105.02 - Betonové konst...'!F36</f>
        <v>0</v>
      </c>
      <c r="BB100" s="102">
        <f>'D 105.02 - Betonové konst...'!F37</f>
        <v>0</v>
      </c>
      <c r="BC100" s="102">
        <f>'D 105.02 - Betonové konst...'!F38</f>
        <v>0</v>
      </c>
      <c r="BD100" s="104">
        <f>'D 105.02 - Betonové konst...'!F39</f>
        <v>0</v>
      </c>
      <c r="BT100" s="105" t="s">
        <v>85</v>
      </c>
      <c r="BV100" s="105" t="s">
        <v>78</v>
      </c>
      <c r="BW100" s="105" t="s">
        <v>194</v>
      </c>
      <c r="BX100" s="105" t="s">
        <v>190</v>
      </c>
      <c r="CL100" s="105" t="s">
        <v>19</v>
      </c>
    </row>
    <row r="101" spans="1:91" s="4" customFormat="1" ht="23.25" customHeight="1">
      <c r="A101" s="98" t="s">
        <v>86</v>
      </c>
      <c r="B101" s="53"/>
      <c r="C101" s="99"/>
      <c r="D101" s="99"/>
      <c r="E101" s="383" t="s">
        <v>195</v>
      </c>
      <c r="F101" s="383"/>
      <c r="G101" s="383"/>
      <c r="H101" s="383"/>
      <c r="I101" s="383"/>
      <c r="J101" s="99"/>
      <c r="K101" s="383" t="s">
        <v>95</v>
      </c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  <c r="V101" s="383"/>
      <c r="W101" s="383"/>
      <c r="X101" s="383"/>
      <c r="Y101" s="383"/>
      <c r="Z101" s="383"/>
      <c r="AA101" s="383"/>
      <c r="AB101" s="383"/>
      <c r="AC101" s="383"/>
      <c r="AD101" s="383"/>
      <c r="AE101" s="383"/>
      <c r="AF101" s="383"/>
      <c r="AG101" s="369">
        <f>'D 105.03 - Ocelové konstr...'!J32</f>
        <v>0</v>
      </c>
      <c r="AH101" s="370"/>
      <c r="AI101" s="370"/>
      <c r="AJ101" s="370"/>
      <c r="AK101" s="370"/>
      <c r="AL101" s="370"/>
      <c r="AM101" s="370"/>
      <c r="AN101" s="369">
        <f t="shared" si="2"/>
        <v>0</v>
      </c>
      <c r="AO101" s="370"/>
      <c r="AP101" s="370"/>
      <c r="AQ101" s="100" t="s">
        <v>89</v>
      </c>
      <c r="AR101" s="55"/>
      <c r="AS101" s="101">
        <v>0</v>
      </c>
      <c r="AT101" s="102">
        <f t="shared" si="3"/>
        <v>0</v>
      </c>
      <c r="AU101" s="103">
        <f>'D 105.03 - Ocelové konstr...'!P88</f>
        <v>0</v>
      </c>
      <c r="AV101" s="102">
        <f>'D 105.03 - Ocelové konstr...'!J35</f>
        <v>0</v>
      </c>
      <c r="AW101" s="102">
        <f>'D 105.03 - Ocelové konstr...'!J36</f>
        <v>0</v>
      </c>
      <c r="AX101" s="102">
        <f>'D 105.03 - Ocelové konstr...'!J37</f>
        <v>0</v>
      </c>
      <c r="AY101" s="102">
        <f>'D 105.03 - Ocelové konstr...'!J38</f>
        <v>0</v>
      </c>
      <c r="AZ101" s="102">
        <f>'D 105.03 - Ocelové konstr...'!F35</f>
        <v>0</v>
      </c>
      <c r="BA101" s="102">
        <f>'D 105.03 - Ocelové konstr...'!F36</f>
        <v>0</v>
      </c>
      <c r="BB101" s="102">
        <f>'D 105.03 - Ocelové konstr...'!F37</f>
        <v>0</v>
      </c>
      <c r="BC101" s="102">
        <f>'D 105.03 - Ocelové konstr...'!F38</f>
        <v>0</v>
      </c>
      <c r="BD101" s="104">
        <f>'D 105.03 - Ocelové konstr...'!F39</f>
        <v>0</v>
      </c>
      <c r="BT101" s="105" t="s">
        <v>85</v>
      </c>
      <c r="BV101" s="105" t="s">
        <v>78</v>
      </c>
      <c r="BW101" s="105" t="s">
        <v>196</v>
      </c>
      <c r="BX101" s="105" t="s">
        <v>190</v>
      </c>
      <c r="CL101" s="105" t="s">
        <v>19</v>
      </c>
    </row>
    <row r="102" spans="1:91" s="4" customFormat="1" ht="23.25" customHeight="1">
      <c r="A102" s="98" t="s">
        <v>86</v>
      </c>
      <c r="B102" s="53"/>
      <c r="C102" s="99"/>
      <c r="D102" s="99"/>
      <c r="E102" s="383" t="s">
        <v>197</v>
      </c>
      <c r="F102" s="383"/>
      <c r="G102" s="383"/>
      <c r="H102" s="383"/>
      <c r="I102" s="383"/>
      <c r="J102" s="99"/>
      <c r="K102" s="383" t="s">
        <v>98</v>
      </c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69">
        <f>'D 105.04 - Obvodový plášť'!J32</f>
        <v>0</v>
      </c>
      <c r="AH102" s="370"/>
      <c r="AI102" s="370"/>
      <c r="AJ102" s="370"/>
      <c r="AK102" s="370"/>
      <c r="AL102" s="370"/>
      <c r="AM102" s="370"/>
      <c r="AN102" s="369">
        <f t="shared" si="2"/>
        <v>0</v>
      </c>
      <c r="AO102" s="370"/>
      <c r="AP102" s="370"/>
      <c r="AQ102" s="100" t="s">
        <v>89</v>
      </c>
      <c r="AR102" s="55"/>
      <c r="AS102" s="101">
        <v>0</v>
      </c>
      <c r="AT102" s="102">
        <f t="shared" si="3"/>
        <v>0</v>
      </c>
      <c r="AU102" s="103">
        <f>'D 105.04 - Obvodový plášť'!P90</f>
        <v>0</v>
      </c>
      <c r="AV102" s="102">
        <f>'D 105.04 - Obvodový plášť'!J35</f>
        <v>0</v>
      </c>
      <c r="AW102" s="102">
        <f>'D 105.04 - Obvodový plášť'!J36</f>
        <v>0</v>
      </c>
      <c r="AX102" s="102">
        <f>'D 105.04 - Obvodový plášť'!J37</f>
        <v>0</v>
      </c>
      <c r="AY102" s="102">
        <f>'D 105.04 - Obvodový plášť'!J38</f>
        <v>0</v>
      </c>
      <c r="AZ102" s="102">
        <f>'D 105.04 - Obvodový plášť'!F35</f>
        <v>0</v>
      </c>
      <c r="BA102" s="102">
        <f>'D 105.04 - Obvodový plášť'!F36</f>
        <v>0</v>
      </c>
      <c r="BB102" s="102">
        <f>'D 105.04 - Obvodový plášť'!F37</f>
        <v>0</v>
      </c>
      <c r="BC102" s="102">
        <f>'D 105.04 - Obvodový plášť'!F38</f>
        <v>0</v>
      </c>
      <c r="BD102" s="104">
        <f>'D 105.04 - Obvodový plášť'!F39</f>
        <v>0</v>
      </c>
      <c r="BT102" s="105" t="s">
        <v>85</v>
      </c>
      <c r="BV102" s="105" t="s">
        <v>78</v>
      </c>
      <c r="BW102" s="105" t="s">
        <v>198</v>
      </c>
      <c r="BX102" s="105" t="s">
        <v>190</v>
      </c>
      <c r="CL102" s="105" t="s">
        <v>19</v>
      </c>
    </row>
    <row r="103" spans="1:91" s="4" customFormat="1" ht="23.25" customHeight="1">
      <c r="A103" s="98" t="s">
        <v>86</v>
      </c>
      <c r="B103" s="53"/>
      <c r="C103" s="99"/>
      <c r="D103" s="99"/>
      <c r="E103" s="383" t="s">
        <v>199</v>
      </c>
      <c r="F103" s="383"/>
      <c r="G103" s="383"/>
      <c r="H103" s="383"/>
      <c r="I103" s="383"/>
      <c r="J103" s="99"/>
      <c r="K103" s="383" t="s">
        <v>173</v>
      </c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69">
        <f>'D 105.05 - Zdravotní inst...'!J32</f>
        <v>0</v>
      </c>
      <c r="AH103" s="370"/>
      <c r="AI103" s="370"/>
      <c r="AJ103" s="370"/>
      <c r="AK103" s="370"/>
      <c r="AL103" s="370"/>
      <c r="AM103" s="370"/>
      <c r="AN103" s="369">
        <f t="shared" si="2"/>
        <v>0</v>
      </c>
      <c r="AO103" s="370"/>
      <c r="AP103" s="370"/>
      <c r="AQ103" s="100" t="s">
        <v>89</v>
      </c>
      <c r="AR103" s="55"/>
      <c r="AS103" s="101">
        <v>0</v>
      </c>
      <c r="AT103" s="102">
        <f t="shared" si="3"/>
        <v>0</v>
      </c>
      <c r="AU103" s="103">
        <f>'D 105.05 - Zdravotní inst...'!P95</f>
        <v>0</v>
      </c>
      <c r="AV103" s="102">
        <f>'D 105.05 - Zdravotní inst...'!J35</f>
        <v>0</v>
      </c>
      <c r="AW103" s="102">
        <f>'D 105.05 - Zdravotní inst...'!J36</f>
        <v>0</v>
      </c>
      <c r="AX103" s="102">
        <f>'D 105.05 - Zdravotní inst...'!J37</f>
        <v>0</v>
      </c>
      <c r="AY103" s="102">
        <f>'D 105.05 - Zdravotní inst...'!J38</f>
        <v>0</v>
      </c>
      <c r="AZ103" s="102">
        <f>'D 105.05 - Zdravotní inst...'!F35</f>
        <v>0</v>
      </c>
      <c r="BA103" s="102">
        <f>'D 105.05 - Zdravotní inst...'!F36</f>
        <v>0</v>
      </c>
      <c r="BB103" s="102">
        <f>'D 105.05 - Zdravotní inst...'!F37</f>
        <v>0</v>
      </c>
      <c r="BC103" s="102">
        <f>'D 105.05 - Zdravotní inst...'!F38</f>
        <v>0</v>
      </c>
      <c r="BD103" s="104">
        <f>'D 105.05 - Zdravotní inst...'!F39</f>
        <v>0</v>
      </c>
      <c r="BT103" s="105" t="s">
        <v>85</v>
      </c>
      <c r="BV103" s="105" t="s">
        <v>78</v>
      </c>
      <c r="BW103" s="105" t="s">
        <v>200</v>
      </c>
      <c r="BX103" s="105" t="s">
        <v>190</v>
      </c>
      <c r="CL103" s="105" t="s">
        <v>19</v>
      </c>
    </row>
    <row r="104" spans="1:91" s="4" customFormat="1" ht="23.25" customHeight="1">
      <c r="A104" s="98" t="s">
        <v>86</v>
      </c>
      <c r="B104" s="53"/>
      <c r="C104" s="99"/>
      <c r="D104" s="99"/>
      <c r="E104" s="383" t="s">
        <v>201</v>
      </c>
      <c r="F104" s="383"/>
      <c r="G104" s="383"/>
      <c r="H104" s="383"/>
      <c r="I104" s="383"/>
      <c r="J104" s="99"/>
      <c r="K104" s="383" t="s">
        <v>107</v>
      </c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  <c r="X104" s="383"/>
      <c r="Y104" s="383"/>
      <c r="Z104" s="383"/>
      <c r="AA104" s="383"/>
      <c r="AB104" s="383"/>
      <c r="AC104" s="383"/>
      <c r="AD104" s="383"/>
      <c r="AE104" s="383"/>
      <c r="AF104" s="383"/>
      <c r="AG104" s="369">
        <f>'D 105.09 - Vzduchotechnika'!J32</f>
        <v>0</v>
      </c>
      <c r="AH104" s="370"/>
      <c r="AI104" s="370"/>
      <c r="AJ104" s="370"/>
      <c r="AK104" s="370"/>
      <c r="AL104" s="370"/>
      <c r="AM104" s="370"/>
      <c r="AN104" s="369">
        <f t="shared" si="2"/>
        <v>0</v>
      </c>
      <c r="AO104" s="370"/>
      <c r="AP104" s="370"/>
      <c r="AQ104" s="100" t="s">
        <v>89</v>
      </c>
      <c r="AR104" s="55"/>
      <c r="AS104" s="101">
        <v>0</v>
      </c>
      <c r="AT104" s="102">
        <f t="shared" si="3"/>
        <v>0</v>
      </c>
      <c r="AU104" s="103">
        <f>'D 105.09 - Vzduchotechnika'!P87</f>
        <v>0</v>
      </c>
      <c r="AV104" s="102">
        <f>'D 105.09 - Vzduchotechnika'!J35</f>
        <v>0</v>
      </c>
      <c r="AW104" s="102">
        <f>'D 105.09 - Vzduchotechnika'!J36</f>
        <v>0</v>
      </c>
      <c r="AX104" s="102">
        <f>'D 105.09 - Vzduchotechnika'!J37</f>
        <v>0</v>
      </c>
      <c r="AY104" s="102">
        <f>'D 105.09 - Vzduchotechnika'!J38</f>
        <v>0</v>
      </c>
      <c r="AZ104" s="102">
        <f>'D 105.09 - Vzduchotechnika'!F35</f>
        <v>0</v>
      </c>
      <c r="BA104" s="102">
        <f>'D 105.09 - Vzduchotechnika'!F36</f>
        <v>0</v>
      </c>
      <c r="BB104" s="102">
        <f>'D 105.09 - Vzduchotechnika'!F37</f>
        <v>0</v>
      </c>
      <c r="BC104" s="102">
        <f>'D 105.09 - Vzduchotechnika'!F38</f>
        <v>0</v>
      </c>
      <c r="BD104" s="104">
        <f>'D 105.09 - Vzduchotechnika'!F39</f>
        <v>0</v>
      </c>
      <c r="BT104" s="105" t="s">
        <v>85</v>
      </c>
      <c r="BV104" s="105" t="s">
        <v>78</v>
      </c>
      <c r="BW104" s="105" t="s">
        <v>202</v>
      </c>
      <c r="BX104" s="105" t="s">
        <v>190</v>
      </c>
      <c r="CL104" s="105" t="s">
        <v>19</v>
      </c>
    </row>
    <row r="105" spans="1:91" s="4" customFormat="1" ht="23.25" customHeight="1">
      <c r="A105" s="98" t="s">
        <v>86</v>
      </c>
      <c r="B105" s="53"/>
      <c r="C105" s="99"/>
      <c r="D105" s="99"/>
      <c r="E105" s="383" t="s">
        <v>203</v>
      </c>
      <c r="F105" s="383"/>
      <c r="G105" s="383"/>
      <c r="H105" s="383"/>
      <c r="I105" s="383"/>
      <c r="J105" s="99"/>
      <c r="K105" s="383" t="s">
        <v>110</v>
      </c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69">
        <f>'D 105.10 - Elektroinstalace'!J32</f>
        <v>0</v>
      </c>
      <c r="AH105" s="370"/>
      <c r="AI105" s="370"/>
      <c r="AJ105" s="370"/>
      <c r="AK105" s="370"/>
      <c r="AL105" s="370"/>
      <c r="AM105" s="370"/>
      <c r="AN105" s="369">
        <f t="shared" si="2"/>
        <v>0</v>
      </c>
      <c r="AO105" s="370"/>
      <c r="AP105" s="370"/>
      <c r="AQ105" s="100" t="s">
        <v>89</v>
      </c>
      <c r="AR105" s="55"/>
      <c r="AS105" s="101">
        <v>0</v>
      </c>
      <c r="AT105" s="102">
        <f t="shared" si="3"/>
        <v>0</v>
      </c>
      <c r="AU105" s="103">
        <f>'D 105.10 - Elektroinstalace'!P91</f>
        <v>0</v>
      </c>
      <c r="AV105" s="102">
        <f>'D 105.10 - Elektroinstalace'!J35</f>
        <v>0</v>
      </c>
      <c r="AW105" s="102">
        <f>'D 105.10 - Elektroinstalace'!J36</f>
        <v>0</v>
      </c>
      <c r="AX105" s="102">
        <f>'D 105.10 - Elektroinstalace'!J37</f>
        <v>0</v>
      </c>
      <c r="AY105" s="102">
        <f>'D 105.10 - Elektroinstalace'!J38</f>
        <v>0</v>
      </c>
      <c r="AZ105" s="102">
        <f>'D 105.10 - Elektroinstalace'!F35</f>
        <v>0</v>
      </c>
      <c r="BA105" s="102">
        <f>'D 105.10 - Elektroinstalace'!F36</f>
        <v>0</v>
      </c>
      <c r="BB105" s="102">
        <f>'D 105.10 - Elektroinstalace'!F37</f>
        <v>0</v>
      </c>
      <c r="BC105" s="102">
        <f>'D 105.10 - Elektroinstalace'!F38</f>
        <v>0</v>
      </c>
      <c r="BD105" s="104">
        <f>'D 105.10 - Elektroinstalace'!F39</f>
        <v>0</v>
      </c>
      <c r="BT105" s="105" t="s">
        <v>85</v>
      </c>
      <c r="BV105" s="105" t="s">
        <v>78</v>
      </c>
      <c r="BW105" s="105" t="s">
        <v>204</v>
      </c>
      <c r="BX105" s="105" t="s">
        <v>190</v>
      </c>
      <c r="CL105" s="105" t="s">
        <v>19</v>
      </c>
    </row>
    <row r="106" spans="1:91" s="4" customFormat="1" ht="23.25" customHeight="1">
      <c r="A106" s="98" t="s">
        <v>86</v>
      </c>
      <c r="B106" s="53"/>
      <c r="C106" s="99"/>
      <c r="D106" s="99"/>
      <c r="E106" s="383" t="s">
        <v>205</v>
      </c>
      <c r="F106" s="383"/>
      <c r="G106" s="383"/>
      <c r="H106" s="383"/>
      <c r="I106" s="383"/>
      <c r="J106" s="99"/>
      <c r="K106" s="383" t="s">
        <v>113</v>
      </c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383"/>
      <c r="Y106" s="383"/>
      <c r="Z106" s="383"/>
      <c r="AA106" s="383"/>
      <c r="AB106" s="383"/>
      <c r="AC106" s="383"/>
      <c r="AD106" s="383"/>
      <c r="AE106" s="383"/>
      <c r="AF106" s="383"/>
      <c r="AG106" s="369">
        <f>'D 105.11 - Hromosvod'!J32</f>
        <v>0</v>
      </c>
      <c r="AH106" s="370"/>
      <c r="AI106" s="370"/>
      <c r="AJ106" s="370"/>
      <c r="AK106" s="370"/>
      <c r="AL106" s="370"/>
      <c r="AM106" s="370"/>
      <c r="AN106" s="369">
        <f t="shared" si="2"/>
        <v>0</v>
      </c>
      <c r="AO106" s="370"/>
      <c r="AP106" s="370"/>
      <c r="AQ106" s="100" t="s">
        <v>89</v>
      </c>
      <c r="AR106" s="55"/>
      <c r="AS106" s="101">
        <v>0</v>
      </c>
      <c r="AT106" s="102">
        <f t="shared" si="3"/>
        <v>0</v>
      </c>
      <c r="AU106" s="103">
        <f>'D 105.11 - Hromosvod'!P87</f>
        <v>0</v>
      </c>
      <c r="AV106" s="102">
        <f>'D 105.11 - Hromosvod'!J35</f>
        <v>0</v>
      </c>
      <c r="AW106" s="102">
        <f>'D 105.11 - Hromosvod'!J36</f>
        <v>0</v>
      </c>
      <c r="AX106" s="102">
        <f>'D 105.11 - Hromosvod'!J37</f>
        <v>0</v>
      </c>
      <c r="AY106" s="102">
        <f>'D 105.11 - Hromosvod'!J38</f>
        <v>0</v>
      </c>
      <c r="AZ106" s="102">
        <f>'D 105.11 - Hromosvod'!F35</f>
        <v>0</v>
      </c>
      <c r="BA106" s="102">
        <f>'D 105.11 - Hromosvod'!F36</f>
        <v>0</v>
      </c>
      <c r="BB106" s="102">
        <f>'D 105.11 - Hromosvod'!F37</f>
        <v>0</v>
      </c>
      <c r="BC106" s="102">
        <f>'D 105.11 - Hromosvod'!F38</f>
        <v>0</v>
      </c>
      <c r="BD106" s="104">
        <f>'D 105.11 - Hromosvod'!F39</f>
        <v>0</v>
      </c>
      <c r="BT106" s="105" t="s">
        <v>85</v>
      </c>
      <c r="BV106" s="105" t="s">
        <v>78</v>
      </c>
      <c r="BW106" s="105" t="s">
        <v>206</v>
      </c>
      <c r="BX106" s="105" t="s">
        <v>190</v>
      </c>
      <c r="CL106" s="105" t="s">
        <v>19</v>
      </c>
    </row>
    <row r="107" spans="1:91" s="7" customFormat="1" ht="16.5" customHeight="1">
      <c r="B107" s="88"/>
      <c r="C107" s="89"/>
      <c r="D107" s="394" t="s">
        <v>207</v>
      </c>
      <c r="E107" s="394"/>
      <c r="F107" s="394"/>
      <c r="G107" s="394"/>
      <c r="H107" s="394"/>
      <c r="I107" s="90"/>
      <c r="J107" s="394" t="s">
        <v>208</v>
      </c>
      <c r="K107" s="394"/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86">
        <f>ROUND(SUM(AG108:AG117),2)</f>
        <v>0</v>
      </c>
      <c r="AH107" s="385"/>
      <c r="AI107" s="385"/>
      <c r="AJ107" s="385"/>
      <c r="AK107" s="385"/>
      <c r="AL107" s="385"/>
      <c r="AM107" s="385"/>
      <c r="AN107" s="384">
        <f t="shared" si="2"/>
        <v>0</v>
      </c>
      <c r="AO107" s="385"/>
      <c r="AP107" s="385"/>
      <c r="AQ107" s="91" t="s">
        <v>82</v>
      </c>
      <c r="AR107" s="92"/>
      <c r="AS107" s="93">
        <f>ROUND(SUM(AS108:AS117),2)</f>
        <v>0</v>
      </c>
      <c r="AT107" s="94">
        <f t="shared" si="3"/>
        <v>0</v>
      </c>
      <c r="AU107" s="95">
        <f>ROUND(SUM(AU108:AU117),5)</f>
        <v>0</v>
      </c>
      <c r="AV107" s="94">
        <f>ROUND(AZ107*L29,2)</f>
        <v>0</v>
      </c>
      <c r="AW107" s="94">
        <f>ROUND(BA107*L30,2)</f>
        <v>0</v>
      </c>
      <c r="AX107" s="94">
        <f>ROUND(BB107*L29,2)</f>
        <v>0</v>
      </c>
      <c r="AY107" s="94">
        <f>ROUND(BC107*L30,2)</f>
        <v>0</v>
      </c>
      <c r="AZ107" s="94">
        <f>ROUND(SUM(AZ108:AZ117),2)</f>
        <v>0</v>
      </c>
      <c r="BA107" s="94">
        <f>ROUND(SUM(BA108:BA117),2)</f>
        <v>0</v>
      </c>
      <c r="BB107" s="94">
        <f>ROUND(SUM(BB108:BB117),2)</f>
        <v>0</v>
      </c>
      <c r="BC107" s="94">
        <f>ROUND(SUM(BC108:BC117),2)</f>
        <v>0</v>
      </c>
      <c r="BD107" s="96">
        <f>ROUND(SUM(BD108:BD117),2)</f>
        <v>0</v>
      </c>
      <c r="BS107" s="97" t="s">
        <v>75</v>
      </c>
      <c r="BT107" s="97" t="s">
        <v>83</v>
      </c>
      <c r="BU107" s="97" t="s">
        <v>77</v>
      </c>
      <c r="BV107" s="97" t="s">
        <v>78</v>
      </c>
      <c r="BW107" s="97" t="s">
        <v>209</v>
      </c>
      <c r="BX107" s="97" t="s">
        <v>5</v>
      </c>
      <c r="CL107" s="97" t="s">
        <v>19</v>
      </c>
      <c r="CM107" s="97" t="s">
        <v>85</v>
      </c>
    </row>
    <row r="108" spans="1:91" s="4" customFormat="1" ht="23.25" customHeight="1">
      <c r="A108" s="98" t="s">
        <v>86</v>
      </c>
      <c r="B108" s="53"/>
      <c r="C108" s="99"/>
      <c r="D108" s="99"/>
      <c r="E108" s="383" t="s">
        <v>210</v>
      </c>
      <c r="F108" s="383"/>
      <c r="G108" s="383"/>
      <c r="H108" s="383"/>
      <c r="I108" s="383"/>
      <c r="J108" s="99"/>
      <c r="K108" s="383" t="s">
        <v>88</v>
      </c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69">
        <f>'D 106.01 - Stavební řešení'!J32</f>
        <v>0</v>
      </c>
      <c r="AH108" s="370"/>
      <c r="AI108" s="370"/>
      <c r="AJ108" s="370"/>
      <c r="AK108" s="370"/>
      <c r="AL108" s="370"/>
      <c r="AM108" s="370"/>
      <c r="AN108" s="369">
        <f t="shared" si="2"/>
        <v>0</v>
      </c>
      <c r="AO108" s="370"/>
      <c r="AP108" s="370"/>
      <c r="AQ108" s="100" t="s">
        <v>89</v>
      </c>
      <c r="AR108" s="55"/>
      <c r="AS108" s="101">
        <v>0</v>
      </c>
      <c r="AT108" s="102">
        <f t="shared" si="3"/>
        <v>0</v>
      </c>
      <c r="AU108" s="103">
        <f>'D 106.01 - Stavební řešení'!P101</f>
        <v>0</v>
      </c>
      <c r="AV108" s="102">
        <f>'D 106.01 - Stavební řešení'!J35</f>
        <v>0</v>
      </c>
      <c r="AW108" s="102">
        <f>'D 106.01 - Stavební řešení'!J36</f>
        <v>0</v>
      </c>
      <c r="AX108" s="102">
        <f>'D 106.01 - Stavební řešení'!J37</f>
        <v>0</v>
      </c>
      <c r="AY108" s="102">
        <f>'D 106.01 - Stavební řešení'!J38</f>
        <v>0</v>
      </c>
      <c r="AZ108" s="102">
        <f>'D 106.01 - Stavební řešení'!F35</f>
        <v>0</v>
      </c>
      <c r="BA108" s="102">
        <f>'D 106.01 - Stavební řešení'!F36</f>
        <v>0</v>
      </c>
      <c r="BB108" s="102">
        <f>'D 106.01 - Stavební řešení'!F37</f>
        <v>0</v>
      </c>
      <c r="BC108" s="102">
        <f>'D 106.01 - Stavební řešení'!F38</f>
        <v>0</v>
      </c>
      <c r="BD108" s="104">
        <f>'D 106.01 - Stavební řešení'!F39</f>
        <v>0</v>
      </c>
      <c r="BT108" s="105" t="s">
        <v>85</v>
      </c>
      <c r="BV108" s="105" t="s">
        <v>78</v>
      </c>
      <c r="BW108" s="105" t="s">
        <v>211</v>
      </c>
      <c r="BX108" s="105" t="s">
        <v>209</v>
      </c>
      <c r="CL108" s="105" t="s">
        <v>19</v>
      </c>
    </row>
    <row r="109" spans="1:91" s="4" customFormat="1" ht="23.25" customHeight="1">
      <c r="A109" s="98" t="s">
        <v>86</v>
      </c>
      <c r="B109" s="53"/>
      <c r="C109" s="99"/>
      <c r="D109" s="99"/>
      <c r="E109" s="383" t="s">
        <v>212</v>
      </c>
      <c r="F109" s="383"/>
      <c r="G109" s="383"/>
      <c r="H109" s="383"/>
      <c r="I109" s="383"/>
      <c r="J109" s="99"/>
      <c r="K109" s="383" t="s">
        <v>92</v>
      </c>
      <c r="L109" s="383"/>
      <c r="M109" s="383"/>
      <c r="N109" s="383"/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3"/>
      <c r="AA109" s="383"/>
      <c r="AB109" s="383"/>
      <c r="AC109" s="383"/>
      <c r="AD109" s="383"/>
      <c r="AE109" s="383"/>
      <c r="AF109" s="383"/>
      <c r="AG109" s="369">
        <f>'D 106.02 - Betonové konst...'!J32</f>
        <v>0</v>
      </c>
      <c r="AH109" s="370"/>
      <c r="AI109" s="370"/>
      <c r="AJ109" s="370"/>
      <c r="AK109" s="370"/>
      <c r="AL109" s="370"/>
      <c r="AM109" s="370"/>
      <c r="AN109" s="369">
        <f t="shared" si="2"/>
        <v>0</v>
      </c>
      <c r="AO109" s="370"/>
      <c r="AP109" s="370"/>
      <c r="AQ109" s="100" t="s">
        <v>89</v>
      </c>
      <c r="AR109" s="55"/>
      <c r="AS109" s="101">
        <v>0</v>
      </c>
      <c r="AT109" s="102">
        <f t="shared" si="3"/>
        <v>0</v>
      </c>
      <c r="AU109" s="103">
        <f>'D 106.02 - Betonové konst...'!P95</f>
        <v>0</v>
      </c>
      <c r="AV109" s="102">
        <f>'D 106.02 - Betonové konst...'!J35</f>
        <v>0</v>
      </c>
      <c r="AW109" s="102">
        <f>'D 106.02 - Betonové konst...'!J36</f>
        <v>0</v>
      </c>
      <c r="AX109" s="102">
        <f>'D 106.02 - Betonové konst...'!J37</f>
        <v>0</v>
      </c>
      <c r="AY109" s="102">
        <f>'D 106.02 - Betonové konst...'!J38</f>
        <v>0</v>
      </c>
      <c r="AZ109" s="102">
        <f>'D 106.02 - Betonové konst...'!F35</f>
        <v>0</v>
      </c>
      <c r="BA109" s="102">
        <f>'D 106.02 - Betonové konst...'!F36</f>
        <v>0</v>
      </c>
      <c r="BB109" s="102">
        <f>'D 106.02 - Betonové konst...'!F37</f>
        <v>0</v>
      </c>
      <c r="BC109" s="102">
        <f>'D 106.02 - Betonové konst...'!F38</f>
        <v>0</v>
      </c>
      <c r="BD109" s="104">
        <f>'D 106.02 - Betonové konst...'!F39</f>
        <v>0</v>
      </c>
      <c r="BT109" s="105" t="s">
        <v>85</v>
      </c>
      <c r="BV109" s="105" t="s">
        <v>78</v>
      </c>
      <c r="BW109" s="105" t="s">
        <v>213</v>
      </c>
      <c r="BX109" s="105" t="s">
        <v>209</v>
      </c>
      <c r="CL109" s="105" t="s">
        <v>19</v>
      </c>
    </row>
    <row r="110" spans="1:91" s="4" customFormat="1" ht="23.25" customHeight="1">
      <c r="A110" s="98" t="s">
        <v>86</v>
      </c>
      <c r="B110" s="53"/>
      <c r="C110" s="99"/>
      <c r="D110" s="99"/>
      <c r="E110" s="383" t="s">
        <v>214</v>
      </c>
      <c r="F110" s="383"/>
      <c r="G110" s="383"/>
      <c r="H110" s="383"/>
      <c r="I110" s="383"/>
      <c r="J110" s="99"/>
      <c r="K110" s="383" t="s">
        <v>95</v>
      </c>
      <c r="L110" s="383"/>
      <c r="M110" s="383"/>
      <c r="N110" s="383"/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69">
        <f>'D 106.03 - Ocelové konstr...'!J32</f>
        <v>0</v>
      </c>
      <c r="AH110" s="370"/>
      <c r="AI110" s="370"/>
      <c r="AJ110" s="370"/>
      <c r="AK110" s="370"/>
      <c r="AL110" s="370"/>
      <c r="AM110" s="370"/>
      <c r="AN110" s="369">
        <f t="shared" si="2"/>
        <v>0</v>
      </c>
      <c r="AO110" s="370"/>
      <c r="AP110" s="370"/>
      <c r="AQ110" s="100" t="s">
        <v>89</v>
      </c>
      <c r="AR110" s="55"/>
      <c r="AS110" s="101">
        <v>0</v>
      </c>
      <c r="AT110" s="102">
        <f t="shared" si="3"/>
        <v>0</v>
      </c>
      <c r="AU110" s="103">
        <f>'D 106.03 - Ocelové konstr...'!P88</f>
        <v>0</v>
      </c>
      <c r="AV110" s="102">
        <f>'D 106.03 - Ocelové konstr...'!J35</f>
        <v>0</v>
      </c>
      <c r="AW110" s="102">
        <f>'D 106.03 - Ocelové konstr...'!J36</f>
        <v>0</v>
      </c>
      <c r="AX110" s="102">
        <f>'D 106.03 - Ocelové konstr...'!J37</f>
        <v>0</v>
      </c>
      <c r="AY110" s="102">
        <f>'D 106.03 - Ocelové konstr...'!J38</f>
        <v>0</v>
      </c>
      <c r="AZ110" s="102">
        <f>'D 106.03 - Ocelové konstr...'!F35</f>
        <v>0</v>
      </c>
      <c r="BA110" s="102">
        <f>'D 106.03 - Ocelové konstr...'!F36</f>
        <v>0</v>
      </c>
      <c r="BB110" s="102">
        <f>'D 106.03 - Ocelové konstr...'!F37</f>
        <v>0</v>
      </c>
      <c r="BC110" s="102">
        <f>'D 106.03 - Ocelové konstr...'!F38</f>
        <v>0</v>
      </c>
      <c r="BD110" s="104">
        <f>'D 106.03 - Ocelové konstr...'!F39</f>
        <v>0</v>
      </c>
      <c r="BT110" s="105" t="s">
        <v>85</v>
      </c>
      <c r="BV110" s="105" t="s">
        <v>78</v>
      </c>
      <c r="BW110" s="105" t="s">
        <v>215</v>
      </c>
      <c r="BX110" s="105" t="s">
        <v>209</v>
      </c>
      <c r="CL110" s="105" t="s">
        <v>19</v>
      </c>
    </row>
    <row r="111" spans="1:91" s="4" customFormat="1" ht="23.25" customHeight="1">
      <c r="A111" s="98" t="s">
        <v>86</v>
      </c>
      <c r="B111" s="53"/>
      <c r="C111" s="99"/>
      <c r="D111" s="99"/>
      <c r="E111" s="383" t="s">
        <v>216</v>
      </c>
      <c r="F111" s="383"/>
      <c r="G111" s="383"/>
      <c r="H111" s="383"/>
      <c r="I111" s="383"/>
      <c r="J111" s="99"/>
      <c r="K111" s="383" t="s">
        <v>98</v>
      </c>
      <c r="L111" s="383"/>
      <c r="M111" s="383"/>
      <c r="N111" s="383"/>
      <c r="O111" s="383"/>
      <c r="P111" s="383"/>
      <c r="Q111" s="383"/>
      <c r="R111" s="383"/>
      <c r="S111" s="383"/>
      <c r="T111" s="383"/>
      <c r="U111" s="383"/>
      <c r="V111" s="383"/>
      <c r="W111" s="383"/>
      <c r="X111" s="383"/>
      <c r="Y111" s="383"/>
      <c r="Z111" s="383"/>
      <c r="AA111" s="383"/>
      <c r="AB111" s="383"/>
      <c r="AC111" s="383"/>
      <c r="AD111" s="383"/>
      <c r="AE111" s="383"/>
      <c r="AF111" s="383"/>
      <c r="AG111" s="369">
        <f>'D 106.04 - Obvodový plášť'!J32</f>
        <v>0</v>
      </c>
      <c r="AH111" s="370"/>
      <c r="AI111" s="370"/>
      <c r="AJ111" s="370"/>
      <c r="AK111" s="370"/>
      <c r="AL111" s="370"/>
      <c r="AM111" s="370"/>
      <c r="AN111" s="369">
        <f t="shared" si="2"/>
        <v>0</v>
      </c>
      <c r="AO111" s="370"/>
      <c r="AP111" s="370"/>
      <c r="AQ111" s="100" t="s">
        <v>89</v>
      </c>
      <c r="AR111" s="55"/>
      <c r="AS111" s="101">
        <v>0</v>
      </c>
      <c r="AT111" s="102">
        <f t="shared" si="3"/>
        <v>0</v>
      </c>
      <c r="AU111" s="103">
        <f>'D 106.04 - Obvodový plášť'!P90</f>
        <v>0</v>
      </c>
      <c r="AV111" s="102">
        <f>'D 106.04 - Obvodový plášť'!J35</f>
        <v>0</v>
      </c>
      <c r="AW111" s="102">
        <f>'D 106.04 - Obvodový plášť'!J36</f>
        <v>0</v>
      </c>
      <c r="AX111" s="102">
        <f>'D 106.04 - Obvodový plášť'!J37</f>
        <v>0</v>
      </c>
      <c r="AY111" s="102">
        <f>'D 106.04 - Obvodový plášť'!J38</f>
        <v>0</v>
      </c>
      <c r="AZ111" s="102">
        <f>'D 106.04 - Obvodový plášť'!F35</f>
        <v>0</v>
      </c>
      <c r="BA111" s="102">
        <f>'D 106.04 - Obvodový plášť'!F36</f>
        <v>0</v>
      </c>
      <c r="BB111" s="102">
        <f>'D 106.04 - Obvodový plášť'!F37</f>
        <v>0</v>
      </c>
      <c r="BC111" s="102">
        <f>'D 106.04 - Obvodový plášť'!F38</f>
        <v>0</v>
      </c>
      <c r="BD111" s="104">
        <f>'D 106.04 - Obvodový plášť'!F39</f>
        <v>0</v>
      </c>
      <c r="BT111" s="105" t="s">
        <v>85</v>
      </c>
      <c r="BV111" s="105" t="s">
        <v>78</v>
      </c>
      <c r="BW111" s="105" t="s">
        <v>217</v>
      </c>
      <c r="BX111" s="105" t="s">
        <v>209</v>
      </c>
      <c r="CL111" s="105" t="s">
        <v>19</v>
      </c>
    </row>
    <row r="112" spans="1:91" s="4" customFormat="1" ht="35.25" customHeight="1">
      <c r="A112" s="98" t="s">
        <v>86</v>
      </c>
      <c r="B112" s="53"/>
      <c r="C112" s="99"/>
      <c r="D112" s="99"/>
      <c r="E112" s="383" t="s">
        <v>218</v>
      </c>
      <c r="F112" s="383"/>
      <c r="G112" s="383"/>
      <c r="H112" s="383"/>
      <c r="I112" s="383"/>
      <c r="J112" s="99"/>
      <c r="K112" s="383" t="s">
        <v>101</v>
      </c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  <c r="AG112" s="369">
        <f>'D 106.05 a 08 - Zdravotní...'!J32</f>
        <v>0</v>
      </c>
      <c r="AH112" s="370"/>
      <c r="AI112" s="370"/>
      <c r="AJ112" s="370"/>
      <c r="AK112" s="370"/>
      <c r="AL112" s="370"/>
      <c r="AM112" s="370"/>
      <c r="AN112" s="369">
        <f t="shared" si="2"/>
        <v>0</v>
      </c>
      <c r="AO112" s="370"/>
      <c r="AP112" s="370"/>
      <c r="AQ112" s="100" t="s">
        <v>89</v>
      </c>
      <c r="AR112" s="55"/>
      <c r="AS112" s="101">
        <v>0</v>
      </c>
      <c r="AT112" s="102">
        <f t="shared" si="3"/>
        <v>0</v>
      </c>
      <c r="AU112" s="103">
        <f>'D 106.05 a 08 - Zdravotní...'!P100</f>
        <v>0</v>
      </c>
      <c r="AV112" s="102">
        <f>'D 106.05 a 08 - Zdravotní...'!J35</f>
        <v>0</v>
      </c>
      <c r="AW112" s="102">
        <f>'D 106.05 a 08 - Zdravotní...'!J36</f>
        <v>0</v>
      </c>
      <c r="AX112" s="102">
        <f>'D 106.05 a 08 - Zdravotní...'!J37</f>
        <v>0</v>
      </c>
      <c r="AY112" s="102">
        <f>'D 106.05 a 08 - Zdravotní...'!J38</f>
        <v>0</v>
      </c>
      <c r="AZ112" s="102">
        <f>'D 106.05 a 08 - Zdravotní...'!F35</f>
        <v>0</v>
      </c>
      <c r="BA112" s="102">
        <f>'D 106.05 a 08 - Zdravotní...'!F36</f>
        <v>0</v>
      </c>
      <c r="BB112" s="102">
        <f>'D 106.05 a 08 - Zdravotní...'!F37</f>
        <v>0</v>
      </c>
      <c r="BC112" s="102">
        <f>'D 106.05 a 08 - Zdravotní...'!F38</f>
        <v>0</v>
      </c>
      <c r="BD112" s="104">
        <f>'D 106.05 a 08 - Zdravotní...'!F39</f>
        <v>0</v>
      </c>
      <c r="BT112" s="105" t="s">
        <v>85</v>
      </c>
      <c r="BV112" s="105" t="s">
        <v>78</v>
      </c>
      <c r="BW112" s="105" t="s">
        <v>219</v>
      </c>
      <c r="BX112" s="105" t="s">
        <v>209</v>
      </c>
      <c r="CL112" s="105" t="s">
        <v>19</v>
      </c>
    </row>
    <row r="113" spans="1:91" s="4" customFormat="1" ht="23.25" customHeight="1">
      <c r="A113" s="98" t="s">
        <v>86</v>
      </c>
      <c r="B113" s="53"/>
      <c r="C113" s="99"/>
      <c r="D113" s="99"/>
      <c r="E113" s="383" t="s">
        <v>220</v>
      </c>
      <c r="F113" s="383"/>
      <c r="G113" s="383"/>
      <c r="H113" s="383"/>
      <c r="I113" s="383"/>
      <c r="J113" s="99"/>
      <c r="K113" s="383" t="s">
        <v>221</v>
      </c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69">
        <f>'D 106.06 - Ústřední vytápěnÍ'!J32</f>
        <v>0</v>
      </c>
      <c r="AH113" s="370"/>
      <c r="AI113" s="370"/>
      <c r="AJ113" s="370"/>
      <c r="AK113" s="370"/>
      <c r="AL113" s="370"/>
      <c r="AM113" s="370"/>
      <c r="AN113" s="369">
        <f t="shared" si="2"/>
        <v>0</v>
      </c>
      <c r="AO113" s="370"/>
      <c r="AP113" s="370"/>
      <c r="AQ113" s="100" t="s">
        <v>89</v>
      </c>
      <c r="AR113" s="55"/>
      <c r="AS113" s="101">
        <v>0</v>
      </c>
      <c r="AT113" s="102">
        <f t="shared" si="3"/>
        <v>0</v>
      </c>
      <c r="AU113" s="103">
        <f>'D 106.06 - Ústřední vytápěnÍ'!P93</f>
        <v>0</v>
      </c>
      <c r="AV113" s="102">
        <f>'D 106.06 - Ústřední vytápěnÍ'!J35</f>
        <v>0</v>
      </c>
      <c r="AW113" s="102">
        <f>'D 106.06 - Ústřední vytápěnÍ'!J36</f>
        <v>0</v>
      </c>
      <c r="AX113" s="102">
        <f>'D 106.06 - Ústřední vytápěnÍ'!J37</f>
        <v>0</v>
      </c>
      <c r="AY113" s="102">
        <f>'D 106.06 - Ústřední vytápěnÍ'!J38</f>
        <v>0</v>
      </c>
      <c r="AZ113" s="102">
        <f>'D 106.06 - Ústřední vytápěnÍ'!F35</f>
        <v>0</v>
      </c>
      <c r="BA113" s="102">
        <f>'D 106.06 - Ústřední vytápěnÍ'!F36</f>
        <v>0</v>
      </c>
      <c r="BB113" s="102">
        <f>'D 106.06 - Ústřední vytápěnÍ'!F37</f>
        <v>0</v>
      </c>
      <c r="BC113" s="102">
        <f>'D 106.06 - Ústřední vytápěnÍ'!F38</f>
        <v>0</v>
      </c>
      <c r="BD113" s="104">
        <f>'D 106.06 - Ústřední vytápěnÍ'!F39</f>
        <v>0</v>
      </c>
      <c r="BT113" s="105" t="s">
        <v>85</v>
      </c>
      <c r="BV113" s="105" t="s">
        <v>78</v>
      </c>
      <c r="BW113" s="105" t="s">
        <v>222</v>
      </c>
      <c r="BX113" s="105" t="s">
        <v>209</v>
      </c>
      <c r="CL113" s="105" t="s">
        <v>19</v>
      </c>
    </row>
    <row r="114" spans="1:91" s="4" customFormat="1" ht="23.25" customHeight="1">
      <c r="A114" s="98" t="s">
        <v>86</v>
      </c>
      <c r="B114" s="53"/>
      <c r="C114" s="99"/>
      <c r="D114" s="99"/>
      <c r="E114" s="383" t="s">
        <v>223</v>
      </c>
      <c r="F114" s="383"/>
      <c r="G114" s="383"/>
      <c r="H114" s="383"/>
      <c r="I114" s="383"/>
      <c r="J114" s="99"/>
      <c r="K114" s="383" t="s">
        <v>107</v>
      </c>
      <c r="L114" s="383"/>
      <c r="M114" s="383"/>
      <c r="N114" s="383"/>
      <c r="O114" s="383"/>
      <c r="P114" s="383"/>
      <c r="Q114" s="383"/>
      <c r="R114" s="383"/>
      <c r="S114" s="383"/>
      <c r="T114" s="383"/>
      <c r="U114" s="383"/>
      <c r="V114" s="383"/>
      <c r="W114" s="383"/>
      <c r="X114" s="383"/>
      <c r="Y114" s="383"/>
      <c r="Z114" s="383"/>
      <c r="AA114" s="383"/>
      <c r="AB114" s="383"/>
      <c r="AC114" s="383"/>
      <c r="AD114" s="383"/>
      <c r="AE114" s="383"/>
      <c r="AF114" s="383"/>
      <c r="AG114" s="369">
        <f>'D 106.09 - Vzduchotechnika'!J32</f>
        <v>0</v>
      </c>
      <c r="AH114" s="370"/>
      <c r="AI114" s="370"/>
      <c r="AJ114" s="370"/>
      <c r="AK114" s="370"/>
      <c r="AL114" s="370"/>
      <c r="AM114" s="370"/>
      <c r="AN114" s="369">
        <f t="shared" si="2"/>
        <v>0</v>
      </c>
      <c r="AO114" s="370"/>
      <c r="AP114" s="370"/>
      <c r="AQ114" s="100" t="s">
        <v>89</v>
      </c>
      <c r="AR114" s="55"/>
      <c r="AS114" s="101">
        <v>0</v>
      </c>
      <c r="AT114" s="102">
        <f t="shared" si="3"/>
        <v>0</v>
      </c>
      <c r="AU114" s="103">
        <f>'D 106.09 - Vzduchotechnika'!P89</f>
        <v>0</v>
      </c>
      <c r="AV114" s="102">
        <f>'D 106.09 - Vzduchotechnika'!J35</f>
        <v>0</v>
      </c>
      <c r="AW114" s="102">
        <f>'D 106.09 - Vzduchotechnika'!J36</f>
        <v>0</v>
      </c>
      <c r="AX114" s="102">
        <f>'D 106.09 - Vzduchotechnika'!J37</f>
        <v>0</v>
      </c>
      <c r="AY114" s="102">
        <f>'D 106.09 - Vzduchotechnika'!J38</f>
        <v>0</v>
      </c>
      <c r="AZ114" s="102">
        <f>'D 106.09 - Vzduchotechnika'!F35</f>
        <v>0</v>
      </c>
      <c r="BA114" s="102">
        <f>'D 106.09 - Vzduchotechnika'!F36</f>
        <v>0</v>
      </c>
      <c r="BB114" s="102">
        <f>'D 106.09 - Vzduchotechnika'!F37</f>
        <v>0</v>
      </c>
      <c r="BC114" s="102">
        <f>'D 106.09 - Vzduchotechnika'!F38</f>
        <v>0</v>
      </c>
      <c r="BD114" s="104">
        <f>'D 106.09 - Vzduchotechnika'!F39</f>
        <v>0</v>
      </c>
      <c r="BT114" s="105" t="s">
        <v>85</v>
      </c>
      <c r="BV114" s="105" t="s">
        <v>78</v>
      </c>
      <c r="BW114" s="105" t="s">
        <v>224</v>
      </c>
      <c r="BX114" s="105" t="s">
        <v>209</v>
      </c>
      <c r="CL114" s="105" t="s">
        <v>19</v>
      </c>
    </row>
    <row r="115" spans="1:91" s="4" customFormat="1" ht="23.25" customHeight="1">
      <c r="A115" s="98" t="s">
        <v>86</v>
      </c>
      <c r="B115" s="53"/>
      <c r="C115" s="99"/>
      <c r="D115" s="99"/>
      <c r="E115" s="383" t="s">
        <v>225</v>
      </c>
      <c r="F115" s="383"/>
      <c r="G115" s="383"/>
      <c r="H115" s="383"/>
      <c r="I115" s="383"/>
      <c r="J115" s="99"/>
      <c r="K115" s="383" t="s">
        <v>110</v>
      </c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3"/>
      <c r="X115" s="383"/>
      <c r="Y115" s="383"/>
      <c r="Z115" s="383"/>
      <c r="AA115" s="383"/>
      <c r="AB115" s="383"/>
      <c r="AC115" s="383"/>
      <c r="AD115" s="383"/>
      <c r="AE115" s="383"/>
      <c r="AF115" s="383"/>
      <c r="AG115" s="369">
        <f>'D 106.10 - Elektroinstalace'!J32</f>
        <v>0</v>
      </c>
      <c r="AH115" s="370"/>
      <c r="AI115" s="370"/>
      <c r="AJ115" s="370"/>
      <c r="AK115" s="370"/>
      <c r="AL115" s="370"/>
      <c r="AM115" s="370"/>
      <c r="AN115" s="369">
        <f t="shared" si="2"/>
        <v>0</v>
      </c>
      <c r="AO115" s="370"/>
      <c r="AP115" s="370"/>
      <c r="AQ115" s="100" t="s">
        <v>89</v>
      </c>
      <c r="AR115" s="55"/>
      <c r="AS115" s="101">
        <v>0</v>
      </c>
      <c r="AT115" s="102">
        <f t="shared" si="3"/>
        <v>0</v>
      </c>
      <c r="AU115" s="103">
        <f>'D 106.10 - Elektroinstalace'!P94</f>
        <v>0</v>
      </c>
      <c r="AV115" s="102">
        <f>'D 106.10 - Elektroinstalace'!J35</f>
        <v>0</v>
      </c>
      <c r="AW115" s="102">
        <f>'D 106.10 - Elektroinstalace'!J36</f>
        <v>0</v>
      </c>
      <c r="AX115" s="102">
        <f>'D 106.10 - Elektroinstalace'!J37</f>
        <v>0</v>
      </c>
      <c r="AY115" s="102">
        <f>'D 106.10 - Elektroinstalace'!J38</f>
        <v>0</v>
      </c>
      <c r="AZ115" s="102">
        <f>'D 106.10 - Elektroinstalace'!F35</f>
        <v>0</v>
      </c>
      <c r="BA115" s="102">
        <f>'D 106.10 - Elektroinstalace'!F36</f>
        <v>0</v>
      </c>
      <c r="BB115" s="102">
        <f>'D 106.10 - Elektroinstalace'!F37</f>
        <v>0</v>
      </c>
      <c r="BC115" s="102">
        <f>'D 106.10 - Elektroinstalace'!F38</f>
        <v>0</v>
      </c>
      <c r="BD115" s="104">
        <f>'D 106.10 - Elektroinstalace'!F39</f>
        <v>0</v>
      </c>
      <c r="BT115" s="105" t="s">
        <v>85</v>
      </c>
      <c r="BV115" s="105" t="s">
        <v>78</v>
      </c>
      <c r="BW115" s="105" t="s">
        <v>226</v>
      </c>
      <c r="BX115" s="105" t="s">
        <v>209</v>
      </c>
      <c r="CL115" s="105" t="s">
        <v>19</v>
      </c>
    </row>
    <row r="116" spans="1:91" s="4" customFormat="1" ht="23.25" customHeight="1">
      <c r="A116" s="98" t="s">
        <v>86</v>
      </c>
      <c r="B116" s="53"/>
      <c r="C116" s="99"/>
      <c r="D116" s="99"/>
      <c r="E116" s="383" t="s">
        <v>227</v>
      </c>
      <c r="F116" s="383"/>
      <c r="G116" s="383"/>
      <c r="H116" s="383"/>
      <c r="I116" s="383"/>
      <c r="J116" s="99"/>
      <c r="K116" s="383" t="s">
        <v>113</v>
      </c>
      <c r="L116" s="383"/>
      <c r="M116" s="383"/>
      <c r="N116" s="383"/>
      <c r="O116" s="383"/>
      <c r="P116" s="383"/>
      <c r="Q116" s="383"/>
      <c r="R116" s="383"/>
      <c r="S116" s="383"/>
      <c r="T116" s="383"/>
      <c r="U116" s="383"/>
      <c r="V116" s="383"/>
      <c r="W116" s="383"/>
      <c r="X116" s="383"/>
      <c r="Y116" s="383"/>
      <c r="Z116" s="383"/>
      <c r="AA116" s="383"/>
      <c r="AB116" s="383"/>
      <c r="AC116" s="383"/>
      <c r="AD116" s="383"/>
      <c r="AE116" s="383"/>
      <c r="AF116" s="383"/>
      <c r="AG116" s="369">
        <f>'D 106.11 - Hromosvod'!J32</f>
        <v>0</v>
      </c>
      <c r="AH116" s="370"/>
      <c r="AI116" s="370"/>
      <c r="AJ116" s="370"/>
      <c r="AK116" s="370"/>
      <c r="AL116" s="370"/>
      <c r="AM116" s="370"/>
      <c r="AN116" s="369">
        <f t="shared" si="2"/>
        <v>0</v>
      </c>
      <c r="AO116" s="370"/>
      <c r="AP116" s="370"/>
      <c r="AQ116" s="100" t="s">
        <v>89</v>
      </c>
      <c r="AR116" s="55"/>
      <c r="AS116" s="101">
        <v>0</v>
      </c>
      <c r="AT116" s="102">
        <f t="shared" si="3"/>
        <v>0</v>
      </c>
      <c r="AU116" s="103">
        <f>'D 106.11 - Hromosvod'!P87</f>
        <v>0</v>
      </c>
      <c r="AV116" s="102">
        <f>'D 106.11 - Hromosvod'!J35</f>
        <v>0</v>
      </c>
      <c r="AW116" s="102">
        <f>'D 106.11 - Hromosvod'!J36</f>
        <v>0</v>
      </c>
      <c r="AX116" s="102">
        <f>'D 106.11 - Hromosvod'!J37</f>
        <v>0</v>
      </c>
      <c r="AY116" s="102">
        <f>'D 106.11 - Hromosvod'!J38</f>
        <v>0</v>
      </c>
      <c r="AZ116" s="102">
        <f>'D 106.11 - Hromosvod'!F35</f>
        <v>0</v>
      </c>
      <c r="BA116" s="102">
        <f>'D 106.11 - Hromosvod'!F36</f>
        <v>0</v>
      </c>
      <c r="BB116" s="102">
        <f>'D 106.11 - Hromosvod'!F37</f>
        <v>0</v>
      </c>
      <c r="BC116" s="102">
        <f>'D 106.11 - Hromosvod'!F38</f>
        <v>0</v>
      </c>
      <c r="BD116" s="104">
        <f>'D 106.11 - Hromosvod'!F39</f>
        <v>0</v>
      </c>
      <c r="BT116" s="105" t="s">
        <v>85</v>
      </c>
      <c r="BV116" s="105" t="s">
        <v>78</v>
      </c>
      <c r="BW116" s="105" t="s">
        <v>228</v>
      </c>
      <c r="BX116" s="105" t="s">
        <v>209</v>
      </c>
      <c r="CL116" s="105" t="s">
        <v>19</v>
      </c>
    </row>
    <row r="117" spans="1:91" s="4" customFormat="1" ht="23.25" customHeight="1">
      <c r="A117" s="98" t="s">
        <v>86</v>
      </c>
      <c r="B117" s="53"/>
      <c r="C117" s="99"/>
      <c r="D117" s="99"/>
      <c r="E117" s="383" t="s">
        <v>229</v>
      </c>
      <c r="F117" s="383"/>
      <c r="G117" s="383"/>
      <c r="H117" s="383"/>
      <c r="I117" s="383"/>
      <c r="J117" s="99"/>
      <c r="K117" s="383" t="s">
        <v>163</v>
      </c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83"/>
      <c r="Z117" s="383"/>
      <c r="AA117" s="383"/>
      <c r="AB117" s="383"/>
      <c r="AC117" s="383"/>
      <c r="AD117" s="383"/>
      <c r="AE117" s="383"/>
      <c r="AF117" s="383"/>
      <c r="AG117" s="369">
        <f>'D 106.12 - Slaboproudé in...'!J32</f>
        <v>0</v>
      </c>
      <c r="AH117" s="370"/>
      <c r="AI117" s="370"/>
      <c r="AJ117" s="370"/>
      <c r="AK117" s="370"/>
      <c r="AL117" s="370"/>
      <c r="AM117" s="370"/>
      <c r="AN117" s="369">
        <f t="shared" si="2"/>
        <v>0</v>
      </c>
      <c r="AO117" s="370"/>
      <c r="AP117" s="370"/>
      <c r="AQ117" s="100" t="s">
        <v>89</v>
      </c>
      <c r="AR117" s="55"/>
      <c r="AS117" s="101">
        <v>0</v>
      </c>
      <c r="AT117" s="102">
        <f t="shared" si="3"/>
        <v>0</v>
      </c>
      <c r="AU117" s="103">
        <f>'D 106.12 - Slaboproudé in...'!P87</f>
        <v>0</v>
      </c>
      <c r="AV117" s="102">
        <f>'D 106.12 - Slaboproudé in...'!J35</f>
        <v>0</v>
      </c>
      <c r="AW117" s="102">
        <f>'D 106.12 - Slaboproudé in...'!J36</f>
        <v>0</v>
      </c>
      <c r="AX117" s="102">
        <f>'D 106.12 - Slaboproudé in...'!J37</f>
        <v>0</v>
      </c>
      <c r="AY117" s="102">
        <f>'D 106.12 - Slaboproudé in...'!J38</f>
        <v>0</v>
      </c>
      <c r="AZ117" s="102">
        <f>'D 106.12 - Slaboproudé in...'!F35</f>
        <v>0</v>
      </c>
      <c r="BA117" s="102">
        <f>'D 106.12 - Slaboproudé in...'!F36</f>
        <v>0</v>
      </c>
      <c r="BB117" s="102">
        <f>'D 106.12 - Slaboproudé in...'!F37</f>
        <v>0</v>
      </c>
      <c r="BC117" s="102">
        <f>'D 106.12 - Slaboproudé in...'!F38</f>
        <v>0</v>
      </c>
      <c r="BD117" s="104">
        <f>'D 106.12 - Slaboproudé in...'!F39</f>
        <v>0</v>
      </c>
      <c r="BT117" s="105" t="s">
        <v>85</v>
      </c>
      <c r="BV117" s="105" t="s">
        <v>78</v>
      </c>
      <c r="BW117" s="105" t="s">
        <v>230</v>
      </c>
      <c r="BX117" s="105" t="s">
        <v>209</v>
      </c>
      <c r="CL117" s="105" t="s">
        <v>19</v>
      </c>
    </row>
    <row r="118" spans="1:91" s="7" customFormat="1" ht="16.5" customHeight="1">
      <c r="A118" s="98" t="s">
        <v>86</v>
      </c>
      <c r="B118" s="88"/>
      <c r="C118" s="89"/>
      <c r="D118" s="394" t="s">
        <v>231</v>
      </c>
      <c r="E118" s="394"/>
      <c r="F118" s="394"/>
      <c r="G118" s="394"/>
      <c r="H118" s="394"/>
      <c r="I118" s="90"/>
      <c r="J118" s="394" t="s">
        <v>232</v>
      </c>
      <c r="K118" s="394"/>
      <c r="L118" s="394"/>
      <c r="M118" s="394"/>
      <c r="N118" s="394"/>
      <c r="O118" s="394"/>
      <c r="P118" s="394"/>
      <c r="Q118" s="394"/>
      <c r="R118" s="394"/>
      <c r="S118" s="394"/>
      <c r="T118" s="394"/>
      <c r="U118" s="394"/>
      <c r="V118" s="394"/>
      <c r="W118" s="394"/>
      <c r="X118" s="394"/>
      <c r="Y118" s="394"/>
      <c r="Z118" s="394"/>
      <c r="AA118" s="394"/>
      <c r="AB118" s="394"/>
      <c r="AC118" s="394"/>
      <c r="AD118" s="394"/>
      <c r="AE118" s="394"/>
      <c r="AF118" s="394"/>
      <c r="AG118" s="384">
        <f>'D 107 - Oplocení areálu'!J30</f>
        <v>0</v>
      </c>
      <c r="AH118" s="385"/>
      <c r="AI118" s="385"/>
      <c r="AJ118" s="385"/>
      <c r="AK118" s="385"/>
      <c r="AL118" s="385"/>
      <c r="AM118" s="385"/>
      <c r="AN118" s="384">
        <f t="shared" ref="AN118:AN147" si="4">SUM(AG118,AT118)</f>
        <v>0</v>
      </c>
      <c r="AO118" s="385"/>
      <c r="AP118" s="385"/>
      <c r="AQ118" s="91" t="s">
        <v>82</v>
      </c>
      <c r="AR118" s="92"/>
      <c r="AS118" s="93">
        <v>0</v>
      </c>
      <c r="AT118" s="94">
        <f t="shared" ref="AT118:AT147" si="5">ROUND(SUM(AV118:AW118),2)</f>
        <v>0</v>
      </c>
      <c r="AU118" s="95">
        <f>'D 107 - Oplocení areálu'!P86</f>
        <v>0</v>
      </c>
      <c r="AV118" s="94">
        <f>'D 107 - Oplocení areálu'!J33</f>
        <v>0</v>
      </c>
      <c r="AW118" s="94">
        <f>'D 107 - Oplocení areálu'!J34</f>
        <v>0</v>
      </c>
      <c r="AX118" s="94">
        <f>'D 107 - Oplocení areálu'!J35</f>
        <v>0</v>
      </c>
      <c r="AY118" s="94">
        <f>'D 107 - Oplocení areálu'!J36</f>
        <v>0</v>
      </c>
      <c r="AZ118" s="94">
        <f>'D 107 - Oplocení areálu'!F33</f>
        <v>0</v>
      </c>
      <c r="BA118" s="94">
        <f>'D 107 - Oplocení areálu'!F34</f>
        <v>0</v>
      </c>
      <c r="BB118" s="94">
        <f>'D 107 - Oplocení areálu'!F35</f>
        <v>0</v>
      </c>
      <c r="BC118" s="94">
        <f>'D 107 - Oplocení areálu'!F36</f>
        <v>0</v>
      </c>
      <c r="BD118" s="96">
        <f>'D 107 - Oplocení areálu'!F37</f>
        <v>0</v>
      </c>
      <c r="BT118" s="97" t="s">
        <v>83</v>
      </c>
      <c r="BV118" s="97" t="s">
        <v>78</v>
      </c>
      <c r="BW118" s="97" t="s">
        <v>233</v>
      </c>
      <c r="BX118" s="97" t="s">
        <v>5</v>
      </c>
      <c r="CL118" s="97" t="s">
        <v>19</v>
      </c>
      <c r="CM118" s="97" t="s">
        <v>85</v>
      </c>
    </row>
    <row r="119" spans="1:91" s="7" customFormat="1" ht="16.5" customHeight="1">
      <c r="B119" s="88"/>
      <c r="C119" s="89"/>
      <c r="D119" s="394" t="s">
        <v>234</v>
      </c>
      <c r="E119" s="394"/>
      <c r="F119" s="394"/>
      <c r="G119" s="394"/>
      <c r="H119" s="394"/>
      <c r="I119" s="90"/>
      <c r="J119" s="394" t="s">
        <v>235</v>
      </c>
      <c r="K119" s="394"/>
      <c r="L119" s="394"/>
      <c r="M119" s="394"/>
      <c r="N119" s="394"/>
      <c r="O119" s="394"/>
      <c r="P119" s="394"/>
      <c r="Q119" s="394"/>
      <c r="R119" s="394"/>
      <c r="S119" s="394"/>
      <c r="T119" s="394"/>
      <c r="U119" s="394"/>
      <c r="V119" s="394"/>
      <c r="W119" s="394"/>
      <c r="X119" s="394"/>
      <c r="Y119" s="394"/>
      <c r="Z119" s="394"/>
      <c r="AA119" s="394"/>
      <c r="AB119" s="394"/>
      <c r="AC119" s="394"/>
      <c r="AD119" s="394"/>
      <c r="AE119" s="394"/>
      <c r="AF119" s="394"/>
      <c r="AG119" s="386">
        <f>ROUND(AG120,2)</f>
        <v>0</v>
      </c>
      <c r="AH119" s="385"/>
      <c r="AI119" s="385"/>
      <c r="AJ119" s="385"/>
      <c r="AK119" s="385"/>
      <c r="AL119" s="385"/>
      <c r="AM119" s="385"/>
      <c r="AN119" s="384">
        <f t="shared" si="4"/>
        <v>0</v>
      </c>
      <c r="AO119" s="385"/>
      <c r="AP119" s="385"/>
      <c r="AQ119" s="91" t="s">
        <v>82</v>
      </c>
      <c r="AR119" s="92"/>
      <c r="AS119" s="93">
        <f>ROUND(AS120,2)</f>
        <v>0</v>
      </c>
      <c r="AT119" s="94">
        <f t="shared" si="5"/>
        <v>0</v>
      </c>
      <c r="AU119" s="95">
        <f>ROUND(AU120,5)</f>
        <v>0</v>
      </c>
      <c r="AV119" s="94">
        <f>ROUND(AZ119*L29,2)</f>
        <v>0</v>
      </c>
      <c r="AW119" s="94">
        <f>ROUND(BA119*L30,2)</f>
        <v>0</v>
      </c>
      <c r="AX119" s="94">
        <f>ROUND(BB119*L29,2)</f>
        <v>0</v>
      </c>
      <c r="AY119" s="94">
        <f>ROUND(BC119*L30,2)</f>
        <v>0</v>
      </c>
      <c r="AZ119" s="94">
        <f>ROUND(AZ120,2)</f>
        <v>0</v>
      </c>
      <c r="BA119" s="94">
        <f>ROUND(BA120,2)</f>
        <v>0</v>
      </c>
      <c r="BB119" s="94">
        <f>ROUND(BB120,2)</f>
        <v>0</v>
      </c>
      <c r="BC119" s="94">
        <f>ROUND(BC120,2)</f>
        <v>0</v>
      </c>
      <c r="BD119" s="96">
        <f>ROUND(BD120,2)</f>
        <v>0</v>
      </c>
      <c r="BS119" s="97" t="s">
        <v>75</v>
      </c>
      <c r="BT119" s="97" t="s">
        <v>83</v>
      </c>
      <c r="BU119" s="97" t="s">
        <v>77</v>
      </c>
      <c r="BV119" s="97" t="s">
        <v>78</v>
      </c>
      <c r="BW119" s="97" t="s">
        <v>236</v>
      </c>
      <c r="BX119" s="97" t="s">
        <v>5</v>
      </c>
      <c r="CL119" s="97" t="s">
        <v>19</v>
      </c>
      <c r="CM119" s="97" t="s">
        <v>85</v>
      </c>
    </row>
    <row r="120" spans="1:91" s="4" customFormat="1" ht="23.25" customHeight="1">
      <c r="A120" s="98" t="s">
        <v>86</v>
      </c>
      <c r="B120" s="53"/>
      <c r="C120" s="99"/>
      <c r="D120" s="99"/>
      <c r="E120" s="383" t="s">
        <v>237</v>
      </c>
      <c r="F120" s="383"/>
      <c r="G120" s="383"/>
      <c r="H120" s="383"/>
      <c r="I120" s="383"/>
      <c r="J120" s="99"/>
      <c r="K120" s="383" t="s">
        <v>238</v>
      </c>
      <c r="L120" s="383"/>
      <c r="M120" s="383"/>
      <c r="N120" s="383"/>
      <c r="O120" s="383"/>
      <c r="P120" s="383"/>
      <c r="Q120" s="383"/>
      <c r="R120" s="383"/>
      <c r="S120" s="383"/>
      <c r="T120" s="383"/>
      <c r="U120" s="383"/>
      <c r="V120" s="383"/>
      <c r="W120" s="383"/>
      <c r="X120" s="383"/>
      <c r="Y120" s="383"/>
      <c r="Z120" s="383"/>
      <c r="AA120" s="383"/>
      <c r="AB120" s="383"/>
      <c r="AC120" s="383"/>
      <c r="AD120" s="383"/>
      <c r="AE120" s="383"/>
      <c r="AF120" s="383"/>
      <c r="AG120" s="369">
        <f>'SO 201.1 - HTÚ'!J32</f>
        <v>0</v>
      </c>
      <c r="AH120" s="370"/>
      <c r="AI120" s="370"/>
      <c r="AJ120" s="370"/>
      <c r="AK120" s="370"/>
      <c r="AL120" s="370"/>
      <c r="AM120" s="370"/>
      <c r="AN120" s="369">
        <f t="shared" si="4"/>
        <v>0</v>
      </c>
      <c r="AO120" s="370"/>
      <c r="AP120" s="370"/>
      <c r="AQ120" s="100" t="s">
        <v>89</v>
      </c>
      <c r="AR120" s="55"/>
      <c r="AS120" s="101">
        <v>0</v>
      </c>
      <c r="AT120" s="102">
        <f t="shared" si="5"/>
        <v>0</v>
      </c>
      <c r="AU120" s="103">
        <f>'SO 201.1 - HTÚ'!P95</f>
        <v>0</v>
      </c>
      <c r="AV120" s="102">
        <f>'SO 201.1 - HTÚ'!J35</f>
        <v>0</v>
      </c>
      <c r="AW120" s="102">
        <f>'SO 201.1 - HTÚ'!J36</f>
        <v>0</v>
      </c>
      <c r="AX120" s="102">
        <f>'SO 201.1 - HTÚ'!J37</f>
        <v>0</v>
      </c>
      <c r="AY120" s="102">
        <f>'SO 201.1 - HTÚ'!J38</f>
        <v>0</v>
      </c>
      <c r="AZ120" s="102">
        <f>'SO 201.1 - HTÚ'!F35</f>
        <v>0</v>
      </c>
      <c r="BA120" s="102">
        <f>'SO 201.1 - HTÚ'!F36</f>
        <v>0</v>
      </c>
      <c r="BB120" s="102">
        <f>'SO 201.1 - HTÚ'!F37</f>
        <v>0</v>
      </c>
      <c r="BC120" s="102">
        <f>'SO 201.1 - HTÚ'!F38</f>
        <v>0</v>
      </c>
      <c r="BD120" s="104">
        <f>'SO 201.1 - HTÚ'!F39</f>
        <v>0</v>
      </c>
      <c r="BT120" s="105" t="s">
        <v>85</v>
      </c>
      <c r="BV120" s="105" t="s">
        <v>78</v>
      </c>
      <c r="BW120" s="105" t="s">
        <v>239</v>
      </c>
      <c r="BX120" s="105" t="s">
        <v>236</v>
      </c>
      <c r="CL120" s="105" t="s">
        <v>19</v>
      </c>
    </row>
    <row r="121" spans="1:91" s="7" customFormat="1" ht="16.5" customHeight="1">
      <c r="A121" s="98" t="s">
        <v>86</v>
      </c>
      <c r="B121" s="88"/>
      <c r="C121" s="89"/>
      <c r="D121" s="394" t="s">
        <v>240</v>
      </c>
      <c r="E121" s="394"/>
      <c r="F121" s="394"/>
      <c r="G121" s="394"/>
      <c r="H121" s="394"/>
      <c r="I121" s="90"/>
      <c r="J121" s="394" t="s">
        <v>241</v>
      </c>
      <c r="K121" s="394"/>
      <c r="L121" s="394"/>
      <c r="M121" s="394"/>
      <c r="N121" s="394"/>
      <c r="O121" s="394"/>
      <c r="P121" s="394"/>
      <c r="Q121" s="394"/>
      <c r="R121" s="394"/>
      <c r="S121" s="394"/>
      <c r="T121" s="394"/>
      <c r="U121" s="394"/>
      <c r="V121" s="394"/>
      <c r="W121" s="394"/>
      <c r="X121" s="394"/>
      <c r="Y121" s="394"/>
      <c r="Z121" s="394"/>
      <c r="AA121" s="394"/>
      <c r="AB121" s="394"/>
      <c r="AC121" s="394"/>
      <c r="AD121" s="394"/>
      <c r="AE121" s="394"/>
      <c r="AF121" s="394"/>
      <c r="AG121" s="384">
        <f>'D 202 - Sadové úpravy'!J30</f>
        <v>0</v>
      </c>
      <c r="AH121" s="385"/>
      <c r="AI121" s="385"/>
      <c r="AJ121" s="385"/>
      <c r="AK121" s="385"/>
      <c r="AL121" s="385"/>
      <c r="AM121" s="385"/>
      <c r="AN121" s="384">
        <f t="shared" si="4"/>
        <v>0</v>
      </c>
      <c r="AO121" s="385"/>
      <c r="AP121" s="385"/>
      <c r="AQ121" s="91" t="s">
        <v>82</v>
      </c>
      <c r="AR121" s="92"/>
      <c r="AS121" s="93">
        <v>0</v>
      </c>
      <c r="AT121" s="94">
        <f t="shared" si="5"/>
        <v>0</v>
      </c>
      <c r="AU121" s="95">
        <f>'D 202 - Sadové úpravy'!P80</f>
        <v>0</v>
      </c>
      <c r="AV121" s="94">
        <f>'D 202 - Sadové úpravy'!J33</f>
        <v>0</v>
      </c>
      <c r="AW121" s="94">
        <f>'D 202 - Sadové úpravy'!J34</f>
        <v>0</v>
      </c>
      <c r="AX121" s="94">
        <f>'D 202 - Sadové úpravy'!J35</f>
        <v>0</v>
      </c>
      <c r="AY121" s="94">
        <f>'D 202 - Sadové úpravy'!J36</f>
        <v>0</v>
      </c>
      <c r="AZ121" s="94">
        <f>'D 202 - Sadové úpravy'!F33</f>
        <v>0</v>
      </c>
      <c r="BA121" s="94">
        <f>'D 202 - Sadové úpravy'!F34</f>
        <v>0</v>
      </c>
      <c r="BB121" s="94">
        <f>'D 202 - Sadové úpravy'!F35</f>
        <v>0</v>
      </c>
      <c r="BC121" s="94">
        <f>'D 202 - Sadové úpravy'!F36</f>
        <v>0</v>
      </c>
      <c r="BD121" s="96">
        <f>'D 202 - Sadové úpravy'!F37</f>
        <v>0</v>
      </c>
      <c r="BT121" s="97" t="s">
        <v>83</v>
      </c>
      <c r="BV121" s="97" t="s">
        <v>78</v>
      </c>
      <c r="BW121" s="97" t="s">
        <v>242</v>
      </c>
      <c r="BX121" s="97" t="s">
        <v>5</v>
      </c>
      <c r="CL121" s="97" t="s">
        <v>19</v>
      </c>
      <c r="CM121" s="97" t="s">
        <v>85</v>
      </c>
    </row>
    <row r="122" spans="1:91" s="7" customFormat="1" ht="24.75" customHeight="1">
      <c r="B122" s="88"/>
      <c r="C122" s="89"/>
      <c r="D122" s="394" t="s">
        <v>243</v>
      </c>
      <c r="E122" s="394"/>
      <c r="F122" s="394"/>
      <c r="G122" s="394"/>
      <c r="H122" s="394"/>
      <c r="I122" s="90"/>
      <c r="J122" s="394" t="s">
        <v>244</v>
      </c>
      <c r="K122" s="394"/>
      <c r="L122" s="394"/>
      <c r="M122" s="394"/>
      <c r="N122" s="394"/>
      <c r="O122" s="394"/>
      <c r="P122" s="394"/>
      <c r="Q122" s="394"/>
      <c r="R122" s="394"/>
      <c r="S122" s="394"/>
      <c r="T122" s="394"/>
      <c r="U122" s="394"/>
      <c r="V122" s="394"/>
      <c r="W122" s="394"/>
      <c r="X122" s="394"/>
      <c r="Y122" s="394"/>
      <c r="Z122" s="394"/>
      <c r="AA122" s="394"/>
      <c r="AB122" s="394"/>
      <c r="AC122" s="394"/>
      <c r="AD122" s="394"/>
      <c r="AE122" s="394"/>
      <c r="AF122" s="394"/>
      <c r="AG122" s="386">
        <f>ROUND(SUM(AG123:AG127),2)</f>
        <v>0</v>
      </c>
      <c r="AH122" s="385"/>
      <c r="AI122" s="385"/>
      <c r="AJ122" s="385"/>
      <c r="AK122" s="385"/>
      <c r="AL122" s="385"/>
      <c r="AM122" s="385"/>
      <c r="AN122" s="384">
        <f t="shared" si="4"/>
        <v>0</v>
      </c>
      <c r="AO122" s="385"/>
      <c r="AP122" s="385"/>
      <c r="AQ122" s="91" t="s">
        <v>82</v>
      </c>
      <c r="AR122" s="92"/>
      <c r="AS122" s="93">
        <f>ROUND(SUM(AS123:AS127),2)</f>
        <v>0</v>
      </c>
      <c r="AT122" s="94">
        <f t="shared" si="5"/>
        <v>0</v>
      </c>
      <c r="AU122" s="95">
        <f>ROUND(SUM(AU123:AU127),5)</f>
        <v>0</v>
      </c>
      <c r="AV122" s="94">
        <f>ROUND(AZ122*L29,2)</f>
        <v>0</v>
      </c>
      <c r="AW122" s="94">
        <f>ROUND(BA122*L30,2)</f>
        <v>0</v>
      </c>
      <c r="AX122" s="94">
        <f>ROUND(BB122*L29,2)</f>
        <v>0</v>
      </c>
      <c r="AY122" s="94">
        <f>ROUND(BC122*L30,2)</f>
        <v>0</v>
      </c>
      <c r="AZ122" s="94">
        <f>ROUND(SUM(AZ123:AZ127),2)</f>
        <v>0</v>
      </c>
      <c r="BA122" s="94">
        <f>ROUND(SUM(BA123:BA127),2)</f>
        <v>0</v>
      </c>
      <c r="BB122" s="94">
        <f>ROUND(SUM(BB123:BB127),2)</f>
        <v>0</v>
      </c>
      <c r="BC122" s="94">
        <f>ROUND(SUM(BC123:BC127),2)</f>
        <v>0</v>
      </c>
      <c r="BD122" s="96">
        <f>ROUND(SUM(BD123:BD127),2)</f>
        <v>0</v>
      </c>
      <c r="BS122" s="97" t="s">
        <v>75</v>
      </c>
      <c r="BT122" s="97" t="s">
        <v>83</v>
      </c>
      <c r="BU122" s="97" t="s">
        <v>77</v>
      </c>
      <c r="BV122" s="97" t="s">
        <v>78</v>
      </c>
      <c r="BW122" s="97" t="s">
        <v>245</v>
      </c>
      <c r="BX122" s="97" t="s">
        <v>5</v>
      </c>
      <c r="CL122" s="97" t="s">
        <v>19</v>
      </c>
      <c r="CM122" s="97" t="s">
        <v>76</v>
      </c>
    </row>
    <row r="123" spans="1:91" s="4" customFormat="1" ht="23.25" customHeight="1">
      <c r="A123" s="98" t="s">
        <v>86</v>
      </c>
      <c r="B123" s="53"/>
      <c r="C123" s="99"/>
      <c r="D123" s="99"/>
      <c r="E123" s="383" t="s">
        <v>246</v>
      </c>
      <c r="F123" s="383"/>
      <c r="G123" s="383"/>
      <c r="H123" s="383"/>
      <c r="I123" s="383"/>
      <c r="J123" s="99"/>
      <c r="K123" s="383" t="s">
        <v>244</v>
      </c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83"/>
      <c r="X123" s="383"/>
      <c r="Y123" s="383"/>
      <c r="Z123" s="383"/>
      <c r="AA123" s="383"/>
      <c r="AB123" s="383"/>
      <c r="AC123" s="383"/>
      <c r="AD123" s="383"/>
      <c r="AE123" s="383"/>
      <c r="AF123" s="383"/>
      <c r="AG123" s="369">
        <f>'SO 203.1 - Komunikace a z...'!J32</f>
        <v>0</v>
      </c>
      <c r="AH123" s="370"/>
      <c r="AI123" s="370"/>
      <c r="AJ123" s="370"/>
      <c r="AK123" s="370"/>
      <c r="AL123" s="370"/>
      <c r="AM123" s="370"/>
      <c r="AN123" s="369">
        <f t="shared" si="4"/>
        <v>0</v>
      </c>
      <c r="AO123" s="370"/>
      <c r="AP123" s="370"/>
      <c r="AQ123" s="100" t="s">
        <v>89</v>
      </c>
      <c r="AR123" s="55"/>
      <c r="AS123" s="101">
        <v>0</v>
      </c>
      <c r="AT123" s="102">
        <f t="shared" si="5"/>
        <v>0</v>
      </c>
      <c r="AU123" s="103">
        <f>'SO 203.1 - Komunikace a z...'!P96</f>
        <v>0</v>
      </c>
      <c r="AV123" s="102">
        <f>'SO 203.1 - Komunikace a z...'!J35</f>
        <v>0</v>
      </c>
      <c r="AW123" s="102">
        <f>'SO 203.1 - Komunikace a z...'!J36</f>
        <v>0</v>
      </c>
      <c r="AX123" s="102">
        <f>'SO 203.1 - Komunikace a z...'!J37</f>
        <v>0</v>
      </c>
      <c r="AY123" s="102">
        <f>'SO 203.1 - Komunikace a z...'!J38</f>
        <v>0</v>
      </c>
      <c r="AZ123" s="102">
        <f>'SO 203.1 - Komunikace a z...'!F35</f>
        <v>0</v>
      </c>
      <c r="BA123" s="102">
        <f>'SO 203.1 - Komunikace a z...'!F36</f>
        <v>0</v>
      </c>
      <c r="BB123" s="102">
        <f>'SO 203.1 - Komunikace a z...'!F37</f>
        <v>0</v>
      </c>
      <c r="BC123" s="102">
        <f>'SO 203.1 - Komunikace a z...'!F38</f>
        <v>0</v>
      </c>
      <c r="BD123" s="104">
        <f>'SO 203.1 - Komunikace a z...'!F39</f>
        <v>0</v>
      </c>
      <c r="BT123" s="105" t="s">
        <v>85</v>
      </c>
      <c r="BV123" s="105" t="s">
        <v>78</v>
      </c>
      <c r="BW123" s="105" t="s">
        <v>247</v>
      </c>
      <c r="BX123" s="105" t="s">
        <v>245</v>
      </c>
      <c r="CL123" s="105" t="s">
        <v>19</v>
      </c>
    </row>
    <row r="124" spans="1:91" s="4" customFormat="1" ht="23.25" customHeight="1">
      <c r="A124" s="98" t="s">
        <v>86</v>
      </c>
      <c r="B124" s="53"/>
      <c r="C124" s="99"/>
      <c r="D124" s="99"/>
      <c r="E124" s="383" t="s">
        <v>248</v>
      </c>
      <c r="F124" s="383"/>
      <c r="G124" s="383"/>
      <c r="H124" s="383"/>
      <c r="I124" s="383"/>
      <c r="J124" s="99"/>
      <c r="K124" s="383" t="s">
        <v>249</v>
      </c>
      <c r="L124" s="383"/>
      <c r="M124" s="383"/>
      <c r="N124" s="383"/>
      <c r="O124" s="383"/>
      <c r="P124" s="383"/>
      <c r="Q124" s="383"/>
      <c r="R124" s="383"/>
      <c r="S124" s="383"/>
      <c r="T124" s="383"/>
      <c r="U124" s="383"/>
      <c r="V124" s="383"/>
      <c r="W124" s="383"/>
      <c r="X124" s="383"/>
      <c r="Y124" s="383"/>
      <c r="Z124" s="383"/>
      <c r="AA124" s="383"/>
      <c r="AB124" s="383"/>
      <c r="AC124" s="383"/>
      <c r="AD124" s="383"/>
      <c r="AE124" s="383"/>
      <c r="AF124" s="383"/>
      <c r="AG124" s="369">
        <f>'SO 203.2 - Odvodnění'!J32</f>
        <v>0</v>
      </c>
      <c r="AH124" s="370"/>
      <c r="AI124" s="370"/>
      <c r="AJ124" s="370"/>
      <c r="AK124" s="370"/>
      <c r="AL124" s="370"/>
      <c r="AM124" s="370"/>
      <c r="AN124" s="369">
        <f t="shared" si="4"/>
        <v>0</v>
      </c>
      <c r="AO124" s="370"/>
      <c r="AP124" s="370"/>
      <c r="AQ124" s="100" t="s">
        <v>89</v>
      </c>
      <c r="AR124" s="55"/>
      <c r="AS124" s="101">
        <v>0</v>
      </c>
      <c r="AT124" s="102">
        <f t="shared" si="5"/>
        <v>0</v>
      </c>
      <c r="AU124" s="103">
        <f>'SO 203.2 - Odvodnění'!P91</f>
        <v>0</v>
      </c>
      <c r="AV124" s="102">
        <f>'SO 203.2 - Odvodnění'!J35</f>
        <v>0</v>
      </c>
      <c r="AW124" s="102">
        <f>'SO 203.2 - Odvodnění'!J36</f>
        <v>0</v>
      </c>
      <c r="AX124" s="102">
        <f>'SO 203.2 - Odvodnění'!J37</f>
        <v>0</v>
      </c>
      <c r="AY124" s="102">
        <f>'SO 203.2 - Odvodnění'!J38</f>
        <v>0</v>
      </c>
      <c r="AZ124" s="102">
        <f>'SO 203.2 - Odvodnění'!F35</f>
        <v>0</v>
      </c>
      <c r="BA124" s="102">
        <f>'SO 203.2 - Odvodnění'!F36</f>
        <v>0</v>
      </c>
      <c r="BB124" s="102">
        <f>'SO 203.2 - Odvodnění'!F37</f>
        <v>0</v>
      </c>
      <c r="BC124" s="102">
        <f>'SO 203.2 - Odvodnění'!F38</f>
        <v>0</v>
      </c>
      <c r="BD124" s="104">
        <f>'SO 203.2 - Odvodnění'!F39</f>
        <v>0</v>
      </c>
      <c r="BT124" s="105" t="s">
        <v>85</v>
      </c>
      <c r="BV124" s="105" t="s">
        <v>78</v>
      </c>
      <c r="BW124" s="105" t="s">
        <v>250</v>
      </c>
      <c r="BX124" s="105" t="s">
        <v>245</v>
      </c>
      <c r="CL124" s="105" t="s">
        <v>19</v>
      </c>
    </row>
    <row r="125" spans="1:91" s="4" customFormat="1" ht="23.25" customHeight="1">
      <c r="A125" s="98" t="s">
        <v>86</v>
      </c>
      <c r="B125" s="53"/>
      <c r="C125" s="99"/>
      <c r="D125" s="99"/>
      <c r="E125" s="383" t="s">
        <v>251</v>
      </c>
      <c r="F125" s="383"/>
      <c r="G125" s="383"/>
      <c r="H125" s="383"/>
      <c r="I125" s="383"/>
      <c r="J125" s="99"/>
      <c r="K125" s="383" t="s">
        <v>252</v>
      </c>
      <c r="L125" s="383"/>
      <c r="M125" s="383"/>
      <c r="N125" s="383"/>
      <c r="O125" s="383"/>
      <c r="P125" s="383"/>
      <c r="Q125" s="383"/>
      <c r="R125" s="383"/>
      <c r="S125" s="383"/>
      <c r="T125" s="383"/>
      <c r="U125" s="383"/>
      <c r="V125" s="383"/>
      <c r="W125" s="383"/>
      <c r="X125" s="383"/>
      <c r="Y125" s="383"/>
      <c r="Z125" s="383"/>
      <c r="AA125" s="383"/>
      <c r="AB125" s="383"/>
      <c r="AC125" s="383"/>
      <c r="AD125" s="383"/>
      <c r="AE125" s="383"/>
      <c r="AF125" s="383"/>
      <c r="AG125" s="369">
        <f>'SO 203.3 - Dopravní značení'!J32</f>
        <v>0</v>
      </c>
      <c r="AH125" s="370"/>
      <c r="AI125" s="370"/>
      <c r="AJ125" s="370"/>
      <c r="AK125" s="370"/>
      <c r="AL125" s="370"/>
      <c r="AM125" s="370"/>
      <c r="AN125" s="369">
        <f t="shared" si="4"/>
        <v>0</v>
      </c>
      <c r="AO125" s="370"/>
      <c r="AP125" s="370"/>
      <c r="AQ125" s="100" t="s">
        <v>89</v>
      </c>
      <c r="AR125" s="55"/>
      <c r="AS125" s="101">
        <v>0</v>
      </c>
      <c r="AT125" s="102">
        <f t="shared" si="5"/>
        <v>0</v>
      </c>
      <c r="AU125" s="103">
        <f>'SO 203.3 - Dopravní značení'!P88</f>
        <v>0</v>
      </c>
      <c r="AV125" s="102">
        <f>'SO 203.3 - Dopravní značení'!J35</f>
        <v>0</v>
      </c>
      <c r="AW125" s="102">
        <f>'SO 203.3 - Dopravní značení'!J36</f>
        <v>0</v>
      </c>
      <c r="AX125" s="102">
        <f>'SO 203.3 - Dopravní značení'!J37</f>
        <v>0</v>
      </c>
      <c r="AY125" s="102">
        <f>'SO 203.3 - Dopravní značení'!J38</f>
        <v>0</v>
      </c>
      <c r="AZ125" s="102">
        <f>'SO 203.3 - Dopravní značení'!F35</f>
        <v>0</v>
      </c>
      <c r="BA125" s="102">
        <f>'SO 203.3 - Dopravní značení'!F36</f>
        <v>0</v>
      </c>
      <c r="BB125" s="102">
        <f>'SO 203.3 - Dopravní značení'!F37</f>
        <v>0</v>
      </c>
      <c r="BC125" s="102">
        <f>'SO 203.3 - Dopravní značení'!F38</f>
        <v>0</v>
      </c>
      <c r="BD125" s="104">
        <f>'SO 203.3 - Dopravní značení'!F39</f>
        <v>0</v>
      </c>
      <c r="BT125" s="105" t="s">
        <v>85</v>
      </c>
      <c r="BV125" s="105" t="s">
        <v>78</v>
      </c>
      <c r="BW125" s="105" t="s">
        <v>253</v>
      </c>
      <c r="BX125" s="105" t="s">
        <v>245</v>
      </c>
      <c r="CL125" s="105" t="s">
        <v>19</v>
      </c>
    </row>
    <row r="126" spans="1:91" s="4" customFormat="1" ht="23.25" customHeight="1">
      <c r="A126" s="98" t="s">
        <v>86</v>
      </c>
      <c r="B126" s="53"/>
      <c r="C126" s="99"/>
      <c r="D126" s="99"/>
      <c r="E126" s="383" t="s">
        <v>254</v>
      </c>
      <c r="F126" s="383"/>
      <c r="G126" s="383"/>
      <c r="H126" s="383"/>
      <c r="I126" s="383"/>
      <c r="J126" s="99"/>
      <c r="K126" s="383" t="s">
        <v>255</v>
      </c>
      <c r="L126" s="383"/>
      <c r="M126" s="383"/>
      <c r="N126" s="383"/>
      <c r="O126" s="383"/>
      <c r="P126" s="383"/>
      <c r="Q126" s="383"/>
      <c r="R126" s="383"/>
      <c r="S126" s="383"/>
      <c r="T126" s="383"/>
      <c r="U126" s="383"/>
      <c r="V126" s="383"/>
      <c r="W126" s="383"/>
      <c r="X126" s="383"/>
      <c r="Y126" s="383"/>
      <c r="Z126" s="383"/>
      <c r="AA126" s="383"/>
      <c r="AB126" s="383"/>
      <c r="AC126" s="383"/>
      <c r="AD126" s="383"/>
      <c r="AE126" s="383"/>
      <c r="AF126" s="383"/>
      <c r="AG126" s="369">
        <f>'SO 203.4.2 - Následná péč...'!J32</f>
        <v>0</v>
      </c>
      <c r="AH126" s="370"/>
      <c r="AI126" s="370"/>
      <c r="AJ126" s="370"/>
      <c r="AK126" s="370"/>
      <c r="AL126" s="370"/>
      <c r="AM126" s="370"/>
      <c r="AN126" s="369">
        <f t="shared" si="4"/>
        <v>0</v>
      </c>
      <c r="AO126" s="370"/>
      <c r="AP126" s="370"/>
      <c r="AQ126" s="100" t="s">
        <v>89</v>
      </c>
      <c r="AR126" s="55"/>
      <c r="AS126" s="101">
        <v>0</v>
      </c>
      <c r="AT126" s="102">
        <f t="shared" si="5"/>
        <v>0</v>
      </c>
      <c r="AU126" s="103">
        <f>'SO 203.4.2 - Následná péč...'!P87</f>
        <v>0</v>
      </c>
      <c r="AV126" s="102">
        <f>'SO 203.4.2 - Následná péč...'!J35</f>
        <v>0</v>
      </c>
      <c r="AW126" s="102">
        <f>'SO 203.4.2 - Následná péč...'!J36</f>
        <v>0</v>
      </c>
      <c r="AX126" s="102">
        <f>'SO 203.4.2 - Následná péč...'!J37</f>
        <v>0</v>
      </c>
      <c r="AY126" s="102">
        <f>'SO 203.4.2 - Následná péč...'!J38</f>
        <v>0</v>
      </c>
      <c r="AZ126" s="102">
        <f>'SO 203.4.2 - Následná péč...'!F35</f>
        <v>0</v>
      </c>
      <c r="BA126" s="102">
        <f>'SO 203.4.2 - Následná péč...'!F36</f>
        <v>0</v>
      </c>
      <c r="BB126" s="102">
        <f>'SO 203.4.2 - Následná péč...'!F37</f>
        <v>0</v>
      </c>
      <c r="BC126" s="102">
        <f>'SO 203.4.2 - Následná péč...'!F38</f>
        <v>0</v>
      </c>
      <c r="BD126" s="104">
        <f>'SO 203.4.2 - Následná péč...'!F39</f>
        <v>0</v>
      </c>
      <c r="BT126" s="105" t="s">
        <v>85</v>
      </c>
      <c r="BV126" s="105" t="s">
        <v>78</v>
      </c>
      <c r="BW126" s="105" t="s">
        <v>256</v>
      </c>
      <c r="BX126" s="105" t="s">
        <v>245</v>
      </c>
      <c r="CL126" s="105" t="s">
        <v>19</v>
      </c>
    </row>
    <row r="127" spans="1:91" s="4" customFormat="1" ht="23.25" customHeight="1">
      <c r="A127" s="98" t="s">
        <v>86</v>
      </c>
      <c r="B127" s="53"/>
      <c r="C127" s="99"/>
      <c r="D127" s="99"/>
      <c r="E127" s="383" t="s">
        <v>257</v>
      </c>
      <c r="F127" s="383"/>
      <c r="G127" s="383"/>
      <c r="H127" s="383"/>
      <c r="I127" s="383"/>
      <c r="J127" s="99"/>
      <c r="K127" s="383" t="s">
        <v>258</v>
      </c>
      <c r="L127" s="383"/>
      <c r="M127" s="383"/>
      <c r="N127" s="383"/>
      <c r="O127" s="383"/>
      <c r="P127" s="383"/>
      <c r="Q127" s="383"/>
      <c r="R127" s="383"/>
      <c r="S127" s="383"/>
      <c r="T127" s="383"/>
      <c r="U127" s="383"/>
      <c r="V127" s="383"/>
      <c r="W127" s="383"/>
      <c r="X127" s="383"/>
      <c r="Y127" s="383"/>
      <c r="Z127" s="383"/>
      <c r="AA127" s="383"/>
      <c r="AB127" s="383"/>
      <c r="AC127" s="383"/>
      <c r="AD127" s="383"/>
      <c r="AE127" s="383"/>
      <c r="AF127" s="383"/>
      <c r="AG127" s="369">
        <f>'SO 203.5 - Úprava podloží...'!J32</f>
        <v>0</v>
      </c>
      <c r="AH127" s="370"/>
      <c r="AI127" s="370"/>
      <c r="AJ127" s="370"/>
      <c r="AK127" s="370"/>
      <c r="AL127" s="370"/>
      <c r="AM127" s="370"/>
      <c r="AN127" s="369">
        <f t="shared" si="4"/>
        <v>0</v>
      </c>
      <c r="AO127" s="370"/>
      <c r="AP127" s="370"/>
      <c r="AQ127" s="100" t="s">
        <v>89</v>
      </c>
      <c r="AR127" s="55"/>
      <c r="AS127" s="101">
        <v>0</v>
      </c>
      <c r="AT127" s="102">
        <f t="shared" si="5"/>
        <v>0</v>
      </c>
      <c r="AU127" s="103">
        <f>'SO 203.5 - Úprava podloží...'!P87</f>
        <v>0</v>
      </c>
      <c r="AV127" s="102">
        <f>'SO 203.5 - Úprava podloží...'!J35</f>
        <v>0</v>
      </c>
      <c r="AW127" s="102">
        <f>'SO 203.5 - Úprava podloží...'!J36</f>
        <v>0</v>
      </c>
      <c r="AX127" s="102">
        <f>'SO 203.5 - Úprava podloží...'!J37</f>
        <v>0</v>
      </c>
      <c r="AY127" s="102">
        <f>'SO 203.5 - Úprava podloží...'!J38</f>
        <v>0</v>
      </c>
      <c r="AZ127" s="102">
        <f>'SO 203.5 - Úprava podloží...'!F35</f>
        <v>0</v>
      </c>
      <c r="BA127" s="102">
        <f>'SO 203.5 - Úprava podloží...'!F36</f>
        <v>0</v>
      </c>
      <c r="BB127" s="102">
        <f>'SO 203.5 - Úprava podloží...'!F37</f>
        <v>0</v>
      </c>
      <c r="BC127" s="102">
        <f>'SO 203.5 - Úprava podloží...'!F38</f>
        <v>0</v>
      </c>
      <c r="BD127" s="104">
        <f>'SO 203.5 - Úprava podloží...'!F39</f>
        <v>0</v>
      </c>
      <c r="BT127" s="105" t="s">
        <v>85</v>
      </c>
      <c r="BV127" s="105" t="s">
        <v>78</v>
      </c>
      <c r="BW127" s="105" t="s">
        <v>259</v>
      </c>
      <c r="BX127" s="105" t="s">
        <v>245</v>
      </c>
      <c r="CL127" s="105" t="s">
        <v>19</v>
      </c>
    </row>
    <row r="128" spans="1:91" s="7" customFormat="1" ht="16.5" customHeight="1">
      <c r="A128" s="98" t="s">
        <v>86</v>
      </c>
      <c r="B128" s="88"/>
      <c r="C128" s="89"/>
      <c r="D128" s="394" t="s">
        <v>260</v>
      </c>
      <c r="E128" s="394"/>
      <c r="F128" s="394"/>
      <c r="G128" s="394"/>
      <c r="H128" s="394"/>
      <c r="I128" s="90"/>
      <c r="J128" s="394" t="s">
        <v>261</v>
      </c>
      <c r="K128" s="394"/>
      <c r="L128" s="394"/>
      <c r="M128" s="394"/>
      <c r="N128" s="394"/>
      <c r="O128" s="394"/>
      <c r="P128" s="394"/>
      <c r="Q128" s="394"/>
      <c r="R128" s="394"/>
      <c r="S128" s="394"/>
      <c r="T128" s="394"/>
      <c r="U128" s="394"/>
      <c r="V128" s="394"/>
      <c r="W128" s="394"/>
      <c r="X128" s="394"/>
      <c r="Y128" s="394"/>
      <c r="Z128" s="394"/>
      <c r="AA128" s="394"/>
      <c r="AB128" s="394"/>
      <c r="AC128" s="394"/>
      <c r="AD128" s="394"/>
      <c r="AE128" s="394"/>
      <c r="AF128" s="394"/>
      <c r="AG128" s="384">
        <f>'D 204 - Areálová kanalizace'!J30</f>
        <v>0</v>
      </c>
      <c r="AH128" s="385"/>
      <c r="AI128" s="385"/>
      <c r="AJ128" s="385"/>
      <c r="AK128" s="385"/>
      <c r="AL128" s="385"/>
      <c r="AM128" s="385"/>
      <c r="AN128" s="384">
        <f t="shared" si="4"/>
        <v>0</v>
      </c>
      <c r="AO128" s="385"/>
      <c r="AP128" s="385"/>
      <c r="AQ128" s="91" t="s">
        <v>82</v>
      </c>
      <c r="AR128" s="92"/>
      <c r="AS128" s="93">
        <v>0</v>
      </c>
      <c r="AT128" s="94">
        <f t="shared" si="5"/>
        <v>0</v>
      </c>
      <c r="AU128" s="95">
        <f>'D 204 - Areálová kanalizace'!P85</f>
        <v>0</v>
      </c>
      <c r="AV128" s="94">
        <f>'D 204 - Areálová kanalizace'!J33</f>
        <v>0</v>
      </c>
      <c r="AW128" s="94">
        <f>'D 204 - Areálová kanalizace'!J34</f>
        <v>0</v>
      </c>
      <c r="AX128" s="94">
        <f>'D 204 - Areálová kanalizace'!J35</f>
        <v>0</v>
      </c>
      <c r="AY128" s="94">
        <f>'D 204 - Areálová kanalizace'!J36</f>
        <v>0</v>
      </c>
      <c r="AZ128" s="94">
        <f>'D 204 - Areálová kanalizace'!F33</f>
        <v>0</v>
      </c>
      <c r="BA128" s="94">
        <f>'D 204 - Areálová kanalizace'!F34</f>
        <v>0</v>
      </c>
      <c r="BB128" s="94">
        <f>'D 204 - Areálová kanalizace'!F35</f>
        <v>0</v>
      </c>
      <c r="BC128" s="94">
        <f>'D 204 - Areálová kanalizace'!F36</f>
        <v>0</v>
      </c>
      <c r="BD128" s="96">
        <f>'D 204 - Areálová kanalizace'!F37</f>
        <v>0</v>
      </c>
      <c r="BT128" s="97" t="s">
        <v>83</v>
      </c>
      <c r="BV128" s="97" t="s">
        <v>78</v>
      </c>
      <c r="BW128" s="97" t="s">
        <v>262</v>
      </c>
      <c r="BX128" s="97" t="s">
        <v>5</v>
      </c>
      <c r="CL128" s="97" t="s">
        <v>19</v>
      </c>
      <c r="CM128" s="97" t="s">
        <v>85</v>
      </c>
    </row>
    <row r="129" spans="1:91" s="7" customFormat="1" ht="16.5" customHeight="1">
      <c r="A129" s="98" t="s">
        <v>86</v>
      </c>
      <c r="B129" s="88"/>
      <c r="C129" s="89"/>
      <c r="D129" s="394" t="s">
        <v>263</v>
      </c>
      <c r="E129" s="394"/>
      <c r="F129" s="394"/>
      <c r="G129" s="394"/>
      <c r="H129" s="394"/>
      <c r="I129" s="90"/>
      <c r="J129" s="394" t="s">
        <v>264</v>
      </c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  <c r="AF129" s="394"/>
      <c r="AG129" s="384">
        <f>'D 205 - Areálové rozvody ...'!J30</f>
        <v>0</v>
      </c>
      <c r="AH129" s="385"/>
      <c r="AI129" s="385"/>
      <c r="AJ129" s="385"/>
      <c r="AK129" s="385"/>
      <c r="AL129" s="385"/>
      <c r="AM129" s="385"/>
      <c r="AN129" s="384">
        <f t="shared" si="4"/>
        <v>0</v>
      </c>
      <c r="AO129" s="385"/>
      <c r="AP129" s="385"/>
      <c r="AQ129" s="91" t="s">
        <v>82</v>
      </c>
      <c r="AR129" s="92"/>
      <c r="AS129" s="93">
        <v>0</v>
      </c>
      <c r="AT129" s="94">
        <f t="shared" si="5"/>
        <v>0</v>
      </c>
      <c r="AU129" s="95">
        <f>'D 205 - Areálové rozvody ...'!P84</f>
        <v>0</v>
      </c>
      <c r="AV129" s="94">
        <f>'D 205 - Areálové rozvody ...'!J33</f>
        <v>0</v>
      </c>
      <c r="AW129" s="94">
        <f>'D 205 - Areálové rozvody ...'!J34</f>
        <v>0</v>
      </c>
      <c r="AX129" s="94">
        <f>'D 205 - Areálové rozvody ...'!J35</f>
        <v>0</v>
      </c>
      <c r="AY129" s="94">
        <f>'D 205 - Areálové rozvody ...'!J36</f>
        <v>0</v>
      </c>
      <c r="AZ129" s="94">
        <f>'D 205 - Areálové rozvody ...'!F33</f>
        <v>0</v>
      </c>
      <c r="BA129" s="94">
        <f>'D 205 - Areálové rozvody ...'!F34</f>
        <v>0</v>
      </c>
      <c r="BB129" s="94">
        <f>'D 205 - Areálové rozvody ...'!F35</f>
        <v>0</v>
      </c>
      <c r="BC129" s="94">
        <f>'D 205 - Areálové rozvody ...'!F36</f>
        <v>0</v>
      </c>
      <c r="BD129" s="96">
        <f>'D 205 - Areálové rozvody ...'!F37</f>
        <v>0</v>
      </c>
      <c r="BT129" s="97" t="s">
        <v>83</v>
      </c>
      <c r="BV129" s="97" t="s">
        <v>78</v>
      </c>
      <c r="BW129" s="97" t="s">
        <v>265</v>
      </c>
      <c r="BX129" s="97" t="s">
        <v>5</v>
      </c>
      <c r="CL129" s="97" t="s">
        <v>19</v>
      </c>
      <c r="CM129" s="97" t="s">
        <v>85</v>
      </c>
    </row>
    <row r="130" spans="1:91" s="7" customFormat="1" ht="16.5" customHeight="1">
      <c r="A130" s="98" t="s">
        <v>86</v>
      </c>
      <c r="B130" s="88"/>
      <c r="C130" s="89"/>
      <c r="D130" s="394" t="s">
        <v>266</v>
      </c>
      <c r="E130" s="394"/>
      <c r="F130" s="394"/>
      <c r="G130" s="394"/>
      <c r="H130" s="394"/>
      <c r="I130" s="90"/>
      <c r="J130" s="394" t="s">
        <v>267</v>
      </c>
      <c r="K130" s="394"/>
      <c r="L130" s="394"/>
      <c r="M130" s="394"/>
      <c r="N130" s="394"/>
      <c r="O130" s="394"/>
      <c r="P130" s="394"/>
      <c r="Q130" s="394"/>
      <c r="R130" s="394"/>
      <c r="S130" s="394"/>
      <c r="T130" s="394"/>
      <c r="U130" s="394"/>
      <c r="V130" s="394"/>
      <c r="W130" s="394"/>
      <c r="X130" s="394"/>
      <c r="Y130" s="394"/>
      <c r="Z130" s="394"/>
      <c r="AA130" s="394"/>
      <c r="AB130" s="394"/>
      <c r="AC130" s="394"/>
      <c r="AD130" s="394"/>
      <c r="AE130" s="394"/>
      <c r="AF130" s="394"/>
      <c r="AG130" s="384">
        <f>'D 206 - Areálový rozvod p...'!J30</f>
        <v>0</v>
      </c>
      <c r="AH130" s="385"/>
      <c r="AI130" s="385"/>
      <c r="AJ130" s="385"/>
      <c r="AK130" s="385"/>
      <c r="AL130" s="385"/>
      <c r="AM130" s="385"/>
      <c r="AN130" s="384">
        <f t="shared" si="4"/>
        <v>0</v>
      </c>
      <c r="AO130" s="385"/>
      <c r="AP130" s="385"/>
      <c r="AQ130" s="91" t="s">
        <v>82</v>
      </c>
      <c r="AR130" s="92"/>
      <c r="AS130" s="93">
        <v>0</v>
      </c>
      <c r="AT130" s="94">
        <f t="shared" si="5"/>
        <v>0</v>
      </c>
      <c r="AU130" s="95">
        <f>'D 206 - Areálový rozvod p...'!P82</f>
        <v>0</v>
      </c>
      <c r="AV130" s="94">
        <f>'D 206 - Areálový rozvod p...'!J33</f>
        <v>0</v>
      </c>
      <c r="AW130" s="94">
        <f>'D 206 - Areálový rozvod p...'!J34</f>
        <v>0</v>
      </c>
      <c r="AX130" s="94">
        <f>'D 206 - Areálový rozvod p...'!J35</f>
        <v>0</v>
      </c>
      <c r="AY130" s="94">
        <f>'D 206 - Areálový rozvod p...'!J36</f>
        <v>0</v>
      </c>
      <c r="AZ130" s="94">
        <f>'D 206 - Areálový rozvod p...'!F33</f>
        <v>0</v>
      </c>
      <c r="BA130" s="94">
        <f>'D 206 - Areálový rozvod p...'!F34</f>
        <v>0</v>
      </c>
      <c r="BB130" s="94">
        <f>'D 206 - Areálový rozvod p...'!F35</f>
        <v>0</v>
      </c>
      <c r="BC130" s="94">
        <f>'D 206 - Areálový rozvod p...'!F36</f>
        <v>0</v>
      </c>
      <c r="BD130" s="96">
        <f>'D 206 - Areálový rozvod p...'!F37</f>
        <v>0</v>
      </c>
      <c r="BT130" s="97" t="s">
        <v>83</v>
      </c>
      <c r="BV130" s="97" t="s">
        <v>78</v>
      </c>
      <c r="BW130" s="97" t="s">
        <v>268</v>
      </c>
      <c r="BX130" s="97" t="s">
        <v>5</v>
      </c>
      <c r="CL130" s="97" t="s">
        <v>19</v>
      </c>
      <c r="CM130" s="97" t="s">
        <v>85</v>
      </c>
    </row>
    <row r="131" spans="1:91" s="7" customFormat="1" ht="16.5" customHeight="1">
      <c r="B131" s="88"/>
      <c r="C131" s="89"/>
      <c r="D131" s="394" t="s">
        <v>269</v>
      </c>
      <c r="E131" s="394"/>
      <c r="F131" s="394"/>
      <c r="G131" s="394"/>
      <c r="H131" s="394"/>
      <c r="I131" s="90"/>
      <c r="J131" s="394" t="s">
        <v>270</v>
      </c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86">
        <f>ROUND(SUM(AG132:AG137),2)</f>
        <v>0</v>
      </c>
      <c r="AH131" s="385"/>
      <c r="AI131" s="385"/>
      <c r="AJ131" s="385"/>
      <c r="AK131" s="385"/>
      <c r="AL131" s="385"/>
      <c r="AM131" s="385"/>
      <c r="AN131" s="384">
        <f t="shared" si="4"/>
        <v>0</v>
      </c>
      <c r="AO131" s="385"/>
      <c r="AP131" s="385"/>
      <c r="AQ131" s="91" t="s">
        <v>82</v>
      </c>
      <c r="AR131" s="92"/>
      <c r="AS131" s="93">
        <f>ROUND(SUM(AS132:AS137),2)</f>
        <v>0</v>
      </c>
      <c r="AT131" s="94">
        <f t="shared" si="5"/>
        <v>0</v>
      </c>
      <c r="AU131" s="95">
        <f>ROUND(SUM(AU132:AU137),5)</f>
        <v>0</v>
      </c>
      <c r="AV131" s="94">
        <f>ROUND(AZ131*L29,2)</f>
        <v>0</v>
      </c>
      <c r="AW131" s="94">
        <f>ROUND(BA131*L30,2)</f>
        <v>0</v>
      </c>
      <c r="AX131" s="94">
        <f>ROUND(BB131*L29,2)</f>
        <v>0</v>
      </c>
      <c r="AY131" s="94">
        <f>ROUND(BC131*L30,2)</f>
        <v>0</v>
      </c>
      <c r="AZ131" s="94">
        <f>ROUND(SUM(AZ132:AZ137),2)</f>
        <v>0</v>
      </c>
      <c r="BA131" s="94">
        <f>ROUND(SUM(BA132:BA137),2)</f>
        <v>0</v>
      </c>
      <c r="BB131" s="94">
        <f>ROUND(SUM(BB132:BB137),2)</f>
        <v>0</v>
      </c>
      <c r="BC131" s="94">
        <f>ROUND(SUM(BC132:BC137),2)</f>
        <v>0</v>
      </c>
      <c r="BD131" s="96">
        <f>ROUND(SUM(BD132:BD137),2)</f>
        <v>0</v>
      </c>
      <c r="BS131" s="97" t="s">
        <v>75</v>
      </c>
      <c r="BT131" s="97" t="s">
        <v>83</v>
      </c>
      <c r="BU131" s="97" t="s">
        <v>77</v>
      </c>
      <c r="BV131" s="97" t="s">
        <v>78</v>
      </c>
      <c r="BW131" s="97" t="s">
        <v>271</v>
      </c>
      <c r="BX131" s="97" t="s">
        <v>5</v>
      </c>
      <c r="CL131" s="97" t="s">
        <v>19</v>
      </c>
      <c r="CM131" s="97" t="s">
        <v>85</v>
      </c>
    </row>
    <row r="132" spans="1:91" s="4" customFormat="1" ht="16.5" customHeight="1">
      <c r="A132" s="98" t="s">
        <v>86</v>
      </c>
      <c r="B132" s="53"/>
      <c r="C132" s="99"/>
      <c r="D132" s="99"/>
      <c r="E132" s="383" t="s">
        <v>272</v>
      </c>
      <c r="F132" s="383"/>
      <c r="G132" s="383"/>
      <c r="H132" s="383"/>
      <c r="I132" s="383"/>
      <c r="J132" s="99"/>
      <c r="K132" s="383" t="s">
        <v>273</v>
      </c>
      <c r="L132" s="383"/>
      <c r="M132" s="383"/>
      <c r="N132" s="383"/>
      <c r="O132" s="383"/>
      <c r="P132" s="383"/>
      <c r="Q132" s="383"/>
      <c r="R132" s="383"/>
      <c r="S132" s="383"/>
      <c r="T132" s="383"/>
      <c r="U132" s="383"/>
      <c r="V132" s="383"/>
      <c r="W132" s="383"/>
      <c r="X132" s="383"/>
      <c r="Y132" s="383"/>
      <c r="Z132" s="383"/>
      <c r="AA132" s="383"/>
      <c r="AB132" s="383"/>
      <c r="AC132" s="383"/>
      <c r="AD132" s="383"/>
      <c r="AE132" s="383"/>
      <c r="AF132" s="383"/>
      <c r="AG132" s="369">
        <f>'D 207.1 - Brána 10'!J32</f>
        <v>0</v>
      </c>
      <c r="AH132" s="370"/>
      <c r="AI132" s="370"/>
      <c r="AJ132" s="370"/>
      <c r="AK132" s="370"/>
      <c r="AL132" s="370"/>
      <c r="AM132" s="370"/>
      <c r="AN132" s="369">
        <f t="shared" si="4"/>
        <v>0</v>
      </c>
      <c r="AO132" s="370"/>
      <c r="AP132" s="370"/>
      <c r="AQ132" s="100" t="s">
        <v>89</v>
      </c>
      <c r="AR132" s="55"/>
      <c r="AS132" s="101">
        <v>0</v>
      </c>
      <c r="AT132" s="102">
        <f t="shared" si="5"/>
        <v>0</v>
      </c>
      <c r="AU132" s="103">
        <f>'D 207.1 - Brána 10'!P89</f>
        <v>0</v>
      </c>
      <c r="AV132" s="102">
        <f>'D 207.1 - Brána 10'!J35</f>
        <v>0</v>
      </c>
      <c r="AW132" s="102">
        <f>'D 207.1 - Brána 10'!J36</f>
        <v>0</v>
      </c>
      <c r="AX132" s="102">
        <f>'D 207.1 - Brána 10'!J37</f>
        <v>0</v>
      </c>
      <c r="AY132" s="102">
        <f>'D 207.1 - Brána 10'!J38</f>
        <v>0</v>
      </c>
      <c r="AZ132" s="102">
        <f>'D 207.1 - Brána 10'!F35</f>
        <v>0</v>
      </c>
      <c r="BA132" s="102">
        <f>'D 207.1 - Brána 10'!F36</f>
        <v>0</v>
      </c>
      <c r="BB132" s="102">
        <f>'D 207.1 - Brána 10'!F37</f>
        <v>0</v>
      </c>
      <c r="BC132" s="102">
        <f>'D 207.1 - Brána 10'!F38</f>
        <v>0</v>
      </c>
      <c r="BD132" s="104">
        <f>'D 207.1 - Brána 10'!F39</f>
        <v>0</v>
      </c>
      <c r="BT132" s="105" t="s">
        <v>85</v>
      </c>
      <c r="BV132" s="105" t="s">
        <v>78</v>
      </c>
      <c r="BW132" s="105" t="s">
        <v>274</v>
      </c>
      <c r="BX132" s="105" t="s">
        <v>271</v>
      </c>
      <c r="CL132" s="105" t="s">
        <v>19</v>
      </c>
    </row>
    <row r="133" spans="1:91" s="4" customFormat="1" ht="16.5" customHeight="1">
      <c r="A133" s="98" t="s">
        <v>86</v>
      </c>
      <c r="B133" s="53"/>
      <c r="C133" s="99"/>
      <c r="D133" s="99"/>
      <c r="E133" s="383" t="s">
        <v>275</v>
      </c>
      <c r="F133" s="383"/>
      <c r="G133" s="383"/>
      <c r="H133" s="383"/>
      <c r="I133" s="383"/>
      <c r="J133" s="99"/>
      <c r="K133" s="383" t="s">
        <v>81</v>
      </c>
      <c r="L133" s="383"/>
      <c r="M133" s="383"/>
      <c r="N133" s="383"/>
      <c r="O133" s="383"/>
      <c r="P133" s="383"/>
      <c r="Q133" s="383"/>
      <c r="R133" s="383"/>
      <c r="S133" s="383"/>
      <c r="T133" s="383"/>
      <c r="U133" s="383"/>
      <c r="V133" s="383"/>
      <c r="W133" s="383"/>
      <c r="X133" s="383"/>
      <c r="Y133" s="383"/>
      <c r="Z133" s="383"/>
      <c r="AA133" s="383"/>
      <c r="AB133" s="383"/>
      <c r="AC133" s="383"/>
      <c r="AD133" s="383"/>
      <c r="AE133" s="383"/>
      <c r="AF133" s="383"/>
      <c r="AG133" s="369">
        <f>'D 207.2 - Brána 9'!J32</f>
        <v>0</v>
      </c>
      <c r="AH133" s="370"/>
      <c r="AI133" s="370"/>
      <c r="AJ133" s="370"/>
      <c r="AK133" s="370"/>
      <c r="AL133" s="370"/>
      <c r="AM133" s="370"/>
      <c r="AN133" s="369">
        <f t="shared" si="4"/>
        <v>0</v>
      </c>
      <c r="AO133" s="370"/>
      <c r="AP133" s="370"/>
      <c r="AQ133" s="100" t="s">
        <v>89</v>
      </c>
      <c r="AR133" s="55"/>
      <c r="AS133" s="101">
        <v>0</v>
      </c>
      <c r="AT133" s="102">
        <f t="shared" si="5"/>
        <v>0</v>
      </c>
      <c r="AU133" s="103">
        <f>'D 207.2 - Brána 9'!P89</f>
        <v>0</v>
      </c>
      <c r="AV133" s="102">
        <f>'D 207.2 - Brána 9'!J35</f>
        <v>0</v>
      </c>
      <c r="AW133" s="102">
        <f>'D 207.2 - Brána 9'!J36</f>
        <v>0</v>
      </c>
      <c r="AX133" s="102">
        <f>'D 207.2 - Brána 9'!J37</f>
        <v>0</v>
      </c>
      <c r="AY133" s="102">
        <f>'D 207.2 - Brána 9'!J38</f>
        <v>0</v>
      </c>
      <c r="AZ133" s="102">
        <f>'D 207.2 - Brána 9'!F35</f>
        <v>0</v>
      </c>
      <c r="BA133" s="102">
        <f>'D 207.2 - Brána 9'!F36</f>
        <v>0</v>
      </c>
      <c r="BB133" s="102">
        <f>'D 207.2 - Brána 9'!F37</f>
        <v>0</v>
      </c>
      <c r="BC133" s="102">
        <f>'D 207.2 - Brána 9'!F38</f>
        <v>0</v>
      </c>
      <c r="BD133" s="104">
        <f>'D 207.2 - Brána 9'!F39</f>
        <v>0</v>
      </c>
      <c r="BT133" s="105" t="s">
        <v>85</v>
      </c>
      <c r="BV133" s="105" t="s">
        <v>78</v>
      </c>
      <c r="BW133" s="105" t="s">
        <v>276</v>
      </c>
      <c r="BX133" s="105" t="s">
        <v>271</v>
      </c>
      <c r="CL133" s="105" t="s">
        <v>19</v>
      </c>
    </row>
    <row r="134" spans="1:91" s="4" customFormat="1" ht="16.5" customHeight="1">
      <c r="A134" s="98" t="s">
        <v>86</v>
      </c>
      <c r="B134" s="53"/>
      <c r="C134" s="99"/>
      <c r="D134" s="99"/>
      <c r="E134" s="383" t="s">
        <v>277</v>
      </c>
      <c r="F134" s="383"/>
      <c r="G134" s="383"/>
      <c r="H134" s="383"/>
      <c r="I134" s="383"/>
      <c r="J134" s="99"/>
      <c r="K134" s="383" t="s">
        <v>119</v>
      </c>
      <c r="L134" s="383"/>
      <c r="M134" s="383"/>
      <c r="N134" s="383"/>
      <c r="O134" s="383"/>
      <c r="P134" s="383"/>
      <c r="Q134" s="383"/>
      <c r="R134" s="383"/>
      <c r="S134" s="383"/>
      <c r="T134" s="383"/>
      <c r="U134" s="383"/>
      <c r="V134" s="383"/>
      <c r="W134" s="383"/>
      <c r="X134" s="383"/>
      <c r="Y134" s="383"/>
      <c r="Z134" s="383"/>
      <c r="AA134" s="383"/>
      <c r="AB134" s="383"/>
      <c r="AC134" s="383"/>
      <c r="AD134" s="383"/>
      <c r="AE134" s="383"/>
      <c r="AF134" s="383"/>
      <c r="AG134" s="369">
        <f>'D 207.3 - Brána 8'!J32</f>
        <v>0</v>
      </c>
      <c r="AH134" s="370"/>
      <c r="AI134" s="370"/>
      <c r="AJ134" s="370"/>
      <c r="AK134" s="370"/>
      <c r="AL134" s="370"/>
      <c r="AM134" s="370"/>
      <c r="AN134" s="369">
        <f t="shared" si="4"/>
        <v>0</v>
      </c>
      <c r="AO134" s="370"/>
      <c r="AP134" s="370"/>
      <c r="AQ134" s="100" t="s">
        <v>89</v>
      </c>
      <c r="AR134" s="55"/>
      <c r="AS134" s="101">
        <v>0</v>
      </c>
      <c r="AT134" s="102">
        <f t="shared" si="5"/>
        <v>0</v>
      </c>
      <c r="AU134" s="103">
        <f>'D 207.3 - Brána 8'!P89</f>
        <v>0</v>
      </c>
      <c r="AV134" s="102">
        <f>'D 207.3 - Brána 8'!J35</f>
        <v>0</v>
      </c>
      <c r="AW134" s="102">
        <f>'D 207.3 - Brána 8'!J36</f>
        <v>0</v>
      </c>
      <c r="AX134" s="102">
        <f>'D 207.3 - Brána 8'!J37</f>
        <v>0</v>
      </c>
      <c r="AY134" s="102">
        <f>'D 207.3 - Brána 8'!J38</f>
        <v>0</v>
      </c>
      <c r="AZ134" s="102">
        <f>'D 207.3 - Brána 8'!F35</f>
        <v>0</v>
      </c>
      <c r="BA134" s="102">
        <f>'D 207.3 - Brána 8'!F36</f>
        <v>0</v>
      </c>
      <c r="BB134" s="102">
        <f>'D 207.3 - Brána 8'!F37</f>
        <v>0</v>
      </c>
      <c r="BC134" s="102">
        <f>'D 207.3 - Brána 8'!F38</f>
        <v>0</v>
      </c>
      <c r="BD134" s="104">
        <f>'D 207.3 - Brána 8'!F39</f>
        <v>0</v>
      </c>
      <c r="BT134" s="105" t="s">
        <v>85</v>
      </c>
      <c r="BV134" s="105" t="s">
        <v>78</v>
      </c>
      <c r="BW134" s="105" t="s">
        <v>278</v>
      </c>
      <c r="BX134" s="105" t="s">
        <v>271</v>
      </c>
      <c r="CL134" s="105" t="s">
        <v>19</v>
      </c>
    </row>
    <row r="135" spans="1:91" s="4" customFormat="1" ht="16.5" customHeight="1">
      <c r="A135" s="98" t="s">
        <v>86</v>
      </c>
      <c r="B135" s="53"/>
      <c r="C135" s="99"/>
      <c r="D135" s="99"/>
      <c r="E135" s="383" t="s">
        <v>279</v>
      </c>
      <c r="F135" s="383"/>
      <c r="G135" s="383"/>
      <c r="H135" s="383"/>
      <c r="I135" s="383"/>
      <c r="J135" s="99"/>
      <c r="K135" s="383" t="s">
        <v>142</v>
      </c>
      <c r="L135" s="383"/>
      <c r="M135" s="383"/>
      <c r="N135" s="383"/>
      <c r="O135" s="383"/>
      <c r="P135" s="383"/>
      <c r="Q135" s="383"/>
      <c r="R135" s="383"/>
      <c r="S135" s="383"/>
      <c r="T135" s="383"/>
      <c r="U135" s="383"/>
      <c r="V135" s="383"/>
      <c r="W135" s="383"/>
      <c r="X135" s="383"/>
      <c r="Y135" s="383"/>
      <c r="Z135" s="383"/>
      <c r="AA135" s="383"/>
      <c r="AB135" s="383"/>
      <c r="AC135" s="383"/>
      <c r="AD135" s="383"/>
      <c r="AE135" s="383"/>
      <c r="AF135" s="383"/>
      <c r="AG135" s="369">
        <f>'D 207.4 - Brána 7'!J32</f>
        <v>0</v>
      </c>
      <c r="AH135" s="370"/>
      <c r="AI135" s="370"/>
      <c r="AJ135" s="370"/>
      <c r="AK135" s="370"/>
      <c r="AL135" s="370"/>
      <c r="AM135" s="370"/>
      <c r="AN135" s="369">
        <f t="shared" si="4"/>
        <v>0</v>
      </c>
      <c r="AO135" s="370"/>
      <c r="AP135" s="370"/>
      <c r="AQ135" s="100" t="s">
        <v>89</v>
      </c>
      <c r="AR135" s="55"/>
      <c r="AS135" s="101">
        <v>0</v>
      </c>
      <c r="AT135" s="102">
        <f t="shared" si="5"/>
        <v>0</v>
      </c>
      <c r="AU135" s="103">
        <f>'D 207.4 - Brána 7'!P89</f>
        <v>0</v>
      </c>
      <c r="AV135" s="102">
        <f>'D 207.4 - Brána 7'!J35</f>
        <v>0</v>
      </c>
      <c r="AW135" s="102">
        <f>'D 207.4 - Brána 7'!J36</f>
        <v>0</v>
      </c>
      <c r="AX135" s="102">
        <f>'D 207.4 - Brána 7'!J37</f>
        <v>0</v>
      </c>
      <c r="AY135" s="102">
        <f>'D 207.4 - Brána 7'!J38</f>
        <v>0</v>
      </c>
      <c r="AZ135" s="102">
        <f>'D 207.4 - Brána 7'!F35</f>
        <v>0</v>
      </c>
      <c r="BA135" s="102">
        <f>'D 207.4 - Brána 7'!F36</f>
        <v>0</v>
      </c>
      <c r="BB135" s="102">
        <f>'D 207.4 - Brána 7'!F37</f>
        <v>0</v>
      </c>
      <c r="BC135" s="102">
        <f>'D 207.4 - Brána 7'!F38</f>
        <v>0</v>
      </c>
      <c r="BD135" s="104">
        <f>'D 207.4 - Brána 7'!F39</f>
        <v>0</v>
      </c>
      <c r="BT135" s="105" t="s">
        <v>85</v>
      </c>
      <c r="BV135" s="105" t="s">
        <v>78</v>
      </c>
      <c r="BW135" s="105" t="s">
        <v>280</v>
      </c>
      <c r="BX135" s="105" t="s">
        <v>271</v>
      </c>
      <c r="CL135" s="105" t="s">
        <v>19</v>
      </c>
    </row>
    <row r="136" spans="1:91" s="4" customFormat="1" ht="16.5" customHeight="1">
      <c r="A136" s="98" t="s">
        <v>86</v>
      </c>
      <c r="B136" s="53"/>
      <c r="C136" s="99"/>
      <c r="D136" s="99"/>
      <c r="E136" s="383" t="s">
        <v>281</v>
      </c>
      <c r="F136" s="383"/>
      <c r="G136" s="383"/>
      <c r="H136" s="383"/>
      <c r="I136" s="383"/>
      <c r="J136" s="99"/>
      <c r="K136" s="383" t="s">
        <v>282</v>
      </c>
      <c r="L136" s="383"/>
      <c r="M136" s="383"/>
      <c r="N136" s="383"/>
      <c r="O136" s="383"/>
      <c r="P136" s="383"/>
      <c r="Q136" s="383"/>
      <c r="R136" s="383"/>
      <c r="S136" s="383"/>
      <c r="T136" s="383"/>
      <c r="U136" s="383"/>
      <c r="V136" s="383"/>
      <c r="W136" s="383"/>
      <c r="X136" s="383"/>
      <c r="Y136" s="383"/>
      <c r="Z136" s="383"/>
      <c r="AA136" s="383"/>
      <c r="AB136" s="383"/>
      <c r="AC136" s="383"/>
      <c r="AD136" s="383"/>
      <c r="AE136" s="383"/>
      <c r="AF136" s="383"/>
      <c r="AG136" s="369">
        <f>'D 207.5 - Spedice'!J32</f>
        <v>0</v>
      </c>
      <c r="AH136" s="370"/>
      <c r="AI136" s="370"/>
      <c r="AJ136" s="370"/>
      <c r="AK136" s="370"/>
      <c r="AL136" s="370"/>
      <c r="AM136" s="370"/>
      <c r="AN136" s="369">
        <f t="shared" si="4"/>
        <v>0</v>
      </c>
      <c r="AO136" s="370"/>
      <c r="AP136" s="370"/>
      <c r="AQ136" s="100" t="s">
        <v>89</v>
      </c>
      <c r="AR136" s="55"/>
      <c r="AS136" s="101">
        <v>0</v>
      </c>
      <c r="AT136" s="102">
        <f t="shared" si="5"/>
        <v>0</v>
      </c>
      <c r="AU136" s="103">
        <f>'D 207.5 - Spedice'!P89</f>
        <v>0</v>
      </c>
      <c r="AV136" s="102">
        <f>'D 207.5 - Spedice'!J35</f>
        <v>0</v>
      </c>
      <c r="AW136" s="102">
        <f>'D 207.5 - Spedice'!J36</f>
        <v>0</v>
      </c>
      <c r="AX136" s="102">
        <f>'D 207.5 - Spedice'!J37</f>
        <v>0</v>
      </c>
      <c r="AY136" s="102">
        <f>'D 207.5 - Spedice'!J38</f>
        <v>0</v>
      </c>
      <c r="AZ136" s="102">
        <f>'D 207.5 - Spedice'!F35</f>
        <v>0</v>
      </c>
      <c r="BA136" s="102">
        <f>'D 207.5 - Spedice'!F36</f>
        <v>0</v>
      </c>
      <c r="BB136" s="102">
        <f>'D 207.5 - Spedice'!F37</f>
        <v>0</v>
      </c>
      <c r="BC136" s="102">
        <f>'D 207.5 - Spedice'!F38</f>
        <v>0</v>
      </c>
      <c r="BD136" s="104">
        <f>'D 207.5 - Spedice'!F39</f>
        <v>0</v>
      </c>
      <c r="BT136" s="105" t="s">
        <v>85</v>
      </c>
      <c r="BV136" s="105" t="s">
        <v>78</v>
      </c>
      <c r="BW136" s="105" t="s">
        <v>283</v>
      </c>
      <c r="BX136" s="105" t="s">
        <v>271</v>
      </c>
      <c r="CL136" s="105" t="s">
        <v>19</v>
      </c>
    </row>
    <row r="137" spans="1:91" s="4" customFormat="1" ht="16.5" customHeight="1">
      <c r="A137" s="98" t="s">
        <v>86</v>
      </c>
      <c r="B137" s="53"/>
      <c r="C137" s="99"/>
      <c r="D137" s="99"/>
      <c r="E137" s="383" t="s">
        <v>284</v>
      </c>
      <c r="F137" s="383"/>
      <c r="G137" s="383"/>
      <c r="H137" s="383"/>
      <c r="I137" s="383"/>
      <c r="J137" s="99"/>
      <c r="K137" s="383" t="s">
        <v>208</v>
      </c>
      <c r="L137" s="383"/>
      <c r="M137" s="383"/>
      <c r="N137" s="383"/>
      <c r="O137" s="383"/>
      <c r="P137" s="383"/>
      <c r="Q137" s="383"/>
      <c r="R137" s="383"/>
      <c r="S137" s="383"/>
      <c r="T137" s="383"/>
      <c r="U137" s="383"/>
      <c r="V137" s="383"/>
      <c r="W137" s="383"/>
      <c r="X137" s="383"/>
      <c r="Y137" s="383"/>
      <c r="Z137" s="383"/>
      <c r="AA137" s="383"/>
      <c r="AB137" s="383"/>
      <c r="AC137" s="383"/>
      <c r="AD137" s="383"/>
      <c r="AE137" s="383"/>
      <c r="AF137" s="383"/>
      <c r="AG137" s="369">
        <f>'D 207.6 - Odpadové hospod...'!J32</f>
        <v>0</v>
      </c>
      <c r="AH137" s="370"/>
      <c r="AI137" s="370"/>
      <c r="AJ137" s="370"/>
      <c r="AK137" s="370"/>
      <c r="AL137" s="370"/>
      <c r="AM137" s="370"/>
      <c r="AN137" s="369">
        <f t="shared" si="4"/>
        <v>0</v>
      </c>
      <c r="AO137" s="370"/>
      <c r="AP137" s="370"/>
      <c r="AQ137" s="100" t="s">
        <v>89</v>
      </c>
      <c r="AR137" s="55"/>
      <c r="AS137" s="101">
        <v>0</v>
      </c>
      <c r="AT137" s="102">
        <f t="shared" si="5"/>
        <v>0</v>
      </c>
      <c r="AU137" s="103">
        <f>'D 207.6 - Odpadové hospod...'!P89</f>
        <v>0</v>
      </c>
      <c r="AV137" s="102">
        <f>'D 207.6 - Odpadové hospod...'!J35</f>
        <v>0</v>
      </c>
      <c r="AW137" s="102">
        <f>'D 207.6 - Odpadové hospod...'!J36</f>
        <v>0</v>
      </c>
      <c r="AX137" s="102">
        <f>'D 207.6 - Odpadové hospod...'!J37</f>
        <v>0</v>
      </c>
      <c r="AY137" s="102">
        <f>'D 207.6 - Odpadové hospod...'!J38</f>
        <v>0</v>
      </c>
      <c r="AZ137" s="102">
        <f>'D 207.6 - Odpadové hospod...'!F35</f>
        <v>0</v>
      </c>
      <c r="BA137" s="102">
        <f>'D 207.6 - Odpadové hospod...'!F36</f>
        <v>0</v>
      </c>
      <c r="BB137" s="102">
        <f>'D 207.6 - Odpadové hospod...'!F37</f>
        <v>0</v>
      </c>
      <c r="BC137" s="102">
        <f>'D 207.6 - Odpadové hospod...'!F38</f>
        <v>0</v>
      </c>
      <c r="BD137" s="104">
        <f>'D 207.6 - Odpadové hospod...'!F39</f>
        <v>0</v>
      </c>
      <c r="BT137" s="105" t="s">
        <v>85</v>
      </c>
      <c r="BV137" s="105" t="s">
        <v>78</v>
      </c>
      <c r="BW137" s="105" t="s">
        <v>285</v>
      </c>
      <c r="BX137" s="105" t="s">
        <v>271</v>
      </c>
      <c r="CL137" s="105" t="s">
        <v>19</v>
      </c>
    </row>
    <row r="138" spans="1:91" s="7" customFormat="1" ht="16.5" customHeight="1">
      <c r="A138" s="98" t="s">
        <v>86</v>
      </c>
      <c r="B138" s="88"/>
      <c r="C138" s="89"/>
      <c r="D138" s="394" t="s">
        <v>286</v>
      </c>
      <c r="E138" s="394"/>
      <c r="F138" s="394"/>
      <c r="G138" s="394"/>
      <c r="H138" s="394"/>
      <c r="I138" s="90"/>
      <c r="J138" s="394" t="s">
        <v>287</v>
      </c>
      <c r="K138" s="394"/>
      <c r="L138" s="394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84">
        <f>'D 208 - Venkovní osvětlení'!J30</f>
        <v>0</v>
      </c>
      <c r="AH138" s="385"/>
      <c r="AI138" s="385"/>
      <c r="AJ138" s="385"/>
      <c r="AK138" s="385"/>
      <c r="AL138" s="385"/>
      <c r="AM138" s="385"/>
      <c r="AN138" s="384">
        <f t="shared" si="4"/>
        <v>0</v>
      </c>
      <c r="AO138" s="385"/>
      <c r="AP138" s="385"/>
      <c r="AQ138" s="91" t="s">
        <v>82</v>
      </c>
      <c r="AR138" s="92"/>
      <c r="AS138" s="93">
        <v>0</v>
      </c>
      <c r="AT138" s="94">
        <f t="shared" si="5"/>
        <v>0</v>
      </c>
      <c r="AU138" s="95">
        <f>'D 208 - Venkovní osvětlení'!P84</f>
        <v>0</v>
      </c>
      <c r="AV138" s="94">
        <f>'D 208 - Venkovní osvětlení'!J33</f>
        <v>0</v>
      </c>
      <c r="AW138" s="94">
        <f>'D 208 - Venkovní osvětlení'!J34</f>
        <v>0</v>
      </c>
      <c r="AX138" s="94">
        <f>'D 208 - Venkovní osvětlení'!J35</f>
        <v>0</v>
      </c>
      <c r="AY138" s="94">
        <f>'D 208 - Venkovní osvětlení'!J36</f>
        <v>0</v>
      </c>
      <c r="AZ138" s="94">
        <f>'D 208 - Venkovní osvětlení'!F33</f>
        <v>0</v>
      </c>
      <c r="BA138" s="94">
        <f>'D 208 - Venkovní osvětlení'!F34</f>
        <v>0</v>
      </c>
      <c r="BB138" s="94">
        <f>'D 208 - Venkovní osvětlení'!F35</f>
        <v>0</v>
      </c>
      <c r="BC138" s="94">
        <f>'D 208 - Venkovní osvětlení'!F36</f>
        <v>0</v>
      </c>
      <c r="BD138" s="96">
        <f>'D 208 - Venkovní osvětlení'!F37</f>
        <v>0</v>
      </c>
      <c r="BT138" s="97" t="s">
        <v>83</v>
      </c>
      <c r="BV138" s="97" t="s">
        <v>78</v>
      </c>
      <c r="BW138" s="97" t="s">
        <v>288</v>
      </c>
      <c r="BX138" s="97" t="s">
        <v>5</v>
      </c>
      <c r="CL138" s="97" t="s">
        <v>19</v>
      </c>
      <c r="CM138" s="97" t="s">
        <v>85</v>
      </c>
    </row>
    <row r="139" spans="1:91" s="7" customFormat="1" ht="16.5" customHeight="1">
      <c r="B139" s="88"/>
      <c r="C139" s="89"/>
      <c r="D139" s="394" t="s">
        <v>289</v>
      </c>
      <c r="E139" s="394"/>
      <c r="F139" s="394"/>
      <c r="G139" s="394"/>
      <c r="H139" s="394"/>
      <c r="I139" s="90"/>
      <c r="J139" s="394" t="s">
        <v>290</v>
      </c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86">
        <f>ROUND(SUM(AG140:AG144),2)</f>
        <v>0</v>
      </c>
      <c r="AH139" s="385"/>
      <c r="AI139" s="385"/>
      <c r="AJ139" s="385"/>
      <c r="AK139" s="385"/>
      <c r="AL139" s="385"/>
      <c r="AM139" s="385"/>
      <c r="AN139" s="384">
        <f t="shared" si="4"/>
        <v>0</v>
      </c>
      <c r="AO139" s="385"/>
      <c r="AP139" s="385"/>
      <c r="AQ139" s="91" t="s">
        <v>82</v>
      </c>
      <c r="AR139" s="92"/>
      <c r="AS139" s="93">
        <f>ROUND(SUM(AS140:AS144),2)</f>
        <v>0</v>
      </c>
      <c r="AT139" s="94">
        <f t="shared" si="5"/>
        <v>0</v>
      </c>
      <c r="AU139" s="95">
        <f>ROUND(SUM(AU140:AU144),5)</f>
        <v>0</v>
      </c>
      <c r="AV139" s="94">
        <f>ROUND(AZ139*L29,2)</f>
        <v>0</v>
      </c>
      <c r="AW139" s="94">
        <f>ROUND(BA139*L30,2)</f>
        <v>0</v>
      </c>
      <c r="AX139" s="94">
        <f>ROUND(BB139*L29,2)</f>
        <v>0</v>
      </c>
      <c r="AY139" s="94">
        <f>ROUND(BC139*L30,2)</f>
        <v>0</v>
      </c>
      <c r="AZ139" s="94">
        <f>ROUND(SUM(AZ140:AZ144),2)</f>
        <v>0</v>
      </c>
      <c r="BA139" s="94">
        <f>ROUND(SUM(BA140:BA144),2)</f>
        <v>0</v>
      </c>
      <c r="BB139" s="94">
        <f>ROUND(SUM(BB140:BB144),2)</f>
        <v>0</v>
      </c>
      <c r="BC139" s="94">
        <f>ROUND(SUM(BC140:BC144),2)</f>
        <v>0</v>
      </c>
      <c r="BD139" s="96">
        <f>ROUND(SUM(BD140:BD144),2)</f>
        <v>0</v>
      </c>
      <c r="BS139" s="97" t="s">
        <v>75</v>
      </c>
      <c r="BT139" s="97" t="s">
        <v>83</v>
      </c>
      <c r="BU139" s="97" t="s">
        <v>77</v>
      </c>
      <c r="BV139" s="97" t="s">
        <v>78</v>
      </c>
      <c r="BW139" s="97" t="s">
        <v>291</v>
      </c>
      <c r="BX139" s="97" t="s">
        <v>5</v>
      </c>
      <c r="CL139" s="97" t="s">
        <v>19</v>
      </c>
      <c r="CM139" s="97" t="s">
        <v>85</v>
      </c>
    </row>
    <row r="140" spans="1:91" s="4" customFormat="1" ht="16.5" customHeight="1">
      <c r="A140" s="98" t="s">
        <v>86</v>
      </c>
      <c r="B140" s="53"/>
      <c r="C140" s="99"/>
      <c r="D140" s="99"/>
      <c r="E140" s="383" t="s">
        <v>292</v>
      </c>
      <c r="F140" s="383"/>
      <c r="G140" s="383"/>
      <c r="H140" s="383"/>
      <c r="I140" s="383"/>
      <c r="J140" s="99"/>
      <c r="K140" s="383" t="s">
        <v>81</v>
      </c>
      <c r="L140" s="383"/>
      <c r="M140" s="383"/>
      <c r="N140" s="383"/>
      <c r="O140" s="383"/>
      <c r="P140" s="383"/>
      <c r="Q140" s="383"/>
      <c r="R140" s="383"/>
      <c r="S140" s="383"/>
      <c r="T140" s="383"/>
      <c r="U140" s="383"/>
      <c r="V140" s="383"/>
      <c r="W140" s="383"/>
      <c r="X140" s="383"/>
      <c r="Y140" s="383"/>
      <c r="Z140" s="383"/>
      <c r="AA140" s="383"/>
      <c r="AB140" s="383"/>
      <c r="AC140" s="383"/>
      <c r="AD140" s="383"/>
      <c r="AE140" s="383"/>
      <c r="AF140" s="383"/>
      <c r="AG140" s="369">
        <f>'D 209.1 - Brána 9'!J32</f>
        <v>0</v>
      </c>
      <c r="AH140" s="370"/>
      <c r="AI140" s="370"/>
      <c r="AJ140" s="370"/>
      <c r="AK140" s="370"/>
      <c r="AL140" s="370"/>
      <c r="AM140" s="370"/>
      <c r="AN140" s="369">
        <f t="shared" si="4"/>
        <v>0</v>
      </c>
      <c r="AO140" s="370"/>
      <c r="AP140" s="370"/>
      <c r="AQ140" s="100" t="s">
        <v>89</v>
      </c>
      <c r="AR140" s="55"/>
      <c r="AS140" s="101">
        <v>0</v>
      </c>
      <c r="AT140" s="102">
        <f t="shared" si="5"/>
        <v>0</v>
      </c>
      <c r="AU140" s="103">
        <f>'D 209.1 - Brána 9'!P89</f>
        <v>0</v>
      </c>
      <c r="AV140" s="102">
        <f>'D 209.1 - Brána 9'!J35</f>
        <v>0</v>
      </c>
      <c r="AW140" s="102">
        <f>'D 209.1 - Brána 9'!J36</f>
        <v>0</v>
      </c>
      <c r="AX140" s="102">
        <f>'D 209.1 - Brána 9'!J37</f>
        <v>0</v>
      </c>
      <c r="AY140" s="102">
        <f>'D 209.1 - Brána 9'!J38</f>
        <v>0</v>
      </c>
      <c r="AZ140" s="102">
        <f>'D 209.1 - Brána 9'!F35</f>
        <v>0</v>
      </c>
      <c r="BA140" s="102">
        <f>'D 209.1 - Brána 9'!F36</f>
        <v>0</v>
      </c>
      <c r="BB140" s="102">
        <f>'D 209.1 - Brána 9'!F37</f>
        <v>0</v>
      </c>
      <c r="BC140" s="102">
        <f>'D 209.1 - Brána 9'!F38</f>
        <v>0</v>
      </c>
      <c r="BD140" s="104">
        <f>'D 209.1 - Brána 9'!F39</f>
        <v>0</v>
      </c>
      <c r="BT140" s="105" t="s">
        <v>85</v>
      </c>
      <c r="BV140" s="105" t="s">
        <v>78</v>
      </c>
      <c r="BW140" s="105" t="s">
        <v>293</v>
      </c>
      <c r="BX140" s="105" t="s">
        <v>291</v>
      </c>
      <c r="CL140" s="105" t="s">
        <v>19</v>
      </c>
    </row>
    <row r="141" spans="1:91" s="4" customFormat="1" ht="16.5" customHeight="1">
      <c r="A141" s="98" t="s">
        <v>86</v>
      </c>
      <c r="B141" s="53"/>
      <c r="C141" s="99"/>
      <c r="D141" s="99"/>
      <c r="E141" s="383" t="s">
        <v>294</v>
      </c>
      <c r="F141" s="383"/>
      <c r="G141" s="383"/>
      <c r="H141" s="383"/>
      <c r="I141" s="383"/>
      <c r="J141" s="99"/>
      <c r="K141" s="383" t="s">
        <v>119</v>
      </c>
      <c r="L141" s="383"/>
      <c r="M141" s="383"/>
      <c r="N141" s="383"/>
      <c r="O141" s="383"/>
      <c r="P141" s="383"/>
      <c r="Q141" s="383"/>
      <c r="R141" s="383"/>
      <c r="S141" s="383"/>
      <c r="T141" s="383"/>
      <c r="U141" s="383"/>
      <c r="V141" s="383"/>
      <c r="W141" s="383"/>
      <c r="X141" s="383"/>
      <c r="Y141" s="383"/>
      <c r="Z141" s="383"/>
      <c r="AA141" s="383"/>
      <c r="AB141" s="383"/>
      <c r="AC141" s="383"/>
      <c r="AD141" s="383"/>
      <c r="AE141" s="383"/>
      <c r="AF141" s="383"/>
      <c r="AG141" s="369">
        <f>'D 209.2 - Brána 8'!J32</f>
        <v>0</v>
      </c>
      <c r="AH141" s="370"/>
      <c r="AI141" s="370"/>
      <c r="AJ141" s="370"/>
      <c r="AK141" s="370"/>
      <c r="AL141" s="370"/>
      <c r="AM141" s="370"/>
      <c r="AN141" s="369">
        <f t="shared" si="4"/>
        <v>0</v>
      </c>
      <c r="AO141" s="370"/>
      <c r="AP141" s="370"/>
      <c r="AQ141" s="100" t="s">
        <v>89</v>
      </c>
      <c r="AR141" s="55"/>
      <c r="AS141" s="101">
        <v>0</v>
      </c>
      <c r="AT141" s="102">
        <f t="shared" si="5"/>
        <v>0</v>
      </c>
      <c r="AU141" s="103">
        <f>'D 209.2 - Brána 8'!P89</f>
        <v>0</v>
      </c>
      <c r="AV141" s="102">
        <f>'D 209.2 - Brána 8'!J35</f>
        <v>0</v>
      </c>
      <c r="AW141" s="102">
        <f>'D 209.2 - Brána 8'!J36</f>
        <v>0</v>
      </c>
      <c r="AX141" s="102">
        <f>'D 209.2 - Brána 8'!J37</f>
        <v>0</v>
      </c>
      <c r="AY141" s="102">
        <f>'D 209.2 - Brána 8'!J38</f>
        <v>0</v>
      </c>
      <c r="AZ141" s="102">
        <f>'D 209.2 - Brána 8'!F35</f>
        <v>0</v>
      </c>
      <c r="BA141" s="102">
        <f>'D 209.2 - Brána 8'!F36</f>
        <v>0</v>
      </c>
      <c r="BB141" s="102">
        <f>'D 209.2 - Brána 8'!F37</f>
        <v>0</v>
      </c>
      <c r="BC141" s="102">
        <f>'D 209.2 - Brána 8'!F38</f>
        <v>0</v>
      </c>
      <c r="BD141" s="104">
        <f>'D 209.2 - Brána 8'!F39</f>
        <v>0</v>
      </c>
      <c r="BT141" s="105" t="s">
        <v>85</v>
      </c>
      <c r="BV141" s="105" t="s">
        <v>78</v>
      </c>
      <c r="BW141" s="105" t="s">
        <v>295</v>
      </c>
      <c r="BX141" s="105" t="s">
        <v>291</v>
      </c>
      <c r="CL141" s="105" t="s">
        <v>19</v>
      </c>
    </row>
    <row r="142" spans="1:91" s="4" customFormat="1" ht="16.5" customHeight="1">
      <c r="A142" s="98" t="s">
        <v>86</v>
      </c>
      <c r="B142" s="53"/>
      <c r="C142" s="99"/>
      <c r="D142" s="99"/>
      <c r="E142" s="383" t="s">
        <v>296</v>
      </c>
      <c r="F142" s="383"/>
      <c r="G142" s="383"/>
      <c r="H142" s="383"/>
      <c r="I142" s="383"/>
      <c r="J142" s="99"/>
      <c r="K142" s="383" t="s">
        <v>142</v>
      </c>
      <c r="L142" s="383"/>
      <c r="M142" s="383"/>
      <c r="N142" s="383"/>
      <c r="O142" s="383"/>
      <c r="P142" s="383"/>
      <c r="Q142" s="383"/>
      <c r="R142" s="383"/>
      <c r="S142" s="383"/>
      <c r="T142" s="383"/>
      <c r="U142" s="383"/>
      <c r="V142" s="383"/>
      <c r="W142" s="383"/>
      <c r="X142" s="383"/>
      <c r="Y142" s="383"/>
      <c r="Z142" s="383"/>
      <c r="AA142" s="383"/>
      <c r="AB142" s="383"/>
      <c r="AC142" s="383"/>
      <c r="AD142" s="383"/>
      <c r="AE142" s="383"/>
      <c r="AF142" s="383"/>
      <c r="AG142" s="369">
        <f>'D 209.3 - Brána 7'!J32</f>
        <v>0</v>
      </c>
      <c r="AH142" s="370"/>
      <c r="AI142" s="370"/>
      <c r="AJ142" s="370"/>
      <c r="AK142" s="370"/>
      <c r="AL142" s="370"/>
      <c r="AM142" s="370"/>
      <c r="AN142" s="369">
        <f t="shared" si="4"/>
        <v>0</v>
      </c>
      <c r="AO142" s="370"/>
      <c r="AP142" s="370"/>
      <c r="AQ142" s="100" t="s">
        <v>89</v>
      </c>
      <c r="AR142" s="55"/>
      <c r="AS142" s="101">
        <v>0</v>
      </c>
      <c r="AT142" s="102">
        <f t="shared" si="5"/>
        <v>0</v>
      </c>
      <c r="AU142" s="103">
        <f>'D 209.3 - Brána 7'!P90</f>
        <v>0</v>
      </c>
      <c r="AV142" s="102">
        <f>'D 209.3 - Brána 7'!J35</f>
        <v>0</v>
      </c>
      <c r="AW142" s="102">
        <f>'D 209.3 - Brána 7'!J36</f>
        <v>0</v>
      </c>
      <c r="AX142" s="102">
        <f>'D 209.3 - Brána 7'!J37</f>
        <v>0</v>
      </c>
      <c r="AY142" s="102">
        <f>'D 209.3 - Brána 7'!J38</f>
        <v>0</v>
      </c>
      <c r="AZ142" s="102">
        <f>'D 209.3 - Brána 7'!F35</f>
        <v>0</v>
      </c>
      <c r="BA142" s="102">
        <f>'D 209.3 - Brána 7'!F36</f>
        <v>0</v>
      </c>
      <c r="BB142" s="102">
        <f>'D 209.3 - Brána 7'!F37</f>
        <v>0</v>
      </c>
      <c r="BC142" s="102">
        <f>'D 209.3 - Brána 7'!F38</f>
        <v>0</v>
      </c>
      <c r="BD142" s="104">
        <f>'D 209.3 - Brána 7'!F39</f>
        <v>0</v>
      </c>
      <c r="BT142" s="105" t="s">
        <v>85</v>
      </c>
      <c r="BV142" s="105" t="s">
        <v>78</v>
      </c>
      <c r="BW142" s="105" t="s">
        <v>297</v>
      </c>
      <c r="BX142" s="105" t="s">
        <v>291</v>
      </c>
      <c r="CL142" s="105" t="s">
        <v>19</v>
      </c>
    </row>
    <row r="143" spans="1:91" s="4" customFormat="1" ht="16.5" customHeight="1">
      <c r="A143" s="98" t="s">
        <v>86</v>
      </c>
      <c r="B143" s="53"/>
      <c r="C143" s="99"/>
      <c r="D143" s="99"/>
      <c r="E143" s="383" t="s">
        <v>298</v>
      </c>
      <c r="F143" s="383"/>
      <c r="G143" s="383"/>
      <c r="H143" s="383"/>
      <c r="I143" s="383"/>
      <c r="J143" s="99"/>
      <c r="K143" s="383" t="s">
        <v>282</v>
      </c>
      <c r="L143" s="383"/>
      <c r="M143" s="383"/>
      <c r="N143" s="383"/>
      <c r="O143" s="383"/>
      <c r="P143" s="383"/>
      <c r="Q143" s="383"/>
      <c r="R143" s="383"/>
      <c r="S143" s="383"/>
      <c r="T143" s="383"/>
      <c r="U143" s="383"/>
      <c r="V143" s="383"/>
      <c r="W143" s="383"/>
      <c r="X143" s="383"/>
      <c r="Y143" s="383"/>
      <c r="Z143" s="383"/>
      <c r="AA143" s="383"/>
      <c r="AB143" s="383"/>
      <c r="AC143" s="383"/>
      <c r="AD143" s="383"/>
      <c r="AE143" s="383"/>
      <c r="AF143" s="383"/>
      <c r="AG143" s="369">
        <f>'D 209.4 - Spedice'!J32</f>
        <v>0</v>
      </c>
      <c r="AH143" s="370"/>
      <c r="AI143" s="370"/>
      <c r="AJ143" s="370"/>
      <c r="AK143" s="370"/>
      <c r="AL143" s="370"/>
      <c r="AM143" s="370"/>
      <c r="AN143" s="369">
        <f t="shared" si="4"/>
        <v>0</v>
      </c>
      <c r="AO143" s="370"/>
      <c r="AP143" s="370"/>
      <c r="AQ143" s="100" t="s">
        <v>89</v>
      </c>
      <c r="AR143" s="55"/>
      <c r="AS143" s="101">
        <v>0</v>
      </c>
      <c r="AT143" s="102">
        <f t="shared" si="5"/>
        <v>0</v>
      </c>
      <c r="AU143" s="103">
        <f>'D 209.4 - Spedice'!P89</f>
        <v>0</v>
      </c>
      <c r="AV143" s="102">
        <f>'D 209.4 - Spedice'!J35</f>
        <v>0</v>
      </c>
      <c r="AW143" s="102">
        <f>'D 209.4 - Spedice'!J36</f>
        <v>0</v>
      </c>
      <c r="AX143" s="102">
        <f>'D 209.4 - Spedice'!J37</f>
        <v>0</v>
      </c>
      <c r="AY143" s="102">
        <f>'D 209.4 - Spedice'!J38</f>
        <v>0</v>
      </c>
      <c r="AZ143" s="102">
        <f>'D 209.4 - Spedice'!F35</f>
        <v>0</v>
      </c>
      <c r="BA143" s="102">
        <f>'D 209.4 - Spedice'!F36</f>
        <v>0</v>
      </c>
      <c r="BB143" s="102">
        <f>'D 209.4 - Spedice'!F37</f>
        <v>0</v>
      </c>
      <c r="BC143" s="102">
        <f>'D 209.4 - Spedice'!F38</f>
        <v>0</v>
      </c>
      <c r="BD143" s="104">
        <f>'D 209.4 - Spedice'!F39</f>
        <v>0</v>
      </c>
      <c r="BT143" s="105" t="s">
        <v>85</v>
      </c>
      <c r="BV143" s="105" t="s">
        <v>78</v>
      </c>
      <c r="BW143" s="105" t="s">
        <v>299</v>
      </c>
      <c r="BX143" s="105" t="s">
        <v>291</v>
      </c>
      <c r="CL143" s="105" t="s">
        <v>19</v>
      </c>
    </row>
    <row r="144" spans="1:91" s="4" customFormat="1" ht="16.5" customHeight="1">
      <c r="A144" s="98" t="s">
        <v>86</v>
      </c>
      <c r="B144" s="53"/>
      <c r="C144" s="99"/>
      <c r="D144" s="99"/>
      <c r="E144" s="383" t="s">
        <v>300</v>
      </c>
      <c r="F144" s="383"/>
      <c r="G144" s="383"/>
      <c r="H144" s="383"/>
      <c r="I144" s="383"/>
      <c r="J144" s="99"/>
      <c r="K144" s="383" t="s">
        <v>208</v>
      </c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383"/>
      <c r="Y144" s="383"/>
      <c r="Z144" s="383"/>
      <c r="AA144" s="383"/>
      <c r="AB144" s="383"/>
      <c r="AC144" s="383"/>
      <c r="AD144" s="383"/>
      <c r="AE144" s="383"/>
      <c r="AF144" s="383"/>
      <c r="AG144" s="369">
        <f>'D 209.5 - Odpadové hospod...'!J32</f>
        <v>0</v>
      </c>
      <c r="AH144" s="370"/>
      <c r="AI144" s="370"/>
      <c r="AJ144" s="370"/>
      <c r="AK144" s="370"/>
      <c r="AL144" s="370"/>
      <c r="AM144" s="370"/>
      <c r="AN144" s="369">
        <f t="shared" si="4"/>
        <v>0</v>
      </c>
      <c r="AO144" s="370"/>
      <c r="AP144" s="370"/>
      <c r="AQ144" s="100" t="s">
        <v>89</v>
      </c>
      <c r="AR144" s="55"/>
      <c r="AS144" s="101">
        <v>0</v>
      </c>
      <c r="AT144" s="102">
        <f t="shared" si="5"/>
        <v>0</v>
      </c>
      <c r="AU144" s="103">
        <f>'D 209.5 - Odpadové hospod...'!P89</f>
        <v>0</v>
      </c>
      <c r="AV144" s="102">
        <f>'D 209.5 - Odpadové hospod...'!J35</f>
        <v>0</v>
      </c>
      <c r="AW144" s="102">
        <f>'D 209.5 - Odpadové hospod...'!J36</f>
        <v>0</v>
      </c>
      <c r="AX144" s="102">
        <f>'D 209.5 - Odpadové hospod...'!J37</f>
        <v>0</v>
      </c>
      <c r="AY144" s="102">
        <f>'D 209.5 - Odpadové hospod...'!J38</f>
        <v>0</v>
      </c>
      <c r="AZ144" s="102">
        <f>'D 209.5 - Odpadové hospod...'!F35</f>
        <v>0</v>
      </c>
      <c r="BA144" s="102">
        <f>'D 209.5 - Odpadové hospod...'!F36</f>
        <v>0</v>
      </c>
      <c r="BB144" s="102">
        <f>'D 209.5 - Odpadové hospod...'!F37</f>
        <v>0</v>
      </c>
      <c r="BC144" s="102">
        <f>'D 209.5 - Odpadové hospod...'!F38</f>
        <v>0</v>
      </c>
      <c r="BD144" s="104">
        <f>'D 209.5 - Odpadové hospod...'!F39</f>
        <v>0</v>
      </c>
      <c r="BT144" s="105" t="s">
        <v>85</v>
      </c>
      <c r="BV144" s="105" t="s">
        <v>78</v>
      </c>
      <c r="BW144" s="105" t="s">
        <v>301</v>
      </c>
      <c r="BX144" s="105" t="s">
        <v>291</v>
      </c>
      <c r="CL144" s="105" t="s">
        <v>19</v>
      </c>
    </row>
    <row r="145" spans="1:91" s="7" customFormat="1" ht="16.5" customHeight="1">
      <c r="A145" s="98" t="s">
        <v>86</v>
      </c>
      <c r="B145" s="88"/>
      <c r="C145" s="89"/>
      <c r="D145" s="394" t="s">
        <v>302</v>
      </c>
      <c r="E145" s="394"/>
      <c r="F145" s="394"/>
      <c r="G145" s="394"/>
      <c r="H145" s="394"/>
      <c r="I145" s="90"/>
      <c r="J145" s="394" t="s">
        <v>303</v>
      </c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84">
        <f>'D 210 - Odlučovač ropných...'!J30</f>
        <v>0</v>
      </c>
      <c r="AH145" s="385"/>
      <c r="AI145" s="385"/>
      <c r="AJ145" s="385"/>
      <c r="AK145" s="385"/>
      <c r="AL145" s="385"/>
      <c r="AM145" s="385"/>
      <c r="AN145" s="384">
        <f t="shared" si="4"/>
        <v>0</v>
      </c>
      <c r="AO145" s="385"/>
      <c r="AP145" s="385"/>
      <c r="AQ145" s="91" t="s">
        <v>82</v>
      </c>
      <c r="AR145" s="92"/>
      <c r="AS145" s="93">
        <v>0</v>
      </c>
      <c r="AT145" s="94">
        <f t="shared" si="5"/>
        <v>0</v>
      </c>
      <c r="AU145" s="95">
        <f>'D 210 - Odlučovač ropných...'!P82</f>
        <v>0</v>
      </c>
      <c r="AV145" s="94">
        <f>'D 210 - Odlučovač ropných...'!J33</f>
        <v>0</v>
      </c>
      <c r="AW145" s="94">
        <f>'D 210 - Odlučovač ropných...'!J34</f>
        <v>0</v>
      </c>
      <c r="AX145" s="94">
        <f>'D 210 - Odlučovač ropných...'!J35</f>
        <v>0</v>
      </c>
      <c r="AY145" s="94">
        <f>'D 210 - Odlučovač ropných...'!J36</f>
        <v>0</v>
      </c>
      <c r="AZ145" s="94">
        <f>'D 210 - Odlučovač ropných...'!F33</f>
        <v>0</v>
      </c>
      <c r="BA145" s="94">
        <f>'D 210 - Odlučovač ropných...'!F34</f>
        <v>0</v>
      </c>
      <c r="BB145" s="94">
        <f>'D 210 - Odlučovač ropných...'!F35</f>
        <v>0</v>
      </c>
      <c r="BC145" s="94">
        <f>'D 210 - Odlučovač ropných...'!F36</f>
        <v>0</v>
      </c>
      <c r="BD145" s="96">
        <f>'D 210 - Odlučovač ropných...'!F37</f>
        <v>0</v>
      </c>
      <c r="BT145" s="97" t="s">
        <v>83</v>
      </c>
      <c r="BV145" s="97" t="s">
        <v>78</v>
      </c>
      <c r="BW145" s="97" t="s">
        <v>304</v>
      </c>
      <c r="BX145" s="97" t="s">
        <v>5</v>
      </c>
      <c r="CL145" s="97" t="s">
        <v>19</v>
      </c>
      <c r="CM145" s="97" t="s">
        <v>85</v>
      </c>
    </row>
    <row r="146" spans="1:91" s="7" customFormat="1" ht="24.75" customHeight="1">
      <c r="A146" s="98" t="s">
        <v>86</v>
      </c>
      <c r="B146" s="88"/>
      <c r="C146" s="89"/>
      <c r="D146" s="394" t="s">
        <v>305</v>
      </c>
      <c r="E146" s="394"/>
      <c r="F146" s="394"/>
      <c r="G146" s="394"/>
      <c r="H146" s="394"/>
      <c r="I146" s="90"/>
      <c r="J146" s="394" t="s">
        <v>306</v>
      </c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84">
        <f>'IO 314 - Splašková kanali...'!J30</f>
        <v>0</v>
      </c>
      <c r="AH146" s="385"/>
      <c r="AI146" s="385"/>
      <c r="AJ146" s="385"/>
      <c r="AK146" s="385"/>
      <c r="AL146" s="385"/>
      <c r="AM146" s="385"/>
      <c r="AN146" s="384">
        <f t="shared" si="4"/>
        <v>0</v>
      </c>
      <c r="AO146" s="385"/>
      <c r="AP146" s="385"/>
      <c r="AQ146" s="91" t="s">
        <v>82</v>
      </c>
      <c r="AR146" s="92"/>
      <c r="AS146" s="93">
        <v>0</v>
      </c>
      <c r="AT146" s="94">
        <f t="shared" si="5"/>
        <v>0</v>
      </c>
      <c r="AU146" s="95">
        <f>'IO 314 - Splašková kanali...'!P88</f>
        <v>0</v>
      </c>
      <c r="AV146" s="94">
        <f>'IO 314 - Splašková kanali...'!J33</f>
        <v>0</v>
      </c>
      <c r="AW146" s="94">
        <f>'IO 314 - Splašková kanali...'!J34</f>
        <v>0</v>
      </c>
      <c r="AX146" s="94">
        <f>'IO 314 - Splašková kanali...'!J35</f>
        <v>0</v>
      </c>
      <c r="AY146" s="94">
        <f>'IO 314 - Splašková kanali...'!J36</f>
        <v>0</v>
      </c>
      <c r="AZ146" s="94">
        <f>'IO 314 - Splašková kanali...'!F33</f>
        <v>0</v>
      </c>
      <c r="BA146" s="94">
        <f>'IO 314 - Splašková kanali...'!F34</f>
        <v>0</v>
      </c>
      <c r="BB146" s="94">
        <f>'IO 314 - Splašková kanali...'!F35</f>
        <v>0</v>
      </c>
      <c r="BC146" s="94">
        <f>'IO 314 - Splašková kanali...'!F36</f>
        <v>0</v>
      </c>
      <c r="BD146" s="96">
        <f>'IO 314 - Splašková kanali...'!F37</f>
        <v>0</v>
      </c>
      <c r="BT146" s="97" t="s">
        <v>83</v>
      </c>
      <c r="BV146" s="97" t="s">
        <v>78</v>
      </c>
      <c r="BW146" s="97" t="s">
        <v>307</v>
      </c>
      <c r="BX146" s="97" t="s">
        <v>5</v>
      </c>
      <c r="CL146" s="97" t="s">
        <v>19</v>
      </c>
      <c r="CM146" s="97" t="s">
        <v>85</v>
      </c>
    </row>
    <row r="147" spans="1:91" s="7" customFormat="1" ht="16.5" customHeight="1">
      <c r="A147" s="98" t="s">
        <v>86</v>
      </c>
      <c r="B147" s="88"/>
      <c r="C147" s="89"/>
      <c r="D147" s="394" t="s">
        <v>308</v>
      </c>
      <c r="E147" s="394"/>
      <c r="F147" s="394"/>
      <c r="G147" s="394"/>
      <c r="H147" s="394"/>
      <c r="I147" s="90"/>
      <c r="J147" s="394" t="s">
        <v>309</v>
      </c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84">
        <f>'VRN - Vedlejší rozpočtové...'!J30</f>
        <v>0</v>
      </c>
      <c r="AH147" s="385"/>
      <c r="AI147" s="385"/>
      <c r="AJ147" s="385"/>
      <c r="AK147" s="385"/>
      <c r="AL147" s="385"/>
      <c r="AM147" s="385"/>
      <c r="AN147" s="384">
        <f t="shared" si="4"/>
        <v>0</v>
      </c>
      <c r="AO147" s="385"/>
      <c r="AP147" s="385"/>
      <c r="AQ147" s="91" t="s">
        <v>82</v>
      </c>
      <c r="AR147" s="92"/>
      <c r="AS147" s="106">
        <v>0</v>
      </c>
      <c r="AT147" s="107">
        <f t="shared" si="5"/>
        <v>0</v>
      </c>
      <c r="AU147" s="108">
        <f>'VRN - Vedlejší rozpočtové...'!P80</f>
        <v>0</v>
      </c>
      <c r="AV147" s="107">
        <f>'VRN - Vedlejší rozpočtové...'!J33</f>
        <v>0</v>
      </c>
      <c r="AW147" s="107">
        <f>'VRN - Vedlejší rozpočtové...'!J34</f>
        <v>0</v>
      </c>
      <c r="AX147" s="107">
        <f>'VRN - Vedlejší rozpočtové...'!J35</f>
        <v>0</v>
      </c>
      <c r="AY147" s="107">
        <f>'VRN - Vedlejší rozpočtové...'!J36</f>
        <v>0</v>
      </c>
      <c r="AZ147" s="107">
        <f>'VRN - Vedlejší rozpočtové...'!F33</f>
        <v>0</v>
      </c>
      <c r="BA147" s="107">
        <f>'VRN - Vedlejší rozpočtové...'!F34</f>
        <v>0</v>
      </c>
      <c r="BB147" s="107">
        <f>'VRN - Vedlejší rozpočtové...'!F35</f>
        <v>0</v>
      </c>
      <c r="BC147" s="107">
        <f>'VRN - Vedlejší rozpočtové...'!F36</f>
        <v>0</v>
      </c>
      <c r="BD147" s="109">
        <f>'VRN - Vedlejší rozpočtové...'!F37</f>
        <v>0</v>
      </c>
      <c r="BT147" s="97" t="s">
        <v>83</v>
      </c>
      <c r="BV147" s="97" t="s">
        <v>78</v>
      </c>
      <c r="BW147" s="97" t="s">
        <v>310</v>
      </c>
      <c r="BX147" s="97" t="s">
        <v>5</v>
      </c>
      <c r="CL147" s="97" t="s">
        <v>19</v>
      </c>
      <c r="CM147" s="97" t="s">
        <v>85</v>
      </c>
    </row>
    <row r="148" spans="1:91" s="2" customFormat="1" ht="30" customHeight="1">
      <c r="A148" s="36"/>
      <c r="B148" s="37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41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</row>
    <row r="149" spans="1:91" s="2" customFormat="1" ht="6.95" customHeight="1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41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</row>
  </sheetData>
  <sheetProtection algorithmName="SHA-512" hashValue="QUKasSuQFSpKllND+c7zAHCMXXoAXR8Qwlan5n15nlmWJKWgQitIIzLrXV2Y5X+LQiEpTKfbiwX1vdM2f3Titw==" saltValue="sNjUOKtr70VFAcDtjcFnQ/lmfs6vuk0MJjrXnpqxO44urF4UNRMmsjRLY0NbbfUqwC+xdMKbHGDRvbOTNNU8xw==" spinCount="100000" sheet="1" objects="1" scenarios="1" formatColumns="0" formatRows="0"/>
  <mergeCells count="410">
    <mergeCell ref="E144:I144"/>
    <mergeCell ref="D145:H145"/>
    <mergeCell ref="D146:H146"/>
    <mergeCell ref="D147:H147"/>
    <mergeCell ref="E135:I135"/>
    <mergeCell ref="E136:I136"/>
    <mergeCell ref="E137:I137"/>
    <mergeCell ref="D138:H138"/>
    <mergeCell ref="D139:H139"/>
    <mergeCell ref="E140:I140"/>
    <mergeCell ref="E141:I141"/>
    <mergeCell ref="E142:I142"/>
    <mergeCell ref="E143:I143"/>
    <mergeCell ref="E126:I126"/>
    <mergeCell ref="E127:I127"/>
    <mergeCell ref="D128:H128"/>
    <mergeCell ref="D129:H129"/>
    <mergeCell ref="D130:H130"/>
    <mergeCell ref="D131:H131"/>
    <mergeCell ref="E132:I132"/>
    <mergeCell ref="E133:I133"/>
    <mergeCell ref="E134:I134"/>
    <mergeCell ref="J146:AF146"/>
    <mergeCell ref="J147:AF147"/>
    <mergeCell ref="E104:I104"/>
    <mergeCell ref="E105:I105"/>
    <mergeCell ref="E106:I106"/>
    <mergeCell ref="D107:H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D118:H118"/>
    <mergeCell ref="D119:H119"/>
    <mergeCell ref="E120:I120"/>
    <mergeCell ref="D121:H121"/>
    <mergeCell ref="D122:H122"/>
    <mergeCell ref="E123:I123"/>
    <mergeCell ref="E124:I124"/>
    <mergeCell ref="E125:I125"/>
    <mergeCell ref="K137:AF137"/>
    <mergeCell ref="J138:AF138"/>
    <mergeCell ref="J139:AF139"/>
    <mergeCell ref="K140:AF140"/>
    <mergeCell ref="K141:AF141"/>
    <mergeCell ref="K142:AF142"/>
    <mergeCell ref="K143:AF143"/>
    <mergeCell ref="K144:AF144"/>
    <mergeCell ref="J145:AF145"/>
    <mergeCell ref="J128:AF128"/>
    <mergeCell ref="J129:AF129"/>
    <mergeCell ref="J130:AF130"/>
    <mergeCell ref="J131:AF131"/>
    <mergeCell ref="K132:AF132"/>
    <mergeCell ref="K133:AF133"/>
    <mergeCell ref="K134:AF134"/>
    <mergeCell ref="K135:AF135"/>
    <mergeCell ref="K136:AF136"/>
    <mergeCell ref="J119:AF119"/>
    <mergeCell ref="K120:AF120"/>
    <mergeCell ref="J121:AF121"/>
    <mergeCell ref="J122:AF122"/>
    <mergeCell ref="K123:AF123"/>
    <mergeCell ref="K124:AF124"/>
    <mergeCell ref="K125:AF125"/>
    <mergeCell ref="K126:AF126"/>
    <mergeCell ref="K127:AF127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J118:AF118"/>
    <mergeCell ref="E100:I100"/>
    <mergeCell ref="E101:I101"/>
    <mergeCell ref="E102:I102"/>
    <mergeCell ref="E103:I103"/>
    <mergeCell ref="K104:AF104"/>
    <mergeCell ref="K105:AF105"/>
    <mergeCell ref="K106:AF106"/>
    <mergeCell ref="J107:AF107"/>
    <mergeCell ref="K108:AF108"/>
    <mergeCell ref="E91:I91"/>
    <mergeCell ref="E92:I92"/>
    <mergeCell ref="E93:I93"/>
    <mergeCell ref="E94:I94"/>
    <mergeCell ref="E95:I95"/>
    <mergeCell ref="E96:I96"/>
    <mergeCell ref="E97:I97"/>
    <mergeCell ref="D98:H98"/>
    <mergeCell ref="E99:I99"/>
    <mergeCell ref="E82:I82"/>
    <mergeCell ref="E83:I83"/>
    <mergeCell ref="K84:AF84"/>
    <mergeCell ref="K85:AF85"/>
    <mergeCell ref="K86:AF86"/>
    <mergeCell ref="K87:AF87"/>
    <mergeCell ref="J88:AF88"/>
    <mergeCell ref="K89:AF89"/>
    <mergeCell ref="K90:AF90"/>
    <mergeCell ref="E84:I84"/>
    <mergeCell ref="E85:I85"/>
    <mergeCell ref="E86:I86"/>
    <mergeCell ref="E87:I87"/>
    <mergeCell ref="D88:H88"/>
    <mergeCell ref="E89:I89"/>
    <mergeCell ref="E90:I90"/>
    <mergeCell ref="K82:AF82"/>
    <mergeCell ref="K83:AF83"/>
    <mergeCell ref="AN145:AP145"/>
    <mergeCell ref="AG145:AM145"/>
    <mergeCell ref="AN146:AP146"/>
    <mergeCell ref="AG146:AM146"/>
    <mergeCell ref="AN147:AP147"/>
    <mergeCell ref="AG147:AM147"/>
    <mergeCell ref="E64:I64"/>
    <mergeCell ref="E65:I65"/>
    <mergeCell ref="D66:H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D77:H77"/>
    <mergeCell ref="E78:I78"/>
    <mergeCell ref="E79:I79"/>
    <mergeCell ref="E80:I80"/>
    <mergeCell ref="E81:I81"/>
    <mergeCell ref="AG140:AM140"/>
    <mergeCell ref="AN140:AP140"/>
    <mergeCell ref="AN141:AP141"/>
    <mergeCell ref="AG141:AM141"/>
    <mergeCell ref="AN142:AP142"/>
    <mergeCell ref="AG142:AM142"/>
    <mergeCell ref="AG143:AM143"/>
    <mergeCell ref="AN143:AP143"/>
    <mergeCell ref="AN144:AP144"/>
    <mergeCell ref="AG144:AM144"/>
    <mergeCell ref="AG135:AM135"/>
    <mergeCell ref="AN135:AP135"/>
    <mergeCell ref="AN136:AP136"/>
    <mergeCell ref="AG136:AM136"/>
    <mergeCell ref="AG137:AM137"/>
    <mergeCell ref="AN137:AP137"/>
    <mergeCell ref="AG138:AM138"/>
    <mergeCell ref="AN138:AP138"/>
    <mergeCell ref="AN139:AP139"/>
    <mergeCell ref="AG139:AM139"/>
    <mergeCell ref="AN131:AP131"/>
    <mergeCell ref="AG131:AM131"/>
    <mergeCell ref="AG132:AM132"/>
    <mergeCell ref="AN132:AP132"/>
    <mergeCell ref="AG133:AM133"/>
    <mergeCell ref="AN133:AP133"/>
    <mergeCell ref="AG134:AM134"/>
    <mergeCell ref="AN134:AP134"/>
    <mergeCell ref="K91:AF91"/>
    <mergeCell ref="K92:AF92"/>
    <mergeCell ref="K93:AF93"/>
    <mergeCell ref="K94:AF94"/>
    <mergeCell ref="K95:AF95"/>
    <mergeCell ref="K96:AF96"/>
    <mergeCell ref="K97:AF97"/>
    <mergeCell ref="J98:AF98"/>
    <mergeCell ref="K99:AF99"/>
    <mergeCell ref="K100:AF100"/>
    <mergeCell ref="K101:AF101"/>
    <mergeCell ref="K102:AF102"/>
    <mergeCell ref="K103:AF103"/>
    <mergeCell ref="K109:AF109"/>
    <mergeCell ref="AN126:AP126"/>
    <mergeCell ref="AG126:AM126"/>
    <mergeCell ref="K73:AF73"/>
    <mergeCell ref="K74:AF74"/>
    <mergeCell ref="K75:AF75"/>
    <mergeCell ref="K76:AF76"/>
    <mergeCell ref="J77:AF77"/>
    <mergeCell ref="K78:AF78"/>
    <mergeCell ref="K79:AF79"/>
    <mergeCell ref="K80:AF80"/>
    <mergeCell ref="K81:AF81"/>
    <mergeCell ref="K64:AF64"/>
    <mergeCell ref="K65:AF65"/>
    <mergeCell ref="J66:AF66"/>
    <mergeCell ref="K67:AF67"/>
    <mergeCell ref="K68:AF68"/>
    <mergeCell ref="K69:AF69"/>
    <mergeCell ref="K70:AF70"/>
    <mergeCell ref="K71:AF71"/>
    <mergeCell ref="K72:AF72"/>
    <mergeCell ref="AN127:AP127"/>
    <mergeCell ref="AG127:AM127"/>
    <mergeCell ref="AN128:AP128"/>
    <mergeCell ref="AG128:AM128"/>
    <mergeCell ref="AN129:AP129"/>
    <mergeCell ref="AG129:AM129"/>
    <mergeCell ref="AG130:AM130"/>
    <mergeCell ref="AN130:AP130"/>
    <mergeCell ref="AN121:AP121"/>
    <mergeCell ref="AG121:AM121"/>
    <mergeCell ref="AN122:AP122"/>
    <mergeCell ref="AG122:AM122"/>
    <mergeCell ref="AG123:AM123"/>
    <mergeCell ref="AN123:AP123"/>
    <mergeCell ref="AG124:AM124"/>
    <mergeCell ref="AN124:AP124"/>
    <mergeCell ref="AG125:AM125"/>
    <mergeCell ref="AN125:AP12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63:AP63"/>
    <mergeCell ref="AG63:AM63"/>
    <mergeCell ref="AG98:AM98"/>
    <mergeCell ref="AN98:AP98"/>
    <mergeCell ref="AG99:AM99"/>
    <mergeCell ref="AN99:AP99"/>
    <mergeCell ref="AG100:AM100"/>
    <mergeCell ref="AN100:AP100"/>
    <mergeCell ref="L45:AO45"/>
    <mergeCell ref="I52:AF52"/>
    <mergeCell ref="C52:G52"/>
    <mergeCell ref="D55:H55"/>
    <mergeCell ref="J55:AF55"/>
    <mergeCell ref="E56:I56"/>
    <mergeCell ref="K56:AF56"/>
    <mergeCell ref="K57:AF57"/>
    <mergeCell ref="E57:I57"/>
    <mergeCell ref="K58:AF58"/>
    <mergeCell ref="E58:I58"/>
    <mergeCell ref="K59:AF59"/>
    <mergeCell ref="E59:I59"/>
    <mergeCell ref="E60:I60"/>
    <mergeCell ref="K60:AF60"/>
    <mergeCell ref="K61:AF61"/>
    <mergeCell ref="E61:I61"/>
    <mergeCell ref="K62:AF6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K35:AO35"/>
    <mergeCell ref="AG61:AM61"/>
    <mergeCell ref="AN61:AP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E62:I62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X35:AB35"/>
    <mergeCell ref="AR2:BE2"/>
  </mergeCells>
  <hyperlinks>
    <hyperlink ref="A56" location="'D 101.01 - Stavební řešení'!C2" display="/"/>
    <hyperlink ref="A57" location="'D 101.02 - Betonové konst...'!C2" display="/"/>
    <hyperlink ref="A58" location="'D 101.03 - Ocelové konstr...'!C2" display="/"/>
    <hyperlink ref="A59" location="'D 101.04 - Obvodový plášť'!C2" display="/"/>
    <hyperlink ref="A60" location="'D 101.05 a 08 - Zdravotní...'!C2" display="/"/>
    <hyperlink ref="A61" location="'D 101.06 - Ústřední vytápění'!C2" display="/"/>
    <hyperlink ref="A62" location="'D 101.09 - Vzduchotechnika'!C2" display="/"/>
    <hyperlink ref="A63" location="'D 101.10 - Elektroinstalace'!C2" display="/"/>
    <hyperlink ref="A64" location="'D 101.11 - Hromosvod'!C2" display="/"/>
    <hyperlink ref="A65" location="'D 101.12 - Slaboproudé ro...'!C2" display="/"/>
    <hyperlink ref="A67" location="'D 102.01 - Stavební řešení'!C2" display="/"/>
    <hyperlink ref="A68" location="'D 102.02 - Betonové konst...'!C2" display="/"/>
    <hyperlink ref="A69" location="'D 102.03 - Ocelové konstr...'!C2" display="/"/>
    <hyperlink ref="A70" location="'D 102.04 - Obvodový plášť'!C2" display="/"/>
    <hyperlink ref="A71" location="'D 102.05 a 08 - Zdravotní...'!C2" display="/"/>
    <hyperlink ref="A72" location="'D 102.06 - Ústřední vytápění'!C2" display="/"/>
    <hyperlink ref="A73" location="'D 102.09 - Vzduchotechnika'!C2" display="/"/>
    <hyperlink ref="A74" location="'D 102.10 - Elektroinstalace'!C2" display="/"/>
    <hyperlink ref="A75" location="'D 102.11 - Hromosvod'!C2" display="/"/>
    <hyperlink ref="A76" location="'D 102.12 - Slaboproudé ro...'!C2" display="/"/>
    <hyperlink ref="A78" location="'D 103.01 - Stavební řešení'!C2" display="/"/>
    <hyperlink ref="A79" location="'D 103.02 - Betonové konst...'!C2" display="/"/>
    <hyperlink ref="A80" location="'D 103.03 - Ocelové konstr...'!C2" display="/"/>
    <hyperlink ref="A81" location="'D 103.04 - Obvodový plášť'!C2" display="/"/>
    <hyperlink ref="A82" location="'D 103.05 a 08 - Zdravotní...'!C2" display="/"/>
    <hyperlink ref="A83" location="'D 103.06 - Ústřední vytápění'!C2" display="/"/>
    <hyperlink ref="A84" location="'D 103.09 - Vzduchotechnika'!C2" display="/"/>
    <hyperlink ref="A85" location="'D 103.10 - Elektroinstalace'!C2" display="/"/>
    <hyperlink ref="A86" location="'D 103.11 - Hromosvod'!C2" display="/"/>
    <hyperlink ref="A87" location="'D 103.12 - Slaboproudé in...'!C2" display="/"/>
    <hyperlink ref="A89" location="'D 104.01 - Stavební řešení'!C2" display="/"/>
    <hyperlink ref="A90" location="'D 104.02 - Betonové konst...'!C2" display="/"/>
    <hyperlink ref="A91" location="'D 104.05 - Zdravotní inst...'!C2" display="/"/>
    <hyperlink ref="A92" location="'D 104.06 - Ústřední vytápění'!C2" display="/"/>
    <hyperlink ref="A93" location="'D 104.08 - Domovní plynovod'!C2" display="/"/>
    <hyperlink ref="A94" location="'D 104.09 - Vzduchotechnika'!C2" display="/"/>
    <hyperlink ref="A95" location="'D 104.10 - Elektroinstalace'!C2" display="/"/>
    <hyperlink ref="A96" location="'D 104.11 - Hromosvod'!C2" display="/"/>
    <hyperlink ref="A97" location="'D 104.12 - Slaboproudé in...'!C2" display="/"/>
    <hyperlink ref="A99" location="'D 105.01 - Stavební řešení'!C2" display="/"/>
    <hyperlink ref="A100" location="'D 105.02 - Betonové konst...'!C2" display="/"/>
    <hyperlink ref="A101" location="'D 105.03 - Ocelové konstr...'!C2" display="/"/>
    <hyperlink ref="A102" location="'D 105.04 - Obvodový plášť'!C2" display="/"/>
    <hyperlink ref="A103" location="'D 105.05 - Zdravotní inst...'!C2" display="/"/>
    <hyperlink ref="A104" location="'D 105.09 - Vzduchotechnika'!C2" display="/"/>
    <hyperlink ref="A105" location="'D 105.10 - Elektroinstalace'!C2" display="/"/>
    <hyperlink ref="A106" location="'D 105.11 - Hromosvod'!C2" display="/"/>
    <hyperlink ref="A108" location="'D 106.01 - Stavební řešení'!C2" display="/"/>
    <hyperlink ref="A109" location="'D 106.02 - Betonové konst...'!C2" display="/"/>
    <hyperlink ref="A110" location="'D 106.03 - Ocelové konstr...'!C2" display="/"/>
    <hyperlink ref="A111" location="'D 106.04 - Obvodový plášť'!C2" display="/"/>
    <hyperlink ref="A112" location="'D 106.05 a 08 - Zdravotní...'!C2" display="/"/>
    <hyperlink ref="A113" location="'D 106.06 - Ústřední vytápěnÍ'!C2" display="/"/>
    <hyperlink ref="A114" location="'D 106.09 - Vzduchotechnika'!C2" display="/"/>
    <hyperlink ref="A115" location="'D 106.10 - Elektroinstalace'!C2" display="/"/>
    <hyperlink ref="A116" location="'D 106.11 - Hromosvod'!C2" display="/"/>
    <hyperlink ref="A117" location="'D 106.12 - Slaboproudé in...'!C2" display="/"/>
    <hyperlink ref="A118" location="'D 107 - Oplocení areálu'!C2" display="/"/>
    <hyperlink ref="A120" location="'SO 201.1 - HTÚ'!C2" display="/"/>
    <hyperlink ref="A121" location="'D 202 - Sadové úpravy'!C2" display="/"/>
    <hyperlink ref="A123" location="'SO 203.1 - Komunikace a z...'!C2" display="/"/>
    <hyperlink ref="A124" location="'SO 203.2 - Odvodnění'!C2" display="/"/>
    <hyperlink ref="A125" location="'SO 203.3 - Dopravní značení'!C2" display="/"/>
    <hyperlink ref="A126" location="'SO 203.4.2 - Následná péč...'!C2" display="/"/>
    <hyperlink ref="A127" location="'SO 203.5 - Úprava podloží...'!C2" display="/"/>
    <hyperlink ref="A128" location="'D 204 - Areálová kanalizace'!C2" display="/"/>
    <hyperlink ref="A129" location="'D 205 - Areálové rozvody ...'!C2" display="/"/>
    <hyperlink ref="A130" location="'D 206 - Areálový rozvod p...'!C2" display="/"/>
    <hyperlink ref="A132" location="'D 207.1 - Brána 10'!C2" display="/"/>
    <hyperlink ref="A133" location="'D 207.2 - Brána 9'!C2" display="/"/>
    <hyperlink ref="A134" location="'D 207.3 - Brána 8'!C2" display="/"/>
    <hyperlink ref="A135" location="'D 207.4 - Brána 7'!C2" display="/"/>
    <hyperlink ref="A136" location="'D 207.5 - Spedice'!C2" display="/"/>
    <hyperlink ref="A137" location="'D 207.6 - Odpadové hospod...'!C2" display="/"/>
    <hyperlink ref="A138" location="'D 208 - Venkovní osvětlení'!C2" display="/"/>
    <hyperlink ref="A140" location="'D 209.1 - Brána 9'!C2" display="/"/>
    <hyperlink ref="A141" location="'D 209.2 - Brána 8'!C2" display="/"/>
    <hyperlink ref="A142" location="'D 209.3 - Brána 7'!C2" display="/"/>
    <hyperlink ref="A143" location="'D 209.4 - Spedice'!C2" display="/"/>
    <hyperlink ref="A144" location="'D 209.5 - Odpadové hospod...'!C2" display="/"/>
    <hyperlink ref="A145" location="'D 210 - Odlučovač ropných...'!C2" display="/"/>
    <hyperlink ref="A146" location="'IO 314 - Splašková kanali...'!C2" display="/"/>
    <hyperlink ref="A14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2"/>
  <sheetViews>
    <sheetView showGridLines="0" workbookViewId="0">
      <selection activeCell="I105" sqref="I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90</v>
      </c>
      <c r="AZ2" s="110" t="s">
        <v>311</v>
      </c>
      <c r="BA2" s="110" t="s">
        <v>19</v>
      </c>
      <c r="BB2" s="110" t="s">
        <v>19</v>
      </c>
      <c r="BC2" s="110" t="s">
        <v>312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313</v>
      </c>
      <c r="BA3" s="110" t="s">
        <v>19</v>
      </c>
      <c r="BB3" s="110" t="s">
        <v>19</v>
      </c>
      <c r="BC3" s="110" t="s">
        <v>314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316</v>
      </c>
      <c r="BA4" s="110" t="s">
        <v>19</v>
      </c>
      <c r="BB4" s="110" t="s">
        <v>19</v>
      </c>
      <c r="BC4" s="110" t="s">
        <v>317</v>
      </c>
      <c r="BD4" s="110" t="s">
        <v>85</v>
      </c>
    </row>
    <row r="5" spans="1:56" s="1" customFormat="1" ht="6.95" customHeight="1">
      <c r="B5" s="22"/>
      <c r="L5" s="22"/>
      <c r="AZ5" s="110" t="s">
        <v>318</v>
      </c>
      <c r="BA5" s="110" t="s">
        <v>19</v>
      </c>
      <c r="BB5" s="110" t="s">
        <v>19</v>
      </c>
      <c r="BC5" s="110" t="s">
        <v>319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320</v>
      </c>
      <c r="BA6" s="110" t="s">
        <v>19</v>
      </c>
      <c r="BB6" s="110" t="s">
        <v>19</v>
      </c>
      <c r="BC6" s="110" t="s">
        <v>321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322</v>
      </c>
      <c r="BA7" s="110" t="s">
        <v>19</v>
      </c>
      <c r="BB7" s="110" t="s">
        <v>19</v>
      </c>
      <c r="BC7" s="110" t="s">
        <v>323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325</v>
      </c>
      <c r="BA8" s="110" t="s">
        <v>19</v>
      </c>
      <c r="BB8" s="110" t="s">
        <v>19</v>
      </c>
      <c r="BC8" s="110" t="s">
        <v>326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328</v>
      </c>
      <c r="BA9" s="110" t="s">
        <v>19</v>
      </c>
      <c r="BB9" s="110" t="s">
        <v>19</v>
      </c>
      <c r="BC9" s="110" t="s">
        <v>329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331</v>
      </c>
      <c r="BA10" s="110" t="s">
        <v>19</v>
      </c>
      <c r="BB10" s="110" t="s">
        <v>19</v>
      </c>
      <c r="BC10" s="110" t="s">
        <v>332</v>
      </c>
      <c r="BD10" s="110" t="s">
        <v>85</v>
      </c>
    </row>
    <row r="11" spans="1:56" s="2" customFormat="1" ht="16.5" customHeight="1">
      <c r="A11" s="36"/>
      <c r="B11" s="41"/>
      <c r="C11" s="36"/>
      <c r="D11" s="36"/>
      <c r="E11" s="413" t="s">
        <v>333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334</v>
      </c>
      <c r="BA11" s="110" t="s">
        <v>19</v>
      </c>
      <c r="BB11" s="110" t="s">
        <v>19</v>
      </c>
      <c r="BC11" s="110" t="s">
        <v>335</v>
      </c>
      <c r="BD11" s="110" t="s">
        <v>85</v>
      </c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336</v>
      </c>
      <c r="BA12" s="110" t="s">
        <v>19</v>
      </c>
      <c r="BB12" s="110" t="s">
        <v>19</v>
      </c>
      <c r="BC12" s="110" t="s">
        <v>337</v>
      </c>
      <c r="BD12" s="110" t="s">
        <v>85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338</v>
      </c>
      <c r="BA13" s="110" t="s">
        <v>19</v>
      </c>
      <c r="BB13" s="110" t="s">
        <v>19</v>
      </c>
      <c r="BC13" s="110" t="s">
        <v>339</v>
      </c>
      <c r="BD13" s="110" t="s">
        <v>85</v>
      </c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340</v>
      </c>
      <c r="BA14" s="110" t="s">
        <v>19</v>
      </c>
      <c r="BB14" s="110" t="s">
        <v>19</v>
      </c>
      <c r="BC14" s="110" t="s">
        <v>341</v>
      </c>
      <c r="BD14" s="110" t="s">
        <v>85</v>
      </c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342</v>
      </c>
      <c r="BA15" s="110" t="s">
        <v>19</v>
      </c>
      <c r="BB15" s="110" t="s">
        <v>19</v>
      </c>
      <c r="BC15" s="110" t="s">
        <v>343</v>
      </c>
      <c r="BD15" s="110" t="s">
        <v>85</v>
      </c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ROUND((SUM(BE102:BE431)),  2)</f>
        <v>0</v>
      </c>
      <c r="G35" s="36"/>
      <c r="H35" s="36"/>
      <c r="I35" s="127">
        <v>0.21</v>
      </c>
      <c r="J35" s="126">
        <f>ROUND(((SUM(BE102:BE431))*I35),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ROUND((SUM(BF102:BF431)),  2)</f>
        <v>0</v>
      </c>
      <c r="G36" s="36"/>
      <c r="H36" s="36"/>
      <c r="I36" s="127">
        <v>0.15</v>
      </c>
      <c r="J36" s="126">
        <f>ROUND(((SUM(BF102:BF431))*I36),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ROUND((SUM(BG102:BG431)),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ROUND((SUM(BH102:BH431)),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ROUND((SUM(BI102:BI431)),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2:12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J104</f>
        <v>0</v>
      </c>
      <c r="K65" s="99"/>
      <c r="L65" s="153"/>
    </row>
    <row r="66" spans="2:12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J129</f>
        <v>0</v>
      </c>
      <c r="K66" s="99"/>
      <c r="L66" s="153"/>
    </row>
    <row r="67" spans="2:12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J133</f>
        <v>0</v>
      </c>
      <c r="K67" s="99"/>
      <c r="L67" s="153"/>
    </row>
    <row r="68" spans="2:12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J135</f>
        <v>0</v>
      </c>
      <c r="K68" s="144"/>
      <c r="L68" s="148"/>
    </row>
    <row r="69" spans="2:12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J136</f>
        <v>0</v>
      </c>
      <c r="K69" s="99"/>
      <c r="L69" s="153"/>
    </row>
    <row r="70" spans="2:12" s="10" customFormat="1" ht="19.899999999999999" customHeight="1">
      <c r="B70" s="149"/>
      <c r="C70" s="99"/>
      <c r="D70" s="150" t="s">
        <v>355</v>
      </c>
      <c r="E70" s="151"/>
      <c r="F70" s="151"/>
      <c r="G70" s="151"/>
      <c r="H70" s="151"/>
      <c r="I70" s="151"/>
      <c r="J70" s="152">
        <f>J173</f>
        <v>0</v>
      </c>
      <c r="K70" s="99"/>
      <c r="L70" s="153"/>
    </row>
    <row r="71" spans="2:12" s="10" customFormat="1" ht="19.899999999999999" customHeight="1">
      <c r="B71" s="149"/>
      <c r="C71" s="99"/>
      <c r="D71" s="150" t="s">
        <v>356</v>
      </c>
      <c r="E71" s="151"/>
      <c r="F71" s="151"/>
      <c r="G71" s="151"/>
      <c r="H71" s="151"/>
      <c r="I71" s="151"/>
      <c r="J71" s="152">
        <f>J181</f>
        <v>0</v>
      </c>
      <c r="K71" s="99"/>
      <c r="L71" s="153"/>
    </row>
    <row r="72" spans="2:12" s="10" customFormat="1" ht="19.899999999999999" customHeight="1">
      <c r="B72" s="149"/>
      <c r="C72" s="99"/>
      <c r="D72" s="150" t="s">
        <v>357</v>
      </c>
      <c r="E72" s="151"/>
      <c r="F72" s="151"/>
      <c r="G72" s="151"/>
      <c r="H72" s="151"/>
      <c r="I72" s="151"/>
      <c r="J72" s="152">
        <f>J246</f>
        <v>0</v>
      </c>
      <c r="K72" s="99"/>
      <c r="L72" s="153"/>
    </row>
    <row r="73" spans="2:12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J273</f>
        <v>0</v>
      </c>
      <c r="K73" s="99"/>
      <c r="L73" s="153"/>
    </row>
    <row r="74" spans="2:12" s="10" customFormat="1" ht="19.899999999999999" customHeight="1">
      <c r="B74" s="149"/>
      <c r="C74" s="99"/>
      <c r="D74" s="150" t="s">
        <v>359</v>
      </c>
      <c r="E74" s="151"/>
      <c r="F74" s="151"/>
      <c r="G74" s="151"/>
      <c r="H74" s="151"/>
      <c r="I74" s="151"/>
      <c r="J74" s="152">
        <f>J293</f>
        <v>0</v>
      </c>
      <c r="K74" s="99"/>
      <c r="L74" s="153"/>
    </row>
    <row r="75" spans="2:12" s="10" customFormat="1" ht="19.899999999999999" customHeight="1">
      <c r="B75" s="149"/>
      <c r="C75" s="99"/>
      <c r="D75" s="150" t="s">
        <v>360</v>
      </c>
      <c r="E75" s="151"/>
      <c r="F75" s="151"/>
      <c r="G75" s="151"/>
      <c r="H75" s="151"/>
      <c r="I75" s="151"/>
      <c r="J75" s="152">
        <f>J309</f>
        <v>0</v>
      </c>
      <c r="K75" s="99"/>
      <c r="L75" s="153"/>
    </row>
    <row r="76" spans="2:12" s="10" customFormat="1" ht="19.899999999999999" customHeight="1">
      <c r="B76" s="149"/>
      <c r="C76" s="99"/>
      <c r="D76" s="150" t="s">
        <v>361</v>
      </c>
      <c r="E76" s="151"/>
      <c r="F76" s="151"/>
      <c r="G76" s="151"/>
      <c r="H76" s="151"/>
      <c r="I76" s="151"/>
      <c r="J76" s="152">
        <f>J330</f>
        <v>0</v>
      </c>
      <c r="K76" s="99"/>
      <c r="L76" s="153"/>
    </row>
    <row r="77" spans="2:12" s="10" customFormat="1" ht="19.899999999999999" customHeight="1">
      <c r="B77" s="149"/>
      <c r="C77" s="99"/>
      <c r="D77" s="150" t="s">
        <v>362</v>
      </c>
      <c r="E77" s="151"/>
      <c r="F77" s="151"/>
      <c r="G77" s="151"/>
      <c r="H77" s="151"/>
      <c r="I77" s="151"/>
      <c r="J77" s="152">
        <f>J345</f>
        <v>0</v>
      </c>
      <c r="K77" s="99"/>
      <c r="L77" s="153"/>
    </row>
    <row r="78" spans="2:12" s="10" customFormat="1" ht="19.899999999999999" customHeight="1">
      <c r="B78" s="149"/>
      <c r="C78" s="99"/>
      <c r="D78" s="150" t="s">
        <v>363</v>
      </c>
      <c r="E78" s="151"/>
      <c r="F78" s="151"/>
      <c r="G78" s="151"/>
      <c r="H78" s="151"/>
      <c r="I78" s="151"/>
      <c r="J78" s="152">
        <f>J391</f>
        <v>0</v>
      </c>
      <c r="K78" s="99"/>
      <c r="L78" s="153"/>
    </row>
    <row r="79" spans="2:12" s="10" customFormat="1" ht="19.899999999999999" customHeight="1">
      <c r="B79" s="149"/>
      <c r="C79" s="99"/>
      <c r="D79" s="150" t="s">
        <v>364</v>
      </c>
      <c r="E79" s="151"/>
      <c r="F79" s="151"/>
      <c r="G79" s="151"/>
      <c r="H79" s="151"/>
      <c r="I79" s="151"/>
      <c r="J79" s="152">
        <f>J401</f>
        <v>0</v>
      </c>
      <c r="K79" s="99"/>
      <c r="L79" s="153"/>
    </row>
    <row r="80" spans="2:12" s="9" customFormat="1" ht="24.95" customHeight="1">
      <c r="B80" s="143"/>
      <c r="C80" s="144"/>
      <c r="D80" s="145" t="s">
        <v>365</v>
      </c>
      <c r="E80" s="146"/>
      <c r="F80" s="146"/>
      <c r="G80" s="146"/>
      <c r="H80" s="146"/>
      <c r="I80" s="146"/>
      <c r="J80" s="147">
        <f>J416</f>
        <v>0</v>
      </c>
      <c r="K80" s="144"/>
      <c r="L80" s="148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366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6.25" customHeight="1">
      <c r="A90" s="36"/>
      <c r="B90" s="37"/>
      <c r="C90" s="38"/>
      <c r="D90" s="38"/>
      <c r="E90" s="408" t="str">
        <f>E7</f>
        <v>Nová vstupní a vjezdová zóna v západní části výstaviště včetně nového odpadového hospodářství</v>
      </c>
      <c r="F90" s="409"/>
      <c r="G90" s="409"/>
      <c r="H90" s="409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324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08" t="s">
        <v>327</v>
      </c>
      <c r="F92" s="407"/>
      <c r="G92" s="407"/>
      <c r="H92" s="407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330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89" t="str">
        <f>E11</f>
        <v>D 101.01 - Stavební řešení</v>
      </c>
      <c r="F94" s="407"/>
      <c r="G94" s="407"/>
      <c r="H94" s="407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F14</f>
        <v>Brno, Pisárky, Výstaviště, k. ú. Brno – Bohunice</v>
      </c>
      <c r="G96" s="38"/>
      <c r="H96" s="38"/>
      <c r="I96" s="31" t="s">
        <v>23</v>
      </c>
      <c r="J96" s="61" t="str">
        <f>IF(J14="","",J14)</f>
        <v>25. 3. 2021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25</v>
      </c>
      <c r="D98" s="38"/>
      <c r="E98" s="38"/>
      <c r="F98" s="29" t="str">
        <f>E17</f>
        <v>Veletrhy Brno a.s.</v>
      </c>
      <c r="G98" s="38"/>
      <c r="H98" s="38"/>
      <c r="I98" s="31" t="s">
        <v>33</v>
      </c>
      <c r="J98" s="34" t="str">
        <f>E23</f>
        <v>AiD team a.s.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31</v>
      </c>
      <c r="D99" s="38"/>
      <c r="E99" s="38"/>
      <c r="F99" s="29" t="str">
        <f>IF(E20="","",E20)</f>
        <v>Vyplň údaj</v>
      </c>
      <c r="G99" s="38"/>
      <c r="H99" s="38"/>
      <c r="I99" s="31" t="s">
        <v>38</v>
      </c>
      <c r="J99" s="34" t="str">
        <f>E26</f>
        <v xml:space="preserve"> 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4"/>
      <c r="B101" s="155"/>
      <c r="C101" s="156" t="s">
        <v>367</v>
      </c>
      <c r="D101" s="157" t="s">
        <v>61</v>
      </c>
      <c r="E101" s="157" t="s">
        <v>57</v>
      </c>
      <c r="F101" s="157" t="s">
        <v>58</v>
      </c>
      <c r="G101" s="157" t="s">
        <v>368</v>
      </c>
      <c r="H101" s="157" t="s">
        <v>369</v>
      </c>
      <c r="I101" s="157" t="s">
        <v>370</v>
      </c>
      <c r="J101" s="157" t="s">
        <v>347</v>
      </c>
      <c r="K101" s="158" t="s">
        <v>371</v>
      </c>
      <c r="L101" s="159"/>
      <c r="M101" s="70" t="s">
        <v>19</v>
      </c>
      <c r="N101" s="71" t="s">
        <v>46</v>
      </c>
      <c r="O101" s="71" t="s">
        <v>372</v>
      </c>
      <c r="P101" s="71" t="s">
        <v>373</v>
      </c>
      <c r="Q101" s="71" t="s">
        <v>374</v>
      </c>
      <c r="R101" s="71" t="s">
        <v>375</v>
      </c>
      <c r="S101" s="71" t="s">
        <v>376</v>
      </c>
      <c r="T101" s="72" t="s">
        <v>377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>
      <c r="A102" s="36"/>
      <c r="B102" s="37"/>
      <c r="C102" s="77" t="s">
        <v>378</v>
      </c>
      <c r="D102" s="38"/>
      <c r="E102" s="38"/>
      <c r="F102" s="38"/>
      <c r="G102" s="38"/>
      <c r="H102" s="38"/>
      <c r="I102" s="38"/>
      <c r="J102" s="160">
        <f>BK102</f>
        <v>0</v>
      </c>
      <c r="K102" s="38"/>
      <c r="L102" s="41"/>
      <c r="M102" s="73"/>
      <c r="N102" s="161"/>
      <c r="O102" s="74"/>
      <c r="P102" s="162">
        <f>P103+P135+P416</f>
        <v>0</v>
      </c>
      <c r="Q102" s="74"/>
      <c r="R102" s="162">
        <f>R103+R135+R416</f>
        <v>123.25320652000001</v>
      </c>
      <c r="S102" s="74"/>
      <c r="T102" s="163">
        <f>T103+T135+T416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75</v>
      </c>
      <c r="AU102" s="19" t="s">
        <v>348</v>
      </c>
      <c r="BK102" s="164">
        <f>BK103+BK135+BK416</f>
        <v>0</v>
      </c>
    </row>
    <row r="103" spans="1:65" s="12" customFormat="1" ht="25.9" customHeight="1">
      <c r="B103" s="165"/>
      <c r="C103" s="166"/>
      <c r="D103" s="167" t="s">
        <v>75</v>
      </c>
      <c r="E103" s="168" t="s">
        <v>379</v>
      </c>
      <c r="F103" s="168" t="s">
        <v>380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P104+P129+P133</f>
        <v>0</v>
      </c>
      <c r="Q103" s="173"/>
      <c r="R103" s="174">
        <f>R104+R129+R133</f>
        <v>98.504076310000002</v>
      </c>
      <c r="S103" s="173"/>
      <c r="T103" s="175">
        <f>T104+T129+T133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BK104+BK129+BK133</f>
        <v>0</v>
      </c>
    </row>
    <row r="104" spans="1:65" s="12" customFormat="1" ht="22.9" customHeight="1">
      <c r="B104" s="165"/>
      <c r="C104" s="166"/>
      <c r="D104" s="167" t="s">
        <v>75</v>
      </c>
      <c r="E104" s="179" t="s">
        <v>382</v>
      </c>
      <c r="F104" s="179" t="s">
        <v>383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SUM(P105:P128)</f>
        <v>0</v>
      </c>
      <c r="Q104" s="173"/>
      <c r="R104" s="174">
        <f>SUM(R105:R128)</f>
        <v>46.72869171</v>
      </c>
      <c r="S104" s="173"/>
      <c r="T104" s="175">
        <f>SUM(T105:T128)</f>
        <v>0</v>
      </c>
      <c r="AR104" s="176" t="s">
        <v>83</v>
      </c>
      <c r="AT104" s="177" t="s">
        <v>75</v>
      </c>
      <c r="AU104" s="177" t="s">
        <v>83</v>
      </c>
      <c r="AY104" s="176" t="s">
        <v>381</v>
      </c>
      <c r="BK104" s="178">
        <f>SUM(BK105:BK128)</f>
        <v>0</v>
      </c>
    </row>
    <row r="105" spans="1:65" s="2" customFormat="1" ht="33" customHeight="1">
      <c r="A105" s="36"/>
      <c r="B105" s="37"/>
      <c r="C105" s="181" t="s">
        <v>83</v>
      </c>
      <c r="D105" s="181" t="s">
        <v>384</v>
      </c>
      <c r="E105" s="182" t="s">
        <v>385</v>
      </c>
      <c r="F105" s="183" t="s">
        <v>386</v>
      </c>
      <c r="G105" s="184" t="s">
        <v>387</v>
      </c>
      <c r="H105" s="185">
        <v>18.03</v>
      </c>
      <c r="I105" s="186"/>
      <c r="J105" s="187">
        <f>ROUND(I105*H105,2)</f>
        <v>0</v>
      </c>
      <c r="K105" s="183" t="s">
        <v>388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2.45329</v>
      </c>
      <c r="R105" s="190">
        <f>Q105*H105</f>
        <v>44.232818700000003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390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392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393</v>
      </c>
      <c r="G107" s="206"/>
      <c r="H107" s="209">
        <v>18.03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18.03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33" customHeight="1">
      <c r="A109" s="36"/>
      <c r="B109" s="37"/>
      <c r="C109" s="181" t="s">
        <v>85</v>
      </c>
      <c r="D109" s="181" t="s">
        <v>384</v>
      </c>
      <c r="E109" s="182" t="s">
        <v>395</v>
      </c>
      <c r="F109" s="183" t="s">
        <v>396</v>
      </c>
      <c r="G109" s="184" t="s">
        <v>387</v>
      </c>
      <c r="H109" s="185">
        <v>18.03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397</v>
      </c>
    </row>
    <row r="110" spans="1:65" s="2" customFormat="1" ht="44.25" customHeight="1">
      <c r="A110" s="36"/>
      <c r="B110" s="37"/>
      <c r="C110" s="181" t="s">
        <v>398</v>
      </c>
      <c r="D110" s="181" t="s">
        <v>384</v>
      </c>
      <c r="E110" s="182" t="s">
        <v>399</v>
      </c>
      <c r="F110" s="183" t="s">
        <v>400</v>
      </c>
      <c r="G110" s="184" t="s">
        <v>387</v>
      </c>
      <c r="H110" s="185">
        <v>18.03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401</v>
      </c>
    </row>
    <row r="111" spans="1:65" s="2" customFormat="1" ht="21.75" customHeight="1">
      <c r="A111" s="36"/>
      <c r="B111" s="37"/>
      <c r="C111" s="181" t="s">
        <v>389</v>
      </c>
      <c r="D111" s="181" t="s">
        <v>384</v>
      </c>
      <c r="E111" s="182" t="s">
        <v>402</v>
      </c>
      <c r="F111" s="183" t="s">
        <v>403</v>
      </c>
      <c r="G111" s="184" t="s">
        <v>404</v>
      </c>
      <c r="H111" s="185">
        <v>0.83299999999999996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1.06277</v>
      </c>
      <c r="R111" s="190">
        <f>Q111*H111</f>
        <v>0.88528741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405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406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407</v>
      </c>
      <c r="G113" s="206"/>
      <c r="H113" s="209">
        <v>0.83299999999999996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0.83299999999999996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85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24.2" customHeight="1">
      <c r="A115" s="36"/>
      <c r="B115" s="37"/>
      <c r="C115" s="181" t="s">
        <v>408</v>
      </c>
      <c r="D115" s="181" t="s">
        <v>384</v>
      </c>
      <c r="E115" s="182" t="s">
        <v>409</v>
      </c>
      <c r="F115" s="183" t="s">
        <v>410</v>
      </c>
      <c r="G115" s="184" t="s">
        <v>411</v>
      </c>
      <c r="H115" s="185">
        <v>154.84</v>
      </c>
      <c r="I115" s="186"/>
      <c r="J115" s="187">
        <f>ROUND(I115*H115,2)</f>
        <v>0</v>
      </c>
      <c r="K115" s="183" t="s">
        <v>388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1.0200000000000001E-2</v>
      </c>
      <c r="R115" s="190">
        <f>Q115*H115</f>
        <v>1.5793680000000001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412</v>
      </c>
    </row>
    <row r="116" spans="1:65" s="13" customFormat="1">
      <c r="B116" s="194"/>
      <c r="C116" s="195"/>
      <c r="D116" s="196" t="s">
        <v>391</v>
      </c>
      <c r="E116" s="197" t="s">
        <v>19</v>
      </c>
      <c r="F116" s="198" t="s">
        <v>413</v>
      </c>
      <c r="G116" s="195"/>
      <c r="H116" s="197" t="s">
        <v>19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391</v>
      </c>
      <c r="AU116" s="204" t="s">
        <v>85</v>
      </c>
      <c r="AV116" s="13" t="s">
        <v>83</v>
      </c>
      <c r="AW116" s="13" t="s">
        <v>37</v>
      </c>
      <c r="AX116" s="13" t="s">
        <v>76</v>
      </c>
      <c r="AY116" s="204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336</v>
      </c>
      <c r="G117" s="206"/>
      <c r="H117" s="209">
        <v>45.88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342</v>
      </c>
      <c r="G118" s="206"/>
      <c r="H118" s="209">
        <v>92.91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338</v>
      </c>
      <c r="G119" s="206"/>
      <c r="H119" s="209">
        <v>16.05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85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154.84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85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382</v>
      </c>
      <c r="D121" s="181" t="s">
        <v>384</v>
      </c>
      <c r="E121" s="182" t="s">
        <v>414</v>
      </c>
      <c r="F121" s="183" t="s">
        <v>415</v>
      </c>
      <c r="G121" s="184" t="s">
        <v>411</v>
      </c>
      <c r="H121" s="185">
        <v>225.38</v>
      </c>
      <c r="I121" s="186"/>
      <c r="J121" s="187">
        <f>ROUND(I121*H121,2)</f>
        <v>0</v>
      </c>
      <c r="K121" s="183" t="s">
        <v>388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1.2999999999999999E-4</v>
      </c>
      <c r="R121" s="190">
        <f>Q121*H121</f>
        <v>2.9299399999999996E-2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416</v>
      </c>
    </row>
    <row r="122" spans="1:65" s="13" customFormat="1">
      <c r="B122" s="194"/>
      <c r="C122" s="195"/>
      <c r="D122" s="196" t="s">
        <v>391</v>
      </c>
      <c r="E122" s="197" t="s">
        <v>19</v>
      </c>
      <c r="F122" s="198" t="s">
        <v>417</v>
      </c>
      <c r="G122" s="195"/>
      <c r="H122" s="197" t="s">
        <v>19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391</v>
      </c>
      <c r="AU122" s="204" t="s">
        <v>85</v>
      </c>
      <c r="AV122" s="13" t="s">
        <v>83</v>
      </c>
      <c r="AW122" s="13" t="s">
        <v>37</v>
      </c>
      <c r="AX122" s="13" t="s">
        <v>76</v>
      </c>
      <c r="AY122" s="204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418</v>
      </c>
      <c r="G123" s="206"/>
      <c r="H123" s="209">
        <v>225.38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225.38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85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37.9" customHeight="1">
      <c r="A125" s="36"/>
      <c r="B125" s="37"/>
      <c r="C125" s="181" t="s">
        <v>419</v>
      </c>
      <c r="D125" s="181" t="s">
        <v>384</v>
      </c>
      <c r="E125" s="182" t="s">
        <v>420</v>
      </c>
      <c r="F125" s="183" t="s">
        <v>421</v>
      </c>
      <c r="G125" s="184" t="s">
        <v>422</v>
      </c>
      <c r="H125" s="185">
        <v>95.91</v>
      </c>
      <c r="I125" s="186"/>
      <c r="J125" s="187">
        <f>ROUND(I125*H125,2)</f>
        <v>0</v>
      </c>
      <c r="K125" s="183" t="s">
        <v>388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2.0000000000000002E-5</v>
      </c>
      <c r="R125" s="190">
        <f>Q125*H125</f>
        <v>1.9182000000000001E-3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423</v>
      </c>
    </row>
    <row r="126" spans="1:65" s="13" customFormat="1">
      <c r="B126" s="194"/>
      <c r="C126" s="195"/>
      <c r="D126" s="196" t="s">
        <v>391</v>
      </c>
      <c r="E126" s="197" t="s">
        <v>19</v>
      </c>
      <c r="F126" s="198" t="s">
        <v>424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391</v>
      </c>
      <c r="AU126" s="204" t="s">
        <v>85</v>
      </c>
      <c r="AV126" s="13" t="s">
        <v>83</v>
      </c>
      <c r="AW126" s="13" t="s">
        <v>37</v>
      </c>
      <c r="AX126" s="13" t="s">
        <v>76</v>
      </c>
      <c r="AY126" s="204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425</v>
      </c>
      <c r="G127" s="206"/>
      <c r="H127" s="209">
        <v>95.91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5" customFormat="1">
      <c r="B128" s="216"/>
      <c r="C128" s="217"/>
      <c r="D128" s="196" t="s">
        <v>391</v>
      </c>
      <c r="E128" s="218" t="s">
        <v>19</v>
      </c>
      <c r="F128" s="219" t="s">
        <v>394</v>
      </c>
      <c r="G128" s="217"/>
      <c r="H128" s="220">
        <v>95.91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391</v>
      </c>
      <c r="AU128" s="226" t="s">
        <v>85</v>
      </c>
      <c r="AV128" s="15" t="s">
        <v>389</v>
      </c>
      <c r="AW128" s="15" t="s">
        <v>37</v>
      </c>
      <c r="AX128" s="15" t="s">
        <v>83</v>
      </c>
      <c r="AY128" s="226" t="s">
        <v>381</v>
      </c>
    </row>
    <row r="129" spans="1:65" s="12" customFormat="1" ht="22.9" customHeight="1">
      <c r="B129" s="165"/>
      <c r="C129" s="166"/>
      <c r="D129" s="167" t="s">
        <v>75</v>
      </c>
      <c r="E129" s="179" t="s">
        <v>426</v>
      </c>
      <c r="F129" s="179" t="s">
        <v>427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SUM(P130:P132)</f>
        <v>0</v>
      </c>
      <c r="Q129" s="173"/>
      <c r="R129" s="174">
        <f>SUM(R130:R132)</f>
        <v>51.775384600000002</v>
      </c>
      <c r="S129" s="173"/>
      <c r="T129" s="175">
        <f>SUM(T130:T132)</f>
        <v>0</v>
      </c>
      <c r="AR129" s="176" t="s">
        <v>83</v>
      </c>
      <c r="AT129" s="177" t="s">
        <v>75</v>
      </c>
      <c r="AU129" s="177" t="s">
        <v>83</v>
      </c>
      <c r="AY129" s="176" t="s">
        <v>381</v>
      </c>
      <c r="BK129" s="178">
        <f>SUM(BK130:BK132)</f>
        <v>0</v>
      </c>
    </row>
    <row r="130" spans="1:65" s="2" customFormat="1" ht="24.2" customHeight="1">
      <c r="A130" s="36"/>
      <c r="B130" s="37"/>
      <c r="C130" s="181" t="s">
        <v>428</v>
      </c>
      <c r="D130" s="181" t="s">
        <v>384</v>
      </c>
      <c r="E130" s="182" t="s">
        <v>429</v>
      </c>
      <c r="F130" s="183" t="s">
        <v>430</v>
      </c>
      <c r="G130" s="184" t="s">
        <v>431</v>
      </c>
      <c r="H130" s="185">
        <v>21</v>
      </c>
      <c r="I130" s="186"/>
      <c r="J130" s="187">
        <f>ROUND(I130*H130,2)</f>
        <v>0</v>
      </c>
      <c r="K130" s="183" t="s">
        <v>432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2.46367</v>
      </c>
      <c r="R130" s="190">
        <f>Q130*H130</f>
        <v>51.737070000000003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433</v>
      </c>
    </row>
    <row r="131" spans="1:65" s="2" customFormat="1" ht="37.9" customHeight="1">
      <c r="A131" s="36"/>
      <c r="B131" s="37"/>
      <c r="C131" s="181" t="s">
        <v>426</v>
      </c>
      <c r="D131" s="181" t="s">
        <v>384</v>
      </c>
      <c r="E131" s="182" t="s">
        <v>434</v>
      </c>
      <c r="F131" s="183" t="s">
        <v>435</v>
      </c>
      <c r="G131" s="184" t="s">
        <v>411</v>
      </c>
      <c r="H131" s="185">
        <v>225.38</v>
      </c>
      <c r="I131" s="186"/>
      <c r="J131" s="187">
        <f>ROUND(I131*H131,2)</f>
        <v>0</v>
      </c>
      <c r="K131" s="183" t="s">
        <v>388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1.2999999999999999E-4</v>
      </c>
      <c r="R131" s="190">
        <f>Q131*H131</f>
        <v>2.9299399999999996E-2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436</v>
      </c>
    </row>
    <row r="132" spans="1:65" s="2" customFormat="1" ht="37.9" customHeight="1">
      <c r="A132" s="36"/>
      <c r="B132" s="37"/>
      <c r="C132" s="181" t="s">
        <v>437</v>
      </c>
      <c r="D132" s="181" t="s">
        <v>384</v>
      </c>
      <c r="E132" s="182" t="s">
        <v>438</v>
      </c>
      <c r="F132" s="183" t="s">
        <v>439</v>
      </c>
      <c r="G132" s="184" t="s">
        <v>411</v>
      </c>
      <c r="H132" s="185">
        <v>225.38</v>
      </c>
      <c r="I132" s="186"/>
      <c r="J132" s="187">
        <f>ROUND(I132*H132,2)</f>
        <v>0</v>
      </c>
      <c r="K132" s="183" t="s">
        <v>388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4.0000000000000003E-5</v>
      </c>
      <c r="R132" s="190">
        <f>Q132*H132</f>
        <v>9.015200000000001E-3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440</v>
      </c>
    </row>
    <row r="133" spans="1:65" s="12" customFormat="1" ht="22.9" customHeight="1">
      <c r="B133" s="165"/>
      <c r="C133" s="166"/>
      <c r="D133" s="167" t="s">
        <v>75</v>
      </c>
      <c r="E133" s="179" t="s">
        <v>441</v>
      </c>
      <c r="F133" s="179" t="s">
        <v>442</v>
      </c>
      <c r="G133" s="166"/>
      <c r="H133" s="166"/>
      <c r="I133" s="169"/>
      <c r="J133" s="180">
        <f>BK133</f>
        <v>0</v>
      </c>
      <c r="K133" s="166"/>
      <c r="L133" s="171"/>
      <c r="M133" s="172"/>
      <c r="N133" s="173"/>
      <c r="O133" s="173"/>
      <c r="P133" s="174">
        <f>P134</f>
        <v>0</v>
      </c>
      <c r="Q133" s="173"/>
      <c r="R133" s="174">
        <f>R134</f>
        <v>0</v>
      </c>
      <c r="S133" s="173"/>
      <c r="T133" s="175">
        <f>T134</f>
        <v>0</v>
      </c>
      <c r="AR133" s="176" t="s">
        <v>83</v>
      </c>
      <c r="AT133" s="177" t="s">
        <v>75</v>
      </c>
      <c r="AU133" s="177" t="s">
        <v>83</v>
      </c>
      <c r="AY133" s="176" t="s">
        <v>381</v>
      </c>
      <c r="BK133" s="178">
        <f>BK134</f>
        <v>0</v>
      </c>
    </row>
    <row r="134" spans="1:65" s="2" customFormat="1" ht="55.5" customHeight="1">
      <c r="A134" s="36"/>
      <c r="B134" s="37"/>
      <c r="C134" s="181" t="s">
        <v>443</v>
      </c>
      <c r="D134" s="181" t="s">
        <v>384</v>
      </c>
      <c r="E134" s="182" t="s">
        <v>444</v>
      </c>
      <c r="F134" s="183" t="s">
        <v>445</v>
      </c>
      <c r="G134" s="184" t="s">
        <v>404</v>
      </c>
      <c r="H134" s="185">
        <v>98.504000000000005</v>
      </c>
      <c r="I134" s="186"/>
      <c r="J134" s="187">
        <f>ROUND(I134*H134,2)</f>
        <v>0</v>
      </c>
      <c r="K134" s="183" t="s">
        <v>388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85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446</v>
      </c>
    </row>
    <row r="135" spans="1:65" s="12" customFormat="1" ht="25.9" customHeight="1">
      <c r="B135" s="165"/>
      <c r="C135" s="166"/>
      <c r="D135" s="167" t="s">
        <v>75</v>
      </c>
      <c r="E135" s="168" t="s">
        <v>447</v>
      </c>
      <c r="F135" s="168" t="s">
        <v>448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P136+P173+P181+P246+P273+P293+P309+P330+P345+P391+P401</f>
        <v>0</v>
      </c>
      <c r="Q135" s="173"/>
      <c r="R135" s="174">
        <f>R136+R173+R181+R246+R273+R293+R309+R330+R345+R391+R401</f>
        <v>24.749130210000001</v>
      </c>
      <c r="S135" s="173"/>
      <c r="T135" s="175">
        <f>T136+T173+T181+T246+T273+T293+T309+T330+T345+T391+T401</f>
        <v>0</v>
      </c>
      <c r="AR135" s="176" t="s">
        <v>85</v>
      </c>
      <c r="AT135" s="177" t="s">
        <v>75</v>
      </c>
      <c r="AU135" s="177" t="s">
        <v>76</v>
      </c>
      <c r="AY135" s="176" t="s">
        <v>381</v>
      </c>
      <c r="BK135" s="178">
        <f>BK136+BK173+BK181+BK246+BK273+BK293+BK309+BK330+BK345+BK391+BK401</f>
        <v>0</v>
      </c>
    </row>
    <row r="136" spans="1:65" s="12" customFormat="1" ht="22.9" customHeight="1">
      <c r="B136" s="165"/>
      <c r="C136" s="166"/>
      <c r="D136" s="167" t="s">
        <v>75</v>
      </c>
      <c r="E136" s="179" t="s">
        <v>449</v>
      </c>
      <c r="F136" s="179" t="s">
        <v>450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SUM(P137:P172)</f>
        <v>0</v>
      </c>
      <c r="Q136" s="173"/>
      <c r="R136" s="174">
        <f>SUM(R137:R172)</f>
        <v>4.7705142599999997</v>
      </c>
      <c r="S136" s="173"/>
      <c r="T136" s="175">
        <f>SUM(T137:T172)</f>
        <v>0</v>
      </c>
      <c r="AR136" s="176" t="s">
        <v>85</v>
      </c>
      <c r="AT136" s="177" t="s">
        <v>75</v>
      </c>
      <c r="AU136" s="177" t="s">
        <v>83</v>
      </c>
      <c r="AY136" s="176" t="s">
        <v>381</v>
      </c>
      <c r="BK136" s="178">
        <f>SUM(BK137:BK172)</f>
        <v>0</v>
      </c>
    </row>
    <row r="137" spans="1:65" s="2" customFormat="1" ht="37.9" customHeight="1">
      <c r="A137" s="36"/>
      <c r="B137" s="37"/>
      <c r="C137" s="181" t="s">
        <v>451</v>
      </c>
      <c r="D137" s="181" t="s">
        <v>384</v>
      </c>
      <c r="E137" s="182" t="s">
        <v>452</v>
      </c>
      <c r="F137" s="183" t="s">
        <v>453</v>
      </c>
      <c r="G137" s="184" t="s">
        <v>411</v>
      </c>
      <c r="H137" s="185">
        <v>240.22</v>
      </c>
      <c r="I137" s="186"/>
      <c r="J137" s="187">
        <f>ROUND(I137*H137,2)</f>
        <v>0</v>
      </c>
      <c r="K137" s="183" t="s">
        <v>388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454</v>
      </c>
      <c r="AT137" s="192" t="s">
        <v>384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454</v>
      </c>
      <c r="BM137" s="192" t="s">
        <v>455</v>
      </c>
    </row>
    <row r="138" spans="1:65" s="13" customFormat="1">
      <c r="B138" s="194"/>
      <c r="C138" s="195"/>
      <c r="D138" s="196" t="s">
        <v>391</v>
      </c>
      <c r="E138" s="197" t="s">
        <v>19</v>
      </c>
      <c r="F138" s="198" t="s">
        <v>456</v>
      </c>
      <c r="G138" s="195"/>
      <c r="H138" s="197" t="s">
        <v>19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391</v>
      </c>
      <c r="AU138" s="204" t="s">
        <v>85</v>
      </c>
      <c r="AV138" s="13" t="s">
        <v>83</v>
      </c>
      <c r="AW138" s="13" t="s">
        <v>37</v>
      </c>
      <c r="AX138" s="13" t="s">
        <v>76</v>
      </c>
      <c r="AY138" s="204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314</v>
      </c>
      <c r="G139" s="206"/>
      <c r="H139" s="209">
        <v>240.22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313</v>
      </c>
      <c r="F140" s="219" t="s">
        <v>394</v>
      </c>
      <c r="G140" s="217"/>
      <c r="H140" s="220">
        <v>240.22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85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33" customHeight="1">
      <c r="A141" s="36"/>
      <c r="B141" s="37"/>
      <c r="C141" s="181" t="s">
        <v>457</v>
      </c>
      <c r="D141" s="181" t="s">
        <v>384</v>
      </c>
      <c r="E141" s="182" t="s">
        <v>458</v>
      </c>
      <c r="F141" s="183" t="s">
        <v>459</v>
      </c>
      <c r="G141" s="184" t="s">
        <v>411</v>
      </c>
      <c r="H141" s="185">
        <v>78.275999999999996</v>
      </c>
      <c r="I141" s="186"/>
      <c r="J141" s="187">
        <f>ROUND(I141*H141,2)</f>
        <v>0</v>
      </c>
      <c r="K141" s="183" t="s">
        <v>388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460</v>
      </c>
    </row>
    <row r="142" spans="1:65" s="13" customFormat="1">
      <c r="B142" s="194"/>
      <c r="C142" s="195"/>
      <c r="D142" s="196" t="s">
        <v>391</v>
      </c>
      <c r="E142" s="197" t="s">
        <v>19</v>
      </c>
      <c r="F142" s="198" t="s">
        <v>461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391</v>
      </c>
      <c r="AU142" s="204" t="s">
        <v>85</v>
      </c>
      <c r="AV142" s="13" t="s">
        <v>83</v>
      </c>
      <c r="AW142" s="13" t="s">
        <v>37</v>
      </c>
      <c r="AX142" s="13" t="s">
        <v>76</v>
      </c>
      <c r="AY142" s="204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462</v>
      </c>
      <c r="G143" s="206"/>
      <c r="H143" s="209">
        <v>43.475999999999999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463</v>
      </c>
      <c r="G144" s="206"/>
      <c r="H144" s="209">
        <v>34.799999999999997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5" customFormat="1">
      <c r="B145" s="216"/>
      <c r="C145" s="217"/>
      <c r="D145" s="196" t="s">
        <v>391</v>
      </c>
      <c r="E145" s="218" t="s">
        <v>311</v>
      </c>
      <c r="F145" s="219" t="s">
        <v>394</v>
      </c>
      <c r="G145" s="217"/>
      <c r="H145" s="220">
        <v>78.275999999999996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391</v>
      </c>
      <c r="AU145" s="226" t="s">
        <v>85</v>
      </c>
      <c r="AV145" s="15" t="s">
        <v>389</v>
      </c>
      <c r="AW145" s="15" t="s">
        <v>37</v>
      </c>
      <c r="AX145" s="15" t="s">
        <v>83</v>
      </c>
      <c r="AY145" s="226" t="s">
        <v>381</v>
      </c>
    </row>
    <row r="146" spans="1:65" s="2" customFormat="1" ht="16.5" customHeight="1">
      <c r="A146" s="36"/>
      <c r="B146" s="37"/>
      <c r="C146" s="227" t="s">
        <v>464</v>
      </c>
      <c r="D146" s="227" t="s">
        <v>465</v>
      </c>
      <c r="E146" s="228" t="s">
        <v>466</v>
      </c>
      <c r="F146" s="229" t="s">
        <v>467</v>
      </c>
      <c r="G146" s="230" t="s">
        <v>404</v>
      </c>
      <c r="H146" s="231">
        <v>0.111</v>
      </c>
      <c r="I146" s="232"/>
      <c r="J146" s="233">
        <f>ROUND(I146*H146,2)</f>
        <v>0</v>
      </c>
      <c r="K146" s="229" t="s">
        <v>388</v>
      </c>
      <c r="L146" s="234"/>
      <c r="M146" s="235" t="s">
        <v>19</v>
      </c>
      <c r="N146" s="236" t="s">
        <v>47</v>
      </c>
      <c r="O146" s="66"/>
      <c r="P146" s="190">
        <f>O146*H146</f>
        <v>0</v>
      </c>
      <c r="Q146" s="190">
        <v>1</v>
      </c>
      <c r="R146" s="190">
        <f>Q146*H146</f>
        <v>0.111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468</v>
      </c>
      <c r="AT146" s="192" t="s">
        <v>465</v>
      </c>
      <c r="AU146" s="192" t="s">
        <v>85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454</v>
      </c>
      <c r="BM146" s="192" t="s">
        <v>469</v>
      </c>
    </row>
    <row r="147" spans="1:65" s="14" customFormat="1">
      <c r="B147" s="205"/>
      <c r="C147" s="206"/>
      <c r="D147" s="196" t="s">
        <v>391</v>
      </c>
      <c r="E147" s="206"/>
      <c r="F147" s="208" t="s">
        <v>470</v>
      </c>
      <c r="G147" s="206"/>
      <c r="H147" s="209">
        <v>0.111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4</v>
      </c>
      <c r="AX147" s="14" t="s">
        <v>83</v>
      </c>
      <c r="AY147" s="215" t="s">
        <v>381</v>
      </c>
    </row>
    <row r="148" spans="1:65" s="2" customFormat="1" ht="24.2" customHeight="1">
      <c r="A148" s="36"/>
      <c r="B148" s="37"/>
      <c r="C148" s="181" t="s">
        <v>8</v>
      </c>
      <c r="D148" s="181" t="s">
        <v>384</v>
      </c>
      <c r="E148" s="182" t="s">
        <v>471</v>
      </c>
      <c r="F148" s="183" t="s">
        <v>472</v>
      </c>
      <c r="G148" s="184" t="s">
        <v>411</v>
      </c>
      <c r="H148" s="185">
        <v>480.44</v>
      </c>
      <c r="I148" s="186"/>
      <c r="J148" s="187">
        <f>ROUND(I148*H148,2)</f>
        <v>0</v>
      </c>
      <c r="K148" s="183" t="s">
        <v>388</v>
      </c>
      <c r="L148" s="41"/>
      <c r="M148" s="188" t="s">
        <v>19</v>
      </c>
      <c r="N148" s="189" t="s">
        <v>47</v>
      </c>
      <c r="O148" s="66"/>
      <c r="P148" s="190">
        <f>O148*H148</f>
        <v>0</v>
      </c>
      <c r="Q148" s="190">
        <v>4.0000000000000002E-4</v>
      </c>
      <c r="R148" s="190">
        <f>Q148*H148</f>
        <v>0.19217600000000001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85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454</v>
      </c>
      <c r="BM148" s="192" t="s">
        <v>473</v>
      </c>
    </row>
    <row r="149" spans="1:65" s="13" customFormat="1">
      <c r="B149" s="194"/>
      <c r="C149" s="195"/>
      <c r="D149" s="196" t="s">
        <v>391</v>
      </c>
      <c r="E149" s="197" t="s">
        <v>19</v>
      </c>
      <c r="F149" s="198" t="s">
        <v>474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475</v>
      </c>
      <c r="G150" s="206"/>
      <c r="H150" s="209">
        <v>480.44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5" customFormat="1">
      <c r="B151" s="216"/>
      <c r="C151" s="217"/>
      <c r="D151" s="196" t="s">
        <v>391</v>
      </c>
      <c r="E151" s="218" t="s">
        <v>19</v>
      </c>
      <c r="F151" s="219" t="s">
        <v>394</v>
      </c>
      <c r="G151" s="217"/>
      <c r="H151" s="220">
        <v>480.44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391</v>
      </c>
      <c r="AU151" s="226" t="s">
        <v>85</v>
      </c>
      <c r="AV151" s="15" t="s">
        <v>389</v>
      </c>
      <c r="AW151" s="15" t="s">
        <v>37</v>
      </c>
      <c r="AX151" s="15" t="s">
        <v>83</v>
      </c>
      <c r="AY151" s="226" t="s">
        <v>381</v>
      </c>
    </row>
    <row r="152" spans="1:65" s="2" customFormat="1" ht="24.2" customHeight="1">
      <c r="A152" s="36"/>
      <c r="B152" s="37"/>
      <c r="C152" s="181" t="s">
        <v>454</v>
      </c>
      <c r="D152" s="181" t="s">
        <v>384</v>
      </c>
      <c r="E152" s="182" t="s">
        <v>476</v>
      </c>
      <c r="F152" s="183" t="s">
        <v>477</v>
      </c>
      <c r="G152" s="184" t="s">
        <v>411</v>
      </c>
      <c r="H152" s="185">
        <v>156.55199999999999</v>
      </c>
      <c r="I152" s="186"/>
      <c r="J152" s="187">
        <f>ROUND(I152*H152,2)</f>
        <v>0</v>
      </c>
      <c r="K152" s="183" t="s">
        <v>388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4.0000000000000002E-4</v>
      </c>
      <c r="R152" s="190">
        <f>Q152*H152</f>
        <v>6.2620800000000004E-2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454</v>
      </c>
      <c r="AT152" s="192" t="s">
        <v>384</v>
      </c>
      <c r="AU152" s="192" t="s">
        <v>85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454</v>
      </c>
      <c r="BM152" s="192" t="s">
        <v>478</v>
      </c>
    </row>
    <row r="153" spans="1:65" s="13" customFormat="1">
      <c r="B153" s="194"/>
      <c r="C153" s="195"/>
      <c r="D153" s="196" t="s">
        <v>391</v>
      </c>
      <c r="E153" s="197" t="s">
        <v>19</v>
      </c>
      <c r="F153" s="198" t="s">
        <v>479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391</v>
      </c>
      <c r="AU153" s="204" t="s">
        <v>85</v>
      </c>
      <c r="AV153" s="13" t="s">
        <v>83</v>
      </c>
      <c r="AW153" s="13" t="s">
        <v>37</v>
      </c>
      <c r="AX153" s="13" t="s">
        <v>76</v>
      </c>
      <c r="AY153" s="204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480</v>
      </c>
      <c r="G154" s="206"/>
      <c r="H154" s="209">
        <v>156.55199999999999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5" customFormat="1">
      <c r="B155" s="216"/>
      <c r="C155" s="217"/>
      <c r="D155" s="196" t="s">
        <v>391</v>
      </c>
      <c r="E155" s="218" t="s">
        <v>19</v>
      </c>
      <c r="F155" s="219" t="s">
        <v>394</v>
      </c>
      <c r="G155" s="217"/>
      <c r="H155" s="220">
        <v>156.55199999999999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391</v>
      </c>
      <c r="AU155" s="226" t="s">
        <v>85</v>
      </c>
      <c r="AV155" s="15" t="s">
        <v>389</v>
      </c>
      <c r="AW155" s="15" t="s">
        <v>37</v>
      </c>
      <c r="AX155" s="15" t="s">
        <v>83</v>
      </c>
      <c r="AY155" s="226" t="s">
        <v>381</v>
      </c>
    </row>
    <row r="156" spans="1:65" s="2" customFormat="1" ht="44.25" customHeight="1">
      <c r="A156" s="36"/>
      <c r="B156" s="37"/>
      <c r="C156" s="227" t="s">
        <v>481</v>
      </c>
      <c r="D156" s="227" t="s">
        <v>465</v>
      </c>
      <c r="E156" s="228" t="s">
        <v>482</v>
      </c>
      <c r="F156" s="229" t="s">
        <v>483</v>
      </c>
      <c r="G156" s="230" t="s">
        <v>411</v>
      </c>
      <c r="H156" s="231">
        <v>382.19499999999999</v>
      </c>
      <c r="I156" s="232"/>
      <c r="J156" s="233">
        <f>ROUND(I156*H156,2)</f>
        <v>0</v>
      </c>
      <c r="K156" s="229" t="s">
        <v>388</v>
      </c>
      <c r="L156" s="234"/>
      <c r="M156" s="235" t="s">
        <v>19</v>
      </c>
      <c r="N156" s="236" t="s">
        <v>47</v>
      </c>
      <c r="O156" s="66"/>
      <c r="P156" s="190">
        <f>O156*H156</f>
        <v>0</v>
      </c>
      <c r="Q156" s="190">
        <v>5.4000000000000003E-3</v>
      </c>
      <c r="R156" s="190">
        <f>Q156*H156</f>
        <v>2.0638529999999999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468</v>
      </c>
      <c r="AT156" s="192" t="s">
        <v>465</v>
      </c>
      <c r="AU156" s="192" t="s">
        <v>85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454</v>
      </c>
      <c r="BM156" s="192" t="s">
        <v>484</v>
      </c>
    </row>
    <row r="157" spans="1:65" s="13" customFormat="1">
      <c r="B157" s="194"/>
      <c r="C157" s="195"/>
      <c r="D157" s="196" t="s">
        <v>391</v>
      </c>
      <c r="E157" s="197" t="s">
        <v>19</v>
      </c>
      <c r="F157" s="198" t="s">
        <v>479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391</v>
      </c>
      <c r="AU157" s="204" t="s">
        <v>85</v>
      </c>
      <c r="AV157" s="13" t="s">
        <v>83</v>
      </c>
      <c r="AW157" s="13" t="s">
        <v>37</v>
      </c>
      <c r="AX157" s="13" t="s">
        <v>76</v>
      </c>
      <c r="AY157" s="204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313</v>
      </c>
      <c r="G158" s="206"/>
      <c r="H158" s="209">
        <v>240.22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311</v>
      </c>
      <c r="G159" s="206"/>
      <c r="H159" s="209">
        <v>78.275999999999996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318.49599999999998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14" customFormat="1">
      <c r="B161" s="205"/>
      <c r="C161" s="206"/>
      <c r="D161" s="196" t="s">
        <v>391</v>
      </c>
      <c r="E161" s="206"/>
      <c r="F161" s="208" t="s">
        <v>485</v>
      </c>
      <c r="G161" s="206"/>
      <c r="H161" s="209">
        <v>382.19499999999999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4</v>
      </c>
      <c r="AX161" s="14" t="s">
        <v>83</v>
      </c>
      <c r="AY161" s="215" t="s">
        <v>381</v>
      </c>
    </row>
    <row r="162" spans="1:65" s="2" customFormat="1" ht="49.15" customHeight="1">
      <c r="A162" s="36"/>
      <c r="B162" s="37"/>
      <c r="C162" s="227" t="s">
        <v>486</v>
      </c>
      <c r="D162" s="227" t="s">
        <v>465</v>
      </c>
      <c r="E162" s="228" t="s">
        <v>487</v>
      </c>
      <c r="F162" s="229" t="s">
        <v>488</v>
      </c>
      <c r="G162" s="230" t="s">
        <v>411</v>
      </c>
      <c r="H162" s="231">
        <v>382.19499999999999</v>
      </c>
      <c r="I162" s="232"/>
      <c r="J162" s="233">
        <f>ROUND(I162*H162,2)</f>
        <v>0</v>
      </c>
      <c r="K162" s="229" t="s">
        <v>388</v>
      </c>
      <c r="L162" s="234"/>
      <c r="M162" s="235" t="s">
        <v>19</v>
      </c>
      <c r="N162" s="236" t="s">
        <v>47</v>
      </c>
      <c r="O162" s="66"/>
      <c r="P162" s="190">
        <f>O162*H162</f>
        <v>0</v>
      </c>
      <c r="Q162" s="190">
        <v>5.3E-3</v>
      </c>
      <c r="R162" s="190">
        <f>Q162*H162</f>
        <v>2.0256335000000001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85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454</v>
      </c>
      <c r="BM162" s="192" t="s">
        <v>489</v>
      </c>
    </row>
    <row r="163" spans="1:65" s="13" customFormat="1">
      <c r="B163" s="194"/>
      <c r="C163" s="195"/>
      <c r="D163" s="196" t="s">
        <v>391</v>
      </c>
      <c r="E163" s="197" t="s">
        <v>19</v>
      </c>
      <c r="F163" s="198" t="s">
        <v>479</v>
      </c>
      <c r="G163" s="195"/>
      <c r="H163" s="197" t="s">
        <v>19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391</v>
      </c>
      <c r="AU163" s="204" t="s">
        <v>85</v>
      </c>
      <c r="AV163" s="13" t="s">
        <v>83</v>
      </c>
      <c r="AW163" s="13" t="s">
        <v>37</v>
      </c>
      <c r="AX163" s="13" t="s">
        <v>76</v>
      </c>
      <c r="AY163" s="204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313</v>
      </c>
      <c r="G164" s="206"/>
      <c r="H164" s="209">
        <v>240.22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4" customFormat="1">
      <c r="B165" s="205"/>
      <c r="C165" s="206"/>
      <c r="D165" s="196" t="s">
        <v>391</v>
      </c>
      <c r="E165" s="207" t="s">
        <v>19</v>
      </c>
      <c r="F165" s="208" t="s">
        <v>311</v>
      </c>
      <c r="G165" s="206"/>
      <c r="H165" s="209">
        <v>78.275999999999996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391</v>
      </c>
      <c r="AU165" s="215" t="s">
        <v>85</v>
      </c>
      <c r="AV165" s="14" t="s">
        <v>85</v>
      </c>
      <c r="AW165" s="14" t="s">
        <v>37</v>
      </c>
      <c r="AX165" s="14" t="s">
        <v>76</v>
      </c>
      <c r="AY165" s="215" t="s">
        <v>381</v>
      </c>
    </row>
    <row r="166" spans="1:65" s="15" customFormat="1">
      <c r="B166" s="216"/>
      <c r="C166" s="217"/>
      <c r="D166" s="196" t="s">
        <v>391</v>
      </c>
      <c r="E166" s="218" t="s">
        <v>19</v>
      </c>
      <c r="F166" s="219" t="s">
        <v>394</v>
      </c>
      <c r="G166" s="217"/>
      <c r="H166" s="220">
        <v>318.49599999999998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391</v>
      </c>
      <c r="AU166" s="226" t="s">
        <v>85</v>
      </c>
      <c r="AV166" s="15" t="s">
        <v>389</v>
      </c>
      <c r="AW166" s="15" t="s">
        <v>37</v>
      </c>
      <c r="AX166" s="15" t="s">
        <v>83</v>
      </c>
      <c r="AY166" s="226" t="s">
        <v>381</v>
      </c>
    </row>
    <row r="167" spans="1:65" s="14" customFormat="1">
      <c r="B167" s="205"/>
      <c r="C167" s="206"/>
      <c r="D167" s="196" t="s">
        <v>391</v>
      </c>
      <c r="E167" s="206"/>
      <c r="F167" s="208" t="s">
        <v>485</v>
      </c>
      <c r="G167" s="206"/>
      <c r="H167" s="209">
        <v>382.19499999999999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4</v>
      </c>
      <c r="AX167" s="14" t="s">
        <v>83</v>
      </c>
      <c r="AY167" s="215" t="s">
        <v>381</v>
      </c>
    </row>
    <row r="168" spans="1:65" s="2" customFormat="1" ht="33" customHeight="1">
      <c r="A168" s="36"/>
      <c r="B168" s="37"/>
      <c r="C168" s="181" t="s">
        <v>490</v>
      </c>
      <c r="D168" s="181" t="s">
        <v>384</v>
      </c>
      <c r="E168" s="182" t="s">
        <v>491</v>
      </c>
      <c r="F168" s="183" t="s">
        <v>492</v>
      </c>
      <c r="G168" s="184" t="s">
        <v>411</v>
      </c>
      <c r="H168" s="185">
        <v>69.896000000000001</v>
      </c>
      <c r="I168" s="186"/>
      <c r="J168" s="187">
        <f>ROUND(I168*H168,2)</f>
        <v>0</v>
      </c>
      <c r="K168" s="183" t="s">
        <v>388</v>
      </c>
      <c r="L168" s="41"/>
      <c r="M168" s="188" t="s">
        <v>19</v>
      </c>
      <c r="N168" s="189" t="s">
        <v>47</v>
      </c>
      <c r="O168" s="66"/>
      <c r="P168" s="190">
        <f>O168*H168</f>
        <v>0</v>
      </c>
      <c r="Q168" s="190">
        <v>4.5100000000000001E-3</v>
      </c>
      <c r="R168" s="190">
        <f>Q168*H168</f>
        <v>0.31523096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454</v>
      </c>
      <c r="AT168" s="192" t="s">
        <v>384</v>
      </c>
      <c r="AU168" s="192" t="s">
        <v>85</v>
      </c>
      <c r="AY168" s="19" t="s">
        <v>381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83</v>
      </c>
      <c r="BK168" s="193">
        <f>ROUND(I168*H168,2)</f>
        <v>0</v>
      </c>
      <c r="BL168" s="19" t="s">
        <v>454</v>
      </c>
      <c r="BM168" s="192" t="s">
        <v>493</v>
      </c>
    </row>
    <row r="169" spans="1:65" s="13" customFormat="1">
      <c r="B169" s="194"/>
      <c r="C169" s="195"/>
      <c r="D169" s="196" t="s">
        <v>391</v>
      </c>
      <c r="E169" s="197" t="s">
        <v>19</v>
      </c>
      <c r="F169" s="198" t="s">
        <v>494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316</v>
      </c>
      <c r="G170" s="206"/>
      <c r="H170" s="209">
        <v>69.896000000000001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5" customFormat="1">
      <c r="B171" s="216"/>
      <c r="C171" s="217"/>
      <c r="D171" s="196" t="s">
        <v>391</v>
      </c>
      <c r="E171" s="218" t="s">
        <v>19</v>
      </c>
      <c r="F171" s="219" t="s">
        <v>394</v>
      </c>
      <c r="G171" s="217"/>
      <c r="H171" s="220">
        <v>69.896000000000001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391</v>
      </c>
      <c r="AU171" s="226" t="s">
        <v>85</v>
      </c>
      <c r="AV171" s="15" t="s">
        <v>389</v>
      </c>
      <c r="AW171" s="15" t="s">
        <v>37</v>
      </c>
      <c r="AX171" s="15" t="s">
        <v>83</v>
      </c>
      <c r="AY171" s="226" t="s">
        <v>381</v>
      </c>
    </row>
    <row r="172" spans="1:65" s="2" customFormat="1" ht="49.15" customHeight="1">
      <c r="A172" s="36"/>
      <c r="B172" s="37"/>
      <c r="C172" s="181" t="s">
        <v>495</v>
      </c>
      <c r="D172" s="181" t="s">
        <v>384</v>
      </c>
      <c r="E172" s="182" t="s">
        <v>496</v>
      </c>
      <c r="F172" s="183" t="s">
        <v>497</v>
      </c>
      <c r="G172" s="184" t="s">
        <v>404</v>
      </c>
      <c r="H172" s="185">
        <v>4.7709999999999999</v>
      </c>
      <c r="I172" s="186"/>
      <c r="J172" s="187">
        <f>ROUND(I172*H172,2)</f>
        <v>0</v>
      </c>
      <c r="K172" s="183" t="s">
        <v>388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454</v>
      </c>
      <c r="AT172" s="192" t="s">
        <v>384</v>
      </c>
      <c r="AU172" s="192" t="s">
        <v>85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454</v>
      </c>
      <c r="BM172" s="192" t="s">
        <v>498</v>
      </c>
    </row>
    <row r="173" spans="1:65" s="12" customFormat="1" ht="22.9" customHeight="1">
      <c r="B173" s="165"/>
      <c r="C173" s="166"/>
      <c r="D173" s="167" t="s">
        <v>75</v>
      </c>
      <c r="E173" s="179" t="s">
        <v>499</v>
      </c>
      <c r="F173" s="179" t="s">
        <v>500</v>
      </c>
      <c r="G173" s="166"/>
      <c r="H173" s="166"/>
      <c r="I173" s="169"/>
      <c r="J173" s="180">
        <f>BK173</f>
        <v>0</v>
      </c>
      <c r="K173" s="166"/>
      <c r="L173" s="171"/>
      <c r="M173" s="172"/>
      <c r="N173" s="173"/>
      <c r="O173" s="173"/>
      <c r="P173" s="174">
        <f>SUM(P174:P180)</f>
        <v>0</v>
      </c>
      <c r="Q173" s="173"/>
      <c r="R173" s="174">
        <f>SUM(R174:R180)</f>
        <v>0.85193639999999993</v>
      </c>
      <c r="S173" s="173"/>
      <c r="T173" s="175">
        <f>SUM(T174:T180)</f>
        <v>0</v>
      </c>
      <c r="AR173" s="176" t="s">
        <v>85</v>
      </c>
      <c r="AT173" s="177" t="s">
        <v>75</v>
      </c>
      <c r="AU173" s="177" t="s">
        <v>83</v>
      </c>
      <c r="AY173" s="176" t="s">
        <v>381</v>
      </c>
      <c r="BK173" s="178">
        <f>SUM(BK174:BK180)</f>
        <v>0</v>
      </c>
    </row>
    <row r="174" spans="1:65" s="2" customFormat="1" ht="37.9" customHeight="1">
      <c r="A174" s="36"/>
      <c r="B174" s="37"/>
      <c r="C174" s="181" t="s">
        <v>7</v>
      </c>
      <c r="D174" s="181" t="s">
        <v>384</v>
      </c>
      <c r="E174" s="182" t="s">
        <v>501</v>
      </c>
      <c r="F174" s="183" t="s">
        <v>502</v>
      </c>
      <c r="G174" s="184" t="s">
        <v>411</v>
      </c>
      <c r="H174" s="185">
        <v>225.38</v>
      </c>
      <c r="I174" s="186"/>
      <c r="J174" s="187">
        <f>ROUND(I174*H174,2)</f>
        <v>0</v>
      </c>
      <c r="K174" s="183" t="s">
        <v>388</v>
      </c>
      <c r="L174" s="41"/>
      <c r="M174" s="188" t="s">
        <v>19</v>
      </c>
      <c r="N174" s="189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454</v>
      </c>
      <c r="AT174" s="192" t="s">
        <v>384</v>
      </c>
      <c r="AU174" s="192" t="s">
        <v>85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454</v>
      </c>
      <c r="BM174" s="192" t="s">
        <v>503</v>
      </c>
    </row>
    <row r="175" spans="1:65" s="13" customFormat="1">
      <c r="B175" s="194"/>
      <c r="C175" s="195"/>
      <c r="D175" s="196" t="s">
        <v>391</v>
      </c>
      <c r="E175" s="197" t="s">
        <v>19</v>
      </c>
      <c r="F175" s="198" t="s">
        <v>504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418</v>
      </c>
      <c r="G176" s="206"/>
      <c r="H176" s="209">
        <v>225.38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5" customFormat="1">
      <c r="B177" s="216"/>
      <c r="C177" s="217"/>
      <c r="D177" s="196" t="s">
        <v>391</v>
      </c>
      <c r="E177" s="218" t="s">
        <v>19</v>
      </c>
      <c r="F177" s="219" t="s">
        <v>394</v>
      </c>
      <c r="G177" s="217"/>
      <c r="H177" s="220">
        <v>225.38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391</v>
      </c>
      <c r="AU177" s="226" t="s">
        <v>85</v>
      </c>
      <c r="AV177" s="15" t="s">
        <v>389</v>
      </c>
      <c r="AW177" s="15" t="s">
        <v>37</v>
      </c>
      <c r="AX177" s="15" t="s">
        <v>83</v>
      </c>
      <c r="AY177" s="226" t="s">
        <v>381</v>
      </c>
    </row>
    <row r="178" spans="1:65" s="2" customFormat="1" ht="24.2" customHeight="1">
      <c r="A178" s="36"/>
      <c r="B178" s="37"/>
      <c r="C178" s="227" t="s">
        <v>505</v>
      </c>
      <c r="D178" s="227" t="s">
        <v>465</v>
      </c>
      <c r="E178" s="228" t="s">
        <v>506</v>
      </c>
      <c r="F178" s="229" t="s">
        <v>507</v>
      </c>
      <c r="G178" s="230" t="s">
        <v>411</v>
      </c>
      <c r="H178" s="231">
        <v>236.649</v>
      </c>
      <c r="I178" s="232"/>
      <c r="J178" s="233">
        <f>ROUND(I178*H178,2)</f>
        <v>0</v>
      </c>
      <c r="K178" s="229" t="s">
        <v>388</v>
      </c>
      <c r="L178" s="234"/>
      <c r="M178" s="235" t="s">
        <v>19</v>
      </c>
      <c r="N178" s="236" t="s">
        <v>47</v>
      </c>
      <c r="O178" s="66"/>
      <c r="P178" s="190">
        <f>O178*H178</f>
        <v>0</v>
      </c>
      <c r="Q178" s="190">
        <v>3.5999999999999999E-3</v>
      </c>
      <c r="R178" s="190">
        <f>Q178*H178</f>
        <v>0.85193639999999993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468</v>
      </c>
      <c r="AT178" s="192" t="s">
        <v>465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454</v>
      </c>
      <c r="BM178" s="192" t="s">
        <v>508</v>
      </c>
    </row>
    <row r="179" spans="1:65" s="14" customFormat="1">
      <c r="B179" s="205"/>
      <c r="C179" s="206"/>
      <c r="D179" s="196" t="s">
        <v>391</v>
      </c>
      <c r="E179" s="206"/>
      <c r="F179" s="208" t="s">
        <v>509</v>
      </c>
      <c r="G179" s="206"/>
      <c r="H179" s="209">
        <v>236.649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85</v>
      </c>
      <c r="AV179" s="14" t="s">
        <v>85</v>
      </c>
      <c r="AW179" s="14" t="s">
        <v>4</v>
      </c>
      <c r="AX179" s="14" t="s">
        <v>83</v>
      </c>
      <c r="AY179" s="215" t="s">
        <v>381</v>
      </c>
    </row>
    <row r="180" spans="1:65" s="2" customFormat="1" ht="44.25" customHeight="1">
      <c r="A180" s="36"/>
      <c r="B180" s="37"/>
      <c r="C180" s="181" t="s">
        <v>510</v>
      </c>
      <c r="D180" s="181" t="s">
        <v>384</v>
      </c>
      <c r="E180" s="182" t="s">
        <v>511</v>
      </c>
      <c r="F180" s="183" t="s">
        <v>512</v>
      </c>
      <c r="G180" s="184" t="s">
        <v>404</v>
      </c>
      <c r="H180" s="185">
        <v>0.85199999999999998</v>
      </c>
      <c r="I180" s="186"/>
      <c r="J180" s="187">
        <f>ROUND(I180*H180,2)</f>
        <v>0</v>
      </c>
      <c r="K180" s="183" t="s">
        <v>388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454</v>
      </c>
      <c r="AT180" s="192" t="s">
        <v>384</v>
      </c>
      <c r="AU180" s="192" t="s">
        <v>85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454</v>
      </c>
      <c r="BM180" s="192" t="s">
        <v>513</v>
      </c>
    </row>
    <row r="181" spans="1:65" s="12" customFormat="1" ht="22.9" customHeight="1">
      <c r="B181" s="165"/>
      <c r="C181" s="166"/>
      <c r="D181" s="167" t="s">
        <v>75</v>
      </c>
      <c r="E181" s="179" t="s">
        <v>514</v>
      </c>
      <c r="F181" s="179" t="s">
        <v>515</v>
      </c>
      <c r="G181" s="166"/>
      <c r="H181" s="166"/>
      <c r="I181" s="169"/>
      <c r="J181" s="180">
        <f>BK181</f>
        <v>0</v>
      </c>
      <c r="K181" s="166"/>
      <c r="L181" s="171"/>
      <c r="M181" s="172"/>
      <c r="N181" s="173"/>
      <c r="O181" s="173"/>
      <c r="P181" s="174">
        <f>SUM(P182:P245)</f>
        <v>0</v>
      </c>
      <c r="Q181" s="173"/>
      <c r="R181" s="174">
        <f>SUM(R182:R245)</f>
        <v>13.06541608</v>
      </c>
      <c r="S181" s="173"/>
      <c r="T181" s="175">
        <f>SUM(T182:T245)</f>
        <v>0</v>
      </c>
      <c r="AR181" s="176" t="s">
        <v>85</v>
      </c>
      <c r="AT181" s="177" t="s">
        <v>75</v>
      </c>
      <c r="AU181" s="177" t="s">
        <v>83</v>
      </c>
      <c r="AY181" s="176" t="s">
        <v>381</v>
      </c>
      <c r="BK181" s="178">
        <f>SUM(BK182:BK245)</f>
        <v>0</v>
      </c>
    </row>
    <row r="182" spans="1:65" s="2" customFormat="1" ht="55.5" customHeight="1">
      <c r="A182" s="36"/>
      <c r="B182" s="37"/>
      <c r="C182" s="181" t="s">
        <v>516</v>
      </c>
      <c r="D182" s="181" t="s">
        <v>384</v>
      </c>
      <c r="E182" s="182" t="s">
        <v>517</v>
      </c>
      <c r="F182" s="183" t="s">
        <v>518</v>
      </c>
      <c r="G182" s="184" t="s">
        <v>411</v>
      </c>
      <c r="H182" s="185">
        <v>112.416</v>
      </c>
      <c r="I182" s="186"/>
      <c r="J182" s="187">
        <f>ROUND(I182*H182,2)</f>
        <v>0</v>
      </c>
      <c r="K182" s="183" t="s">
        <v>388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2.5510000000000001E-2</v>
      </c>
      <c r="R182" s="190">
        <f>Q182*H182</f>
        <v>2.8677321600000001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454</v>
      </c>
      <c r="AT182" s="192" t="s">
        <v>384</v>
      </c>
      <c r="AU182" s="192" t="s">
        <v>85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454</v>
      </c>
      <c r="BM182" s="192" t="s">
        <v>519</v>
      </c>
    </row>
    <row r="183" spans="1:65" s="13" customFormat="1">
      <c r="B183" s="194"/>
      <c r="C183" s="195"/>
      <c r="D183" s="196" t="s">
        <v>391</v>
      </c>
      <c r="E183" s="197" t="s">
        <v>19</v>
      </c>
      <c r="F183" s="198" t="s">
        <v>520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391</v>
      </c>
      <c r="AU183" s="204" t="s">
        <v>85</v>
      </c>
      <c r="AV183" s="13" t="s">
        <v>83</v>
      </c>
      <c r="AW183" s="13" t="s">
        <v>37</v>
      </c>
      <c r="AX183" s="13" t="s">
        <v>76</v>
      </c>
      <c r="AY183" s="204" t="s">
        <v>381</v>
      </c>
    </row>
    <row r="184" spans="1:65" s="14" customFormat="1" ht="22.5">
      <c r="B184" s="205"/>
      <c r="C184" s="206"/>
      <c r="D184" s="196" t="s">
        <v>391</v>
      </c>
      <c r="E184" s="207" t="s">
        <v>19</v>
      </c>
      <c r="F184" s="208" t="s">
        <v>521</v>
      </c>
      <c r="G184" s="206"/>
      <c r="H184" s="209">
        <v>136.65600000000001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85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522</v>
      </c>
      <c r="G185" s="206"/>
      <c r="H185" s="209">
        <v>-24.24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5" customFormat="1">
      <c r="B186" s="216"/>
      <c r="C186" s="217"/>
      <c r="D186" s="196" t="s">
        <v>391</v>
      </c>
      <c r="E186" s="218" t="s">
        <v>331</v>
      </c>
      <c r="F186" s="219" t="s">
        <v>394</v>
      </c>
      <c r="G186" s="217"/>
      <c r="H186" s="220">
        <v>112.416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391</v>
      </c>
      <c r="AU186" s="226" t="s">
        <v>85</v>
      </c>
      <c r="AV186" s="15" t="s">
        <v>389</v>
      </c>
      <c r="AW186" s="15" t="s">
        <v>37</v>
      </c>
      <c r="AX186" s="15" t="s">
        <v>83</v>
      </c>
      <c r="AY186" s="226" t="s">
        <v>381</v>
      </c>
    </row>
    <row r="187" spans="1:65" s="2" customFormat="1" ht="24.2" customHeight="1">
      <c r="A187" s="36"/>
      <c r="B187" s="37"/>
      <c r="C187" s="181" t="s">
        <v>523</v>
      </c>
      <c r="D187" s="181" t="s">
        <v>384</v>
      </c>
      <c r="E187" s="182" t="s">
        <v>524</v>
      </c>
      <c r="F187" s="183" t="s">
        <v>525</v>
      </c>
      <c r="G187" s="184" t="s">
        <v>411</v>
      </c>
      <c r="H187" s="185">
        <v>105.828</v>
      </c>
      <c r="I187" s="186"/>
      <c r="J187" s="187">
        <f>ROUND(I187*H187,2)</f>
        <v>0</v>
      </c>
      <c r="K187" s="183" t="s">
        <v>432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2.6179999999999998E-2</v>
      </c>
      <c r="R187" s="190">
        <f>Q187*H187</f>
        <v>2.77057704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454</v>
      </c>
      <c r="AT187" s="192" t="s">
        <v>384</v>
      </c>
      <c r="AU187" s="192" t="s">
        <v>85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454</v>
      </c>
      <c r="BM187" s="192" t="s">
        <v>526</v>
      </c>
    </row>
    <row r="188" spans="1:65" s="13" customFormat="1">
      <c r="B188" s="194"/>
      <c r="C188" s="195"/>
      <c r="D188" s="196" t="s">
        <v>391</v>
      </c>
      <c r="E188" s="197" t="s">
        <v>19</v>
      </c>
      <c r="F188" s="198" t="s">
        <v>520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1:65" s="14" customFormat="1" ht="22.5">
      <c r="B189" s="205"/>
      <c r="C189" s="206"/>
      <c r="D189" s="196" t="s">
        <v>391</v>
      </c>
      <c r="E189" s="207" t="s">
        <v>19</v>
      </c>
      <c r="F189" s="208" t="s">
        <v>527</v>
      </c>
      <c r="G189" s="206"/>
      <c r="H189" s="209">
        <v>109.464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528</v>
      </c>
      <c r="G190" s="206"/>
      <c r="H190" s="209">
        <v>-3.6360000000000001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5" customFormat="1">
      <c r="B191" s="216"/>
      <c r="C191" s="217"/>
      <c r="D191" s="196" t="s">
        <v>391</v>
      </c>
      <c r="E191" s="218" t="s">
        <v>334</v>
      </c>
      <c r="F191" s="219" t="s">
        <v>394</v>
      </c>
      <c r="G191" s="217"/>
      <c r="H191" s="220">
        <v>105.828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391</v>
      </c>
      <c r="AU191" s="226" t="s">
        <v>85</v>
      </c>
      <c r="AV191" s="15" t="s">
        <v>389</v>
      </c>
      <c r="AW191" s="15" t="s">
        <v>37</v>
      </c>
      <c r="AX191" s="15" t="s">
        <v>83</v>
      </c>
      <c r="AY191" s="226" t="s">
        <v>381</v>
      </c>
    </row>
    <row r="192" spans="1:65" s="2" customFormat="1" ht="44.25" customHeight="1">
      <c r="A192" s="36"/>
      <c r="B192" s="37"/>
      <c r="C192" s="181" t="s">
        <v>529</v>
      </c>
      <c r="D192" s="181" t="s">
        <v>384</v>
      </c>
      <c r="E192" s="182" t="s">
        <v>530</v>
      </c>
      <c r="F192" s="183" t="s">
        <v>531</v>
      </c>
      <c r="G192" s="184" t="s">
        <v>411</v>
      </c>
      <c r="H192" s="185">
        <v>218.244</v>
      </c>
      <c r="I192" s="186"/>
      <c r="J192" s="187">
        <f>ROUND(I192*H192,2)</f>
        <v>0</v>
      </c>
      <c r="K192" s="183" t="s">
        <v>388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2.0000000000000001E-4</v>
      </c>
      <c r="R192" s="190">
        <f>Q192*H192</f>
        <v>4.3648800000000001E-2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454</v>
      </c>
      <c r="AT192" s="192" t="s">
        <v>384</v>
      </c>
      <c r="AU192" s="192" t="s">
        <v>85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454</v>
      </c>
      <c r="BM192" s="192" t="s">
        <v>532</v>
      </c>
    </row>
    <row r="193" spans="1:65" s="13" customFormat="1">
      <c r="B193" s="194"/>
      <c r="C193" s="195"/>
      <c r="D193" s="196" t="s">
        <v>391</v>
      </c>
      <c r="E193" s="197" t="s">
        <v>19</v>
      </c>
      <c r="F193" s="198" t="s">
        <v>533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1:65" s="14" customFormat="1">
      <c r="B194" s="205"/>
      <c r="C194" s="206"/>
      <c r="D194" s="196" t="s">
        <v>391</v>
      </c>
      <c r="E194" s="207" t="s">
        <v>19</v>
      </c>
      <c r="F194" s="208" t="s">
        <v>331</v>
      </c>
      <c r="G194" s="206"/>
      <c r="H194" s="209">
        <v>112.416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334</v>
      </c>
      <c r="G195" s="206"/>
      <c r="H195" s="209">
        <v>105.828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5" customFormat="1">
      <c r="B196" s="216"/>
      <c r="C196" s="217"/>
      <c r="D196" s="196" t="s">
        <v>391</v>
      </c>
      <c r="E196" s="218" t="s">
        <v>19</v>
      </c>
      <c r="F196" s="219" t="s">
        <v>394</v>
      </c>
      <c r="G196" s="217"/>
      <c r="H196" s="220">
        <v>218.244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391</v>
      </c>
      <c r="AU196" s="226" t="s">
        <v>85</v>
      </c>
      <c r="AV196" s="15" t="s">
        <v>389</v>
      </c>
      <c r="AW196" s="15" t="s">
        <v>37</v>
      </c>
      <c r="AX196" s="15" t="s">
        <v>83</v>
      </c>
      <c r="AY196" s="226" t="s">
        <v>381</v>
      </c>
    </row>
    <row r="197" spans="1:65" s="2" customFormat="1" ht="44.25" customHeight="1">
      <c r="A197" s="36"/>
      <c r="B197" s="37"/>
      <c r="C197" s="181" t="s">
        <v>534</v>
      </c>
      <c r="D197" s="181" t="s">
        <v>384</v>
      </c>
      <c r="E197" s="182" t="s">
        <v>535</v>
      </c>
      <c r="F197" s="183" t="s">
        <v>536</v>
      </c>
      <c r="G197" s="184" t="s">
        <v>422</v>
      </c>
      <c r="H197" s="185">
        <v>57.6</v>
      </c>
      <c r="I197" s="186"/>
      <c r="J197" s="187">
        <f>ROUND(I197*H197,2)</f>
        <v>0</v>
      </c>
      <c r="K197" s="183" t="s">
        <v>388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3.6000000000000002E-4</v>
      </c>
      <c r="R197" s="190">
        <f>Q197*H197</f>
        <v>2.0736000000000001E-2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85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537</v>
      </c>
    </row>
    <row r="198" spans="1:65" s="13" customFormat="1">
      <c r="B198" s="194"/>
      <c r="C198" s="195"/>
      <c r="D198" s="196" t="s">
        <v>391</v>
      </c>
      <c r="E198" s="197" t="s">
        <v>19</v>
      </c>
      <c r="F198" s="198" t="s">
        <v>538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391</v>
      </c>
      <c r="AU198" s="204" t="s">
        <v>85</v>
      </c>
      <c r="AV198" s="13" t="s">
        <v>83</v>
      </c>
      <c r="AW198" s="13" t="s">
        <v>37</v>
      </c>
      <c r="AX198" s="13" t="s">
        <v>76</v>
      </c>
      <c r="AY198" s="204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539</v>
      </c>
      <c r="G199" s="206"/>
      <c r="H199" s="209">
        <v>57.6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5" customFormat="1">
      <c r="B200" s="216"/>
      <c r="C200" s="217"/>
      <c r="D200" s="196" t="s">
        <v>391</v>
      </c>
      <c r="E200" s="218" t="s">
        <v>19</v>
      </c>
      <c r="F200" s="219" t="s">
        <v>394</v>
      </c>
      <c r="G200" s="217"/>
      <c r="H200" s="220">
        <v>57.6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391</v>
      </c>
      <c r="AU200" s="226" t="s">
        <v>85</v>
      </c>
      <c r="AV200" s="15" t="s">
        <v>389</v>
      </c>
      <c r="AW200" s="15" t="s">
        <v>37</v>
      </c>
      <c r="AX200" s="15" t="s">
        <v>83</v>
      </c>
      <c r="AY200" s="226" t="s">
        <v>381</v>
      </c>
    </row>
    <row r="201" spans="1:65" s="2" customFormat="1" ht="55.5" customHeight="1">
      <c r="A201" s="36"/>
      <c r="B201" s="37"/>
      <c r="C201" s="181" t="s">
        <v>540</v>
      </c>
      <c r="D201" s="181" t="s">
        <v>384</v>
      </c>
      <c r="E201" s="182" t="s">
        <v>541</v>
      </c>
      <c r="F201" s="183" t="s">
        <v>542</v>
      </c>
      <c r="G201" s="184" t="s">
        <v>411</v>
      </c>
      <c r="H201" s="185">
        <v>165.791</v>
      </c>
      <c r="I201" s="186"/>
      <c r="J201" s="187">
        <f>ROUND(I201*H201,2)</f>
        <v>0</v>
      </c>
      <c r="K201" s="183" t="s">
        <v>388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1.324E-2</v>
      </c>
      <c r="R201" s="190">
        <f>Q201*H201</f>
        <v>2.1950728399999999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85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543</v>
      </c>
    </row>
    <row r="202" spans="1:65" s="13" customFormat="1">
      <c r="B202" s="194"/>
      <c r="C202" s="195"/>
      <c r="D202" s="196" t="s">
        <v>391</v>
      </c>
      <c r="E202" s="197" t="s">
        <v>19</v>
      </c>
      <c r="F202" s="198" t="s">
        <v>544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391</v>
      </c>
      <c r="AU202" s="204" t="s">
        <v>85</v>
      </c>
      <c r="AV202" s="13" t="s">
        <v>83</v>
      </c>
      <c r="AW202" s="13" t="s">
        <v>37</v>
      </c>
      <c r="AX202" s="13" t="s">
        <v>76</v>
      </c>
      <c r="AY202" s="204" t="s">
        <v>381</v>
      </c>
    </row>
    <row r="203" spans="1:65" s="14" customFormat="1" ht="22.5">
      <c r="B203" s="205"/>
      <c r="C203" s="206"/>
      <c r="D203" s="196" t="s">
        <v>391</v>
      </c>
      <c r="E203" s="207" t="s">
        <v>19</v>
      </c>
      <c r="F203" s="208" t="s">
        <v>545</v>
      </c>
      <c r="G203" s="206"/>
      <c r="H203" s="209">
        <v>124.83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546</v>
      </c>
      <c r="G204" s="206"/>
      <c r="H204" s="209">
        <v>23.085000000000001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4" customFormat="1">
      <c r="B205" s="205"/>
      <c r="C205" s="206"/>
      <c r="D205" s="196" t="s">
        <v>391</v>
      </c>
      <c r="E205" s="207" t="s">
        <v>19</v>
      </c>
      <c r="F205" s="208" t="s">
        <v>547</v>
      </c>
      <c r="G205" s="206"/>
      <c r="H205" s="209">
        <v>16.100000000000001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548</v>
      </c>
      <c r="G206" s="206"/>
      <c r="H206" s="209">
        <v>1.776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5" customFormat="1">
      <c r="B207" s="216"/>
      <c r="C207" s="217"/>
      <c r="D207" s="196" t="s">
        <v>391</v>
      </c>
      <c r="E207" s="218" t="s">
        <v>328</v>
      </c>
      <c r="F207" s="219" t="s">
        <v>394</v>
      </c>
      <c r="G207" s="217"/>
      <c r="H207" s="220">
        <v>165.791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391</v>
      </c>
      <c r="AU207" s="226" t="s">
        <v>85</v>
      </c>
      <c r="AV207" s="15" t="s">
        <v>389</v>
      </c>
      <c r="AW207" s="15" t="s">
        <v>37</v>
      </c>
      <c r="AX207" s="15" t="s">
        <v>83</v>
      </c>
      <c r="AY207" s="226" t="s">
        <v>381</v>
      </c>
    </row>
    <row r="208" spans="1:65" s="2" customFormat="1" ht="33" customHeight="1">
      <c r="A208" s="36"/>
      <c r="B208" s="37"/>
      <c r="C208" s="181" t="s">
        <v>549</v>
      </c>
      <c r="D208" s="181" t="s">
        <v>384</v>
      </c>
      <c r="E208" s="182" t="s">
        <v>550</v>
      </c>
      <c r="F208" s="183" t="s">
        <v>551</v>
      </c>
      <c r="G208" s="184" t="s">
        <v>411</v>
      </c>
      <c r="H208" s="185">
        <v>177.15700000000001</v>
      </c>
      <c r="I208" s="186"/>
      <c r="J208" s="187">
        <f>ROUND(I208*H208,2)</f>
        <v>0</v>
      </c>
      <c r="K208" s="183" t="s">
        <v>388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4.2000000000000002E-4</v>
      </c>
      <c r="R208" s="190">
        <f>Q208*H208</f>
        <v>7.4405940000000004E-2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454</v>
      </c>
      <c r="AT208" s="192" t="s">
        <v>384</v>
      </c>
      <c r="AU208" s="192" t="s">
        <v>85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454</v>
      </c>
      <c r="BM208" s="192" t="s">
        <v>552</v>
      </c>
    </row>
    <row r="209" spans="1:65" s="13" customFormat="1" ht="22.5">
      <c r="B209" s="194"/>
      <c r="C209" s="195"/>
      <c r="D209" s="196" t="s">
        <v>391</v>
      </c>
      <c r="E209" s="197" t="s">
        <v>19</v>
      </c>
      <c r="F209" s="198" t="s">
        <v>553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1:65" s="14" customFormat="1" ht="22.5">
      <c r="B210" s="205"/>
      <c r="C210" s="206"/>
      <c r="D210" s="196" t="s">
        <v>391</v>
      </c>
      <c r="E210" s="207" t="s">
        <v>19</v>
      </c>
      <c r="F210" s="208" t="s">
        <v>554</v>
      </c>
      <c r="G210" s="206"/>
      <c r="H210" s="209">
        <v>189.25299999999999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4" customFormat="1">
      <c r="B211" s="205"/>
      <c r="C211" s="206"/>
      <c r="D211" s="196" t="s">
        <v>391</v>
      </c>
      <c r="E211" s="207" t="s">
        <v>19</v>
      </c>
      <c r="F211" s="208" t="s">
        <v>555</v>
      </c>
      <c r="G211" s="206"/>
      <c r="H211" s="209">
        <v>-12.096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391</v>
      </c>
      <c r="AU211" s="215" t="s">
        <v>85</v>
      </c>
      <c r="AV211" s="14" t="s">
        <v>85</v>
      </c>
      <c r="AW211" s="14" t="s">
        <v>37</v>
      </c>
      <c r="AX211" s="14" t="s">
        <v>76</v>
      </c>
      <c r="AY211" s="215" t="s">
        <v>381</v>
      </c>
    </row>
    <row r="212" spans="1:65" s="15" customFormat="1">
      <c r="B212" s="216"/>
      <c r="C212" s="217"/>
      <c r="D212" s="196" t="s">
        <v>391</v>
      </c>
      <c r="E212" s="218" t="s">
        <v>19</v>
      </c>
      <c r="F212" s="219" t="s">
        <v>394</v>
      </c>
      <c r="G212" s="217"/>
      <c r="H212" s="220">
        <v>177.15700000000001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391</v>
      </c>
      <c r="AU212" s="226" t="s">
        <v>85</v>
      </c>
      <c r="AV212" s="15" t="s">
        <v>389</v>
      </c>
      <c r="AW212" s="15" t="s">
        <v>37</v>
      </c>
      <c r="AX212" s="15" t="s">
        <v>83</v>
      </c>
      <c r="AY212" s="226" t="s">
        <v>381</v>
      </c>
    </row>
    <row r="213" spans="1:65" s="2" customFormat="1" ht="16.5" customHeight="1">
      <c r="A213" s="36"/>
      <c r="B213" s="37"/>
      <c r="C213" s="227" t="s">
        <v>556</v>
      </c>
      <c r="D213" s="227" t="s">
        <v>465</v>
      </c>
      <c r="E213" s="228" t="s">
        <v>557</v>
      </c>
      <c r="F213" s="229" t="s">
        <v>558</v>
      </c>
      <c r="G213" s="230" t="s">
        <v>411</v>
      </c>
      <c r="H213" s="231">
        <v>186.01499999999999</v>
      </c>
      <c r="I213" s="232"/>
      <c r="J213" s="233">
        <f>ROUND(I213*H213,2)</f>
        <v>0</v>
      </c>
      <c r="K213" s="229" t="s">
        <v>388</v>
      </c>
      <c r="L213" s="234"/>
      <c r="M213" s="235" t="s">
        <v>19</v>
      </c>
      <c r="N213" s="236" t="s">
        <v>47</v>
      </c>
      <c r="O213" s="66"/>
      <c r="P213" s="190">
        <f>O213*H213</f>
        <v>0</v>
      </c>
      <c r="Q213" s="190">
        <v>8.9999999999999993E-3</v>
      </c>
      <c r="R213" s="190">
        <f>Q213*H213</f>
        <v>1.6741349999999997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468</v>
      </c>
      <c r="AT213" s="192" t="s">
        <v>465</v>
      </c>
      <c r="AU213" s="192" t="s">
        <v>85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559</v>
      </c>
    </row>
    <row r="214" spans="1:65" s="14" customFormat="1">
      <c r="B214" s="205"/>
      <c r="C214" s="206"/>
      <c r="D214" s="196" t="s">
        <v>391</v>
      </c>
      <c r="E214" s="206"/>
      <c r="F214" s="208" t="s">
        <v>560</v>
      </c>
      <c r="G214" s="206"/>
      <c r="H214" s="209">
        <v>186.01499999999999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4</v>
      </c>
      <c r="AX214" s="14" t="s">
        <v>83</v>
      </c>
      <c r="AY214" s="215" t="s">
        <v>381</v>
      </c>
    </row>
    <row r="215" spans="1:65" s="2" customFormat="1" ht="44.25" customHeight="1">
      <c r="A215" s="36"/>
      <c r="B215" s="37"/>
      <c r="C215" s="181" t="s">
        <v>561</v>
      </c>
      <c r="D215" s="181" t="s">
        <v>384</v>
      </c>
      <c r="E215" s="182" t="s">
        <v>562</v>
      </c>
      <c r="F215" s="183" t="s">
        <v>563</v>
      </c>
      <c r="G215" s="184" t="s">
        <v>411</v>
      </c>
      <c r="H215" s="185">
        <v>165.791</v>
      </c>
      <c r="I215" s="186"/>
      <c r="J215" s="187">
        <f>ROUND(I215*H215,2)</f>
        <v>0</v>
      </c>
      <c r="K215" s="183" t="s">
        <v>388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1E-4</v>
      </c>
      <c r="R215" s="190">
        <f>Q215*H215</f>
        <v>1.6579099999999999E-2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85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454</v>
      </c>
      <c r="BM215" s="192" t="s">
        <v>564</v>
      </c>
    </row>
    <row r="216" spans="1:65" s="13" customFormat="1">
      <c r="B216" s="194"/>
      <c r="C216" s="195"/>
      <c r="D216" s="196" t="s">
        <v>391</v>
      </c>
      <c r="E216" s="197" t="s">
        <v>19</v>
      </c>
      <c r="F216" s="198" t="s">
        <v>565</v>
      </c>
      <c r="G216" s="195"/>
      <c r="H216" s="197" t="s">
        <v>19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391</v>
      </c>
      <c r="AU216" s="204" t="s">
        <v>85</v>
      </c>
      <c r="AV216" s="13" t="s">
        <v>83</v>
      </c>
      <c r="AW216" s="13" t="s">
        <v>37</v>
      </c>
      <c r="AX216" s="13" t="s">
        <v>76</v>
      </c>
      <c r="AY216" s="204" t="s">
        <v>381</v>
      </c>
    </row>
    <row r="217" spans="1:65" s="14" customFormat="1">
      <c r="B217" s="205"/>
      <c r="C217" s="206"/>
      <c r="D217" s="196" t="s">
        <v>391</v>
      </c>
      <c r="E217" s="207" t="s">
        <v>19</v>
      </c>
      <c r="F217" s="208" t="s">
        <v>328</v>
      </c>
      <c r="G217" s="206"/>
      <c r="H217" s="209">
        <v>165.791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391</v>
      </c>
      <c r="AU217" s="215" t="s">
        <v>85</v>
      </c>
      <c r="AV217" s="14" t="s">
        <v>85</v>
      </c>
      <c r="AW217" s="14" t="s">
        <v>37</v>
      </c>
      <c r="AX217" s="14" t="s">
        <v>76</v>
      </c>
      <c r="AY217" s="215" t="s">
        <v>381</v>
      </c>
    </row>
    <row r="218" spans="1:65" s="15" customFormat="1">
      <c r="B218" s="216"/>
      <c r="C218" s="217"/>
      <c r="D218" s="196" t="s">
        <v>391</v>
      </c>
      <c r="E218" s="218" t="s">
        <v>19</v>
      </c>
      <c r="F218" s="219" t="s">
        <v>394</v>
      </c>
      <c r="G218" s="217"/>
      <c r="H218" s="220">
        <v>165.791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391</v>
      </c>
      <c r="AU218" s="226" t="s">
        <v>85</v>
      </c>
      <c r="AV218" s="15" t="s">
        <v>389</v>
      </c>
      <c r="AW218" s="15" t="s">
        <v>37</v>
      </c>
      <c r="AX218" s="15" t="s">
        <v>83</v>
      </c>
      <c r="AY218" s="226" t="s">
        <v>381</v>
      </c>
    </row>
    <row r="219" spans="1:65" s="2" customFormat="1" ht="49.15" customHeight="1">
      <c r="A219" s="36"/>
      <c r="B219" s="37"/>
      <c r="C219" s="181" t="s">
        <v>468</v>
      </c>
      <c r="D219" s="181" t="s">
        <v>384</v>
      </c>
      <c r="E219" s="182" t="s">
        <v>566</v>
      </c>
      <c r="F219" s="183" t="s">
        <v>567</v>
      </c>
      <c r="G219" s="184" t="s">
        <v>411</v>
      </c>
      <c r="H219" s="185">
        <v>194.08</v>
      </c>
      <c r="I219" s="186"/>
      <c r="J219" s="187">
        <f>ROUND(I219*H219,2)</f>
        <v>0</v>
      </c>
      <c r="K219" s="183" t="s">
        <v>388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1.2200000000000001E-2</v>
      </c>
      <c r="R219" s="190">
        <f>Q219*H219</f>
        <v>2.3677760000000001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85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454</v>
      </c>
      <c r="BM219" s="192" t="s">
        <v>568</v>
      </c>
    </row>
    <row r="220" spans="1:65" s="13" customFormat="1">
      <c r="B220" s="194"/>
      <c r="C220" s="195"/>
      <c r="D220" s="196" t="s">
        <v>391</v>
      </c>
      <c r="E220" s="197" t="s">
        <v>19</v>
      </c>
      <c r="F220" s="198" t="s">
        <v>569</v>
      </c>
      <c r="G220" s="195"/>
      <c r="H220" s="197" t="s">
        <v>19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391</v>
      </c>
      <c r="AU220" s="204" t="s">
        <v>85</v>
      </c>
      <c r="AV220" s="13" t="s">
        <v>83</v>
      </c>
      <c r="AW220" s="13" t="s">
        <v>37</v>
      </c>
      <c r="AX220" s="13" t="s">
        <v>76</v>
      </c>
      <c r="AY220" s="204" t="s">
        <v>381</v>
      </c>
    </row>
    <row r="221" spans="1:65" s="14" customFormat="1" ht="22.5">
      <c r="B221" s="205"/>
      <c r="C221" s="206"/>
      <c r="D221" s="196" t="s">
        <v>391</v>
      </c>
      <c r="E221" s="207" t="s">
        <v>19</v>
      </c>
      <c r="F221" s="208" t="s">
        <v>570</v>
      </c>
      <c r="G221" s="206"/>
      <c r="H221" s="209">
        <v>194.08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85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322</v>
      </c>
      <c r="F222" s="219" t="s">
        <v>394</v>
      </c>
      <c r="G222" s="217"/>
      <c r="H222" s="220">
        <v>194.08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85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49.15" customHeight="1">
      <c r="A223" s="36"/>
      <c r="B223" s="37"/>
      <c r="C223" s="181" t="s">
        <v>571</v>
      </c>
      <c r="D223" s="181" t="s">
        <v>384</v>
      </c>
      <c r="E223" s="182" t="s">
        <v>572</v>
      </c>
      <c r="F223" s="183" t="s">
        <v>573</v>
      </c>
      <c r="G223" s="184" t="s">
        <v>411</v>
      </c>
      <c r="H223" s="185">
        <v>22.23</v>
      </c>
      <c r="I223" s="186"/>
      <c r="J223" s="187">
        <f>ROUND(I223*H223,2)</f>
        <v>0</v>
      </c>
      <c r="K223" s="183" t="s">
        <v>388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1.259E-2</v>
      </c>
      <c r="R223" s="190">
        <f>Q223*H223</f>
        <v>0.27987570000000001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454</v>
      </c>
      <c r="AT223" s="192" t="s">
        <v>384</v>
      </c>
      <c r="AU223" s="192" t="s">
        <v>85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454</v>
      </c>
      <c r="BM223" s="192" t="s">
        <v>574</v>
      </c>
    </row>
    <row r="224" spans="1:65" s="13" customFormat="1">
      <c r="B224" s="194"/>
      <c r="C224" s="195"/>
      <c r="D224" s="196" t="s">
        <v>391</v>
      </c>
      <c r="E224" s="197" t="s">
        <v>19</v>
      </c>
      <c r="F224" s="198" t="s">
        <v>575</v>
      </c>
      <c r="G224" s="195"/>
      <c r="H224" s="197" t="s">
        <v>19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391</v>
      </c>
      <c r="AU224" s="204" t="s">
        <v>85</v>
      </c>
      <c r="AV224" s="13" t="s">
        <v>83</v>
      </c>
      <c r="AW224" s="13" t="s">
        <v>37</v>
      </c>
      <c r="AX224" s="13" t="s">
        <v>76</v>
      </c>
      <c r="AY224" s="204" t="s">
        <v>381</v>
      </c>
    </row>
    <row r="225" spans="1:65" s="14" customFormat="1">
      <c r="B225" s="205"/>
      <c r="C225" s="206"/>
      <c r="D225" s="196" t="s">
        <v>391</v>
      </c>
      <c r="E225" s="207" t="s">
        <v>19</v>
      </c>
      <c r="F225" s="208" t="s">
        <v>576</v>
      </c>
      <c r="G225" s="206"/>
      <c r="H225" s="209">
        <v>22.23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391</v>
      </c>
      <c r="AU225" s="215" t="s">
        <v>85</v>
      </c>
      <c r="AV225" s="14" t="s">
        <v>85</v>
      </c>
      <c r="AW225" s="14" t="s">
        <v>37</v>
      </c>
      <c r="AX225" s="14" t="s">
        <v>76</v>
      </c>
      <c r="AY225" s="215" t="s">
        <v>381</v>
      </c>
    </row>
    <row r="226" spans="1:65" s="15" customFormat="1">
      <c r="B226" s="216"/>
      <c r="C226" s="217"/>
      <c r="D226" s="196" t="s">
        <v>391</v>
      </c>
      <c r="E226" s="218" t="s">
        <v>325</v>
      </c>
      <c r="F226" s="219" t="s">
        <v>394</v>
      </c>
      <c r="G226" s="217"/>
      <c r="H226" s="220">
        <v>22.23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391</v>
      </c>
      <c r="AU226" s="226" t="s">
        <v>85</v>
      </c>
      <c r="AV226" s="15" t="s">
        <v>389</v>
      </c>
      <c r="AW226" s="15" t="s">
        <v>37</v>
      </c>
      <c r="AX226" s="15" t="s">
        <v>83</v>
      </c>
      <c r="AY226" s="226" t="s">
        <v>381</v>
      </c>
    </row>
    <row r="227" spans="1:65" s="2" customFormat="1" ht="37.9" customHeight="1">
      <c r="A227" s="36"/>
      <c r="B227" s="37"/>
      <c r="C227" s="181" t="s">
        <v>577</v>
      </c>
      <c r="D227" s="181" t="s">
        <v>384</v>
      </c>
      <c r="E227" s="182" t="s">
        <v>578</v>
      </c>
      <c r="F227" s="183" t="s">
        <v>579</v>
      </c>
      <c r="G227" s="184" t="s">
        <v>411</v>
      </c>
      <c r="H227" s="185">
        <v>216.31</v>
      </c>
      <c r="I227" s="186"/>
      <c r="J227" s="187">
        <f>ROUND(I227*H227,2)</f>
        <v>0</v>
      </c>
      <c r="K227" s="183" t="s">
        <v>388</v>
      </c>
      <c r="L227" s="41"/>
      <c r="M227" s="188" t="s">
        <v>19</v>
      </c>
      <c r="N227" s="189" t="s">
        <v>47</v>
      </c>
      <c r="O227" s="66"/>
      <c r="P227" s="190">
        <f>O227*H227</f>
        <v>0</v>
      </c>
      <c r="Q227" s="190">
        <v>1E-4</v>
      </c>
      <c r="R227" s="190">
        <f>Q227*H227</f>
        <v>2.1631000000000001E-2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85</v>
      </c>
      <c r="AY227" s="19" t="s">
        <v>381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83</v>
      </c>
      <c r="BK227" s="193">
        <f>ROUND(I227*H227,2)</f>
        <v>0</v>
      </c>
      <c r="BL227" s="19" t="s">
        <v>454</v>
      </c>
      <c r="BM227" s="192" t="s">
        <v>580</v>
      </c>
    </row>
    <row r="228" spans="1:65" s="13" customFormat="1">
      <c r="B228" s="194"/>
      <c r="C228" s="195"/>
      <c r="D228" s="196" t="s">
        <v>391</v>
      </c>
      <c r="E228" s="197" t="s">
        <v>19</v>
      </c>
      <c r="F228" s="198" t="s">
        <v>581</v>
      </c>
      <c r="G228" s="195"/>
      <c r="H228" s="197" t="s">
        <v>19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391</v>
      </c>
      <c r="AU228" s="204" t="s">
        <v>85</v>
      </c>
      <c r="AV228" s="13" t="s">
        <v>83</v>
      </c>
      <c r="AW228" s="13" t="s">
        <v>37</v>
      </c>
      <c r="AX228" s="13" t="s">
        <v>76</v>
      </c>
      <c r="AY228" s="204" t="s">
        <v>381</v>
      </c>
    </row>
    <row r="229" spans="1:65" s="14" customFormat="1">
      <c r="B229" s="205"/>
      <c r="C229" s="206"/>
      <c r="D229" s="196" t="s">
        <v>391</v>
      </c>
      <c r="E229" s="207" t="s">
        <v>19</v>
      </c>
      <c r="F229" s="208" t="s">
        <v>322</v>
      </c>
      <c r="G229" s="206"/>
      <c r="H229" s="209">
        <v>194.08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391</v>
      </c>
      <c r="AU229" s="215" t="s">
        <v>85</v>
      </c>
      <c r="AV229" s="14" t="s">
        <v>85</v>
      </c>
      <c r="AW229" s="14" t="s">
        <v>37</v>
      </c>
      <c r="AX229" s="14" t="s">
        <v>76</v>
      </c>
      <c r="AY229" s="215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325</v>
      </c>
      <c r="G230" s="206"/>
      <c r="H230" s="209">
        <v>22.23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5" customFormat="1">
      <c r="B231" s="216"/>
      <c r="C231" s="217"/>
      <c r="D231" s="196" t="s">
        <v>391</v>
      </c>
      <c r="E231" s="218" t="s">
        <v>19</v>
      </c>
      <c r="F231" s="219" t="s">
        <v>394</v>
      </c>
      <c r="G231" s="217"/>
      <c r="H231" s="220">
        <v>216.31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391</v>
      </c>
      <c r="AU231" s="226" t="s">
        <v>85</v>
      </c>
      <c r="AV231" s="15" t="s">
        <v>389</v>
      </c>
      <c r="AW231" s="15" t="s">
        <v>37</v>
      </c>
      <c r="AX231" s="15" t="s">
        <v>83</v>
      </c>
      <c r="AY231" s="226" t="s">
        <v>381</v>
      </c>
    </row>
    <row r="232" spans="1:65" s="2" customFormat="1" ht="24.2" customHeight="1">
      <c r="A232" s="36"/>
      <c r="B232" s="37"/>
      <c r="C232" s="181" t="s">
        <v>582</v>
      </c>
      <c r="D232" s="181" t="s">
        <v>384</v>
      </c>
      <c r="E232" s="182" t="s">
        <v>583</v>
      </c>
      <c r="F232" s="183" t="s">
        <v>584</v>
      </c>
      <c r="G232" s="184" t="s">
        <v>411</v>
      </c>
      <c r="H232" s="185">
        <v>216.31</v>
      </c>
      <c r="I232" s="186"/>
      <c r="J232" s="187">
        <f>ROUND(I232*H232,2)</f>
        <v>0</v>
      </c>
      <c r="K232" s="183" t="s">
        <v>388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1.4999999999999999E-4</v>
      </c>
      <c r="R232" s="190">
        <f>Q232*H232</f>
        <v>3.2446499999999996E-2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454</v>
      </c>
      <c r="AT232" s="192" t="s">
        <v>384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454</v>
      </c>
      <c r="BM232" s="192" t="s">
        <v>585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586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4" customFormat="1">
      <c r="B234" s="205"/>
      <c r="C234" s="206"/>
      <c r="D234" s="196" t="s">
        <v>391</v>
      </c>
      <c r="E234" s="207" t="s">
        <v>19</v>
      </c>
      <c r="F234" s="208" t="s">
        <v>322</v>
      </c>
      <c r="G234" s="206"/>
      <c r="H234" s="209">
        <v>194.08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37</v>
      </c>
      <c r="AX234" s="14" t="s">
        <v>76</v>
      </c>
      <c r="AY234" s="215" t="s">
        <v>381</v>
      </c>
    </row>
    <row r="235" spans="1:65" s="14" customFormat="1">
      <c r="B235" s="205"/>
      <c r="C235" s="206"/>
      <c r="D235" s="196" t="s">
        <v>391</v>
      </c>
      <c r="E235" s="207" t="s">
        <v>19</v>
      </c>
      <c r="F235" s="208" t="s">
        <v>325</v>
      </c>
      <c r="G235" s="206"/>
      <c r="H235" s="209">
        <v>22.23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391</v>
      </c>
      <c r="AU235" s="215" t="s">
        <v>85</v>
      </c>
      <c r="AV235" s="14" t="s">
        <v>85</v>
      </c>
      <c r="AW235" s="14" t="s">
        <v>37</v>
      </c>
      <c r="AX235" s="14" t="s">
        <v>76</v>
      </c>
      <c r="AY235" s="215" t="s">
        <v>381</v>
      </c>
    </row>
    <row r="236" spans="1:65" s="15" customFormat="1">
      <c r="B236" s="216"/>
      <c r="C236" s="217"/>
      <c r="D236" s="196" t="s">
        <v>391</v>
      </c>
      <c r="E236" s="218" t="s">
        <v>19</v>
      </c>
      <c r="F236" s="219" t="s">
        <v>394</v>
      </c>
      <c r="G236" s="217"/>
      <c r="H236" s="220">
        <v>216.31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391</v>
      </c>
      <c r="AU236" s="226" t="s">
        <v>85</v>
      </c>
      <c r="AV236" s="15" t="s">
        <v>389</v>
      </c>
      <c r="AW236" s="15" t="s">
        <v>37</v>
      </c>
      <c r="AX236" s="15" t="s">
        <v>83</v>
      </c>
      <c r="AY236" s="226" t="s">
        <v>381</v>
      </c>
    </row>
    <row r="237" spans="1:65" s="2" customFormat="1" ht="44.25" customHeight="1">
      <c r="A237" s="36"/>
      <c r="B237" s="37"/>
      <c r="C237" s="181" t="s">
        <v>587</v>
      </c>
      <c r="D237" s="181" t="s">
        <v>384</v>
      </c>
      <c r="E237" s="182" t="s">
        <v>588</v>
      </c>
      <c r="F237" s="183" t="s">
        <v>589</v>
      </c>
      <c r="G237" s="184" t="s">
        <v>422</v>
      </c>
      <c r="H237" s="185">
        <v>14.6</v>
      </c>
      <c r="I237" s="186"/>
      <c r="J237" s="187">
        <f>ROUND(I237*H237,2)</f>
        <v>0</v>
      </c>
      <c r="K237" s="183" t="s">
        <v>388</v>
      </c>
      <c r="L237" s="41"/>
      <c r="M237" s="188" t="s">
        <v>19</v>
      </c>
      <c r="N237" s="189" t="s">
        <v>47</v>
      </c>
      <c r="O237" s="66"/>
      <c r="P237" s="190">
        <f>O237*H237</f>
        <v>0</v>
      </c>
      <c r="Q237" s="190">
        <v>8.8199999999999997E-3</v>
      </c>
      <c r="R237" s="190">
        <f>Q237*H237</f>
        <v>0.128772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454</v>
      </c>
      <c r="AT237" s="192" t="s">
        <v>384</v>
      </c>
      <c r="AU237" s="192" t="s">
        <v>85</v>
      </c>
      <c r="AY237" s="19" t="s">
        <v>381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83</v>
      </c>
      <c r="BK237" s="193">
        <f>ROUND(I237*H237,2)</f>
        <v>0</v>
      </c>
      <c r="BL237" s="19" t="s">
        <v>454</v>
      </c>
      <c r="BM237" s="192" t="s">
        <v>590</v>
      </c>
    </row>
    <row r="238" spans="1:65" s="13" customFormat="1">
      <c r="B238" s="194"/>
      <c r="C238" s="195"/>
      <c r="D238" s="196" t="s">
        <v>391</v>
      </c>
      <c r="E238" s="197" t="s">
        <v>19</v>
      </c>
      <c r="F238" s="198" t="s">
        <v>591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391</v>
      </c>
      <c r="AU238" s="204" t="s">
        <v>85</v>
      </c>
      <c r="AV238" s="13" t="s">
        <v>83</v>
      </c>
      <c r="AW238" s="13" t="s">
        <v>37</v>
      </c>
      <c r="AX238" s="13" t="s">
        <v>76</v>
      </c>
      <c r="AY238" s="204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592</v>
      </c>
      <c r="G239" s="206"/>
      <c r="H239" s="209">
        <v>14.6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85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5" customFormat="1">
      <c r="B240" s="216"/>
      <c r="C240" s="217"/>
      <c r="D240" s="196" t="s">
        <v>391</v>
      </c>
      <c r="E240" s="218" t="s">
        <v>19</v>
      </c>
      <c r="F240" s="219" t="s">
        <v>394</v>
      </c>
      <c r="G240" s="217"/>
      <c r="H240" s="220">
        <v>14.6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391</v>
      </c>
      <c r="AU240" s="226" t="s">
        <v>85</v>
      </c>
      <c r="AV240" s="15" t="s">
        <v>389</v>
      </c>
      <c r="AW240" s="15" t="s">
        <v>37</v>
      </c>
      <c r="AX240" s="15" t="s">
        <v>83</v>
      </c>
      <c r="AY240" s="226" t="s">
        <v>381</v>
      </c>
    </row>
    <row r="241" spans="1:65" s="2" customFormat="1" ht="44.25" customHeight="1">
      <c r="A241" s="36"/>
      <c r="B241" s="37"/>
      <c r="C241" s="181" t="s">
        <v>593</v>
      </c>
      <c r="D241" s="181" t="s">
        <v>384</v>
      </c>
      <c r="E241" s="182" t="s">
        <v>594</v>
      </c>
      <c r="F241" s="183" t="s">
        <v>595</v>
      </c>
      <c r="G241" s="184" t="s">
        <v>422</v>
      </c>
      <c r="H241" s="185">
        <v>43.8</v>
      </c>
      <c r="I241" s="186"/>
      <c r="J241" s="187">
        <f>ROUND(I241*H241,2)</f>
        <v>0</v>
      </c>
      <c r="K241" s="183" t="s">
        <v>388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1.306E-2</v>
      </c>
      <c r="R241" s="190">
        <f>Q241*H241</f>
        <v>0.57202799999999998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454</v>
      </c>
      <c r="AT241" s="192" t="s">
        <v>384</v>
      </c>
      <c r="AU241" s="192" t="s">
        <v>85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454</v>
      </c>
      <c r="BM241" s="192" t="s">
        <v>596</v>
      </c>
    </row>
    <row r="242" spans="1:65" s="13" customFormat="1">
      <c r="B242" s="194"/>
      <c r="C242" s="195"/>
      <c r="D242" s="196" t="s">
        <v>391</v>
      </c>
      <c r="E242" s="197" t="s">
        <v>19</v>
      </c>
      <c r="F242" s="198" t="s">
        <v>591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391</v>
      </c>
      <c r="AU242" s="204" t="s">
        <v>85</v>
      </c>
      <c r="AV242" s="13" t="s">
        <v>83</v>
      </c>
      <c r="AW242" s="13" t="s">
        <v>37</v>
      </c>
      <c r="AX242" s="13" t="s">
        <v>76</v>
      </c>
      <c r="AY242" s="204" t="s">
        <v>381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597</v>
      </c>
      <c r="G243" s="206"/>
      <c r="H243" s="209">
        <v>43.8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1:65" s="15" customFormat="1">
      <c r="B244" s="216"/>
      <c r="C244" s="217"/>
      <c r="D244" s="196" t="s">
        <v>391</v>
      </c>
      <c r="E244" s="218" t="s">
        <v>19</v>
      </c>
      <c r="F244" s="219" t="s">
        <v>394</v>
      </c>
      <c r="G244" s="217"/>
      <c r="H244" s="220">
        <v>43.8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391</v>
      </c>
      <c r="AU244" s="226" t="s">
        <v>85</v>
      </c>
      <c r="AV244" s="15" t="s">
        <v>389</v>
      </c>
      <c r="AW244" s="15" t="s">
        <v>37</v>
      </c>
      <c r="AX244" s="15" t="s">
        <v>83</v>
      </c>
      <c r="AY244" s="226" t="s">
        <v>381</v>
      </c>
    </row>
    <row r="245" spans="1:65" s="2" customFormat="1" ht="66.75" customHeight="1">
      <c r="A245" s="36"/>
      <c r="B245" s="37"/>
      <c r="C245" s="181" t="s">
        <v>598</v>
      </c>
      <c r="D245" s="181" t="s">
        <v>384</v>
      </c>
      <c r="E245" s="182" t="s">
        <v>599</v>
      </c>
      <c r="F245" s="183" t="s">
        <v>600</v>
      </c>
      <c r="G245" s="184" t="s">
        <v>404</v>
      </c>
      <c r="H245" s="185">
        <v>13.065</v>
      </c>
      <c r="I245" s="186"/>
      <c r="J245" s="187">
        <f>ROUND(I245*H245,2)</f>
        <v>0</v>
      </c>
      <c r="K245" s="183" t="s">
        <v>388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85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454</v>
      </c>
      <c r="BM245" s="192" t="s">
        <v>601</v>
      </c>
    </row>
    <row r="246" spans="1:65" s="12" customFormat="1" ht="22.9" customHeight="1">
      <c r="B246" s="165"/>
      <c r="C246" s="166"/>
      <c r="D246" s="167" t="s">
        <v>75</v>
      </c>
      <c r="E246" s="179" t="s">
        <v>602</v>
      </c>
      <c r="F246" s="179" t="s">
        <v>603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SUM(P247:P272)</f>
        <v>0</v>
      </c>
      <c r="Q246" s="173"/>
      <c r="R246" s="174">
        <f>SUM(R247:R272)</f>
        <v>0</v>
      </c>
      <c r="S246" s="173"/>
      <c r="T246" s="175">
        <f>SUM(T247:T272)</f>
        <v>0</v>
      </c>
      <c r="AR246" s="176" t="s">
        <v>85</v>
      </c>
      <c r="AT246" s="177" t="s">
        <v>75</v>
      </c>
      <c r="AU246" s="177" t="s">
        <v>83</v>
      </c>
      <c r="AY246" s="176" t="s">
        <v>381</v>
      </c>
      <c r="BK246" s="178">
        <f>SUM(BK247:BK272)</f>
        <v>0</v>
      </c>
    </row>
    <row r="247" spans="1:65" s="2" customFormat="1" ht="24.2" customHeight="1">
      <c r="A247" s="36"/>
      <c r="B247" s="37"/>
      <c r="C247" s="181" t="s">
        <v>604</v>
      </c>
      <c r="D247" s="181" t="s">
        <v>384</v>
      </c>
      <c r="E247" s="182" t="s">
        <v>605</v>
      </c>
      <c r="F247" s="183" t="s">
        <v>606</v>
      </c>
      <c r="G247" s="184" t="s">
        <v>607</v>
      </c>
      <c r="H247" s="185">
        <v>1</v>
      </c>
      <c r="I247" s="186"/>
      <c r="J247" s="187">
        <f t="shared" ref="J247:J272" si="0">ROUND(I247*H247,2)</f>
        <v>0</v>
      </c>
      <c r="K247" s="183" t="s">
        <v>432</v>
      </c>
      <c r="L247" s="41"/>
      <c r="M247" s="188" t="s">
        <v>19</v>
      </c>
      <c r="N247" s="189" t="s">
        <v>47</v>
      </c>
      <c r="O247" s="66"/>
      <c r="P247" s="190">
        <f t="shared" ref="P247:P272" si="1">O247*H247</f>
        <v>0</v>
      </c>
      <c r="Q247" s="190">
        <v>0</v>
      </c>
      <c r="R247" s="190">
        <f t="shared" ref="R247:R272" si="2">Q247*H247</f>
        <v>0</v>
      </c>
      <c r="S247" s="190">
        <v>0</v>
      </c>
      <c r="T247" s="191">
        <f t="shared" ref="T247:T272" si="3"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454</v>
      </c>
      <c r="AT247" s="192" t="s">
        <v>384</v>
      </c>
      <c r="AU247" s="192" t="s">
        <v>85</v>
      </c>
      <c r="AY247" s="19" t="s">
        <v>381</v>
      </c>
      <c r="BE247" s="193">
        <f t="shared" ref="BE247:BE272" si="4">IF(N247="základní",J247,0)</f>
        <v>0</v>
      </c>
      <c r="BF247" s="193">
        <f t="shared" ref="BF247:BF272" si="5">IF(N247="snížená",J247,0)</f>
        <v>0</v>
      </c>
      <c r="BG247" s="193">
        <f t="shared" ref="BG247:BG272" si="6">IF(N247="zákl. přenesená",J247,0)</f>
        <v>0</v>
      </c>
      <c r="BH247" s="193">
        <f t="shared" ref="BH247:BH272" si="7">IF(N247="sníž. přenesená",J247,0)</f>
        <v>0</v>
      </c>
      <c r="BI247" s="193">
        <f t="shared" ref="BI247:BI272" si="8">IF(N247="nulová",J247,0)</f>
        <v>0</v>
      </c>
      <c r="BJ247" s="19" t="s">
        <v>83</v>
      </c>
      <c r="BK247" s="193">
        <f t="shared" ref="BK247:BK272" si="9">ROUND(I247*H247,2)</f>
        <v>0</v>
      </c>
      <c r="BL247" s="19" t="s">
        <v>454</v>
      </c>
      <c r="BM247" s="192" t="s">
        <v>608</v>
      </c>
    </row>
    <row r="248" spans="1:65" s="2" customFormat="1" ht="24.2" customHeight="1">
      <c r="A248" s="36"/>
      <c r="B248" s="37"/>
      <c r="C248" s="181" t="s">
        <v>609</v>
      </c>
      <c r="D248" s="181" t="s">
        <v>384</v>
      </c>
      <c r="E248" s="182" t="s">
        <v>610</v>
      </c>
      <c r="F248" s="183" t="s">
        <v>606</v>
      </c>
      <c r="G248" s="184" t="s">
        <v>607</v>
      </c>
      <c r="H248" s="185">
        <v>1</v>
      </c>
      <c r="I248" s="186"/>
      <c r="J248" s="187">
        <f t="shared" si="0"/>
        <v>0</v>
      </c>
      <c r="K248" s="183" t="s">
        <v>432</v>
      </c>
      <c r="L248" s="41"/>
      <c r="M248" s="188" t="s">
        <v>19</v>
      </c>
      <c r="N248" s="189" t="s">
        <v>47</v>
      </c>
      <c r="O248" s="66"/>
      <c r="P248" s="190">
        <f t="shared" si="1"/>
        <v>0</v>
      </c>
      <c r="Q248" s="190">
        <v>0</v>
      </c>
      <c r="R248" s="190">
        <f t="shared" si="2"/>
        <v>0</v>
      </c>
      <c r="S248" s="190">
        <v>0</v>
      </c>
      <c r="T248" s="191">
        <f t="shared" si="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454</v>
      </c>
      <c r="AT248" s="192" t="s">
        <v>384</v>
      </c>
      <c r="AU248" s="192" t="s">
        <v>85</v>
      </c>
      <c r="AY248" s="19" t="s">
        <v>381</v>
      </c>
      <c r="BE248" s="193">
        <f t="shared" si="4"/>
        <v>0</v>
      </c>
      <c r="BF248" s="193">
        <f t="shared" si="5"/>
        <v>0</v>
      </c>
      <c r="BG248" s="193">
        <f t="shared" si="6"/>
        <v>0</v>
      </c>
      <c r="BH248" s="193">
        <f t="shared" si="7"/>
        <v>0</v>
      </c>
      <c r="BI248" s="193">
        <f t="shared" si="8"/>
        <v>0</v>
      </c>
      <c r="BJ248" s="19" t="s">
        <v>83</v>
      </c>
      <c r="BK248" s="193">
        <f t="shared" si="9"/>
        <v>0</v>
      </c>
      <c r="BL248" s="19" t="s">
        <v>454</v>
      </c>
      <c r="BM248" s="192" t="s">
        <v>611</v>
      </c>
    </row>
    <row r="249" spans="1:65" s="2" customFormat="1" ht="24.2" customHeight="1">
      <c r="A249" s="36"/>
      <c r="B249" s="37"/>
      <c r="C249" s="181" t="s">
        <v>612</v>
      </c>
      <c r="D249" s="181" t="s">
        <v>384</v>
      </c>
      <c r="E249" s="182" t="s">
        <v>613</v>
      </c>
      <c r="F249" s="183" t="s">
        <v>606</v>
      </c>
      <c r="G249" s="184" t="s">
        <v>607</v>
      </c>
      <c r="H249" s="185">
        <v>1</v>
      </c>
      <c r="I249" s="186"/>
      <c r="J249" s="187">
        <f t="shared" si="0"/>
        <v>0</v>
      </c>
      <c r="K249" s="183" t="s">
        <v>432</v>
      </c>
      <c r="L249" s="41"/>
      <c r="M249" s="188" t="s">
        <v>19</v>
      </c>
      <c r="N249" s="189" t="s">
        <v>47</v>
      </c>
      <c r="O249" s="66"/>
      <c r="P249" s="190">
        <f t="shared" si="1"/>
        <v>0</v>
      </c>
      <c r="Q249" s="190">
        <v>0</v>
      </c>
      <c r="R249" s="190">
        <f t="shared" si="2"/>
        <v>0</v>
      </c>
      <c r="S249" s="190">
        <v>0</v>
      </c>
      <c r="T249" s="191">
        <f t="shared" si="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454</v>
      </c>
      <c r="AT249" s="192" t="s">
        <v>384</v>
      </c>
      <c r="AU249" s="192" t="s">
        <v>85</v>
      </c>
      <c r="AY249" s="19" t="s">
        <v>381</v>
      </c>
      <c r="BE249" s="193">
        <f t="shared" si="4"/>
        <v>0</v>
      </c>
      <c r="BF249" s="193">
        <f t="shared" si="5"/>
        <v>0</v>
      </c>
      <c r="BG249" s="193">
        <f t="shared" si="6"/>
        <v>0</v>
      </c>
      <c r="BH249" s="193">
        <f t="shared" si="7"/>
        <v>0</v>
      </c>
      <c r="BI249" s="193">
        <f t="shared" si="8"/>
        <v>0</v>
      </c>
      <c r="BJ249" s="19" t="s">
        <v>83</v>
      </c>
      <c r="BK249" s="193">
        <f t="shared" si="9"/>
        <v>0</v>
      </c>
      <c r="BL249" s="19" t="s">
        <v>454</v>
      </c>
      <c r="BM249" s="192" t="s">
        <v>614</v>
      </c>
    </row>
    <row r="250" spans="1:65" s="2" customFormat="1" ht="33" customHeight="1">
      <c r="A250" s="36"/>
      <c r="B250" s="37"/>
      <c r="C250" s="181" t="s">
        <v>615</v>
      </c>
      <c r="D250" s="181" t="s">
        <v>384</v>
      </c>
      <c r="E250" s="182" t="s">
        <v>616</v>
      </c>
      <c r="F250" s="183" t="s">
        <v>617</v>
      </c>
      <c r="G250" s="184" t="s">
        <v>607</v>
      </c>
      <c r="H250" s="185">
        <v>1</v>
      </c>
      <c r="I250" s="186"/>
      <c r="J250" s="187">
        <f t="shared" si="0"/>
        <v>0</v>
      </c>
      <c r="K250" s="183" t="s">
        <v>432</v>
      </c>
      <c r="L250" s="41"/>
      <c r="M250" s="188" t="s">
        <v>19</v>
      </c>
      <c r="N250" s="189" t="s">
        <v>47</v>
      </c>
      <c r="O250" s="66"/>
      <c r="P250" s="190">
        <f t="shared" si="1"/>
        <v>0</v>
      </c>
      <c r="Q250" s="190">
        <v>0</v>
      </c>
      <c r="R250" s="190">
        <f t="shared" si="2"/>
        <v>0</v>
      </c>
      <c r="S250" s="190">
        <v>0</v>
      </c>
      <c r="T250" s="191">
        <f t="shared" si="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454</v>
      </c>
      <c r="AT250" s="192" t="s">
        <v>384</v>
      </c>
      <c r="AU250" s="192" t="s">
        <v>85</v>
      </c>
      <c r="AY250" s="19" t="s">
        <v>381</v>
      </c>
      <c r="BE250" s="193">
        <f t="shared" si="4"/>
        <v>0</v>
      </c>
      <c r="BF250" s="193">
        <f t="shared" si="5"/>
        <v>0</v>
      </c>
      <c r="BG250" s="193">
        <f t="shared" si="6"/>
        <v>0</v>
      </c>
      <c r="BH250" s="193">
        <f t="shared" si="7"/>
        <v>0</v>
      </c>
      <c r="BI250" s="193">
        <f t="shared" si="8"/>
        <v>0</v>
      </c>
      <c r="BJ250" s="19" t="s">
        <v>83</v>
      </c>
      <c r="BK250" s="193">
        <f t="shared" si="9"/>
        <v>0</v>
      </c>
      <c r="BL250" s="19" t="s">
        <v>454</v>
      </c>
      <c r="BM250" s="192" t="s">
        <v>618</v>
      </c>
    </row>
    <row r="251" spans="1:65" s="2" customFormat="1" ht="33" customHeight="1">
      <c r="A251" s="36"/>
      <c r="B251" s="37"/>
      <c r="C251" s="181" t="s">
        <v>619</v>
      </c>
      <c r="D251" s="181" t="s">
        <v>384</v>
      </c>
      <c r="E251" s="182" t="s">
        <v>620</v>
      </c>
      <c r="F251" s="183" t="s">
        <v>617</v>
      </c>
      <c r="G251" s="184" t="s">
        <v>607</v>
      </c>
      <c r="H251" s="185">
        <v>1</v>
      </c>
      <c r="I251" s="186"/>
      <c r="J251" s="187">
        <f t="shared" si="0"/>
        <v>0</v>
      </c>
      <c r="K251" s="183" t="s">
        <v>432</v>
      </c>
      <c r="L251" s="41"/>
      <c r="M251" s="188" t="s">
        <v>19</v>
      </c>
      <c r="N251" s="189" t="s">
        <v>47</v>
      </c>
      <c r="O251" s="66"/>
      <c r="P251" s="190">
        <f t="shared" si="1"/>
        <v>0</v>
      </c>
      <c r="Q251" s="190">
        <v>0</v>
      </c>
      <c r="R251" s="190">
        <f t="shared" si="2"/>
        <v>0</v>
      </c>
      <c r="S251" s="190">
        <v>0</v>
      </c>
      <c r="T251" s="191">
        <f t="shared" si="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85</v>
      </c>
      <c r="AY251" s="19" t="s">
        <v>381</v>
      </c>
      <c r="BE251" s="193">
        <f t="shared" si="4"/>
        <v>0</v>
      </c>
      <c r="BF251" s="193">
        <f t="shared" si="5"/>
        <v>0</v>
      </c>
      <c r="BG251" s="193">
        <f t="shared" si="6"/>
        <v>0</v>
      </c>
      <c r="BH251" s="193">
        <f t="shared" si="7"/>
        <v>0</v>
      </c>
      <c r="BI251" s="193">
        <f t="shared" si="8"/>
        <v>0</v>
      </c>
      <c r="BJ251" s="19" t="s">
        <v>83</v>
      </c>
      <c r="BK251" s="193">
        <f t="shared" si="9"/>
        <v>0</v>
      </c>
      <c r="BL251" s="19" t="s">
        <v>454</v>
      </c>
      <c r="BM251" s="192" t="s">
        <v>621</v>
      </c>
    </row>
    <row r="252" spans="1:65" s="2" customFormat="1" ht="24.2" customHeight="1">
      <c r="A252" s="36"/>
      <c r="B252" s="37"/>
      <c r="C252" s="181" t="s">
        <v>622</v>
      </c>
      <c r="D252" s="181" t="s">
        <v>384</v>
      </c>
      <c r="E252" s="182" t="s">
        <v>623</v>
      </c>
      <c r="F252" s="183" t="s">
        <v>606</v>
      </c>
      <c r="G252" s="184" t="s">
        <v>607</v>
      </c>
      <c r="H252" s="185">
        <v>1</v>
      </c>
      <c r="I252" s="186"/>
      <c r="J252" s="187">
        <f t="shared" si="0"/>
        <v>0</v>
      </c>
      <c r="K252" s="183" t="s">
        <v>432</v>
      </c>
      <c r="L252" s="41"/>
      <c r="M252" s="188" t="s">
        <v>19</v>
      </c>
      <c r="N252" s="189" t="s">
        <v>47</v>
      </c>
      <c r="O252" s="66"/>
      <c r="P252" s="190">
        <f t="shared" si="1"/>
        <v>0</v>
      </c>
      <c r="Q252" s="190">
        <v>0</v>
      </c>
      <c r="R252" s="190">
        <f t="shared" si="2"/>
        <v>0</v>
      </c>
      <c r="S252" s="190">
        <v>0</v>
      </c>
      <c r="T252" s="191">
        <f t="shared" si="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454</v>
      </c>
      <c r="AT252" s="192" t="s">
        <v>384</v>
      </c>
      <c r="AU252" s="192" t="s">
        <v>85</v>
      </c>
      <c r="AY252" s="19" t="s">
        <v>381</v>
      </c>
      <c r="BE252" s="193">
        <f t="shared" si="4"/>
        <v>0</v>
      </c>
      <c r="BF252" s="193">
        <f t="shared" si="5"/>
        <v>0</v>
      </c>
      <c r="BG252" s="193">
        <f t="shared" si="6"/>
        <v>0</v>
      </c>
      <c r="BH252" s="193">
        <f t="shared" si="7"/>
        <v>0</v>
      </c>
      <c r="BI252" s="193">
        <f t="shared" si="8"/>
        <v>0</v>
      </c>
      <c r="BJ252" s="19" t="s">
        <v>83</v>
      </c>
      <c r="BK252" s="193">
        <f t="shared" si="9"/>
        <v>0</v>
      </c>
      <c r="BL252" s="19" t="s">
        <v>454</v>
      </c>
      <c r="BM252" s="192" t="s">
        <v>624</v>
      </c>
    </row>
    <row r="253" spans="1:65" s="2" customFormat="1" ht="24.2" customHeight="1">
      <c r="A253" s="36"/>
      <c r="B253" s="37"/>
      <c r="C253" s="181" t="s">
        <v>625</v>
      </c>
      <c r="D253" s="181" t="s">
        <v>384</v>
      </c>
      <c r="E253" s="182" t="s">
        <v>626</v>
      </c>
      <c r="F253" s="183" t="s">
        <v>606</v>
      </c>
      <c r="G253" s="184" t="s">
        <v>607</v>
      </c>
      <c r="H253" s="185">
        <v>1</v>
      </c>
      <c r="I253" s="186"/>
      <c r="J253" s="187">
        <f t="shared" si="0"/>
        <v>0</v>
      </c>
      <c r="K253" s="183" t="s">
        <v>432</v>
      </c>
      <c r="L253" s="41"/>
      <c r="M253" s="188" t="s">
        <v>19</v>
      </c>
      <c r="N253" s="189" t="s">
        <v>47</v>
      </c>
      <c r="O253" s="66"/>
      <c r="P253" s="190">
        <f t="shared" si="1"/>
        <v>0</v>
      </c>
      <c r="Q253" s="190">
        <v>0</v>
      </c>
      <c r="R253" s="190">
        <f t="shared" si="2"/>
        <v>0</v>
      </c>
      <c r="S253" s="190">
        <v>0</v>
      </c>
      <c r="T253" s="191">
        <f t="shared" si="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454</v>
      </c>
      <c r="AT253" s="192" t="s">
        <v>384</v>
      </c>
      <c r="AU253" s="192" t="s">
        <v>85</v>
      </c>
      <c r="AY253" s="19" t="s">
        <v>381</v>
      </c>
      <c r="BE253" s="193">
        <f t="shared" si="4"/>
        <v>0</v>
      </c>
      <c r="BF253" s="193">
        <f t="shared" si="5"/>
        <v>0</v>
      </c>
      <c r="BG253" s="193">
        <f t="shared" si="6"/>
        <v>0</v>
      </c>
      <c r="BH253" s="193">
        <f t="shared" si="7"/>
        <v>0</v>
      </c>
      <c r="BI253" s="193">
        <f t="shared" si="8"/>
        <v>0</v>
      </c>
      <c r="BJ253" s="19" t="s">
        <v>83</v>
      </c>
      <c r="BK253" s="193">
        <f t="shared" si="9"/>
        <v>0</v>
      </c>
      <c r="BL253" s="19" t="s">
        <v>454</v>
      </c>
      <c r="BM253" s="192" t="s">
        <v>627</v>
      </c>
    </row>
    <row r="254" spans="1:65" s="2" customFormat="1" ht="33" customHeight="1">
      <c r="A254" s="36"/>
      <c r="B254" s="37"/>
      <c r="C254" s="181" t="s">
        <v>628</v>
      </c>
      <c r="D254" s="181" t="s">
        <v>384</v>
      </c>
      <c r="E254" s="182" t="s">
        <v>629</v>
      </c>
      <c r="F254" s="183" t="s">
        <v>617</v>
      </c>
      <c r="G254" s="184" t="s">
        <v>607</v>
      </c>
      <c r="H254" s="185">
        <v>1</v>
      </c>
      <c r="I254" s="186"/>
      <c r="J254" s="187">
        <f t="shared" si="0"/>
        <v>0</v>
      </c>
      <c r="K254" s="183" t="s">
        <v>432</v>
      </c>
      <c r="L254" s="41"/>
      <c r="M254" s="188" t="s">
        <v>19</v>
      </c>
      <c r="N254" s="189" t="s">
        <v>47</v>
      </c>
      <c r="O254" s="66"/>
      <c r="P254" s="190">
        <f t="shared" si="1"/>
        <v>0</v>
      </c>
      <c r="Q254" s="190">
        <v>0</v>
      </c>
      <c r="R254" s="190">
        <f t="shared" si="2"/>
        <v>0</v>
      </c>
      <c r="S254" s="190">
        <v>0</v>
      </c>
      <c r="T254" s="191">
        <f t="shared" si="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454</v>
      </c>
      <c r="AT254" s="192" t="s">
        <v>384</v>
      </c>
      <c r="AU254" s="192" t="s">
        <v>85</v>
      </c>
      <c r="AY254" s="19" t="s">
        <v>381</v>
      </c>
      <c r="BE254" s="193">
        <f t="shared" si="4"/>
        <v>0</v>
      </c>
      <c r="BF254" s="193">
        <f t="shared" si="5"/>
        <v>0</v>
      </c>
      <c r="BG254" s="193">
        <f t="shared" si="6"/>
        <v>0</v>
      </c>
      <c r="BH254" s="193">
        <f t="shared" si="7"/>
        <v>0</v>
      </c>
      <c r="BI254" s="193">
        <f t="shared" si="8"/>
        <v>0</v>
      </c>
      <c r="BJ254" s="19" t="s">
        <v>83</v>
      </c>
      <c r="BK254" s="193">
        <f t="shared" si="9"/>
        <v>0</v>
      </c>
      <c r="BL254" s="19" t="s">
        <v>454</v>
      </c>
      <c r="BM254" s="192" t="s">
        <v>630</v>
      </c>
    </row>
    <row r="255" spans="1:65" s="2" customFormat="1" ht="24.2" customHeight="1">
      <c r="A255" s="36"/>
      <c r="B255" s="37"/>
      <c r="C255" s="181" t="s">
        <v>631</v>
      </c>
      <c r="D255" s="181" t="s">
        <v>384</v>
      </c>
      <c r="E255" s="182" t="s">
        <v>632</v>
      </c>
      <c r="F255" s="183" t="s">
        <v>606</v>
      </c>
      <c r="G255" s="184" t="s">
        <v>607</v>
      </c>
      <c r="H255" s="185">
        <v>1</v>
      </c>
      <c r="I255" s="186"/>
      <c r="J255" s="187">
        <f t="shared" si="0"/>
        <v>0</v>
      </c>
      <c r="K255" s="183" t="s">
        <v>432</v>
      </c>
      <c r="L255" s="41"/>
      <c r="M255" s="188" t="s">
        <v>19</v>
      </c>
      <c r="N255" s="189" t="s">
        <v>47</v>
      </c>
      <c r="O255" s="66"/>
      <c r="P255" s="190">
        <f t="shared" si="1"/>
        <v>0</v>
      </c>
      <c r="Q255" s="190">
        <v>0</v>
      </c>
      <c r="R255" s="190">
        <f t="shared" si="2"/>
        <v>0</v>
      </c>
      <c r="S255" s="190">
        <v>0</v>
      </c>
      <c r="T255" s="191">
        <f t="shared" si="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454</v>
      </c>
      <c r="AT255" s="192" t="s">
        <v>384</v>
      </c>
      <c r="AU255" s="192" t="s">
        <v>85</v>
      </c>
      <c r="AY255" s="19" t="s">
        <v>381</v>
      </c>
      <c r="BE255" s="193">
        <f t="shared" si="4"/>
        <v>0</v>
      </c>
      <c r="BF255" s="193">
        <f t="shared" si="5"/>
        <v>0</v>
      </c>
      <c r="BG255" s="193">
        <f t="shared" si="6"/>
        <v>0</v>
      </c>
      <c r="BH255" s="193">
        <f t="shared" si="7"/>
        <v>0</v>
      </c>
      <c r="BI255" s="193">
        <f t="shared" si="8"/>
        <v>0</v>
      </c>
      <c r="BJ255" s="19" t="s">
        <v>83</v>
      </c>
      <c r="BK255" s="193">
        <f t="shared" si="9"/>
        <v>0</v>
      </c>
      <c r="BL255" s="19" t="s">
        <v>454</v>
      </c>
      <c r="BM255" s="192" t="s">
        <v>633</v>
      </c>
    </row>
    <row r="256" spans="1:65" s="2" customFormat="1" ht="24.2" customHeight="1">
      <c r="A256" s="36"/>
      <c r="B256" s="37"/>
      <c r="C256" s="181" t="s">
        <v>634</v>
      </c>
      <c r="D256" s="181" t="s">
        <v>384</v>
      </c>
      <c r="E256" s="182" t="s">
        <v>635</v>
      </c>
      <c r="F256" s="183" t="s">
        <v>606</v>
      </c>
      <c r="G256" s="184" t="s">
        <v>607</v>
      </c>
      <c r="H256" s="185">
        <v>1</v>
      </c>
      <c r="I256" s="186"/>
      <c r="J256" s="187">
        <f t="shared" si="0"/>
        <v>0</v>
      </c>
      <c r="K256" s="183" t="s">
        <v>432</v>
      </c>
      <c r="L256" s="41"/>
      <c r="M256" s="188" t="s">
        <v>19</v>
      </c>
      <c r="N256" s="189" t="s">
        <v>47</v>
      </c>
      <c r="O256" s="66"/>
      <c r="P256" s="190">
        <f t="shared" si="1"/>
        <v>0</v>
      </c>
      <c r="Q256" s="190">
        <v>0</v>
      </c>
      <c r="R256" s="190">
        <f t="shared" si="2"/>
        <v>0</v>
      </c>
      <c r="S256" s="190">
        <v>0</v>
      </c>
      <c r="T256" s="191">
        <f t="shared" si="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454</v>
      </c>
      <c r="AT256" s="192" t="s">
        <v>384</v>
      </c>
      <c r="AU256" s="192" t="s">
        <v>85</v>
      </c>
      <c r="AY256" s="19" t="s">
        <v>381</v>
      </c>
      <c r="BE256" s="193">
        <f t="shared" si="4"/>
        <v>0</v>
      </c>
      <c r="BF256" s="193">
        <f t="shared" si="5"/>
        <v>0</v>
      </c>
      <c r="BG256" s="193">
        <f t="shared" si="6"/>
        <v>0</v>
      </c>
      <c r="BH256" s="193">
        <f t="shared" si="7"/>
        <v>0</v>
      </c>
      <c r="BI256" s="193">
        <f t="shared" si="8"/>
        <v>0</v>
      </c>
      <c r="BJ256" s="19" t="s">
        <v>83</v>
      </c>
      <c r="BK256" s="193">
        <f t="shared" si="9"/>
        <v>0</v>
      </c>
      <c r="BL256" s="19" t="s">
        <v>454</v>
      </c>
      <c r="BM256" s="192" t="s">
        <v>636</v>
      </c>
    </row>
    <row r="257" spans="1:65" s="2" customFormat="1" ht="33" customHeight="1">
      <c r="A257" s="36"/>
      <c r="B257" s="37"/>
      <c r="C257" s="181" t="s">
        <v>637</v>
      </c>
      <c r="D257" s="181" t="s">
        <v>384</v>
      </c>
      <c r="E257" s="182" t="s">
        <v>638</v>
      </c>
      <c r="F257" s="183" t="s">
        <v>617</v>
      </c>
      <c r="G257" s="184" t="s">
        <v>607</v>
      </c>
      <c r="H257" s="185">
        <v>1</v>
      </c>
      <c r="I257" s="186"/>
      <c r="J257" s="187">
        <f t="shared" si="0"/>
        <v>0</v>
      </c>
      <c r="K257" s="183" t="s">
        <v>432</v>
      </c>
      <c r="L257" s="41"/>
      <c r="M257" s="188" t="s">
        <v>19</v>
      </c>
      <c r="N257" s="189" t="s">
        <v>47</v>
      </c>
      <c r="O257" s="66"/>
      <c r="P257" s="190">
        <f t="shared" si="1"/>
        <v>0</v>
      </c>
      <c r="Q257" s="190">
        <v>0</v>
      </c>
      <c r="R257" s="190">
        <f t="shared" si="2"/>
        <v>0</v>
      </c>
      <c r="S257" s="190">
        <v>0</v>
      </c>
      <c r="T257" s="191">
        <f t="shared" si="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454</v>
      </c>
      <c r="AT257" s="192" t="s">
        <v>384</v>
      </c>
      <c r="AU257" s="192" t="s">
        <v>85</v>
      </c>
      <c r="AY257" s="19" t="s">
        <v>381</v>
      </c>
      <c r="BE257" s="193">
        <f t="shared" si="4"/>
        <v>0</v>
      </c>
      <c r="BF257" s="193">
        <f t="shared" si="5"/>
        <v>0</v>
      </c>
      <c r="BG257" s="193">
        <f t="shared" si="6"/>
        <v>0</v>
      </c>
      <c r="BH257" s="193">
        <f t="shared" si="7"/>
        <v>0</v>
      </c>
      <c r="BI257" s="193">
        <f t="shared" si="8"/>
        <v>0</v>
      </c>
      <c r="BJ257" s="19" t="s">
        <v>83</v>
      </c>
      <c r="BK257" s="193">
        <f t="shared" si="9"/>
        <v>0</v>
      </c>
      <c r="BL257" s="19" t="s">
        <v>454</v>
      </c>
      <c r="BM257" s="192" t="s">
        <v>639</v>
      </c>
    </row>
    <row r="258" spans="1:65" s="2" customFormat="1" ht="24.2" customHeight="1">
      <c r="A258" s="36"/>
      <c r="B258" s="37"/>
      <c r="C258" s="181" t="s">
        <v>640</v>
      </c>
      <c r="D258" s="181" t="s">
        <v>384</v>
      </c>
      <c r="E258" s="182" t="s">
        <v>641</v>
      </c>
      <c r="F258" s="183" t="s">
        <v>642</v>
      </c>
      <c r="G258" s="184" t="s">
        <v>607</v>
      </c>
      <c r="H258" s="185">
        <v>1</v>
      </c>
      <c r="I258" s="186"/>
      <c r="J258" s="187">
        <f t="shared" si="0"/>
        <v>0</v>
      </c>
      <c r="K258" s="183" t="s">
        <v>432</v>
      </c>
      <c r="L258" s="41"/>
      <c r="M258" s="188" t="s">
        <v>19</v>
      </c>
      <c r="N258" s="189" t="s">
        <v>47</v>
      </c>
      <c r="O258" s="66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454</v>
      </c>
      <c r="AT258" s="192" t="s">
        <v>384</v>
      </c>
      <c r="AU258" s="192" t="s">
        <v>85</v>
      </c>
      <c r="AY258" s="19" t="s">
        <v>381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9" t="s">
        <v>83</v>
      </c>
      <c r="BK258" s="193">
        <f t="shared" si="9"/>
        <v>0</v>
      </c>
      <c r="BL258" s="19" t="s">
        <v>454</v>
      </c>
      <c r="BM258" s="192" t="s">
        <v>643</v>
      </c>
    </row>
    <row r="259" spans="1:65" s="2" customFormat="1" ht="24.2" customHeight="1">
      <c r="A259" s="36"/>
      <c r="B259" s="37"/>
      <c r="C259" s="181" t="s">
        <v>644</v>
      </c>
      <c r="D259" s="181" t="s">
        <v>384</v>
      </c>
      <c r="E259" s="182" t="s">
        <v>645</v>
      </c>
      <c r="F259" s="183" t="s">
        <v>642</v>
      </c>
      <c r="G259" s="184" t="s">
        <v>607</v>
      </c>
      <c r="H259" s="185">
        <v>1</v>
      </c>
      <c r="I259" s="186"/>
      <c r="J259" s="187">
        <f t="shared" si="0"/>
        <v>0</v>
      </c>
      <c r="K259" s="183" t="s">
        <v>432</v>
      </c>
      <c r="L259" s="41"/>
      <c r="M259" s="188" t="s">
        <v>19</v>
      </c>
      <c r="N259" s="189" t="s">
        <v>47</v>
      </c>
      <c r="O259" s="66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454</v>
      </c>
      <c r="AT259" s="192" t="s">
        <v>384</v>
      </c>
      <c r="AU259" s="192" t="s">
        <v>85</v>
      </c>
      <c r="AY259" s="19" t="s">
        <v>381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9" t="s">
        <v>83</v>
      </c>
      <c r="BK259" s="193">
        <f t="shared" si="9"/>
        <v>0</v>
      </c>
      <c r="BL259" s="19" t="s">
        <v>454</v>
      </c>
      <c r="BM259" s="192" t="s">
        <v>646</v>
      </c>
    </row>
    <row r="260" spans="1:65" s="2" customFormat="1" ht="24.2" customHeight="1">
      <c r="A260" s="36"/>
      <c r="B260" s="37"/>
      <c r="C260" s="181" t="s">
        <v>647</v>
      </c>
      <c r="D260" s="181" t="s">
        <v>384</v>
      </c>
      <c r="E260" s="182" t="s">
        <v>648</v>
      </c>
      <c r="F260" s="183" t="s">
        <v>606</v>
      </c>
      <c r="G260" s="184" t="s">
        <v>607</v>
      </c>
      <c r="H260" s="185">
        <v>1</v>
      </c>
      <c r="I260" s="186"/>
      <c r="J260" s="187">
        <f t="shared" si="0"/>
        <v>0</v>
      </c>
      <c r="K260" s="183" t="s">
        <v>432</v>
      </c>
      <c r="L260" s="41"/>
      <c r="M260" s="188" t="s">
        <v>19</v>
      </c>
      <c r="N260" s="189" t="s">
        <v>47</v>
      </c>
      <c r="O260" s="66"/>
      <c r="P260" s="190">
        <f t="shared" si="1"/>
        <v>0</v>
      </c>
      <c r="Q260" s="190">
        <v>0</v>
      </c>
      <c r="R260" s="190">
        <f t="shared" si="2"/>
        <v>0</v>
      </c>
      <c r="S260" s="190">
        <v>0</v>
      </c>
      <c r="T260" s="191">
        <f t="shared" si="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454</v>
      </c>
      <c r="AT260" s="192" t="s">
        <v>384</v>
      </c>
      <c r="AU260" s="192" t="s">
        <v>85</v>
      </c>
      <c r="AY260" s="19" t="s">
        <v>381</v>
      </c>
      <c r="BE260" s="193">
        <f t="shared" si="4"/>
        <v>0</v>
      </c>
      <c r="BF260" s="193">
        <f t="shared" si="5"/>
        <v>0</v>
      </c>
      <c r="BG260" s="193">
        <f t="shared" si="6"/>
        <v>0</v>
      </c>
      <c r="BH260" s="193">
        <f t="shared" si="7"/>
        <v>0</v>
      </c>
      <c r="BI260" s="193">
        <f t="shared" si="8"/>
        <v>0</v>
      </c>
      <c r="BJ260" s="19" t="s">
        <v>83</v>
      </c>
      <c r="BK260" s="193">
        <f t="shared" si="9"/>
        <v>0</v>
      </c>
      <c r="BL260" s="19" t="s">
        <v>454</v>
      </c>
      <c r="BM260" s="192" t="s">
        <v>649</v>
      </c>
    </row>
    <row r="261" spans="1:65" s="2" customFormat="1" ht="24.2" customHeight="1">
      <c r="A261" s="36"/>
      <c r="B261" s="37"/>
      <c r="C261" s="181" t="s">
        <v>650</v>
      </c>
      <c r="D261" s="181" t="s">
        <v>384</v>
      </c>
      <c r="E261" s="182" t="s">
        <v>651</v>
      </c>
      <c r="F261" s="183" t="s">
        <v>606</v>
      </c>
      <c r="G261" s="184" t="s">
        <v>607</v>
      </c>
      <c r="H261" s="185">
        <v>1</v>
      </c>
      <c r="I261" s="186"/>
      <c r="J261" s="187">
        <f t="shared" si="0"/>
        <v>0</v>
      </c>
      <c r="K261" s="183" t="s">
        <v>432</v>
      </c>
      <c r="L261" s="41"/>
      <c r="M261" s="188" t="s">
        <v>19</v>
      </c>
      <c r="N261" s="189" t="s">
        <v>47</v>
      </c>
      <c r="O261" s="66"/>
      <c r="P261" s="190">
        <f t="shared" si="1"/>
        <v>0</v>
      </c>
      <c r="Q261" s="190">
        <v>0</v>
      </c>
      <c r="R261" s="190">
        <f t="shared" si="2"/>
        <v>0</v>
      </c>
      <c r="S261" s="190">
        <v>0</v>
      </c>
      <c r="T261" s="191">
        <f t="shared" si="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454</v>
      </c>
      <c r="AT261" s="192" t="s">
        <v>384</v>
      </c>
      <c r="AU261" s="192" t="s">
        <v>85</v>
      </c>
      <c r="AY261" s="19" t="s">
        <v>381</v>
      </c>
      <c r="BE261" s="193">
        <f t="shared" si="4"/>
        <v>0</v>
      </c>
      <c r="BF261" s="193">
        <f t="shared" si="5"/>
        <v>0</v>
      </c>
      <c r="BG261" s="193">
        <f t="shared" si="6"/>
        <v>0</v>
      </c>
      <c r="BH261" s="193">
        <f t="shared" si="7"/>
        <v>0</v>
      </c>
      <c r="BI261" s="193">
        <f t="shared" si="8"/>
        <v>0</v>
      </c>
      <c r="BJ261" s="19" t="s">
        <v>83</v>
      </c>
      <c r="BK261" s="193">
        <f t="shared" si="9"/>
        <v>0</v>
      </c>
      <c r="BL261" s="19" t="s">
        <v>454</v>
      </c>
      <c r="BM261" s="192" t="s">
        <v>652</v>
      </c>
    </row>
    <row r="262" spans="1:65" s="2" customFormat="1" ht="24.2" customHeight="1">
      <c r="A262" s="36"/>
      <c r="B262" s="37"/>
      <c r="C262" s="181" t="s">
        <v>653</v>
      </c>
      <c r="D262" s="181" t="s">
        <v>384</v>
      </c>
      <c r="E262" s="182" t="s">
        <v>654</v>
      </c>
      <c r="F262" s="183" t="s">
        <v>606</v>
      </c>
      <c r="G262" s="184" t="s">
        <v>607</v>
      </c>
      <c r="H262" s="185">
        <v>1</v>
      </c>
      <c r="I262" s="186"/>
      <c r="J262" s="187">
        <f t="shared" si="0"/>
        <v>0</v>
      </c>
      <c r="K262" s="183" t="s">
        <v>432</v>
      </c>
      <c r="L262" s="41"/>
      <c r="M262" s="188" t="s">
        <v>19</v>
      </c>
      <c r="N262" s="189" t="s">
        <v>47</v>
      </c>
      <c r="O262" s="66"/>
      <c r="P262" s="190">
        <f t="shared" si="1"/>
        <v>0</v>
      </c>
      <c r="Q262" s="190">
        <v>0</v>
      </c>
      <c r="R262" s="190">
        <f t="shared" si="2"/>
        <v>0</v>
      </c>
      <c r="S262" s="190">
        <v>0</v>
      </c>
      <c r="T262" s="191">
        <f t="shared" si="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454</v>
      </c>
      <c r="AT262" s="192" t="s">
        <v>384</v>
      </c>
      <c r="AU262" s="192" t="s">
        <v>85</v>
      </c>
      <c r="AY262" s="19" t="s">
        <v>381</v>
      </c>
      <c r="BE262" s="193">
        <f t="shared" si="4"/>
        <v>0</v>
      </c>
      <c r="BF262" s="193">
        <f t="shared" si="5"/>
        <v>0</v>
      </c>
      <c r="BG262" s="193">
        <f t="shared" si="6"/>
        <v>0</v>
      </c>
      <c r="BH262" s="193">
        <f t="shared" si="7"/>
        <v>0</v>
      </c>
      <c r="BI262" s="193">
        <f t="shared" si="8"/>
        <v>0</v>
      </c>
      <c r="BJ262" s="19" t="s">
        <v>83</v>
      </c>
      <c r="BK262" s="193">
        <f t="shared" si="9"/>
        <v>0</v>
      </c>
      <c r="BL262" s="19" t="s">
        <v>454</v>
      </c>
      <c r="BM262" s="192" t="s">
        <v>655</v>
      </c>
    </row>
    <row r="263" spans="1:65" s="2" customFormat="1" ht="24.2" customHeight="1">
      <c r="A263" s="36"/>
      <c r="B263" s="37"/>
      <c r="C263" s="181" t="s">
        <v>656</v>
      </c>
      <c r="D263" s="181" t="s">
        <v>384</v>
      </c>
      <c r="E263" s="182" t="s">
        <v>657</v>
      </c>
      <c r="F263" s="183" t="s">
        <v>606</v>
      </c>
      <c r="G263" s="184" t="s">
        <v>607</v>
      </c>
      <c r="H263" s="185">
        <v>1</v>
      </c>
      <c r="I263" s="186"/>
      <c r="J263" s="187">
        <f t="shared" si="0"/>
        <v>0</v>
      </c>
      <c r="K263" s="183" t="s">
        <v>432</v>
      </c>
      <c r="L263" s="41"/>
      <c r="M263" s="188" t="s">
        <v>19</v>
      </c>
      <c r="N263" s="189" t="s">
        <v>47</v>
      </c>
      <c r="O263" s="66"/>
      <c r="P263" s="190">
        <f t="shared" si="1"/>
        <v>0</v>
      </c>
      <c r="Q263" s="190">
        <v>0</v>
      </c>
      <c r="R263" s="190">
        <f t="shared" si="2"/>
        <v>0</v>
      </c>
      <c r="S263" s="190">
        <v>0</v>
      </c>
      <c r="T263" s="191">
        <f t="shared" si="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454</v>
      </c>
      <c r="AT263" s="192" t="s">
        <v>384</v>
      </c>
      <c r="AU263" s="192" t="s">
        <v>85</v>
      </c>
      <c r="AY263" s="19" t="s">
        <v>381</v>
      </c>
      <c r="BE263" s="193">
        <f t="shared" si="4"/>
        <v>0</v>
      </c>
      <c r="BF263" s="193">
        <f t="shared" si="5"/>
        <v>0</v>
      </c>
      <c r="BG263" s="193">
        <f t="shared" si="6"/>
        <v>0</v>
      </c>
      <c r="BH263" s="193">
        <f t="shared" si="7"/>
        <v>0</v>
      </c>
      <c r="BI263" s="193">
        <f t="shared" si="8"/>
        <v>0</v>
      </c>
      <c r="BJ263" s="19" t="s">
        <v>83</v>
      </c>
      <c r="BK263" s="193">
        <f t="shared" si="9"/>
        <v>0</v>
      </c>
      <c r="BL263" s="19" t="s">
        <v>454</v>
      </c>
      <c r="BM263" s="192" t="s">
        <v>658</v>
      </c>
    </row>
    <row r="264" spans="1:65" s="2" customFormat="1" ht="37.9" customHeight="1">
      <c r="A264" s="36"/>
      <c r="B264" s="37"/>
      <c r="C264" s="181" t="s">
        <v>659</v>
      </c>
      <c r="D264" s="181" t="s">
        <v>384</v>
      </c>
      <c r="E264" s="182" t="s">
        <v>660</v>
      </c>
      <c r="F264" s="183" t="s">
        <v>661</v>
      </c>
      <c r="G264" s="184" t="s">
        <v>422</v>
      </c>
      <c r="H264" s="185">
        <v>6.1449999999999996</v>
      </c>
      <c r="I264" s="186"/>
      <c r="J264" s="187">
        <f t="shared" si="0"/>
        <v>0</v>
      </c>
      <c r="K264" s="183" t="s">
        <v>432</v>
      </c>
      <c r="L264" s="41"/>
      <c r="M264" s="188" t="s">
        <v>19</v>
      </c>
      <c r="N264" s="189" t="s">
        <v>47</v>
      </c>
      <c r="O264" s="66"/>
      <c r="P264" s="190">
        <f t="shared" si="1"/>
        <v>0</v>
      </c>
      <c r="Q264" s="190">
        <v>0</v>
      </c>
      <c r="R264" s="190">
        <f t="shared" si="2"/>
        <v>0</v>
      </c>
      <c r="S264" s="190">
        <v>0</v>
      </c>
      <c r="T264" s="191">
        <f t="shared" si="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454</v>
      </c>
      <c r="AT264" s="192" t="s">
        <v>384</v>
      </c>
      <c r="AU264" s="192" t="s">
        <v>85</v>
      </c>
      <c r="AY264" s="19" t="s">
        <v>381</v>
      </c>
      <c r="BE264" s="193">
        <f t="shared" si="4"/>
        <v>0</v>
      </c>
      <c r="BF264" s="193">
        <f t="shared" si="5"/>
        <v>0</v>
      </c>
      <c r="BG264" s="193">
        <f t="shared" si="6"/>
        <v>0</v>
      </c>
      <c r="BH264" s="193">
        <f t="shared" si="7"/>
        <v>0</v>
      </c>
      <c r="BI264" s="193">
        <f t="shared" si="8"/>
        <v>0</v>
      </c>
      <c r="BJ264" s="19" t="s">
        <v>83</v>
      </c>
      <c r="BK264" s="193">
        <f t="shared" si="9"/>
        <v>0</v>
      </c>
      <c r="BL264" s="19" t="s">
        <v>454</v>
      </c>
      <c r="BM264" s="192" t="s">
        <v>662</v>
      </c>
    </row>
    <row r="265" spans="1:65" s="2" customFormat="1" ht="37.9" customHeight="1">
      <c r="A265" s="36"/>
      <c r="B265" s="37"/>
      <c r="C265" s="181" t="s">
        <v>663</v>
      </c>
      <c r="D265" s="181" t="s">
        <v>384</v>
      </c>
      <c r="E265" s="182" t="s">
        <v>664</v>
      </c>
      <c r="F265" s="183" t="s">
        <v>665</v>
      </c>
      <c r="G265" s="184" t="s">
        <v>422</v>
      </c>
      <c r="H265" s="185">
        <v>7.9050000000000002</v>
      </c>
      <c r="I265" s="186"/>
      <c r="J265" s="187">
        <f t="shared" si="0"/>
        <v>0</v>
      </c>
      <c r="K265" s="183" t="s">
        <v>432</v>
      </c>
      <c r="L265" s="41"/>
      <c r="M265" s="188" t="s">
        <v>19</v>
      </c>
      <c r="N265" s="189" t="s">
        <v>47</v>
      </c>
      <c r="O265" s="66"/>
      <c r="P265" s="190">
        <f t="shared" si="1"/>
        <v>0</v>
      </c>
      <c r="Q265" s="190">
        <v>0</v>
      </c>
      <c r="R265" s="190">
        <f t="shared" si="2"/>
        <v>0</v>
      </c>
      <c r="S265" s="190">
        <v>0</v>
      </c>
      <c r="T265" s="191">
        <f t="shared" si="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454</v>
      </c>
      <c r="AT265" s="192" t="s">
        <v>384</v>
      </c>
      <c r="AU265" s="192" t="s">
        <v>85</v>
      </c>
      <c r="AY265" s="19" t="s">
        <v>381</v>
      </c>
      <c r="BE265" s="193">
        <f t="shared" si="4"/>
        <v>0</v>
      </c>
      <c r="BF265" s="193">
        <f t="shared" si="5"/>
        <v>0</v>
      </c>
      <c r="BG265" s="193">
        <f t="shared" si="6"/>
        <v>0</v>
      </c>
      <c r="BH265" s="193">
        <f t="shared" si="7"/>
        <v>0</v>
      </c>
      <c r="BI265" s="193">
        <f t="shared" si="8"/>
        <v>0</v>
      </c>
      <c r="BJ265" s="19" t="s">
        <v>83</v>
      </c>
      <c r="BK265" s="193">
        <f t="shared" si="9"/>
        <v>0</v>
      </c>
      <c r="BL265" s="19" t="s">
        <v>454</v>
      </c>
      <c r="BM265" s="192" t="s">
        <v>666</v>
      </c>
    </row>
    <row r="266" spans="1:65" s="2" customFormat="1" ht="37.9" customHeight="1">
      <c r="A266" s="36"/>
      <c r="B266" s="37"/>
      <c r="C266" s="181" t="s">
        <v>667</v>
      </c>
      <c r="D266" s="181" t="s">
        <v>384</v>
      </c>
      <c r="E266" s="182" t="s">
        <v>668</v>
      </c>
      <c r="F266" s="183" t="s">
        <v>669</v>
      </c>
      <c r="G266" s="184" t="s">
        <v>422</v>
      </c>
      <c r="H266" s="185">
        <v>2.1549999999999998</v>
      </c>
      <c r="I266" s="186"/>
      <c r="J266" s="187">
        <f t="shared" si="0"/>
        <v>0</v>
      </c>
      <c r="K266" s="183" t="s">
        <v>432</v>
      </c>
      <c r="L266" s="41"/>
      <c r="M266" s="188" t="s">
        <v>19</v>
      </c>
      <c r="N266" s="189" t="s">
        <v>47</v>
      </c>
      <c r="O266" s="66"/>
      <c r="P266" s="190">
        <f t="shared" si="1"/>
        <v>0</v>
      </c>
      <c r="Q266" s="190">
        <v>0</v>
      </c>
      <c r="R266" s="190">
        <f t="shared" si="2"/>
        <v>0</v>
      </c>
      <c r="S266" s="190">
        <v>0</v>
      </c>
      <c r="T266" s="191">
        <f t="shared" si="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454</v>
      </c>
      <c r="AT266" s="192" t="s">
        <v>384</v>
      </c>
      <c r="AU266" s="192" t="s">
        <v>85</v>
      </c>
      <c r="AY266" s="19" t="s">
        <v>381</v>
      </c>
      <c r="BE266" s="193">
        <f t="shared" si="4"/>
        <v>0</v>
      </c>
      <c r="BF266" s="193">
        <f t="shared" si="5"/>
        <v>0</v>
      </c>
      <c r="BG266" s="193">
        <f t="shared" si="6"/>
        <v>0</v>
      </c>
      <c r="BH266" s="193">
        <f t="shared" si="7"/>
        <v>0</v>
      </c>
      <c r="BI266" s="193">
        <f t="shared" si="8"/>
        <v>0</v>
      </c>
      <c r="BJ266" s="19" t="s">
        <v>83</v>
      </c>
      <c r="BK266" s="193">
        <f t="shared" si="9"/>
        <v>0</v>
      </c>
      <c r="BL266" s="19" t="s">
        <v>454</v>
      </c>
      <c r="BM266" s="192" t="s">
        <v>670</v>
      </c>
    </row>
    <row r="267" spans="1:65" s="2" customFormat="1" ht="37.9" customHeight="1">
      <c r="A267" s="36"/>
      <c r="B267" s="37"/>
      <c r="C267" s="181" t="s">
        <v>671</v>
      </c>
      <c r="D267" s="181" t="s">
        <v>384</v>
      </c>
      <c r="E267" s="182" t="s">
        <v>672</v>
      </c>
      <c r="F267" s="183" t="s">
        <v>661</v>
      </c>
      <c r="G267" s="184" t="s">
        <v>422</v>
      </c>
      <c r="H267" s="185">
        <v>1.2</v>
      </c>
      <c r="I267" s="186"/>
      <c r="J267" s="187">
        <f t="shared" si="0"/>
        <v>0</v>
      </c>
      <c r="K267" s="183" t="s">
        <v>432</v>
      </c>
      <c r="L267" s="41"/>
      <c r="M267" s="188" t="s">
        <v>19</v>
      </c>
      <c r="N267" s="189" t="s">
        <v>47</v>
      </c>
      <c r="O267" s="66"/>
      <c r="P267" s="190">
        <f t="shared" si="1"/>
        <v>0</v>
      </c>
      <c r="Q267" s="190">
        <v>0</v>
      </c>
      <c r="R267" s="190">
        <f t="shared" si="2"/>
        <v>0</v>
      </c>
      <c r="S267" s="190">
        <v>0</v>
      </c>
      <c r="T267" s="191">
        <f t="shared" si="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454</v>
      </c>
      <c r="AT267" s="192" t="s">
        <v>384</v>
      </c>
      <c r="AU267" s="192" t="s">
        <v>85</v>
      </c>
      <c r="AY267" s="19" t="s">
        <v>381</v>
      </c>
      <c r="BE267" s="193">
        <f t="shared" si="4"/>
        <v>0</v>
      </c>
      <c r="BF267" s="193">
        <f t="shared" si="5"/>
        <v>0</v>
      </c>
      <c r="BG267" s="193">
        <f t="shared" si="6"/>
        <v>0</v>
      </c>
      <c r="BH267" s="193">
        <f t="shared" si="7"/>
        <v>0</v>
      </c>
      <c r="BI267" s="193">
        <f t="shared" si="8"/>
        <v>0</v>
      </c>
      <c r="BJ267" s="19" t="s">
        <v>83</v>
      </c>
      <c r="BK267" s="193">
        <f t="shared" si="9"/>
        <v>0</v>
      </c>
      <c r="BL267" s="19" t="s">
        <v>454</v>
      </c>
      <c r="BM267" s="192" t="s">
        <v>673</v>
      </c>
    </row>
    <row r="268" spans="1:65" s="2" customFormat="1" ht="37.9" customHeight="1">
      <c r="A268" s="36"/>
      <c r="B268" s="37"/>
      <c r="C268" s="181" t="s">
        <v>674</v>
      </c>
      <c r="D268" s="181" t="s">
        <v>384</v>
      </c>
      <c r="E268" s="182" t="s">
        <v>675</v>
      </c>
      <c r="F268" s="183" t="s">
        <v>676</v>
      </c>
      <c r="G268" s="184" t="s">
        <v>422</v>
      </c>
      <c r="H268" s="185">
        <v>5.36</v>
      </c>
      <c r="I268" s="186"/>
      <c r="J268" s="187">
        <f t="shared" si="0"/>
        <v>0</v>
      </c>
      <c r="K268" s="183" t="s">
        <v>432</v>
      </c>
      <c r="L268" s="41"/>
      <c r="M268" s="188" t="s">
        <v>19</v>
      </c>
      <c r="N268" s="189" t="s">
        <v>47</v>
      </c>
      <c r="O268" s="66"/>
      <c r="P268" s="190">
        <f t="shared" si="1"/>
        <v>0</v>
      </c>
      <c r="Q268" s="190">
        <v>0</v>
      </c>
      <c r="R268" s="190">
        <f t="shared" si="2"/>
        <v>0</v>
      </c>
      <c r="S268" s="190">
        <v>0</v>
      </c>
      <c r="T268" s="191">
        <f t="shared" si="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454</v>
      </c>
      <c r="AT268" s="192" t="s">
        <v>384</v>
      </c>
      <c r="AU268" s="192" t="s">
        <v>85</v>
      </c>
      <c r="AY268" s="19" t="s">
        <v>381</v>
      </c>
      <c r="BE268" s="193">
        <f t="shared" si="4"/>
        <v>0</v>
      </c>
      <c r="BF268" s="193">
        <f t="shared" si="5"/>
        <v>0</v>
      </c>
      <c r="BG268" s="193">
        <f t="shared" si="6"/>
        <v>0</v>
      </c>
      <c r="BH268" s="193">
        <f t="shared" si="7"/>
        <v>0</v>
      </c>
      <c r="BI268" s="193">
        <f t="shared" si="8"/>
        <v>0</v>
      </c>
      <c r="BJ268" s="19" t="s">
        <v>83</v>
      </c>
      <c r="BK268" s="193">
        <f t="shared" si="9"/>
        <v>0</v>
      </c>
      <c r="BL268" s="19" t="s">
        <v>454</v>
      </c>
      <c r="BM268" s="192" t="s">
        <v>677</v>
      </c>
    </row>
    <row r="269" spans="1:65" s="2" customFormat="1" ht="24.2" customHeight="1">
      <c r="A269" s="36"/>
      <c r="B269" s="37"/>
      <c r="C269" s="181" t="s">
        <v>678</v>
      </c>
      <c r="D269" s="181" t="s">
        <v>384</v>
      </c>
      <c r="E269" s="182" t="s">
        <v>679</v>
      </c>
      <c r="F269" s="183" t="s">
        <v>680</v>
      </c>
      <c r="G269" s="184" t="s">
        <v>607</v>
      </c>
      <c r="H269" s="185">
        <v>1</v>
      </c>
      <c r="I269" s="186"/>
      <c r="J269" s="187">
        <f t="shared" si="0"/>
        <v>0</v>
      </c>
      <c r="K269" s="183" t="s">
        <v>432</v>
      </c>
      <c r="L269" s="41"/>
      <c r="M269" s="188" t="s">
        <v>19</v>
      </c>
      <c r="N269" s="189" t="s">
        <v>47</v>
      </c>
      <c r="O269" s="66"/>
      <c r="P269" s="190">
        <f t="shared" si="1"/>
        <v>0</v>
      </c>
      <c r="Q269" s="190">
        <v>0</v>
      </c>
      <c r="R269" s="190">
        <f t="shared" si="2"/>
        <v>0</v>
      </c>
      <c r="S269" s="190">
        <v>0</v>
      </c>
      <c r="T269" s="191">
        <f t="shared" si="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454</v>
      </c>
      <c r="AT269" s="192" t="s">
        <v>384</v>
      </c>
      <c r="AU269" s="192" t="s">
        <v>85</v>
      </c>
      <c r="AY269" s="19" t="s">
        <v>381</v>
      </c>
      <c r="BE269" s="193">
        <f t="shared" si="4"/>
        <v>0</v>
      </c>
      <c r="BF269" s="193">
        <f t="shared" si="5"/>
        <v>0</v>
      </c>
      <c r="BG269" s="193">
        <f t="shared" si="6"/>
        <v>0</v>
      </c>
      <c r="BH269" s="193">
        <f t="shared" si="7"/>
        <v>0</v>
      </c>
      <c r="BI269" s="193">
        <f t="shared" si="8"/>
        <v>0</v>
      </c>
      <c r="BJ269" s="19" t="s">
        <v>83</v>
      </c>
      <c r="BK269" s="193">
        <f t="shared" si="9"/>
        <v>0</v>
      </c>
      <c r="BL269" s="19" t="s">
        <v>454</v>
      </c>
      <c r="BM269" s="192" t="s">
        <v>681</v>
      </c>
    </row>
    <row r="270" spans="1:65" s="2" customFormat="1" ht="24.2" customHeight="1">
      <c r="A270" s="36"/>
      <c r="B270" s="37"/>
      <c r="C270" s="181" t="s">
        <v>682</v>
      </c>
      <c r="D270" s="181" t="s">
        <v>384</v>
      </c>
      <c r="E270" s="182" t="s">
        <v>683</v>
      </c>
      <c r="F270" s="183" t="s">
        <v>684</v>
      </c>
      <c r="G270" s="184" t="s">
        <v>607</v>
      </c>
      <c r="H270" s="185">
        <v>1</v>
      </c>
      <c r="I270" s="186"/>
      <c r="J270" s="187">
        <f t="shared" si="0"/>
        <v>0</v>
      </c>
      <c r="K270" s="183" t="s">
        <v>432</v>
      </c>
      <c r="L270" s="41"/>
      <c r="M270" s="188" t="s">
        <v>19</v>
      </c>
      <c r="N270" s="189" t="s">
        <v>47</v>
      </c>
      <c r="O270" s="66"/>
      <c r="P270" s="190">
        <f t="shared" si="1"/>
        <v>0</v>
      </c>
      <c r="Q270" s="190">
        <v>0</v>
      </c>
      <c r="R270" s="190">
        <f t="shared" si="2"/>
        <v>0</v>
      </c>
      <c r="S270" s="190">
        <v>0</v>
      </c>
      <c r="T270" s="191">
        <f t="shared" si="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454</v>
      </c>
      <c r="AT270" s="192" t="s">
        <v>384</v>
      </c>
      <c r="AU270" s="192" t="s">
        <v>85</v>
      </c>
      <c r="AY270" s="19" t="s">
        <v>381</v>
      </c>
      <c r="BE270" s="193">
        <f t="shared" si="4"/>
        <v>0</v>
      </c>
      <c r="BF270" s="193">
        <f t="shared" si="5"/>
        <v>0</v>
      </c>
      <c r="BG270" s="193">
        <f t="shared" si="6"/>
        <v>0</v>
      </c>
      <c r="BH270" s="193">
        <f t="shared" si="7"/>
        <v>0</v>
      </c>
      <c r="BI270" s="193">
        <f t="shared" si="8"/>
        <v>0</v>
      </c>
      <c r="BJ270" s="19" t="s">
        <v>83</v>
      </c>
      <c r="BK270" s="193">
        <f t="shared" si="9"/>
        <v>0</v>
      </c>
      <c r="BL270" s="19" t="s">
        <v>454</v>
      </c>
      <c r="BM270" s="192" t="s">
        <v>685</v>
      </c>
    </row>
    <row r="271" spans="1:65" s="2" customFormat="1" ht="24.2" customHeight="1">
      <c r="A271" s="36"/>
      <c r="B271" s="37"/>
      <c r="C271" s="181" t="s">
        <v>686</v>
      </c>
      <c r="D271" s="181" t="s">
        <v>384</v>
      </c>
      <c r="E271" s="182" t="s">
        <v>687</v>
      </c>
      <c r="F271" s="183" t="s">
        <v>688</v>
      </c>
      <c r="G271" s="184" t="s">
        <v>607</v>
      </c>
      <c r="H271" s="185">
        <v>1</v>
      </c>
      <c r="I271" s="186"/>
      <c r="J271" s="187">
        <f t="shared" si="0"/>
        <v>0</v>
      </c>
      <c r="K271" s="183" t="s">
        <v>432</v>
      </c>
      <c r="L271" s="41"/>
      <c r="M271" s="188" t="s">
        <v>19</v>
      </c>
      <c r="N271" s="189" t="s">
        <v>47</v>
      </c>
      <c r="O271" s="66"/>
      <c r="P271" s="190">
        <f t="shared" si="1"/>
        <v>0</v>
      </c>
      <c r="Q271" s="190">
        <v>0</v>
      </c>
      <c r="R271" s="190">
        <f t="shared" si="2"/>
        <v>0</v>
      </c>
      <c r="S271" s="190">
        <v>0</v>
      </c>
      <c r="T271" s="191">
        <f t="shared" si="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454</v>
      </c>
      <c r="AT271" s="192" t="s">
        <v>384</v>
      </c>
      <c r="AU271" s="192" t="s">
        <v>85</v>
      </c>
      <c r="AY271" s="19" t="s">
        <v>381</v>
      </c>
      <c r="BE271" s="193">
        <f t="shared" si="4"/>
        <v>0</v>
      </c>
      <c r="BF271" s="193">
        <f t="shared" si="5"/>
        <v>0</v>
      </c>
      <c r="BG271" s="193">
        <f t="shared" si="6"/>
        <v>0</v>
      </c>
      <c r="BH271" s="193">
        <f t="shared" si="7"/>
        <v>0</v>
      </c>
      <c r="BI271" s="193">
        <f t="shared" si="8"/>
        <v>0</v>
      </c>
      <c r="BJ271" s="19" t="s">
        <v>83</v>
      </c>
      <c r="BK271" s="193">
        <f t="shared" si="9"/>
        <v>0</v>
      </c>
      <c r="BL271" s="19" t="s">
        <v>454</v>
      </c>
      <c r="BM271" s="192" t="s">
        <v>689</v>
      </c>
    </row>
    <row r="272" spans="1:65" s="2" customFormat="1" ht="24.2" customHeight="1">
      <c r="A272" s="36"/>
      <c r="B272" s="37"/>
      <c r="C272" s="181" t="s">
        <v>690</v>
      </c>
      <c r="D272" s="181" t="s">
        <v>384</v>
      </c>
      <c r="E272" s="182" t="s">
        <v>691</v>
      </c>
      <c r="F272" s="183" t="s">
        <v>692</v>
      </c>
      <c r="G272" s="184" t="s">
        <v>607</v>
      </c>
      <c r="H272" s="185">
        <v>3</v>
      </c>
      <c r="I272" s="186"/>
      <c r="J272" s="187">
        <f t="shared" si="0"/>
        <v>0</v>
      </c>
      <c r="K272" s="183" t="s">
        <v>432</v>
      </c>
      <c r="L272" s="41"/>
      <c r="M272" s="188" t="s">
        <v>19</v>
      </c>
      <c r="N272" s="189" t="s">
        <v>47</v>
      </c>
      <c r="O272" s="66"/>
      <c r="P272" s="190">
        <f t="shared" si="1"/>
        <v>0</v>
      </c>
      <c r="Q272" s="190">
        <v>0</v>
      </c>
      <c r="R272" s="190">
        <f t="shared" si="2"/>
        <v>0</v>
      </c>
      <c r="S272" s="190">
        <v>0</v>
      </c>
      <c r="T272" s="191">
        <f t="shared" si="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454</v>
      </c>
      <c r="AT272" s="192" t="s">
        <v>384</v>
      </c>
      <c r="AU272" s="192" t="s">
        <v>85</v>
      </c>
      <c r="AY272" s="19" t="s">
        <v>381</v>
      </c>
      <c r="BE272" s="193">
        <f t="shared" si="4"/>
        <v>0</v>
      </c>
      <c r="BF272" s="193">
        <f t="shared" si="5"/>
        <v>0</v>
      </c>
      <c r="BG272" s="193">
        <f t="shared" si="6"/>
        <v>0</v>
      </c>
      <c r="BH272" s="193">
        <f t="shared" si="7"/>
        <v>0</v>
      </c>
      <c r="BI272" s="193">
        <f t="shared" si="8"/>
        <v>0</v>
      </c>
      <c r="BJ272" s="19" t="s">
        <v>83</v>
      </c>
      <c r="BK272" s="193">
        <f t="shared" si="9"/>
        <v>0</v>
      </c>
      <c r="BL272" s="19" t="s">
        <v>454</v>
      </c>
      <c r="BM272" s="192" t="s">
        <v>693</v>
      </c>
    </row>
    <row r="273" spans="1:65" s="12" customFormat="1" ht="22.9" customHeight="1">
      <c r="B273" s="165"/>
      <c r="C273" s="166"/>
      <c r="D273" s="167" t="s">
        <v>75</v>
      </c>
      <c r="E273" s="179" t="s">
        <v>694</v>
      </c>
      <c r="F273" s="179" t="s">
        <v>695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SUM(P274:P292)</f>
        <v>0</v>
      </c>
      <c r="Q273" s="173"/>
      <c r="R273" s="174">
        <f>SUM(R274:R292)</f>
        <v>2.0311995999999999</v>
      </c>
      <c r="S273" s="173"/>
      <c r="T273" s="175">
        <f>SUM(T274:T292)</f>
        <v>0</v>
      </c>
      <c r="AR273" s="176" t="s">
        <v>85</v>
      </c>
      <c r="AT273" s="177" t="s">
        <v>75</v>
      </c>
      <c r="AU273" s="177" t="s">
        <v>83</v>
      </c>
      <c r="AY273" s="176" t="s">
        <v>381</v>
      </c>
      <c r="BK273" s="178">
        <f>SUM(BK274:BK292)</f>
        <v>0</v>
      </c>
    </row>
    <row r="274" spans="1:65" s="2" customFormat="1" ht="49.15" customHeight="1">
      <c r="A274" s="36"/>
      <c r="B274" s="37"/>
      <c r="C274" s="181" t="s">
        <v>696</v>
      </c>
      <c r="D274" s="181" t="s">
        <v>384</v>
      </c>
      <c r="E274" s="182" t="s">
        <v>697</v>
      </c>
      <c r="F274" s="183" t="s">
        <v>698</v>
      </c>
      <c r="G274" s="184" t="s">
        <v>411</v>
      </c>
      <c r="H274" s="185">
        <v>48.1</v>
      </c>
      <c r="I274" s="186"/>
      <c r="J274" s="187">
        <f>ROUND(I274*H274,2)</f>
        <v>0</v>
      </c>
      <c r="K274" s="183" t="s">
        <v>388</v>
      </c>
      <c r="L274" s="41"/>
      <c r="M274" s="188" t="s">
        <v>19</v>
      </c>
      <c r="N274" s="189" t="s">
        <v>47</v>
      </c>
      <c r="O274" s="66"/>
      <c r="P274" s="190">
        <f>O274*H274</f>
        <v>0</v>
      </c>
      <c r="Q274" s="190">
        <v>4.1900000000000001E-3</v>
      </c>
      <c r="R274" s="190">
        <f>Q274*H274</f>
        <v>0.20153900000000002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454</v>
      </c>
      <c r="AT274" s="192" t="s">
        <v>384</v>
      </c>
      <c r="AU274" s="192" t="s">
        <v>85</v>
      </c>
      <c r="AY274" s="19" t="s">
        <v>381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83</v>
      </c>
      <c r="BK274" s="193">
        <f>ROUND(I274*H274,2)</f>
        <v>0</v>
      </c>
      <c r="BL274" s="19" t="s">
        <v>454</v>
      </c>
      <c r="BM274" s="192" t="s">
        <v>699</v>
      </c>
    </row>
    <row r="275" spans="1:65" s="13" customFormat="1">
      <c r="B275" s="194"/>
      <c r="C275" s="195"/>
      <c r="D275" s="196" t="s">
        <v>391</v>
      </c>
      <c r="E275" s="197" t="s">
        <v>19</v>
      </c>
      <c r="F275" s="198" t="s">
        <v>700</v>
      </c>
      <c r="G275" s="195"/>
      <c r="H275" s="197" t="s">
        <v>19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391</v>
      </c>
      <c r="AU275" s="204" t="s">
        <v>85</v>
      </c>
      <c r="AV275" s="13" t="s">
        <v>83</v>
      </c>
      <c r="AW275" s="13" t="s">
        <v>37</v>
      </c>
      <c r="AX275" s="13" t="s">
        <v>76</v>
      </c>
      <c r="AY275" s="204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340</v>
      </c>
      <c r="G276" s="206"/>
      <c r="H276" s="209">
        <v>48.1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85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5" customFormat="1">
      <c r="B277" s="216"/>
      <c r="C277" s="217"/>
      <c r="D277" s="196" t="s">
        <v>391</v>
      </c>
      <c r="E277" s="218" t="s">
        <v>19</v>
      </c>
      <c r="F277" s="219" t="s">
        <v>394</v>
      </c>
      <c r="G277" s="217"/>
      <c r="H277" s="220">
        <v>48.1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391</v>
      </c>
      <c r="AU277" s="226" t="s">
        <v>85</v>
      </c>
      <c r="AV277" s="15" t="s">
        <v>389</v>
      </c>
      <c r="AW277" s="15" t="s">
        <v>37</v>
      </c>
      <c r="AX277" s="15" t="s">
        <v>83</v>
      </c>
      <c r="AY277" s="226" t="s">
        <v>381</v>
      </c>
    </row>
    <row r="278" spans="1:65" s="2" customFormat="1" ht="24.2" customHeight="1">
      <c r="A278" s="36"/>
      <c r="B278" s="37"/>
      <c r="C278" s="181" t="s">
        <v>701</v>
      </c>
      <c r="D278" s="181" t="s">
        <v>384</v>
      </c>
      <c r="E278" s="182" t="s">
        <v>702</v>
      </c>
      <c r="F278" s="183" t="s">
        <v>703</v>
      </c>
      <c r="G278" s="184" t="s">
        <v>411</v>
      </c>
      <c r="H278" s="185">
        <v>48.1</v>
      </c>
      <c r="I278" s="186"/>
      <c r="J278" s="187">
        <f>ROUND(I278*H278,2)</f>
        <v>0</v>
      </c>
      <c r="K278" s="183" t="s">
        <v>388</v>
      </c>
      <c r="L278" s="41"/>
      <c r="M278" s="188" t="s">
        <v>19</v>
      </c>
      <c r="N278" s="189" t="s">
        <v>47</v>
      </c>
      <c r="O278" s="66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454</v>
      </c>
      <c r="AT278" s="192" t="s">
        <v>384</v>
      </c>
      <c r="AU278" s="192" t="s">
        <v>85</v>
      </c>
      <c r="AY278" s="19" t="s">
        <v>381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83</v>
      </c>
      <c r="BK278" s="193">
        <f>ROUND(I278*H278,2)</f>
        <v>0</v>
      </c>
      <c r="BL278" s="19" t="s">
        <v>454</v>
      </c>
      <c r="BM278" s="192" t="s">
        <v>704</v>
      </c>
    </row>
    <row r="279" spans="1:65" s="2" customFormat="1" ht="49.15" customHeight="1">
      <c r="A279" s="36"/>
      <c r="B279" s="37"/>
      <c r="C279" s="227" t="s">
        <v>705</v>
      </c>
      <c r="D279" s="227" t="s">
        <v>465</v>
      </c>
      <c r="E279" s="228" t="s">
        <v>706</v>
      </c>
      <c r="F279" s="229" t="s">
        <v>707</v>
      </c>
      <c r="G279" s="230" t="s">
        <v>411</v>
      </c>
      <c r="H279" s="231">
        <v>50.505000000000003</v>
      </c>
      <c r="I279" s="232"/>
      <c r="J279" s="233">
        <f>ROUND(I279*H279,2)</f>
        <v>0</v>
      </c>
      <c r="K279" s="229" t="s">
        <v>432</v>
      </c>
      <c r="L279" s="234"/>
      <c r="M279" s="235" t="s">
        <v>19</v>
      </c>
      <c r="N279" s="236" t="s">
        <v>47</v>
      </c>
      <c r="O279" s="66"/>
      <c r="P279" s="190">
        <f>O279*H279</f>
        <v>0</v>
      </c>
      <c r="Q279" s="190">
        <v>3.5999999999999997E-2</v>
      </c>
      <c r="R279" s="190">
        <f>Q279*H279</f>
        <v>1.8181799999999999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468</v>
      </c>
      <c r="AT279" s="192" t="s">
        <v>465</v>
      </c>
      <c r="AU279" s="192" t="s">
        <v>85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454</v>
      </c>
      <c r="BM279" s="192" t="s">
        <v>708</v>
      </c>
    </row>
    <row r="280" spans="1:65" s="14" customFormat="1">
      <c r="B280" s="205"/>
      <c r="C280" s="206"/>
      <c r="D280" s="196" t="s">
        <v>391</v>
      </c>
      <c r="E280" s="206"/>
      <c r="F280" s="208" t="s">
        <v>709</v>
      </c>
      <c r="G280" s="206"/>
      <c r="H280" s="209">
        <v>50.505000000000003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391</v>
      </c>
      <c r="AU280" s="215" t="s">
        <v>85</v>
      </c>
      <c r="AV280" s="14" t="s">
        <v>85</v>
      </c>
      <c r="AW280" s="14" t="s">
        <v>4</v>
      </c>
      <c r="AX280" s="14" t="s">
        <v>83</v>
      </c>
      <c r="AY280" s="215" t="s">
        <v>381</v>
      </c>
    </row>
    <row r="281" spans="1:65" s="2" customFormat="1" ht="37.9" customHeight="1">
      <c r="A281" s="36"/>
      <c r="B281" s="37"/>
      <c r="C281" s="181" t="s">
        <v>710</v>
      </c>
      <c r="D281" s="181" t="s">
        <v>384</v>
      </c>
      <c r="E281" s="182" t="s">
        <v>711</v>
      </c>
      <c r="F281" s="183" t="s">
        <v>712</v>
      </c>
      <c r="G281" s="184" t="s">
        <v>422</v>
      </c>
      <c r="H281" s="185">
        <v>23.934999999999999</v>
      </c>
      <c r="I281" s="186"/>
      <c r="J281" s="187">
        <f>ROUND(I281*H281,2)</f>
        <v>0</v>
      </c>
      <c r="K281" s="183" t="s">
        <v>388</v>
      </c>
      <c r="L281" s="41"/>
      <c r="M281" s="188" t="s">
        <v>19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454</v>
      </c>
      <c r="AT281" s="192" t="s">
        <v>384</v>
      </c>
      <c r="AU281" s="192" t="s">
        <v>85</v>
      </c>
      <c r="AY281" s="19" t="s">
        <v>381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83</v>
      </c>
      <c r="BK281" s="193">
        <f>ROUND(I281*H281,2)</f>
        <v>0</v>
      </c>
      <c r="BL281" s="19" t="s">
        <v>454</v>
      </c>
      <c r="BM281" s="192" t="s">
        <v>713</v>
      </c>
    </row>
    <row r="282" spans="1:65" s="13" customFormat="1">
      <c r="B282" s="194"/>
      <c r="C282" s="195"/>
      <c r="D282" s="196" t="s">
        <v>391</v>
      </c>
      <c r="E282" s="197" t="s">
        <v>19</v>
      </c>
      <c r="F282" s="198" t="s">
        <v>714</v>
      </c>
      <c r="G282" s="195"/>
      <c r="H282" s="197" t="s">
        <v>19</v>
      </c>
      <c r="I282" s="199"/>
      <c r="J282" s="195"/>
      <c r="K282" s="195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391</v>
      </c>
      <c r="AU282" s="204" t="s">
        <v>85</v>
      </c>
      <c r="AV282" s="13" t="s">
        <v>83</v>
      </c>
      <c r="AW282" s="13" t="s">
        <v>37</v>
      </c>
      <c r="AX282" s="13" t="s">
        <v>76</v>
      </c>
      <c r="AY282" s="204" t="s">
        <v>381</v>
      </c>
    </row>
    <row r="283" spans="1:65" s="14" customFormat="1">
      <c r="B283" s="205"/>
      <c r="C283" s="206"/>
      <c r="D283" s="196" t="s">
        <v>391</v>
      </c>
      <c r="E283" s="207" t="s">
        <v>19</v>
      </c>
      <c r="F283" s="208" t="s">
        <v>715</v>
      </c>
      <c r="G283" s="206"/>
      <c r="H283" s="209">
        <v>23.934999999999999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391</v>
      </c>
      <c r="AU283" s="215" t="s">
        <v>85</v>
      </c>
      <c r="AV283" s="14" t="s">
        <v>85</v>
      </c>
      <c r="AW283" s="14" t="s">
        <v>37</v>
      </c>
      <c r="AX283" s="14" t="s">
        <v>76</v>
      </c>
      <c r="AY283" s="215" t="s">
        <v>381</v>
      </c>
    </row>
    <row r="284" spans="1:65" s="15" customFormat="1">
      <c r="B284" s="216"/>
      <c r="C284" s="217"/>
      <c r="D284" s="196" t="s">
        <v>391</v>
      </c>
      <c r="E284" s="218" t="s">
        <v>19</v>
      </c>
      <c r="F284" s="219" t="s">
        <v>394</v>
      </c>
      <c r="G284" s="217"/>
      <c r="H284" s="220">
        <v>23.934999999999999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391</v>
      </c>
      <c r="AU284" s="226" t="s">
        <v>85</v>
      </c>
      <c r="AV284" s="15" t="s">
        <v>389</v>
      </c>
      <c r="AW284" s="15" t="s">
        <v>37</v>
      </c>
      <c r="AX284" s="15" t="s">
        <v>83</v>
      </c>
      <c r="AY284" s="226" t="s">
        <v>381</v>
      </c>
    </row>
    <row r="285" spans="1:65" s="2" customFormat="1" ht="24.2" customHeight="1">
      <c r="A285" s="36"/>
      <c r="B285" s="37"/>
      <c r="C285" s="181" t="s">
        <v>716</v>
      </c>
      <c r="D285" s="181" t="s">
        <v>384</v>
      </c>
      <c r="E285" s="182" t="s">
        <v>717</v>
      </c>
      <c r="F285" s="183" t="s">
        <v>718</v>
      </c>
      <c r="G285" s="184" t="s">
        <v>422</v>
      </c>
      <c r="H285" s="185">
        <v>2.74</v>
      </c>
      <c r="I285" s="186"/>
      <c r="J285" s="187">
        <f>ROUND(I285*H285,2)</f>
        <v>0</v>
      </c>
      <c r="K285" s="183" t="s">
        <v>432</v>
      </c>
      <c r="L285" s="41"/>
      <c r="M285" s="188" t="s">
        <v>19</v>
      </c>
      <c r="N285" s="189" t="s">
        <v>47</v>
      </c>
      <c r="O285" s="66"/>
      <c r="P285" s="190">
        <f>O285*H285</f>
        <v>0</v>
      </c>
      <c r="Q285" s="190">
        <v>4.1900000000000001E-3</v>
      </c>
      <c r="R285" s="190">
        <f>Q285*H285</f>
        <v>1.1480600000000001E-2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454</v>
      </c>
      <c r="AT285" s="192" t="s">
        <v>384</v>
      </c>
      <c r="AU285" s="192" t="s">
        <v>85</v>
      </c>
      <c r="AY285" s="19" t="s">
        <v>381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83</v>
      </c>
      <c r="BK285" s="193">
        <f>ROUND(I285*H285,2)</f>
        <v>0</v>
      </c>
      <c r="BL285" s="19" t="s">
        <v>454</v>
      </c>
      <c r="BM285" s="192" t="s">
        <v>719</v>
      </c>
    </row>
    <row r="286" spans="1:65" s="13" customFormat="1">
      <c r="B286" s="194"/>
      <c r="C286" s="195"/>
      <c r="D286" s="196" t="s">
        <v>391</v>
      </c>
      <c r="E286" s="197" t="s">
        <v>19</v>
      </c>
      <c r="F286" s="198" t="s">
        <v>720</v>
      </c>
      <c r="G286" s="195"/>
      <c r="H286" s="197" t="s">
        <v>19</v>
      </c>
      <c r="I286" s="199"/>
      <c r="J286" s="195"/>
      <c r="K286" s="195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391</v>
      </c>
      <c r="AU286" s="204" t="s">
        <v>85</v>
      </c>
      <c r="AV286" s="13" t="s">
        <v>83</v>
      </c>
      <c r="AW286" s="13" t="s">
        <v>37</v>
      </c>
      <c r="AX286" s="13" t="s">
        <v>76</v>
      </c>
      <c r="AY286" s="204" t="s">
        <v>381</v>
      </c>
    </row>
    <row r="287" spans="1:65" s="14" customFormat="1">
      <c r="B287" s="205"/>
      <c r="C287" s="206"/>
      <c r="D287" s="196" t="s">
        <v>391</v>
      </c>
      <c r="E287" s="207" t="s">
        <v>19</v>
      </c>
      <c r="F287" s="208" t="s">
        <v>721</v>
      </c>
      <c r="G287" s="206"/>
      <c r="H287" s="209">
        <v>2.74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391</v>
      </c>
      <c r="AU287" s="215" t="s">
        <v>85</v>
      </c>
      <c r="AV287" s="14" t="s">
        <v>85</v>
      </c>
      <c r="AW287" s="14" t="s">
        <v>37</v>
      </c>
      <c r="AX287" s="14" t="s">
        <v>76</v>
      </c>
      <c r="AY287" s="215" t="s">
        <v>381</v>
      </c>
    </row>
    <row r="288" spans="1:65" s="15" customFormat="1">
      <c r="B288" s="216"/>
      <c r="C288" s="217"/>
      <c r="D288" s="196" t="s">
        <v>391</v>
      </c>
      <c r="E288" s="218" t="s">
        <v>19</v>
      </c>
      <c r="F288" s="219" t="s">
        <v>394</v>
      </c>
      <c r="G288" s="217"/>
      <c r="H288" s="220">
        <v>2.74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391</v>
      </c>
      <c r="AU288" s="226" t="s">
        <v>85</v>
      </c>
      <c r="AV288" s="15" t="s">
        <v>389</v>
      </c>
      <c r="AW288" s="15" t="s">
        <v>37</v>
      </c>
      <c r="AX288" s="15" t="s">
        <v>83</v>
      </c>
      <c r="AY288" s="226" t="s">
        <v>381</v>
      </c>
    </row>
    <row r="289" spans="1:65" s="2" customFormat="1" ht="24.2" customHeight="1">
      <c r="A289" s="36"/>
      <c r="B289" s="37"/>
      <c r="C289" s="181" t="s">
        <v>722</v>
      </c>
      <c r="D289" s="181" t="s">
        <v>384</v>
      </c>
      <c r="E289" s="182" t="s">
        <v>723</v>
      </c>
      <c r="F289" s="183" t="s">
        <v>724</v>
      </c>
      <c r="G289" s="184" t="s">
        <v>607</v>
      </c>
      <c r="H289" s="185">
        <v>1</v>
      </c>
      <c r="I289" s="186"/>
      <c r="J289" s="187">
        <f>ROUND(I289*H289,2)</f>
        <v>0</v>
      </c>
      <c r="K289" s="183" t="s">
        <v>432</v>
      </c>
      <c r="L289" s="41"/>
      <c r="M289" s="188" t="s">
        <v>19</v>
      </c>
      <c r="N289" s="189" t="s">
        <v>47</v>
      </c>
      <c r="O289" s="66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454</v>
      </c>
      <c r="AT289" s="192" t="s">
        <v>384</v>
      </c>
      <c r="AU289" s="192" t="s">
        <v>85</v>
      </c>
      <c r="AY289" s="19" t="s">
        <v>381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83</v>
      </c>
      <c r="BK289" s="193">
        <f>ROUND(I289*H289,2)</f>
        <v>0</v>
      </c>
      <c r="BL289" s="19" t="s">
        <v>454</v>
      </c>
      <c r="BM289" s="192" t="s">
        <v>725</v>
      </c>
    </row>
    <row r="290" spans="1:65" s="2" customFormat="1" ht="33" customHeight="1">
      <c r="A290" s="36"/>
      <c r="B290" s="37"/>
      <c r="C290" s="181" t="s">
        <v>726</v>
      </c>
      <c r="D290" s="181" t="s">
        <v>384</v>
      </c>
      <c r="E290" s="182" t="s">
        <v>727</v>
      </c>
      <c r="F290" s="183" t="s">
        <v>728</v>
      </c>
      <c r="G290" s="184" t="s">
        <v>422</v>
      </c>
      <c r="H290" s="185">
        <v>1.5</v>
      </c>
      <c r="I290" s="186"/>
      <c r="J290" s="187">
        <f>ROUND(I290*H290,2)</f>
        <v>0</v>
      </c>
      <c r="K290" s="183" t="s">
        <v>432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85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454</v>
      </c>
      <c r="BM290" s="192" t="s">
        <v>729</v>
      </c>
    </row>
    <row r="291" spans="1:65" s="2" customFormat="1" ht="24.2" customHeight="1">
      <c r="A291" s="36"/>
      <c r="B291" s="37"/>
      <c r="C291" s="181" t="s">
        <v>730</v>
      </c>
      <c r="D291" s="181" t="s">
        <v>384</v>
      </c>
      <c r="E291" s="182" t="s">
        <v>731</v>
      </c>
      <c r="F291" s="183" t="s">
        <v>732</v>
      </c>
      <c r="G291" s="184" t="s">
        <v>422</v>
      </c>
      <c r="H291" s="185">
        <v>4</v>
      </c>
      <c r="I291" s="186"/>
      <c r="J291" s="187">
        <f>ROUND(I291*H291,2)</f>
        <v>0</v>
      </c>
      <c r="K291" s="183" t="s">
        <v>432</v>
      </c>
      <c r="L291" s="41"/>
      <c r="M291" s="188" t="s">
        <v>19</v>
      </c>
      <c r="N291" s="189" t="s">
        <v>47</v>
      </c>
      <c r="O291" s="6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454</v>
      </c>
      <c r="AT291" s="192" t="s">
        <v>384</v>
      </c>
      <c r="AU291" s="192" t="s">
        <v>85</v>
      </c>
      <c r="AY291" s="19" t="s">
        <v>381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83</v>
      </c>
      <c r="BK291" s="193">
        <f>ROUND(I291*H291,2)</f>
        <v>0</v>
      </c>
      <c r="BL291" s="19" t="s">
        <v>454</v>
      </c>
      <c r="BM291" s="192" t="s">
        <v>733</v>
      </c>
    </row>
    <row r="292" spans="1:65" s="2" customFormat="1" ht="44.25" customHeight="1">
      <c r="A292" s="36"/>
      <c r="B292" s="37"/>
      <c r="C292" s="181" t="s">
        <v>734</v>
      </c>
      <c r="D292" s="181" t="s">
        <v>384</v>
      </c>
      <c r="E292" s="182" t="s">
        <v>735</v>
      </c>
      <c r="F292" s="183" t="s">
        <v>736</v>
      </c>
      <c r="G292" s="184" t="s">
        <v>404</v>
      </c>
      <c r="H292" s="185">
        <v>2.0310000000000001</v>
      </c>
      <c r="I292" s="186"/>
      <c r="J292" s="187">
        <f>ROUND(I292*H292,2)</f>
        <v>0</v>
      </c>
      <c r="K292" s="183" t="s">
        <v>388</v>
      </c>
      <c r="L292" s="41"/>
      <c r="M292" s="188" t="s">
        <v>19</v>
      </c>
      <c r="N292" s="189" t="s">
        <v>47</v>
      </c>
      <c r="O292" s="66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454</v>
      </c>
      <c r="AT292" s="192" t="s">
        <v>384</v>
      </c>
      <c r="AU292" s="192" t="s">
        <v>85</v>
      </c>
      <c r="AY292" s="19" t="s">
        <v>381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83</v>
      </c>
      <c r="BK292" s="193">
        <f>ROUND(I292*H292,2)</f>
        <v>0</v>
      </c>
      <c r="BL292" s="19" t="s">
        <v>454</v>
      </c>
      <c r="BM292" s="192" t="s">
        <v>737</v>
      </c>
    </row>
    <row r="293" spans="1:65" s="12" customFormat="1" ht="22.9" customHeight="1">
      <c r="B293" s="165"/>
      <c r="C293" s="166"/>
      <c r="D293" s="167" t="s">
        <v>75</v>
      </c>
      <c r="E293" s="179" t="s">
        <v>738</v>
      </c>
      <c r="F293" s="179" t="s">
        <v>739</v>
      </c>
      <c r="G293" s="166"/>
      <c r="H293" s="166"/>
      <c r="I293" s="169"/>
      <c r="J293" s="180">
        <f>BK293</f>
        <v>0</v>
      </c>
      <c r="K293" s="166"/>
      <c r="L293" s="171"/>
      <c r="M293" s="172"/>
      <c r="N293" s="173"/>
      <c r="O293" s="173"/>
      <c r="P293" s="174">
        <f>SUM(P294:P308)</f>
        <v>0</v>
      </c>
      <c r="Q293" s="173"/>
      <c r="R293" s="174">
        <f>SUM(R294:R308)</f>
        <v>0.46453920000000004</v>
      </c>
      <c r="S293" s="173"/>
      <c r="T293" s="175">
        <f>SUM(T294:T308)</f>
        <v>0</v>
      </c>
      <c r="AR293" s="176" t="s">
        <v>85</v>
      </c>
      <c r="AT293" s="177" t="s">
        <v>75</v>
      </c>
      <c r="AU293" s="177" t="s">
        <v>83</v>
      </c>
      <c r="AY293" s="176" t="s">
        <v>381</v>
      </c>
      <c r="BK293" s="178">
        <f>SUM(BK294:BK308)</f>
        <v>0</v>
      </c>
    </row>
    <row r="294" spans="1:65" s="2" customFormat="1" ht="24.2" customHeight="1">
      <c r="A294" s="36"/>
      <c r="B294" s="37"/>
      <c r="C294" s="181" t="s">
        <v>740</v>
      </c>
      <c r="D294" s="181" t="s">
        <v>384</v>
      </c>
      <c r="E294" s="182" t="s">
        <v>741</v>
      </c>
      <c r="F294" s="183" t="s">
        <v>742</v>
      </c>
      <c r="G294" s="184" t="s">
        <v>411</v>
      </c>
      <c r="H294" s="185">
        <v>16.05</v>
      </c>
      <c r="I294" s="186"/>
      <c r="J294" s="187">
        <f>ROUND(I294*H294,2)</f>
        <v>0</v>
      </c>
      <c r="K294" s="183" t="s">
        <v>388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2.9999999999999997E-4</v>
      </c>
      <c r="R294" s="190">
        <f>Q294*H294</f>
        <v>4.8149999999999998E-3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85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454</v>
      </c>
      <c r="BM294" s="192" t="s">
        <v>743</v>
      </c>
    </row>
    <row r="295" spans="1:65" s="13" customFormat="1">
      <c r="B295" s="194"/>
      <c r="C295" s="195"/>
      <c r="D295" s="196" t="s">
        <v>391</v>
      </c>
      <c r="E295" s="197" t="s">
        <v>19</v>
      </c>
      <c r="F295" s="198" t="s">
        <v>744</v>
      </c>
      <c r="G295" s="195"/>
      <c r="H295" s="197" t="s">
        <v>19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391</v>
      </c>
      <c r="AU295" s="204" t="s">
        <v>85</v>
      </c>
      <c r="AV295" s="13" t="s">
        <v>83</v>
      </c>
      <c r="AW295" s="13" t="s">
        <v>37</v>
      </c>
      <c r="AX295" s="13" t="s">
        <v>76</v>
      </c>
      <c r="AY295" s="204" t="s">
        <v>381</v>
      </c>
    </row>
    <row r="296" spans="1:65" s="14" customFormat="1">
      <c r="B296" s="205"/>
      <c r="C296" s="206"/>
      <c r="D296" s="196" t="s">
        <v>391</v>
      </c>
      <c r="E296" s="207" t="s">
        <v>19</v>
      </c>
      <c r="F296" s="208" t="s">
        <v>338</v>
      </c>
      <c r="G296" s="206"/>
      <c r="H296" s="209">
        <v>16.05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391</v>
      </c>
      <c r="AU296" s="215" t="s">
        <v>85</v>
      </c>
      <c r="AV296" s="14" t="s">
        <v>85</v>
      </c>
      <c r="AW296" s="14" t="s">
        <v>37</v>
      </c>
      <c r="AX296" s="14" t="s">
        <v>76</v>
      </c>
      <c r="AY296" s="215" t="s">
        <v>381</v>
      </c>
    </row>
    <row r="297" spans="1:65" s="15" customFormat="1">
      <c r="B297" s="216"/>
      <c r="C297" s="217"/>
      <c r="D297" s="196" t="s">
        <v>391</v>
      </c>
      <c r="E297" s="218" t="s">
        <v>19</v>
      </c>
      <c r="F297" s="219" t="s">
        <v>394</v>
      </c>
      <c r="G297" s="217"/>
      <c r="H297" s="220">
        <v>16.05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391</v>
      </c>
      <c r="AU297" s="226" t="s">
        <v>85</v>
      </c>
      <c r="AV297" s="15" t="s">
        <v>389</v>
      </c>
      <c r="AW297" s="15" t="s">
        <v>37</v>
      </c>
      <c r="AX297" s="15" t="s">
        <v>83</v>
      </c>
      <c r="AY297" s="226" t="s">
        <v>381</v>
      </c>
    </row>
    <row r="298" spans="1:65" s="2" customFormat="1" ht="37.9" customHeight="1">
      <c r="A298" s="36"/>
      <c r="B298" s="37"/>
      <c r="C298" s="181" t="s">
        <v>745</v>
      </c>
      <c r="D298" s="181" t="s">
        <v>384</v>
      </c>
      <c r="E298" s="182" t="s">
        <v>746</v>
      </c>
      <c r="F298" s="183" t="s">
        <v>747</v>
      </c>
      <c r="G298" s="184" t="s">
        <v>411</v>
      </c>
      <c r="H298" s="185">
        <v>16.05</v>
      </c>
      <c r="I298" s="186"/>
      <c r="J298" s="187">
        <f>ROUND(I298*H298,2)</f>
        <v>0</v>
      </c>
      <c r="K298" s="183" t="s">
        <v>388</v>
      </c>
      <c r="L298" s="41"/>
      <c r="M298" s="188" t="s">
        <v>19</v>
      </c>
      <c r="N298" s="189" t="s">
        <v>47</v>
      </c>
      <c r="O298" s="66"/>
      <c r="P298" s="190">
        <f>O298*H298</f>
        <v>0</v>
      </c>
      <c r="Q298" s="190">
        <v>9.1000000000000004E-3</v>
      </c>
      <c r="R298" s="190">
        <f>Q298*H298</f>
        <v>0.14605500000000002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454</v>
      </c>
      <c r="AT298" s="192" t="s">
        <v>384</v>
      </c>
      <c r="AU298" s="192" t="s">
        <v>85</v>
      </c>
      <c r="AY298" s="19" t="s">
        <v>381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83</v>
      </c>
      <c r="BK298" s="193">
        <f>ROUND(I298*H298,2)</f>
        <v>0</v>
      </c>
      <c r="BL298" s="19" t="s">
        <v>454</v>
      </c>
      <c r="BM298" s="192" t="s">
        <v>748</v>
      </c>
    </row>
    <row r="299" spans="1:65" s="13" customFormat="1">
      <c r="B299" s="194"/>
      <c r="C299" s="195"/>
      <c r="D299" s="196" t="s">
        <v>391</v>
      </c>
      <c r="E299" s="197" t="s">
        <v>19</v>
      </c>
      <c r="F299" s="198" t="s">
        <v>749</v>
      </c>
      <c r="G299" s="195"/>
      <c r="H299" s="197" t="s">
        <v>19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391</v>
      </c>
      <c r="AU299" s="204" t="s">
        <v>85</v>
      </c>
      <c r="AV299" s="13" t="s">
        <v>83</v>
      </c>
      <c r="AW299" s="13" t="s">
        <v>37</v>
      </c>
      <c r="AX299" s="13" t="s">
        <v>76</v>
      </c>
      <c r="AY299" s="204" t="s">
        <v>381</v>
      </c>
    </row>
    <row r="300" spans="1:65" s="14" customFormat="1">
      <c r="B300" s="205"/>
      <c r="C300" s="206"/>
      <c r="D300" s="196" t="s">
        <v>391</v>
      </c>
      <c r="E300" s="207" t="s">
        <v>19</v>
      </c>
      <c r="F300" s="208" t="s">
        <v>750</v>
      </c>
      <c r="G300" s="206"/>
      <c r="H300" s="209">
        <v>16.05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391</v>
      </c>
      <c r="AU300" s="215" t="s">
        <v>85</v>
      </c>
      <c r="AV300" s="14" t="s">
        <v>85</v>
      </c>
      <c r="AW300" s="14" t="s">
        <v>37</v>
      </c>
      <c r="AX300" s="14" t="s">
        <v>76</v>
      </c>
      <c r="AY300" s="215" t="s">
        <v>381</v>
      </c>
    </row>
    <row r="301" spans="1:65" s="15" customFormat="1">
      <c r="B301" s="216"/>
      <c r="C301" s="217"/>
      <c r="D301" s="196" t="s">
        <v>391</v>
      </c>
      <c r="E301" s="218" t="s">
        <v>338</v>
      </c>
      <c r="F301" s="219" t="s">
        <v>394</v>
      </c>
      <c r="G301" s="217"/>
      <c r="H301" s="220">
        <v>16.05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391</v>
      </c>
      <c r="AU301" s="226" t="s">
        <v>85</v>
      </c>
      <c r="AV301" s="15" t="s">
        <v>389</v>
      </c>
      <c r="AW301" s="15" t="s">
        <v>37</v>
      </c>
      <c r="AX301" s="15" t="s">
        <v>83</v>
      </c>
      <c r="AY301" s="226" t="s">
        <v>381</v>
      </c>
    </row>
    <row r="302" spans="1:65" s="2" customFormat="1" ht="24.2" customHeight="1">
      <c r="A302" s="36"/>
      <c r="B302" s="37"/>
      <c r="C302" s="227" t="s">
        <v>751</v>
      </c>
      <c r="D302" s="227" t="s">
        <v>465</v>
      </c>
      <c r="E302" s="228" t="s">
        <v>752</v>
      </c>
      <c r="F302" s="229" t="s">
        <v>753</v>
      </c>
      <c r="G302" s="230" t="s">
        <v>411</v>
      </c>
      <c r="H302" s="231">
        <v>17.655000000000001</v>
      </c>
      <c r="I302" s="232"/>
      <c r="J302" s="233">
        <f>ROUND(I302*H302,2)</f>
        <v>0</v>
      </c>
      <c r="K302" s="229" t="s">
        <v>432</v>
      </c>
      <c r="L302" s="234"/>
      <c r="M302" s="235" t="s">
        <v>19</v>
      </c>
      <c r="N302" s="236" t="s">
        <v>47</v>
      </c>
      <c r="O302" s="66"/>
      <c r="P302" s="190">
        <f>O302*H302</f>
        <v>0</v>
      </c>
      <c r="Q302" s="190">
        <v>1.77E-2</v>
      </c>
      <c r="R302" s="190">
        <f>Q302*H302</f>
        <v>0.31249350000000004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468</v>
      </c>
      <c r="AT302" s="192" t="s">
        <v>465</v>
      </c>
      <c r="AU302" s="192" t="s">
        <v>85</v>
      </c>
      <c r="AY302" s="19" t="s">
        <v>381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83</v>
      </c>
      <c r="BK302" s="193">
        <f>ROUND(I302*H302,2)</f>
        <v>0</v>
      </c>
      <c r="BL302" s="19" t="s">
        <v>454</v>
      </c>
      <c r="BM302" s="192" t="s">
        <v>754</v>
      </c>
    </row>
    <row r="303" spans="1:65" s="14" customFormat="1">
      <c r="B303" s="205"/>
      <c r="C303" s="206"/>
      <c r="D303" s="196" t="s">
        <v>391</v>
      </c>
      <c r="E303" s="206"/>
      <c r="F303" s="208" t="s">
        <v>755</v>
      </c>
      <c r="G303" s="206"/>
      <c r="H303" s="209">
        <v>17.655000000000001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391</v>
      </c>
      <c r="AU303" s="215" t="s">
        <v>85</v>
      </c>
      <c r="AV303" s="14" t="s">
        <v>85</v>
      </c>
      <c r="AW303" s="14" t="s">
        <v>4</v>
      </c>
      <c r="AX303" s="14" t="s">
        <v>83</v>
      </c>
      <c r="AY303" s="215" t="s">
        <v>381</v>
      </c>
    </row>
    <row r="304" spans="1:65" s="2" customFormat="1" ht="16.5" customHeight="1">
      <c r="A304" s="36"/>
      <c r="B304" s="37"/>
      <c r="C304" s="181" t="s">
        <v>756</v>
      </c>
      <c r="D304" s="181" t="s">
        <v>384</v>
      </c>
      <c r="E304" s="182" t="s">
        <v>757</v>
      </c>
      <c r="F304" s="183" t="s">
        <v>758</v>
      </c>
      <c r="G304" s="184" t="s">
        <v>422</v>
      </c>
      <c r="H304" s="185">
        <v>39.19</v>
      </c>
      <c r="I304" s="186"/>
      <c r="J304" s="187">
        <f>ROUND(I304*H304,2)</f>
        <v>0</v>
      </c>
      <c r="K304" s="183" t="s">
        <v>388</v>
      </c>
      <c r="L304" s="41"/>
      <c r="M304" s="188" t="s">
        <v>19</v>
      </c>
      <c r="N304" s="189" t="s">
        <v>47</v>
      </c>
      <c r="O304" s="66"/>
      <c r="P304" s="190">
        <f>O304*H304</f>
        <v>0</v>
      </c>
      <c r="Q304" s="190">
        <v>3.0000000000000001E-5</v>
      </c>
      <c r="R304" s="190">
        <f>Q304*H304</f>
        <v>1.1757E-3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454</v>
      </c>
      <c r="AT304" s="192" t="s">
        <v>384</v>
      </c>
      <c r="AU304" s="192" t="s">
        <v>85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454</v>
      </c>
      <c r="BM304" s="192" t="s">
        <v>759</v>
      </c>
    </row>
    <row r="305" spans="1:65" s="13" customFormat="1">
      <c r="B305" s="194"/>
      <c r="C305" s="195"/>
      <c r="D305" s="196" t="s">
        <v>391</v>
      </c>
      <c r="E305" s="197" t="s">
        <v>19</v>
      </c>
      <c r="F305" s="198" t="s">
        <v>760</v>
      </c>
      <c r="G305" s="195"/>
      <c r="H305" s="197" t="s">
        <v>19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391</v>
      </c>
      <c r="AU305" s="204" t="s">
        <v>85</v>
      </c>
      <c r="AV305" s="13" t="s">
        <v>83</v>
      </c>
      <c r="AW305" s="13" t="s">
        <v>37</v>
      </c>
      <c r="AX305" s="13" t="s">
        <v>76</v>
      </c>
      <c r="AY305" s="204" t="s">
        <v>381</v>
      </c>
    </row>
    <row r="306" spans="1:65" s="14" customFormat="1">
      <c r="B306" s="205"/>
      <c r="C306" s="206"/>
      <c r="D306" s="196" t="s">
        <v>391</v>
      </c>
      <c r="E306" s="207" t="s">
        <v>19</v>
      </c>
      <c r="F306" s="208" t="s">
        <v>761</v>
      </c>
      <c r="G306" s="206"/>
      <c r="H306" s="209">
        <v>39.19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391</v>
      </c>
      <c r="AU306" s="215" t="s">
        <v>85</v>
      </c>
      <c r="AV306" s="14" t="s">
        <v>85</v>
      </c>
      <c r="AW306" s="14" t="s">
        <v>37</v>
      </c>
      <c r="AX306" s="14" t="s">
        <v>76</v>
      </c>
      <c r="AY306" s="215" t="s">
        <v>381</v>
      </c>
    </row>
    <row r="307" spans="1:65" s="15" customFormat="1">
      <c r="B307" s="216"/>
      <c r="C307" s="217"/>
      <c r="D307" s="196" t="s">
        <v>391</v>
      </c>
      <c r="E307" s="218" t="s">
        <v>19</v>
      </c>
      <c r="F307" s="219" t="s">
        <v>394</v>
      </c>
      <c r="G307" s="217"/>
      <c r="H307" s="220">
        <v>39.19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391</v>
      </c>
      <c r="AU307" s="226" t="s">
        <v>85</v>
      </c>
      <c r="AV307" s="15" t="s">
        <v>389</v>
      </c>
      <c r="AW307" s="15" t="s">
        <v>37</v>
      </c>
      <c r="AX307" s="15" t="s">
        <v>83</v>
      </c>
      <c r="AY307" s="226" t="s">
        <v>381</v>
      </c>
    </row>
    <row r="308" spans="1:65" s="2" customFormat="1" ht="44.25" customHeight="1">
      <c r="A308" s="36"/>
      <c r="B308" s="37"/>
      <c r="C308" s="181" t="s">
        <v>762</v>
      </c>
      <c r="D308" s="181" t="s">
        <v>384</v>
      </c>
      <c r="E308" s="182" t="s">
        <v>763</v>
      </c>
      <c r="F308" s="183" t="s">
        <v>764</v>
      </c>
      <c r="G308" s="184" t="s">
        <v>404</v>
      </c>
      <c r="H308" s="185">
        <v>0.46500000000000002</v>
      </c>
      <c r="I308" s="186"/>
      <c r="J308" s="187">
        <f>ROUND(I308*H308,2)</f>
        <v>0</v>
      </c>
      <c r="K308" s="183" t="s">
        <v>388</v>
      </c>
      <c r="L308" s="41"/>
      <c r="M308" s="188" t="s">
        <v>19</v>
      </c>
      <c r="N308" s="189" t="s">
        <v>47</v>
      </c>
      <c r="O308" s="66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454</v>
      </c>
      <c r="AT308" s="192" t="s">
        <v>384</v>
      </c>
      <c r="AU308" s="192" t="s">
        <v>85</v>
      </c>
      <c r="AY308" s="19" t="s">
        <v>381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83</v>
      </c>
      <c r="BK308" s="193">
        <f>ROUND(I308*H308,2)</f>
        <v>0</v>
      </c>
      <c r="BL308" s="19" t="s">
        <v>454</v>
      </c>
      <c r="BM308" s="192" t="s">
        <v>765</v>
      </c>
    </row>
    <row r="309" spans="1:65" s="12" customFormat="1" ht="22.9" customHeight="1">
      <c r="B309" s="165"/>
      <c r="C309" s="166"/>
      <c r="D309" s="167" t="s">
        <v>75</v>
      </c>
      <c r="E309" s="179" t="s">
        <v>766</v>
      </c>
      <c r="F309" s="179" t="s">
        <v>767</v>
      </c>
      <c r="G309" s="166"/>
      <c r="H309" s="166"/>
      <c r="I309" s="169"/>
      <c r="J309" s="180">
        <f>BK309</f>
        <v>0</v>
      </c>
      <c r="K309" s="166"/>
      <c r="L309" s="171"/>
      <c r="M309" s="172"/>
      <c r="N309" s="173"/>
      <c r="O309" s="173"/>
      <c r="P309" s="174">
        <f>SUM(P310:P329)</f>
        <v>0</v>
      </c>
      <c r="Q309" s="173"/>
      <c r="R309" s="174">
        <f>SUM(R310:R329)</f>
        <v>0.37139849000000003</v>
      </c>
      <c r="S309" s="173"/>
      <c r="T309" s="175">
        <f>SUM(T310:T329)</f>
        <v>0</v>
      </c>
      <c r="AR309" s="176" t="s">
        <v>85</v>
      </c>
      <c r="AT309" s="177" t="s">
        <v>75</v>
      </c>
      <c r="AU309" s="177" t="s">
        <v>83</v>
      </c>
      <c r="AY309" s="176" t="s">
        <v>381</v>
      </c>
      <c r="BK309" s="178">
        <f>SUM(BK310:BK329)</f>
        <v>0</v>
      </c>
    </row>
    <row r="310" spans="1:65" s="2" customFormat="1" ht="33" customHeight="1">
      <c r="A310" s="36"/>
      <c r="B310" s="37"/>
      <c r="C310" s="181" t="s">
        <v>768</v>
      </c>
      <c r="D310" s="181" t="s">
        <v>384</v>
      </c>
      <c r="E310" s="182" t="s">
        <v>769</v>
      </c>
      <c r="F310" s="183" t="s">
        <v>770</v>
      </c>
      <c r="G310" s="184" t="s">
        <v>411</v>
      </c>
      <c r="H310" s="185">
        <v>45.88</v>
      </c>
      <c r="I310" s="186"/>
      <c r="J310" s="187">
        <f>ROUND(I310*H310,2)</f>
        <v>0</v>
      </c>
      <c r="K310" s="183" t="s">
        <v>388</v>
      </c>
      <c r="L310" s="41"/>
      <c r="M310" s="188" t="s">
        <v>19</v>
      </c>
      <c r="N310" s="189" t="s">
        <v>47</v>
      </c>
      <c r="O310" s="66"/>
      <c r="P310" s="190">
        <f>O310*H310</f>
        <v>0</v>
      </c>
      <c r="Q310" s="190">
        <v>3.0000000000000001E-5</v>
      </c>
      <c r="R310" s="190">
        <f>Q310*H310</f>
        <v>1.3764000000000001E-3</v>
      </c>
      <c r="S310" s="190">
        <v>0</v>
      </c>
      <c r="T310" s="191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85</v>
      </c>
      <c r="AY310" s="19" t="s">
        <v>381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9" t="s">
        <v>83</v>
      </c>
      <c r="BK310" s="193">
        <f>ROUND(I310*H310,2)</f>
        <v>0</v>
      </c>
      <c r="BL310" s="19" t="s">
        <v>454</v>
      </c>
      <c r="BM310" s="192" t="s">
        <v>771</v>
      </c>
    </row>
    <row r="311" spans="1:65" s="13" customFormat="1">
      <c r="B311" s="194"/>
      <c r="C311" s="195"/>
      <c r="D311" s="196" t="s">
        <v>391</v>
      </c>
      <c r="E311" s="197" t="s">
        <v>19</v>
      </c>
      <c r="F311" s="198" t="s">
        <v>772</v>
      </c>
      <c r="G311" s="195"/>
      <c r="H311" s="197" t="s">
        <v>19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391</v>
      </c>
      <c r="AU311" s="204" t="s">
        <v>85</v>
      </c>
      <c r="AV311" s="13" t="s">
        <v>83</v>
      </c>
      <c r="AW311" s="13" t="s">
        <v>37</v>
      </c>
      <c r="AX311" s="13" t="s">
        <v>76</v>
      </c>
      <c r="AY311" s="204" t="s">
        <v>381</v>
      </c>
    </row>
    <row r="312" spans="1:65" s="14" customFormat="1">
      <c r="B312" s="205"/>
      <c r="C312" s="206"/>
      <c r="D312" s="196" t="s">
        <v>391</v>
      </c>
      <c r="E312" s="207" t="s">
        <v>19</v>
      </c>
      <c r="F312" s="208" t="s">
        <v>336</v>
      </c>
      <c r="G312" s="206"/>
      <c r="H312" s="209">
        <v>45.88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391</v>
      </c>
      <c r="AU312" s="215" t="s">
        <v>85</v>
      </c>
      <c r="AV312" s="14" t="s">
        <v>85</v>
      </c>
      <c r="AW312" s="14" t="s">
        <v>37</v>
      </c>
      <c r="AX312" s="14" t="s">
        <v>76</v>
      </c>
      <c r="AY312" s="215" t="s">
        <v>381</v>
      </c>
    </row>
    <row r="313" spans="1:65" s="15" customFormat="1">
      <c r="B313" s="216"/>
      <c r="C313" s="217"/>
      <c r="D313" s="196" t="s">
        <v>391</v>
      </c>
      <c r="E313" s="218" t="s">
        <v>19</v>
      </c>
      <c r="F313" s="219" t="s">
        <v>394</v>
      </c>
      <c r="G313" s="217"/>
      <c r="H313" s="220">
        <v>45.88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391</v>
      </c>
      <c r="AU313" s="226" t="s">
        <v>85</v>
      </c>
      <c r="AV313" s="15" t="s">
        <v>389</v>
      </c>
      <c r="AW313" s="15" t="s">
        <v>37</v>
      </c>
      <c r="AX313" s="15" t="s">
        <v>83</v>
      </c>
      <c r="AY313" s="226" t="s">
        <v>381</v>
      </c>
    </row>
    <row r="314" spans="1:65" s="2" customFormat="1" ht="24.2" customHeight="1">
      <c r="A314" s="36"/>
      <c r="B314" s="37"/>
      <c r="C314" s="181" t="s">
        <v>773</v>
      </c>
      <c r="D314" s="181" t="s">
        <v>384</v>
      </c>
      <c r="E314" s="182" t="s">
        <v>774</v>
      </c>
      <c r="F314" s="183" t="s">
        <v>775</v>
      </c>
      <c r="G314" s="184" t="s">
        <v>411</v>
      </c>
      <c r="H314" s="185">
        <v>93.98</v>
      </c>
      <c r="I314" s="186"/>
      <c r="J314" s="187">
        <f>ROUND(I314*H314,2)</f>
        <v>0</v>
      </c>
      <c r="K314" s="183" t="s">
        <v>388</v>
      </c>
      <c r="L314" s="41"/>
      <c r="M314" s="188" t="s">
        <v>19</v>
      </c>
      <c r="N314" s="189" t="s">
        <v>47</v>
      </c>
      <c r="O314" s="66"/>
      <c r="P314" s="190">
        <f>O314*H314</f>
        <v>0</v>
      </c>
      <c r="Q314" s="190">
        <v>2.9999999999999997E-4</v>
      </c>
      <c r="R314" s="190">
        <f>Q314*H314</f>
        <v>2.8194E-2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454</v>
      </c>
      <c r="AT314" s="192" t="s">
        <v>384</v>
      </c>
      <c r="AU314" s="192" t="s">
        <v>85</v>
      </c>
      <c r="AY314" s="19" t="s">
        <v>381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83</v>
      </c>
      <c r="BK314" s="193">
        <f>ROUND(I314*H314,2)</f>
        <v>0</v>
      </c>
      <c r="BL314" s="19" t="s">
        <v>454</v>
      </c>
      <c r="BM314" s="192" t="s">
        <v>776</v>
      </c>
    </row>
    <row r="315" spans="1:65" s="13" customFormat="1">
      <c r="B315" s="194"/>
      <c r="C315" s="195"/>
      <c r="D315" s="196" t="s">
        <v>391</v>
      </c>
      <c r="E315" s="197" t="s">
        <v>19</v>
      </c>
      <c r="F315" s="198" t="s">
        <v>777</v>
      </c>
      <c r="G315" s="195"/>
      <c r="H315" s="197" t="s">
        <v>19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391</v>
      </c>
      <c r="AU315" s="204" t="s">
        <v>85</v>
      </c>
      <c r="AV315" s="13" t="s">
        <v>83</v>
      </c>
      <c r="AW315" s="13" t="s">
        <v>37</v>
      </c>
      <c r="AX315" s="13" t="s">
        <v>76</v>
      </c>
      <c r="AY315" s="204" t="s">
        <v>381</v>
      </c>
    </row>
    <row r="316" spans="1:65" s="14" customFormat="1">
      <c r="B316" s="205"/>
      <c r="C316" s="206"/>
      <c r="D316" s="196" t="s">
        <v>391</v>
      </c>
      <c r="E316" s="207" t="s">
        <v>19</v>
      </c>
      <c r="F316" s="208" t="s">
        <v>778</v>
      </c>
      <c r="G316" s="206"/>
      <c r="H316" s="209">
        <v>45.88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391</v>
      </c>
      <c r="AU316" s="215" t="s">
        <v>85</v>
      </c>
      <c r="AV316" s="14" t="s">
        <v>85</v>
      </c>
      <c r="AW316" s="14" t="s">
        <v>37</v>
      </c>
      <c r="AX316" s="14" t="s">
        <v>76</v>
      </c>
      <c r="AY316" s="215" t="s">
        <v>381</v>
      </c>
    </row>
    <row r="317" spans="1:65" s="16" customFormat="1">
      <c r="B317" s="237"/>
      <c r="C317" s="238"/>
      <c r="D317" s="196" t="s">
        <v>391</v>
      </c>
      <c r="E317" s="239" t="s">
        <v>336</v>
      </c>
      <c r="F317" s="240" t="s">
        <v>779</v>
      </c>
      <c r="G317" s="238"/>
      <c r="H317" s="241">
        <v>45.88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AT317" s="247" t="s">
        <v>391</v>
      </c>
      <c r="AU317" s="247" t="s">
        <v>85</v>
      </c>
      <c r="AV317" s="16" t="s">
        <v>398</v>
      </c>
      <c r="AW317" s="16" t="s">
        <v>37</v>
      </c>
      <c r="AX317" s="16" t="s">
        <v>76</v>
      </c>
      <c r="AY317" s="247" t="s">
        <v>381</v>
      </c>
    </row>
    <row r="318" spans="1:65" s="14" customFormat="1">
      <c r="B318" s="205"/>
      <c r="C318" s="206"/>
      <c r="D318" s="196" t="s">
        <v>391</v>
      </c>
      <c r="E318" s="207" t="s">
        <v>19</v>
      </c>
      <c r="F318" s="208" t="s">
        <v>780</v>
      </c>
      <c r="G318" s="206"/>
      <c r="H318" s="209">
        <v>48.1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391</v>
      </c>
      <c r="AU318" s="215" t="s">
        <v>85</v>
      </c>
      <c r="AV318" s="14" t="s">
        <v>85</v>
      </c>
      <c r="AW318" s="14" t="s">
        <v>37</v>
      </c>
      <c r="AX318" s="14" t="s">
        <v>76</v>
      </c>
      <c r="AY318" s="215" t="s">
        <v>381</v>
      </c>
    </row>
    <row r="319" spans="1:65" s="16" customFormat="1">
      <c r="B319" s="237"/>
      <c r="C319" s="238"/>
      <c r="D319" s="196" t="s">
        <v>391</v>
      </c>
      <c r="E319" s="239" t="s">
        <v>340</v>
      </c>
      <c r="F319" s="240" t="s">
        <v>779</v>
      </c>
      <c r="G319" s="238"/>
      <c r="H319" s="241">
        <v>48.1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AT319" s="247" t="s">
        <v>391</v>
      </c>
      <c r="AU319" s="247" t="s">
        <v>85</v>
      </c>
      <c r="AV319" s="16" t="s">
        <v>398</v>
      </c>
      <c r="AW319" s="16" t="s">
        <v>37</v>
      </c>
      <c r="AX319" s="16" t="s">
        <v>76</v>
      </c>
      <c r="AY319" s="247" t="s">
        <v>381</v>
      </c>
    </row>
    <row r="320" spans="1:65" s="15" customFormat="1">
      <c r="B320" s="216"/>
      <c r="C320" s="217"/>
      <c r="D320" s="196" t="s">
        <v>391</v>
      </c>
      <c r="E320" s="218" t="s">
        <v>19</v>
      </c>
      <c r="F320" s="219" t="s">
        <v>394</v>
      </c>
      <c r="G320" s="217"/>
      <c r="H320" s="220">
        <v>93.98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391</v>
      </c>
      <c r="AU320" s="226" t="s">
        <v>85</v>
      </c>
      <c r="AV320" s="15" t="s">
        <v>389</v>
      </c>
      <c r="AW320" s="15" t="s">
        <v>37</v>
      </c>
      <c r="AX320" s="15" t="s">
        <v>83</v>
      </c>
      <c r="AY320" s="226" t="s">
        <v>381</v>
      </c>
    </row>
    <row r="321" spans="1:65" s="2" customFormat="1" ht="16.5" customHeight="1">
      <c r="A321" s="36"/>
      <c r="B321" s="37"/>
      <c r="C321" s="227" t="s">
        <v>781</v>
      </c>
      <c r="D321" s="227" t="s">
        <v>465</v>
      </c>
      <c r="E321" s="228" t="s">
        <v>782</v>
      </c>
      <c r="F321" s="229" t="s">
        <v>783</v>
      </c>
      <c r="G321" s="230" t="s">
        <v>411</v>
      </c>
      <c r="H321" s="231">
        <v>103.378</v>
      </c>
      <c r="I321" s="232"/>
      <c r="J321" s="233">
        <f>ROUND(I321*H321,2)</f>
        <v>0</v>
      </c>
      <c r="K321" s="229" t="s">
        <v>388</v>
      </c>
      <c r="L321" s="234"/>
      <c r="M321" s="235" t="s">
        <v>19</v>
      </c>
      <c r="N321" s="236" t="s">
        <v>47</v>
      </c>
      <c r="O321" s="66"/>
      <c r="P321" s="190">
        <f>O321*H321</f>
        <v>0</v>
      </c>
      <c r="Q321" s="190">
        <v>2.8300000000000001E-3</v>
      </c>
      <c r="R321" s="190">
        <f>Q321*H321</f>
        <v>0.29255974000000001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468</v>
      </c>
      <c r="AT321" s="192" t="s">
        <v>465</v>
      </c>
      <c r="AU321" s="192" t="s">
        <v>85</v>
      </c>
      <c r="AY321" s="19" t="s">
        <v>381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83</v>
      </c>
      <c r="BK321" s="193">
        <f>ROUND(I321*H321,2)</f>
        <v>0</v>
      </c>
      <c r="BL321" s="19" t="s">
        <v>454</v>
      </c>
      <c r="BM321" s="192" t="s">
        <v>784</v>
      </c>
    </row>
    <row r="322" spans="1:65" s="14" customFormat="1">
      <c r="B322" s="205"/>
      <c r="C322" s="206"/>
      <c r="D322" s="196" t="s">
        <v>391</v>
      </c>
      <c r="E322" s="206"/>
      <c r="F322" s="208" t="s">
        <v>785</v>
      </c>
      <c r="G322" s="206"/>
      <c r="H322" s="209">
        <v>103.378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391</v>
      </c>
      <c r="AU322" s="215" t="s">
        <v>85</v>
      </c>
      <c r="AV322" s="14" t="s">
        <v>85</v>
      </c>
      <c r="AW322" s="14" t="s">
        <v>4</v>
      </c>
      <c r="AX322" s="14" t="s">
        <v>83</v>
      </c>
      <c r="AY322" s="215" t="s">
        <v>381</v>
      </c>
    </row>
    <row r="323" spans="1:65" s="2" customFormat="1" ht="21.75" customHeight="1">
      <c r="A323" s="36"/>
      <c r="B323" s="37"/>
      <c r="C323" s="181" t="s">
        <v>786</v>
      </c>
      <c r="D323" s="181" t="s">
        <v>384</v>
      </c>
      <c r="E323" s="182" t="s">
        <v>787</v>
      </c>
      <c r="F323" s="183" t="s">
        <v>788</v>
      </c>
      <c r="G323" s="184" t="s">
        <v>422</v>
      </c>
      <c r="H323" s="185">
        <v>124.73</v>
      </c>
      <c r="I323" s="186"/>
      <c r="J323" s="187">
        <f>ROUND(I323*H323,2)</f>
        <v>0</v>
      </c>
      <c r="K323" s="183" t="s">
        <v>388</v>
      </c>
      <c r="L323" s="41"/>
      <c r="M323" s="188" t="s">
        <v>19</v>
      </c>
      <c r="N323" s="189" t="s">
        <v>47</v>
      </c>
      <c r="O323" s="66"/>
      <c r="P323" s="190">
        <f>O323*H323</f>
        <v>0</v>
      </c>
      <c r="Q323" s="190">
        <v>1.0000000000000001E-5</v>
      </c>
      <c r="R323" s="190">
        <f>Q323*H323</f>
        <v>1.2473000000000002E-3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454</v>
      </c>
      <c r="AT323" s="192" t="s">
        <v>384</v>
      </c>
      <c r="AU323" s="192" t="s">
        <v>85</v>
      </c>
      <c r="AY323" s="19" t="s">
        <v>381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83</v>
      </c>
      <c r="BK323" s="193">
        <f>ROUND(I323*H323,2)</f>
        <v>0</v>
      </c>
      <c r="BL323" s="19" t="s">
        <v>454</v>
      </c>
      <c r="BM323" s="192" t="s">
        <v>789</v>
      </c>
    </row>
    <row r="324" spans="1:65" s="13" customFormat="1">
      <c r="B324" s="194"/>
      <c r="C324" s="195"/>
      <c r="D324" s="196" t="s">
        <v>391</v>
      </c>
      <c r="E324" s="197" t="s">
        <v>19</v>
      </c>
      <c r="F324" s="198" t="s">
        <v>790</v>
      </c>
      <c r="G324" s="195"/>
      <c r="H324" s="197" t="s">
        <v>19</v>
      </c>
      <c r="I324" s="199"/>
      <c r="J324" s="195"/>
      <c r="K324" s="195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391</v>
      </c>
      <c r="AU324" s="204" t="s">
        <v>85</v>
      </c>
      <c r="AV324" s="13" t="s">
        <v>83</v>
      </c>
      <c r="AW324" s="13" t="s">
        <v>37</v>
      </c>
      <c r="AX324" s="13" t="s">
        <v>76</v>
      </c>
      <c r="AY324" s="204" t="s">
        <v>381</v>
      </c>
    </row>
    <row r="325" spans="1:65" s="14" customFormat="1" ht="22.5">
      <c r="B325" s="205"/>
      <c r="C325" s="206"/>
      <c r="D325" s="196" t="s">
        <v>391</v>
      </c>
      <c r="E325" s="207" t="s">
        <v>19</v>
      </c>
      <c r="F325" s="208" t="s">
        <v>791</v>
      </c>
      <c r="G325" s="206"/>
      <c r="H325" s="209">
        <v>124.73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391</v>
      </c>
      <c r="AU325" s="215" t="s">
        <v>85</v>
      </c>
      <c r="AV325" s="14" t="s">
        <v>85</v>
      </c>
      <c r="AW325" s="14" t="s">
        <v>37</v>
      </c>
      <c r="AX325" s="14" t="s">
        <v>76</v>
      </c>
      <c r="AY325" s="215" t="s">
        <v>381</v>
      </c>
    </row>
    <row r="326" spans="1:65" s="15" customFormat="1">
      <c r="B326" s="216"/>
      <c r="C326" s="217"/>
      <c r="D326" s="196" t="s">
        <v>391</v>
      </c>
      <c r="E326" s="218" t="s">
        <v>19</v>
      </c>
      <c r="F326" s="219" t="s">
        <v>394</v>
      </c>
      <c r="G326" s="217"/>
      <c r="H326" s="220">
        <v>124.73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391</v>
      </c>
      <c r="AU326" s="226" t="s">
        <v>85</v>
      </c>
      <c r="AV326" s="15" t="s">
        <v>389</v>
      </c>
      <c r="AW326" s="15" t="s">
        <v>37</v>
      </c>
      <c r="AX326" s="15" t="s">
        <v>83</v>
      </c>
      <c r="AY326" s="226" t="s">
        <v>381</v>
      </c>
    </row>
    <row r="327" spans="1:65" s="2" customFormat="1" ht="16.5" customHeight="1">
      <c r="A327" s="36"/>
      <c r="B327" s="37"/>
      <c r="C327" s="227" t="s">
        <v>792</v>
      </c>
      <c r="D327" s="227" t="s">
        <v>465</v>
      </c>
      <c r="E327" s="228" t="s">
        <v>793</v>
      </c>
      <c r="F327" s="229" t="s">
        <v>794</v>
      </c>
      <c r="G327" s="230" t="s">
        <v>422</v>
      </c>
      <c r="H327" s="231">
        <v>137.203</v>
      </c>
      <c r="I327" s="232"/>
      <c r="J327" s="233">
        <f>ROUND(I327*H327,2)</f>
        <v>0</v>
      </c>
      <c r="K327" s="229" t="s">
        <v>388</v>
      </c>
      <c r="L327" s="234"/>
      <c r="M327" s="235" t="s">
        <v>19</v>
      </c>
      <c r="N327" s="236" t="s">
        <v>47</v>
      </c>
      <c r="O327" s="66"/>
      <c r="P327" s="190">
        <f>O327*H327</f>
        <v>0</v>
      </c>
      <c r="Q327" s="190">
        <v>3.5E-4</v>
      </c>
      <c r="R327" s="190">
        <f>Q327*H327</f>
        <v>4.8021050000000003E-2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468</v>
      </c>
      <c r="AT327" s="192" t="s">
        <v>465</v>
      </c>
      <c r="AU327" s="192" t="s">
        <v>85</v>
      </c>
      <c r="AY327" s="19" t="s">
        <v>381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83</v>
      </c>
      <c r="BK327" s="193">
        <f>ROUND(I327*H327,2)</f>
        <v>0</v>
      </c>
      <c r="BL327" s="19" t="s">
        <v>454</v>
      </c>
      <c r="BM327" s="192" t="s">
        <v>795</v>
      </c>
    </row>
    <row r="328" spans="1:65" s="14" customFormat="1">
      <c r="B328" s="205"/>
      <c r="C328" s="206"/>
      <c r="D328" s="196" t="s">
        <v>391</v>
      </c>
      <c r="E328" s="206"/>
      <c r="F328" s="208" t="s">
        <v>796</v>
      </c>
      <c r="G328" s="206"/>
      <c r="H328" s="209">
        <v>137.203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4</v>
      </c>
      <c r="AX328" s="14" t="s">
        <v>83</v>
      </c>
      <c r="AY328" s="215" t="s">
        <v>381</v>
      </c>
    </row>
    <row r="329" spans="1:65" s="2" customFormat="1" ht="44.25" customHeight="1">
      <c r="A329" s="36"/>
      <c r="B329" s="37"/>
      <c r="C329" s="181" t="s">
        <v>797</v>
      </c>
      <c r="D329" s="181" t="s">
        <v>384</v>
      </c>
      <c r="E329" s="182" t="s">
        <v>798</v>
      </c>
      <c r="F329" s="183" t="s">
        <v>799</v>
      </c>
      <c r="G329" s="184" t="s">
        <v>404</v>
      </c>
      <c r="H329" s="185">
        <v>0.371</v>
      </c>
      <c r="I329" s="186"/>
      <c r="J329" s="187">
        <f>ROUND(I329*H329,2)</f>
        <v>0</v>
      </c>
      <c r="K329" s="183" t="s">
        <v>388</v>
      </c>
      <c r="L329" s="41"/>
      <c r="M329" s="188" t="s">
        <v>19</v>
      </c>
      <c r="N329" s="189" t="s">
        <v>47</v>
      </c>
      <c r="O329" s="66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454</v>
      </c>
      <c r="AT329" s="192" t="s">
        <v>384</v>
      </c>
      <c r="AU329" s="192" t="s">
        <v>85</v>
      </c>
      <c r="AY329" s="19" t="s">
        <v>381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83</v>
      </c>
      <c r="BK329" s="193">
        <f>ROUND(I329*H329,2)</f>
        <v>0</v>
      </c>
      <c r="BL329" s="19" t="s">
        <v>454</v>
      </c>
      <c r="BM329" s="192" t="s">
        <v>800</v>
      </c>
    </row>
    <row r="330" spans="1:65" s="12" customFormat="1" ht="22.9" customHeight="1">
      <c r="B330" s="165"/>
      <c r="C330" s="166"/>
      <c r="D330" s="167" t="s">
        <v>75</v>
      </c>
      <c r="E330" s="179" t="s">
        <v>801</v>
      </c>
      <c r="F330" s="179" t="s">
        <v>802</v>
      </c>
      <c r="G330" s="166"/>
      <c r="H330" s="166"/>
      <c r="I330" s="169"/>
      <c r="J330" s="180">
        <f>BK330</f>
        <v>0</v>
      </c>
      <c r="K330" s="166"/>
      <c r="L330" s="171"/>
      <c r="M330" s="172"/>
      <c r="N330" s="173"/>
      <c r="O330" s="173"/>
      <c r="P330" s="174">
        <f>SUM(P331:P344)</f>
        <v>0</v>
      </c>
      <c r="Q330" s="173"/>
      <c r="R330" s="174">
        <f>SUM(R331:R344)</f>
        <v>0.86612280000000008</v>
      </c>
      <c r="S330" s="173"/>
      <c r="T330" s="175">
        <f>SUM(T331:T344)</f>
        <v>0</v>
      </c>
      <c r="AR330" s="176" t="s">
        <v>85</v>
      </c>
      <c r="AT330" s="177" t="s">
        <v>75</v>
      </c>
      <c r="AU330" s="177" t="s">
        <v>83</v>
      </c>
      <c r="AY330" s="176" t="s">
        <v>381</v>
      </c>
      <c r="BK330" s="178">
        <f>SUM(BK331:BK344)</f>
        <v>0</v>
      </c>
    </row>
    <row r="331" spans="1:65" s="2" customFormat="1" ht="24.2" customHeight="1">
      <c r="A331" s="36"/>
      <c r="B331" s="37"/>
      <c r="C331" s="181" t="s">
        <v>803</v>
      </c>
      <c r="D331" s="181" t="s">
        <v>384</v>
      </c>
      <c r="E331" s="182" t="s">
        <v>804</v>
      </c>
      <c r="F331" s="183" t="s">
        <v>805</v>
      </c>
      <c r="G331" s="184" t="s">
        <v>411</v>
      </c>
      <c r="H331" s="185">
        <v>92.91</v>
      </c>
      <c r="I331" s="186"/>
      <c r="J331" s="187">
        <f>ROUND(I331*H331,2)</f>
        <v>0</v>
      </c>
      <c r="K331" s="183" t="s">
        <v>388</v>
      </c>
      <c r="L331" s="41"/>
      <c r="M331" s="188" t="s">
        <v>19</v>
      </c>
      <c r="N331" s="189" t="s">
        <v>47</v>
      </c>
      <c r="O331" s="66"/>
      <c r="P331" s="190">
        <f>O331*H331</f>
        <v>0</v>
      </c>
      <c r="Q331" s="190">
        <v>2.9999999999999997E-4</v>
      </c>
      <c r="R331" s="190">
        <f>Q331*H331</f>
        <v>2.7872999999999995E-2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454</v>
      </c>
      <c r="AT331" s="192" t="s">
        <v>384</v>
      </c>
      <c r="AU331" s="192" t="s">
        <v>85</v>
      </c>
      <c r="AY331" s="19" t="s">
        <v>381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83</v>
      </c>
      <c r="BK331" s="193">
        <f>ROUND(I331*H331,2)</f>
        <v>0</v>
      </c>
      <c r="BL331" s="19" t="s">
        <v>454</v>
      </c>
      <c r="BM331" s="192" t="s">
        <v>806</v>
      </c>
    </row>
    <row r="332" spans="1:65" s="13" customFormat="1">
      <c r="B332" s="194"/>
      <c r="C332" s="195"/>
      <c r="D332" s="196" t="s">
        <v>391</v>
      </c>
      <c r="E332" s="197" t="s">
        <v>19</v>
      </c>
      <c r="F332" s="198" t="s">
        <v>807</v>
      </c>
      <c r="G332" s="195"/>
      <c r="H332" s="197" t="s">
        <v>19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391</v>
      </c>
      <c r="AU332" s="204" t="s">
        <v>85</v>
      </c>
      <c r="AV332" s="13" t="s">
        <v>83</v>
      </c>
      <c r="AW332" s="13" t="s">
        <v>37</v>
      </c>
      <c r="AX332" s="13" t="s">
        <v>76</v>
      </c>
      <c r="AY332" s="204" t="s">
        <v>381</v>
      </c>
    </row>
    <row r="333" spans="1:65" s="14" customFormat="1">
      <c r="B333" s="205"/>
      <c r="C333" s="206"/>
      <c r="D333" s="196" t="s">
        <v>391</v>
      </c>
      <c r="E333" s="207" t="s">
        <v>19</v>
      </c>
      <c r="F333" s="208" t="s">
        <v>342</v>
      </c>
      <c r="G333" s="206"/>
      <c r="H333" s="209">
        <v>92.91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391</v>
      </c>
      <c r="AU333" s="215" t="s">
        <v>85</v>
      </c>
      <c r="AV333" s="14" t="s">
        <v>85</v>
      </c>
      <c r="AW333" s="14" t="s">
        <v>37</v>
      </c>
      <c r="AX333" s="14" t="s">
        <v>76</v>
      </c>
      <c r="AY333" s="215" t="s">
        <v>381</v>
      </c>
    </row>
    <row r="334" spans="1:65" s="15" customFormat="1">
      <c r="B334" s="216"/>
      <c r="C334" s="217"/>
      <c r="D334" s="196" t="s">
        <v>391</v>
      </c>
      <c r="E334" s="218" t="s">
        <v>19</v>
      </c>
      <c r="F334" s="219" t="s">
        <v>394</v>
      </c>
      <c r="G334" s="217"/>
      <c r="H334" s="220">
        <v>92.91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391</v>
      </c>
      <c r="AU334" s="226" t="s">
        <v>85</v>
      </c>
      <c r="AV334" s="15" t="s">
        <v>389</v>
      </c>
      <c r="AW334" s="15" t="s">
        <v>37</v>
      </c>
      <c r="AX334" s="15" t="s">
        <v>83</v>
      </c>
      <c r="AY334" s="226" t="s">
        <v>381</v>
      </c>
    </row>
    <row r="335" spans="1:65" s="2" customFormat="1" ht="24.2" customHeight="1">
      <c r="A335" s="36"/>
      <c r="B335" s="37"/>
      <c r="C335" s="181" t="s">
        <v>808</v>
      </c>
      <c r="D335" s="181" t="s">
        <v>384</v>
      </c>
      <c r="E335" s="182" t="s">
        <v>809</v>
      </c>
      <c r="F335" s="183" t="s">
        <v>810</v>
      </c>
      <c r="G335" s="184" t="s">
        <v>411</v>
      </c>
      <c r="H335" s="185">
        <v>92.91</v>
      </c>
      <c r="I335" s="186"/>
      <c r="J335" s="187">
        <f>ROUND(I335*H335,2)</f>
        <v>0</v>
      </c>
      <c r="K335" s="183" t="s">
        <v>388</v>
      </c>
      <c r="L335" s="41"/>
      <c r="M335" s="188" t="s">
        <v>19</v>
      </c>
      <c r="N335" s="189" t="s">
        <v>47</v>
      </c>
      <c r="O335" s="66"/>
      <c r="P335" s="190">
        <f>O335*H335</f>
        <v>0</v>
      </c>
      <c r="Q335" s="190">
        <v>3.2000000000000002E-3</v>
      </c>
      <c r="R335" s="190">
        <f>Q335*H335</f>
        <v>0.29731200000000002</v>
      </c>
      <c r="S335" s="190">
        <v>0</v>
      </c>
      <c r="T335" s="191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85</v>
      </c>
      <c r="AY335" s="19" t="s">
        <v>381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9" t="s">
        <v>83</v>
      </c>
      <c r="BK335" s="193">
        <f>ROUND(I335*H335,2)</f>
        <v>0</v>
      </c>
      <c r="BL335" s="19" t="s">
        <v>454</v>
      </c>
      <c r="BM335" s="192" t="s">
        <v>811</v>
      </c>
    </row>
    <row r="336" spans="1:65" s="13" customFormat="1">
      <c r="B336" s="194"/>
      <c r="C336" s="195"/>
      <c r="D336" s="196" t="s">
        <v>391</v>
      </c>
      <c r="E336" s="197" t="s">
        <v>19</v>
      </c>
      <c r="F336" s="198" t="s">
        <v>812</v>
      </c>
      <c r="G336" s="195"/>
      <c r="H336" s="197" t="s">
        <v>19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391</v>
      </c>
      <c r="AU336" s="204" t="s">
        <v>85</v>
      </c>
      <c r="AV336" s="13" t="s">
        <v>83</v>
      </c>
      <c r="AW336" s="13" t="s">
        <v>37</v>
      </c>
      <c r="AX336" s="13" t="s">
        <v>76</v>
      </c>
      <c r="AY336" s="204" t="s">
        <v>381</v>
      </c>
    </row>
    <row r="337" spans="1:65" s="14" customFormat="1">
      <c r="B337" s="205"/>
      <c r="C337" s="206"/>
      <c r="D337" s="196" t="s">
        <v>391</v>
      </c>
      <c r="E337" s="207" t="s">
        <v>19</v>
      </c>
      <c r="F337" s="208" t="s">
        <v>343</v>
      </c>
      <c r="G337" s="206"/>
      <c r="H337" s="209">
        <v>92.91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391</v>
      </c>
      <c r="AU337" s="215" t="s">
        <v>85</v>
      </c>
      <c r="AV337" s="14" t="s">
        <v>85</v>
      </c>
      <c r="AW337" s="14" t="s">
        <v>37</v>
      </c>
      <c r="AX337" s="14" t="s">
        <v>76</v>
      </c>
      <c r="AY337" s="215" t="s">
        <v>381</v>
      </c>
    </row>
    <row r="338" spans="1:65" s="15" customFormat="1">
      <c r="B338" s="216"/>
      <c r="C338" s="217"/>
      <c r="D338" s="196" t="s">
        <v>391</v>
      </c>
      <c r="E338" s="218" t="s">
        <v>342</v>
      </c>
      <c r="F338" s="219" t="s">
        <v>394</v>
      </c>
      <c r="G338" s="217"/>
      <c r="H338" s="220">
        <v>92.91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391</v>
      </c>
      <c r="AU338" s="226" t="s">
        <v>85</v>
      </c>
      <c r="AV338" s="15" t="s">
        <v>389</v>
      </c>
      <c r="AW338" s="15" t="s">
        <v>37</v>
      </c>
      <c r="AX338" s="15" t="s">
        <v>83</v>
      </c>
      <c r="AY338" s="226" t="s">
        <v>381</v>
      </c>
    </row>
    <row r="339" spans="1:65" s="2" customFormat="1" ht="24.2" customHeight="1">
      <c r="A339" s="36"/>
      <c r="B339" s="37"/>
      <c r="C339" s="181" t="s">
        <v>813</v>
      </c>
      <c r="D339" s="181" t="s">
        <v>384</v>
      </c>
      <c r="E339" s="182" t="s">
        <v>814</v>
      </c>
      <c r="F339" s="183" t="s">
        <v>815</v>
      </c>
      <c r="G339" s="184" t="s">
        <v>411</v>
      </c>
      <c r="H339" s="185">
        <v>92.91</v>
      </c>
      <c r="I339" s="186"/>
      <c r="J339" s="187">
        <f>ROUND(I339*H339,2)</f>
        <v>0</v>
      </c>
      <c r="K339" s="183" t="s">
        <v>388</v>
      </c>
      <c r="L339" s="41"/>
      <c r="M339" s="188" t="s">
        <v>19</v>
      </c>
      <c r="N339" s="189" t="s">
        <v>47</v>
      </c>
      <c r="O339" s="66"/>
      <c r="P339" s="190">
        <f>O339*H339</f>
        <v>0</v>
      </c>
      <c r="Q339" s="190">
        <v>4.0000000000000001E-3</v>
      </c>
      <c r="R339" s="190">
        <f>Q339*H339</f>
        <v>0.37163999999999997</v>
      </c>
      <c r="S339" s="190">
        <v>0</v>
      </c>
      <c r="T339" s="191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85</v>
      </c>
      <c r="AY339" s="19" t="s">
        <v>381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9" t="s">
        <v>83</v>
      </c>
      <c r="BK339" s="193">
        <f>ROUND(I339*H339,2)</f>
        <v>0</v>
      </c>
      <c r="BL339" s="19" t="s">
        <v>454</v>
      </c>
      <c r="BM339" s="192" t="s">
        <v>816</v>
      </c>
    </row>
    <row r="340" spans="1:65" s="2" customFormat="1" ht="44.25" customHeight="1">
      <c r="A340" s="36"/>
      <c r="B340" s="37"/>
      <c r="C340" s="181" t="s">
        <v>817</v>
      </c>
      <c r="D340" s="181" t="s">
        <v>384</v>
      </c>
      <c r="E340" s="182" t="s">
        <v>818</v>
      </c>
      <c r="F340" s="183" t="s">
        <v>819</v>
      </c>
      <c r="G340" s="184" t="s">
        <v>422</v>
      </c>
      <c r="H340" s="185">
        <v>48.93</v>
      </c>
      <c r="I340" s="186"/>
      <c r="J340" s="187">
        <f>ROUND(I340*H340,2)</f>
        <v>0</v>
      </c>
      <c r="K340" s="183" t="s">
        <v>388</v>
      </c>
      <c r="L340" s="41"/>
      <c r="M340" s="188" t="s">
        <v>19</v>
      </c>
      <c r="N340" s="189" t="s">
        <v>47</v>
      </c>
      <c r="O340" s="66"/>
      <c r="P340" s="190">
        <f>O340*H340</f>
        <v>0</v>
      </c>
      <c r="Q340" s="190">
        <v>3.46E-3</v>
      </c>
      <c r="R340" s="190">
        <f>Q340*H340</f>
        <v>0.1692978</v>
      </c>
      <c r="S340" s="190">
        <v>0</v>
      </c>
      <c r="T340" s="191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85</v>
      </c>
      <c r="AY340" s="19" t="s">
        <v>381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9" t="s">
        <v>83</v>
      </c>
      <c r="BK340" s="193">
        <f>ROUND(I340*H340,2)</f>
        <v>0</v>
      </c>
      <c r="BL340" s="19" t="s">
        <v>454</v>
      </c>
      <c r="BM340" s="192" t="s">
        <v>820</v>
      </c>
    </row>
    <row r="341" spans="1:65" s="13" customFormat="1">
      <c r="B341" s="194"/>
      <c r="C341" s="195"/>
      <c r="D341" s="196" t="s">
        <v>391</v>
      </c>
      <c r="E341" s="197" t="s">
        <v>19</v>
      </c>
      <c r="F341" s="198" t="s">
        <v>821</v>
      </c>
      <c r="G341" s="195"/>
      <c r="H341" s="197" t="s">
        <v>19</v>
      </c>
      <c r="I341" s="199"/>
      <c r="J341" s="195"/>
      <c r="K341" s="195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391</v>
      </c>
      <c r="AU341" s="204" t="s">
        <v>85</v>
      </c>
      <c r="AV341" s="13" t="s">
        <v>83</v>
      </c>
      <c r="AW341" s="13" t="s">
        <v>37</v>
      </c>
      <c r="AX341" s="13" t="s">
        <v>76</v>
      </c>
      <c r="AY341" s="204" t="s">
        <v>381</v>
      </c>
    </row>
    <row r="342" spans="1:65" s="14" customFormat="1">
      <c r="B342" s="205"/>
      <c r="C342" s="206"/>
      <c r="D342" s="196" t="s">
        <v>391</v>
      </c>
      <c r="E342" s="207" t="s">
        <v>19</v>
      </c>
      <c r="F342" s="208" t="s">
        <v>822</v>
      </c>
      <c r="G342" s="206"/>
      <c r="H342" s="209">
        <v>48.93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391</v>
      </c>
      <c r="AU342" s="215" t="s">
        <v>85</v>
      </c>
      <c r="AV342" s="14" t="s">
        <v>85</v>
      </c>
      <c r="AW342" s="14" t="s">
        <v>37</v>
      </c>
      <c r="AX342" s="14" t="s">
        <v>76</v>
      </c>
      <c r="AY342" s="215" t="s">
        <v>381</v>
      </c>
    </row>
    <row r="343" spans="1:65" s="15" customFormat="1">
      <c r="B343" s="216"/>
      <c r="C343" s="217"/>
      <c r="D343" s="196" t="s">
        <v>391</v>
      </c>
      <c r="E343" s="218" t="s">
        <v>19</v>
      </c>
      <c r="F343" s="219" t="s">
        <v>394</v>
      </c>
      <c r="G343" s="217"/>
      <c r="H343" s="220">
        <v>48.93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391</v>
      </c>
      <c r="AU343" s="226" t="s">
        <v>85</v>
      </c>
      <c r="AV343" s="15" t="s">
        <v>389</v>
      </c>
      <c r="AW343" s="15" t="s">
        <v>37</v>
      </c>
      <c r="AX343" s="15" t="s">
        <v>83</v>
      </c>
      <c r="AY343" s="226" t="s">
        <v>381</v>
      </c>
    </row>
    <row r="344" spans="1:65" s="2" customFormat="1" ht="44.25" customHeight="1">
      <c r="A344" s="36"/>
      <c r="B344" s="37"/>
      <c r="C344" s="181" t="s">
        <v>823</v>
      </c>
      <c r="D344" s="181" t="s">
        <v>384</v>
      </c>
      <c r="E344" s="182" t="s">
        <v>824</v>
      </c>
      <c r="F344" s="183" t="s">
        <v>825</v>
      </c>
      <c r="G344" s="184" t="s">
        <v>404</v>
      </c>
      <c r="H344" s="185">
        <v>0.86599999999999999</v>
      </c>
      <c r="I344" s="186"/>
      <c r="J344" s="187">
        <f>ROUND(I344*H344,2)</f>
        <v>0</v>
      </c>
      <c r="K344" s="183" t="s">
        <v>388</v>
      </c>
      <c r="L344" s="41"/>
      <c r="M344" s="188" t="s">
        <v>19</v>
      </c>
      <c r="N344" s="189" t="s">
        <v>47</v>
      </c>
      <c r="O344" s="66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85</v>
      </c>
      <c r="AY344" s="19" t="s">
        <v>381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83</v>
      </c>
      <c r="BK344" s="193">
        <f>ROUND(I344*H344,2)</f>
        <v>0</v>
      </c>
      <c r="BL344" s="19" t="s">
        <v>454</v>
      </c>
      <c r="BM344" s="192" t="s">
        <v>826</v>
      </c>
    </row>
    <row r="345" spans="1:65" s="12" customFormat="1" ht="22.9" customHeight="1">
      <c r="B345" s="165"/>
      <c r="C345" s="166"/>
      <c r="D345" s="167" t="s">
        <v>75</v>
      </c>
      <c r="E345" s="179" t="s">
        <v>827</v>
      </c>
      <c r="F345" s="179" t="s">
        <v>828</v>
      </c>
      <c r="G345" s="166"/>
      <c r="H345" s="166"/>
      <c r="I345" s="169"/>
      <c r="J345" s="180">
        <f>BK345</f>
        <v>0</v>
      </c>
      <c r="K345" s="166"/>
      <c r="L345" s="171"/>
      <c r="M345" s="172"/>
      <c r="N345" s="173"/>
      <c r="O345" s="173"/>
      <c r="P345" s="174">
        <f>SUM(P346:P390)</f>
        <v>0</v>
      </c>
      <c r="Q345" s="173"/>
      <c r="R345" s="174">
        <f>SUM(R346:R390)</f>
        <v>1.9558695999999998</v>
      </c>
      <c r="S345" s="173"/>
      <c r="T345" s="175">
        <f>SUM(T346:T390)</f>
        <v>0</v>
      </c>
      <c r="AR345" s="176" t="s">
        <v>85</v>
      </c>
      <c r="AT345" s="177" t="s">
        <v>75</v>
      </c>
      <c r="AU345" s="177" t="s">
        <v>83</v>
      </c>
      <c r="AY345" s="176" t="s">
        <v>381</v>
      </c>
      <c r="BK345" s="178">
        <f>SUM(BK346:BK390)</f>
        <v>0</v>
      </c>
    </row>
    <row r="346" spans="1:65" s="2" customFormat="1" ht="24.2" customHeight="1">
      <c r="A346" s="36"/>
      <c r="B346" s="37"/>
      <c r="C346" s="181" t="s">
        <v>829</v>
      </c>
      <c r="D346" s="181" t="s">
        <v>384</v>
      </c>
      <c r="E346" s="182" t="s">
        <v>830</v>
      </c>
      <c r="F346" s="183" t="s">
        <v>831</v>
      </c>
      <c r="G346" s="184" t="s">
        <v>411</v>
      </c>
      <c r="H346" s="185">
        <v>86.596000000000004</v>
      </c>
      <c r="I346" s="186"/>
      <c r="J346" s="187">
        <f>ROUND(I346*H346,2)</f>
        <v>0</v>
      </c>
      <c r="K346" s="183" t="s">
        <v>388</v>
      </c>
      <c r="L346" s="41"/>
      <c r="M346" s="188" t="s">
        <v>19</v>
      </c>
      <c r="N346" s="189" t="s">
        <v>47</v>
      </c>
      <c r="O346" s="66"/>
      <c r="P346" s="190">
        <f>O346*H346</f>
        <v>0</v>
      </c>
      <c r="Q346" s="190">
        <v>2.9999999999999997E-4</v>
      </c>
      <c r="R346" s="190">
        <f>Q346*H346</f>
        <v>2.59788E-2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85</v>
      </c>
      <c r="AY346" s="19" t="s">
        <v>381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83</v>
      </c>
      <c r="BK346" s="193">
        <f>ROUND(I346*H346,2)</f>
        <v>0</v>
      </c>
      <c r="BL346" s="19" t="s">
        <v>454</v>
      </c>
      <c r="BM346" s="192" t="s">
        <v>832</v>
      </c>
    </row>
    <row r="347" spans="1:65" s="13" customFormat="1">
      <c r="B347" s="194"/>
      <c r="C347" s="195"/>
      <c r="D347" s="196" t="s">
        <v>391</v>
      </c>
      <c r="E347" s="197" t="s">
        <v>19</v>
      </c>
      <c r="F347" s="198" t="s">
        <v>833</v>
      </c>
      <c r="G347" s="195"/>
      <c r="H347" s="197" t="s">
        <v>19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391</v>
      </c>
      <c r="AU347" s="204" t="s">
        <v>85</v>
      </c>
      <c r="AV347" s="13" t="s">
        <v>83</v>
      </c>
      <c r="AW347" s="13" t="s">
        <v>37</v>
      </c>
      <c r="AX347" s="13" t="s">
        <v>76</v>
      </c>
      <c r="AY347" s="204" t="s">
        <v>381</v>
      </c>
    </row>
    <row r="348" spans="1:65" s="14" customFormat="1">
      <c r="B348" s="205"/>
      <c r="C348" s="206"/>
      <c r="D348" s="196" t="s">
        <v>391</v>
      </c>
      <c r="E348" s="207" t="s">
        <v>19</v>
      </c>
      <c r="F348" s="208" t="s">
        <v>316</v>
      </c>
      <c r="G348" s="206"/>
      <c r="H348" s="209">
        <v>69.896000000000001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391</v>
      </c>
      <c r="AU348" s="215" t="s">
        <v>85</v>
      </c>
      <c r="AV348" s="14" t="s">
        <v>85</v>
      </c>
      <c r="AW348" s="14" t="s">
        <v>37</v>
      </c>
      <c r="AX348" s="14" t="s">
        <v>76</v>
      </c>
      <c r="AY348" s="215" t="s">
        <v>381</v>
      </c>
    </row>
    <row r="349" spans="1:65" s="14" customFormat="1">
      <c r="B349" s="205"/>
      <c r="C349" s="206"/>
      <c r="D349" s="196" t="s">
        <v>391</v>
      </c>
      <c r="E349" s="207" t="s">
        <v>19</v>
      </c>
      <c r="F349" s="208" t="s">
        <v>318</v>
      </c>
      <c r="G349" s="206"/>
      <c r="H349" s="209">
        <v>16.7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391</v>
      </c>
      <c r="AU349" s="215" t="s">
        <v>85</v>
      </c>
      <c r="AV349" s="14" t="s">
        <v>85</v>
      </c>
      <c r="AW349" s="14" t="s">
        <v>37</v>
      </c>
      <c r="AX349" s="14" t="s">
        <v>76</v>
      </c>
      <c r="AY349" s="215" t="s">
        <v>381</v>
      </c>
    </row>
    <row r="350" spans="1:65" s="15" customFormat="1">
      <c r="B350" s="216"/>
      <c r="C350" s="217"/>
      <c r="D350" s="196" t="s">
        <v>391</v>
      </c>
      <c r="E350" s="218" t="s">
        <v>19</v>
      </c>
      <c r="F350" s="219" t="s">
        <v>394</v>
      </c>
      <c r="G350" s="217"/>
      <c r="H350" s="220">
        <v>86.596000000000004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391</v>
      </c>
      <c r="AU350" s="226" t="s">
        <v>85</v>
      </c>
      <c r="AV350" s="15" t="s">
        <v>389</v>
      </c>
      <c r="AW350" s="15" t="s">
        <v>37</v>
      </c>
      <c r="AX350" s="15" t="s">
        <v>83</v>
      </c>
      <c r="AY350" s="226" t="s">
        <v>381</v>
      </c>
    </row>
    <row r="351" spans="1:65" s="2" customFormat="1" ht="37.9" customHeight="1">
      <c r="A351" s="36"/>
      <c r="B351" s="37"/>
      <c r="C351" s="181" t="s">
        <v>834</v>
      </c>
      <c r="D351" s="181" t="s">
        <v>384</v>
      </c>
      <c r="E351" s="182" t="s">
        <v>835</v>
      </c>
      <c r="F351" s="183" t="s">
        <v>836</v>
      </c>
      <c r="G351" s="184" t="s">
        <v>411</v>
      </c>
      <c r="H351" s="185">
        <v>69.896000000000001</v>
      </c>
      <c r="I351" s="186"/>
      <c r="J351" s="187">
        <f>ROUND(I351*H351,2)</f>
        <v>0</v>
      </c>
      <c r="K351" s="183" t="s">
        <v>388</v>
      </c>
      <c r="L351" s="41"/>
      <c r="M351" s="188" t="s">
        <v>19</v>
      </c>
      <c r="N351" s="189" t="s">
        <v>47</v>
      </c>
      <c r="O351" s="66"/>
      <c r="P351" s="190">
        <f>O351*H351</f>
        <v>0</v>
      </c>
      <c r="Q351" s="190">
        <v>5.1999999999999998E-3</v>
      </c>
      <c r="R351" s="190">
        <f>Q351*H351</f>
        <v>0.36345919999999998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85</v>
      </c>
      <c r="AY351" s="19" t="s">
        <v>381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9" t="s">
        <v>83</v>
      </c>
      <c r="BK351" s="193">
        <f>ROUND(I351*H351,2)</f>
        <v>0</v>
      </c>
      <c r="BL351" s="19" t="s">
        <v>454</v>
      </c>
      <c r="BM351" s="192" t="s">
        <v>837</v>
      </c>
    </row>
    <row r="352" spans="1:65" s="13" customFormat="1">
      <c r="B352" s="194"/>
      <c r="C352" s="195"/>
      <c r="D352" s="196" t="s">
        <v>391</v>
      </c>
      <c r="E352" s="197" t="s">
        <v>19</v>
      </c>
      <c r="F352" s="198" t="s">
        <v>838</v>
      </c>
      <c r="G352" s="195"/>
      <c r="H352" s="197" t="s">
        <v>19</v>
      </c>
      <c r="I352" s="199"/>
      <c r="J352" s="195"/>
      <c r="K352" s="195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391</v>
      </c>
      <c r="AU352" s="204" t="s">
        <v>85</v>
      </c>
      <c r="AV352" s="13" t="s">
        <v>83</v>
      </c>
      <c r="AW352" s="13" t="s">
        <v>37</v>
      </c>
      <c r="AX352" s="13" t="s">
        <v>76</v>
      </c>
      <c r="AY352" s="204" t="s">
        <v>381</v>
      </c>
    </row>
    <row r="353" spans="1:65" s="14" customFormat="1">
      <c r="B353" s="205"/>
      <c r="C353" s="206"/>
      <c r="D353" s="196" t="s">
        <v>391</v>
      </c>
      <c r="E353" s="207" t="s">
        <v>19</v>
      </c>
      <c r="F353" s="208" t="s">
        <v>839</v>
      </c>
      <c r="G353" s="206"/>
      <c r="H353" s="209">
        <v>10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391</v>
      </c>
      <c r="AU353" s="215" t="s">
        <v>85</v>
      </c>
      <c r="AV353" s="14" t="s">
        <v>85</v>
      </c>
      <c r="AW353" s="14" t="s">
        <v>37</v>
      </c>
      <c r="AX353" s="14" t="s">
        <v>76</v>
      </c>
      <c r="AY353" s="215" t="s">
        <v>381</v>
      </c>
    </row>
    <row r="354" spans="1:65" s="14" customFormat="1">
      <c r="B354" s="205"/>
      <c r="C354" s="206"/>
      <c r="D354" s="196" t="s">
        <v>391</v>
      </c>
      <c r="E354" s="207" t="s">
        <v>19</v>
      </c>
      <c r="F354" s="208" t="s">
        <v>840</v>
      </c>
      <c r="G354" s="206"/>
      <c r="H354" s="209">
        <v>5.26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391</v>
      </c>
      <c r="AU354" s="215" t="s">
        <v>85</v>
      </c>
      <c r="AV354" s="14" t="s">
        <v>85</v>
      </c>
      <c r="AW354" s="14" t="s">
        <v>37</v>
      </c>
      <c r="AX354" s="14" t="s">
        <v>76</v>
      </c>
      <c r="AY354" s="215" t="s">
        <v>381</v>
      </c>
    </row>
    <row r="355" spans="1:65" s="14" customFormat="1">
      <c r="B355" s="205"/>
      <c r="C355" s="206"/>
      <c r="D355" s="196" t="s">
        <v>391</v>
      </c>
      <c r="E355" s="207" t="s">
        <v>19</v>
      </c>
      <c r="F355" s="208" t="s">
        <v>841</v>
      </c>
      <c r="G355" s="206"/>
      <c r="H355" s="209">
        <v>10.02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391</v>
      </c>
      <c r="AU355" s="215" t="s">
        <v>85</v>
      </c>
      <c r="AV355" s="14" t="s">
        <v>85</v>
      </c>
      <c r="AW355" s="14" t="s">
        <v>37</v>
      </c>
      <c r="AX355" s="14" t="s">
        <v>76</v>
      </c>
      <c r="AY355" s="215" t="s">
        <v>381</v>
      </c>
    </row>
    <row r="356" spans="1:65" s="14" customFormat="1">
      <c r="B356" s="205"/>
      <c r="C356" s="206"/>
      <c r="D356" s="196" t="s">
        <v>391</v>
      </c>
      <c r="E356" s="207" t="s">
        <v>19</v>
      </c>
      <c r="F356" s="208" t="s">
        <v>842</v>
      </c>
      <c r="G356" s="206"/>
      <c r="H356" s="209">
        <v>11.24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391</v>
      </c>
      <c r="AU356" s="215" t="s">
        <v>85</v>
      </c>
      <c r="AV356" s="14" t="s">
        <v>85</v>
      </c>
      <c r="AW356" s="14" t="s">
        <v>37</v>
      </c>
      <c r="AX356" s="14" t="s">
        <v>76</v>
      </c>
      <c r="AY356" s="215" t="s">
        <v>381</v>
      </c>
    </row>
    <row r="357" spans="1:65" s="14" customFormat="1">
      <c r="B357" s="205"/>
      <c r="C357" s="206"/>
      <c r="D357" s="196" t="s">
        <v>391</v>
      </c>
      <c r="E357" s="207" t="s">
        <v>19</v>
      </c>
      <c r="F357" s="208" t="s">
        <v>842</v>
      </c>
      <c r="G357" s="206"/>
      <c r="H357" s="209">
        <v>11.24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391</v>
      </c>
      <c r="AU357" s="215" t="s">
        <v>85</v>
      </c>
      <c r="AV357" s="14" t="s">
        <v>85</v>
      </c>
      <c r="AW357" s="14" t="s">
        <v>37</v>
      </c>
      <c r="AX357" s="14" t="s">
        <v>76</v>
      </c>
      <c r="AY357" s="215" t="s">
        <v>381</v>
      </c>
    </row>
    <row r="358" spans="1:65" s="14" customFormat="1">
      <c r="B358" s="205"/>
      <c r="C358" s="206"/>
      <c r="D358" s="196" t="s">
        <v>391</v>
      </c>
      <c r="E358" s="207" t="s">
        <v>19</v>
      </c>
      <c r="F358" s="208" t="s">
        <v>843</v>
      </c>
      <c r="G358" s="206"/>
      <c r="H358" s="209">
        <v>6.7359999999999998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391</v>
      </c>
      <c r="AU358" s="215" t="s">
        <v>85</v>
      </c>
      <c r="AV358" s="14" t="s">
        <v>85</v>
      </c>
      <c r="AW358" s="14" t="s">
        <v>37</v>
      </c>
      <c r="AX358" s="14" t="s">
        <v>76</v>
      </c>
      <c r="AY358" s="215" t="s">
        <v>381</v>
      </c>
    </row>
    <row r="359" spans="1:65" s="14" customFormat="1">
      <c r="B359" s="205"/>
      <c r="C359" s="206"/>
      <c r="D359" s="196" t="s">
        <v>391</v>
      </c>
      <c r="E359" s="207" t="s">
        <v>19</v>
      </c>
      <c r="F359" s="208" t="s">
        <v>844</v>
      </c>
      <c r="G359" s="206"/>
      <c r="H359" s="209">
        <v>15.4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391</v>
      </c>
      <c r="AU359" s="215" t="s">
        <v>85</v>
      </c>
      <c r="AV359" s="14" t="s">
        <v>85</v>
      </c>
      <c r="AW359" s="14" t="s">
        <v>37</v>
      </c>
      <c r="AX359" s="14" t="s">
        <v>76</v>
      </c>
      <c r="AY359" s="215" t="s">
        <v>381</v>
      </c>
    </row>
    <row r="360" spans="1:65" s="15" customFormat="1">
      <c r="B360" s="216"/>
      <c r="C360" s="217"/>
      <c r="D360" s="196" t="s">
        <v>391</v>
      </c>
      <c r="E360" s="218" t="s">
        <v>316</v>
      </c>
      <c r="F360" s="219" t="s">
        <v>394</v>
      </c>
      <c r="G360" s="217"/>
      <c r="H360" s="220">
        <v>69.896000000000001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391</v>
      </c>
      <c r="AU360" s="226" t="s">
        <v>85</v>
      </c>
      <c r="AV360" s="15" t="s">
        <v>389</v>
      </c>
      <c r="AW360" s="15" t="s">
        <v>37</v>
      </c>
      <c r="AX360" s="15" t="s">
        <v>83</v>
      </c>
      <c r="AY360" s="226" t="s">
        <v>381</v>
      </c>
    </row>
    <row r="361" spans="1:65" s="2" customFormat="1" ht="16.5" customHeight="1">
      <c r="A361" s="36"/>
      <c r="B361" s="37"/>
      <c r="C361" s="227" t="s">
        <v>845</v>
      </c>
      <c r="D361" s="227" t="s">
        <v>465</v>
      </c>
      <c r="E361" s="228" t="s">
        <v>846</v>
      </c>
      <c r="F361" s="229" t="s">
        <v>847</v>
      </c>
      <c r="G361" s="230" t="s">
        <v>411</v>
      </c>
      <c r="H361" s="231">
        <v>76.885999999999996</v>
      </c>
      <c r="I361" s="232"/>
      <c r="J361" s="233">
        <f>ROUND(I361*H361,2)</f>
        <v>0</v>
      </c>
      <c r="K361" s="229" t="s">
        <v>388</v>
      </c>
      <c r="L361" s="234"/>
      <c r="M361" s="235" t="s">
        <v>19</v>
      </c>
      <c r="N361" s="236" t="s">
        <v>47</v>
      </c>
      <c r="O361" s="66"/>
      <c r="P361" s="190">
        <f>O361*H361</f>
        <v>0</v>
      </c>
      <c r="Q361" s="190">
        <v>1.26E-2</v>
      </c>
      <c r="R361" s="190">
        <f>Q361*H361</f>
        <v>0.96876359999999995</v>
      </c>
      <c r="S361" s="190">
        <v>0</v>
      </c>
      <c r="T361" s="191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468</v>
      </c>
      <c r="AT361" s="192" t="s">
        <v>465</v>
      </c>
      <c r="AU361" s="192" t="s">
        <v>85</v>
      </c>
      <c r="AY361" s="19" t="s">
        <v>381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9" t="s">
        <v>83</v>
      </c>
      <c r="BK361" s="193">
        <f>ROUND(I361*H361,2)</f>
        <v>0</v>
      </c>
      <c r="BL361" s="19" t="s">
        <v>454</v>
      </c>
      <c r="BM361" s="192" t="s">
        <v>848</v>
      </c>
    </row>
    <row r="362" spans="1:65" s="14" customFormat="1">
      <c r="B362" s="205"/>
      <c r="C362" s="206"/>
      <c r="D362" s="196" t="s">
        <v>391</v>
      </c>
      <c r="E362" s="206"/>
      <c r="F362" s="208" t="s">
        <v>849</v>
      </c>
      <c r="G362" s="206"/>
      <c r="H362" s="209">
        <v>76.885999999999996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391</v>
      </c>
      <c r="AU362" s="215" t="s">
        <v>85</v>
      </c>
      <c r="AV362" s="14" t="s">
        <v>85</v>
      </c>
      <c r="AW362" s="14" t="s">
        <v>4</v>
      </c>
      <c r="AX362" s="14" t="s">
        <v>83</v>
      </c>
      <c r="AY362" s="215" t="s">
        <v>381</v>
      </c>
    </row>
    <row r="363" spans="1:65" s="2" customFormat="1" ht="37.9" customHeight="1">
      <c r="A363" s="36"/>
      <c r="B363" s="37"/>
      <c r="C363" s="181" t="s">
        <v>850</v>
      </c>
      <c r="D363" s="181" t="s">
        <v>384</v>
      </c>
      <c r="E363" s="182" t="s">
        <v>851</v>
      </c>
      <c r="F363" s="183" t="s">
        <v>852</v>
      </c>
      <c r="G363" s="184" t="s">
        <v>411</v>
      </c>
      <c r="H363" s="185">
        <v>16.7</v>
      </c>
      <c r="I363" s="186"/>
      <c r="J363" s="187">
        <f>ROUND(I363*H363,2)</f>
        <v>0</v>
      </c>
      <c r="K363" s="183" t="s">
        <v>388</v>
      </c>
      <c r="L363" s="41"/>
      <c r="M363" s="188" t="s">
        <v>19</v>
      </c>
      <c r="N363" s="189" t="s">
        <v>47</v>
      </c>
      <c r="O363" s="66"/>
      <c r="P363" s="190">
        <f>O363*H363</f>
        <v>0</v>
      </c>
      <c r="Q363" s="190">
        <v>8.9999999999999993E-3</v>
      </c>
      <c r="R363" s="190">
        <f>Q363*H363</f>
        <v>0.15029999999999999</v>
      </c>
      <c r="S363" s="190">
        <v>0</v>
      </c>
      <c r="T363" s="191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454</v>
      </c>
      <c r="AT363" s="192" t="s">
        <v>384</v>
      </c>
      <c r="AU363" s="192" t="s">
        <v>85</v>
      </c>
      <c r="AY363" s="19" t="s">
        <v>381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9" t="s">
        <v>83</v>
      </c>
      <c r="BK363" s="193">
        <f>ROUND(I363*H363,2)</f>
        <v>0</v>
      </c>
      <c r="BL363" s="19" t="s">
        <v>454</v>
      </c>
      <c r="BM363" s="192" t="s">
        <v>853</v>
      </c>
    </row>
    <row r="364" spans="1:65" s="13" customFormat="1">
      <c r="B364" s="194"/>
      <c r="C364" s="195"/>
      <c r="D364" s="196" t="s">
        <v>391</v>
      </c>
      <c r="E364" s="197" t="s">
        <v>19</v>
      </c>
      <c r="F364" s="198" t="s">
        <v>838</v>
      </c>
      <c r="G364" s="195"/>
      <c r="H364" s="197" t="s">
        <v>19</v>
      </c>
      <c r="I364" s="199"/>
      <c r="J364" s="195"/>
      <c r="K364" s="195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391</v>
      </c>
      <c r="AU364" s="204" t="s">
        <v>85</v>
      </c>
      <c r="AV364" s="13" t="s">
        <v>83</v>
      </c>
      <c r="AW364" s="13" t="s">
        <v>37</v>
      </c>
      <c r="AX364" s="13" t="s">
        <v>76</v>
      </c>
      <c r="AY364" s="204" t="s">
        <v>381</v>
      </c>
    </row>
    <row r="365" spans="1:65" s="14" customFormat="1">
      <c r="B365" s="205"/>
      <c r="C365" s="206"/>
      <c r="D365" s="196" t="s">
        <v>391</v>
      </c>
      <c r="E365" s="207" t="s">
        <v>19</v>
      </c>
      <c r="F365" s="208" t="s">
        <v>854</v>
      </c>
      <c r="G365" s="206"/>
      <c r="H365" s="209">
        <v>16.7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391</v>
      </c>
      <c r="AU365" s="215" t="s">
        <v>85</v>
      </c>
      <c r="AV365" s="14" t="s">
        <v>85</v>
      </c>
      <c r="AW365" s="14" t="s">
        <v>37</v>
      </c>
      <c r="AX365" s="14" t="s">
        <v>76</v>
      </c>
      <c r="AY365" s="215" t="s">
        <v>381</v>
      </c>
    </row>
    <row r="366" spans="1:65" s="15" customFormat="1">
      <c r="B366" s="216"/>
      <c r="C366" s="217"/>
      <c r="D366" s="196" t="s">
        <v>391</v>
      </c>
      <c r="E366" s="218" t="s">
        <v>318</v>
      </c>
      <c r="F366" s="219" t="s">
        <v>394</v>
      </c>
      <c r="G366" s="217"/>
      <c r="H366" s="220">
        <v>16.7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391</v>
      </c>
      <c r="AU366" s="226" t="s">
        <v>85</v>
      </c>
      <c r="AV366" s="15" t="s">
        <v>389</v>
      </c>
      <c r="AW366" s="15" t="s">
        <v>37</v>
      </c>
      <c r="AX366" s="15" t="s">
        <v>83</v>
      </c>
      <c r="AY366" s="226" t="s">
        <v>381</v>
      </c>
    </row>
    <row r="367" spans="1:65" s="2" customFormat="1" ht="24.2" customHeight="1">
      <c r="A367" s="36"/>
      <c r="B367" s="37"/>
      <c r="C367" s="227" t="s">
        <v>855</v>
      </c>
      <c r="D367" s="227" t="s">
        <v>465</v>
      </c>
      <c r="E367" s="228" t="s">
        <v>856</v>
      </c>
      <c r="F367" s="229" t="s">
        <v>857</v>
      </c>
      <c r="G367" s="230" t="s">
        <v>411</v>
      </c>
      <c r="H367" s="231">
        <v>19.204999999999998</v>
      </c>
      <c r="I367" s="232"/>
      <c r="J367" s="233">
        <f>ROUND(I367*H367,2)</f>
        <v>0</v>
      </c>
      <c r="K367" s="229" t="s">
        <v>388</v>
      </c>
      <c r="L367" s="234"/>
      <c r="M367" s="235" t="s">
        <v>19</v>
      </c>
      <c r="N367" s="236" t="s">
        <v>47</v>
      </c>
      <c r="O367" s="66"/>
      <c r="P367" s="190">
        <f>O367*H367</f>
        <v>0</v>
      </c>
      <c r="Q367" s="190">
        <v>0.02</v>
      </c>
      <c r="R367" s="190">
        <f>Q367*H367</f>
        <v>0.3841</v>
      </c>
      <c r="S367" s="190">
        <v>0</v>
      </c>
      <c r="T367" s="191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2" t="s">
        <v>468</v>
      </c>
      <c r="AT367" s="192" t="s">
        <v>465</v>
      </c>
      <c r="AU367" s="192" t="s">
        <v>85</v>
      </c>
      <c r="AY367" s="19" t="s">
        <v>381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9" t="s">
        <v>83</v>
      </c>
      <c r="BK367" s="193">
        <f>ROUND(I367*H367,2)</f>
        <v>0</v>
      </c>
      <c r="BL367" s="19" t="s">
        <v>454</v>
      </c>
      <c r="BM367" s="192" t="s">
        <v>858</v>
      </c>
    </row>
    <row r="368" spans="1:65" s="14" customFormat="1">
      <c r="B368" s="205"/>
      <c r="C368" s="206"/>
      <c r="D368" s="196" t="s">
        <v>391</v>
      </c>
      <c r="E368" s="206"/>
      <c r="F368" s="208" t="s">
        <v>859</v>
      </c>
      <c r="G368" s="206"/>
      <c r="H368" s="209">
        <v>19.204999999999998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391</v>
      </c>
      <c r="AU368" s="215" t="s">
        <v>85</v>
      </c>
      <c r="AV368" s="14" t="s">
        <v>85</v>
      </c>
      <c r="AW368" s="14" t="s">
        <v>4</v>
      </c>
      <c r="AX368" s="14" t="s">
        <v>83</v>
      </c>
      <c r="AY368" s="215" t="s">
        <v>381</v>
      </c>
    </row>
    <row r="369" spans="1:65" s="2" customFormat="1" ht="24.2" customHeight="1">
      <c r="A369" s="36"/>
      <c r="B369" s="37"/>
      <c r="C369" s="181" t="s">
        <v>860</v>
      </c>
      <c r="D369" s="181" t="s">
        <v>384</v>
      </c>
      <c r="E369" s="182" t="s">
        <v>861</v>
      </c>
      <c r="F369" s="183" t="s">
        <v>862</v>
      </c>
      <c r="G369" s="184" t="s">
        <v>411</v>
      </c>
      <c r="H369" s="185">
        <v>2.7</v>
      </c>
      <c r="I369" s="186"/>
      <c r="J369" s="187">
        <f>ROUND(I369*H369,2)</f>
        <v>0</v>
      </c>
      <c r="K369" s="183" t="s">
        <v>388</v>
      </c>
      <c r="L369" s="41"/>
      <c r="M369" s="188" t="s">
        <v>19</v>
      </c>
      <c r="N369" s="189" t="s">
        <v>47</v>
      </c>
      <c r="O369" s="66"/>
      <c r="P369" s="190">
        <f>O369*H369</f>
        <v>0</v>
      </c>
      <c r="Q369" s="190">
        <v>5.8E-4</v>
      </c>
      <c r="R369" s="190">
        <f>Q369*H369</f>
        <v>1.5660000000000001E-3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85</v>
      </c>
      <c r="AY369" s="19" t="s">
        <v>381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83</v>
      </c>
      <c r="BK369" s="193">
        <f>ROUND(I369*H369,2)</f>
        <v>0</v>
      </c>
      <c r="BL369" s="19" t="s">
        <v>454</v>
      </c>
      <c r="BM369" s="192" t="s">
        <v>863</v>
      </c>
    </row>
    <row r="370" spans="1:65" s="13" customFormat="1">
      <c r="B370" s="194"/>
      <c r="C370" s="195"/>
      <c r="D370" s="196" t="s">
        <v>391</v>
      </c>
      <c r="E370" s="197" t="s">
        <v>19</v>
      </c>
      <c r="F370" s="198" t="s">
        <v>864</v>
      </c>
      <c r="G370" s="195"/>
      <c r="H370" s="197" t="s">
        <v>19</v>
      </c>
      <c r="I370" s="199"/>
      <c r="J370" s="195"/>
      <c r="K370" s="195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391</v>
      </c>
      <c r="AU370" s="204" t="s">
        <v>85</v>
      </c>
      <c r="AV370" s="13" t="s">
        <v>83</v>
      </c>
      <c r="AW370" s="13" t="s">
        <v>37</v>
      </c>
      <c r="AX370" s="13" t="s">
        <v>76</v>
      </c>
      <c r="AY370" s="204" t="s">
        <v>381</v>
      </c>
    </row>
    <row r="371" spans="1:65" s="14" customFormat="1">
      <c r="B371" s="205"/>
      <c r="C371" s="206"/>
      <c r="D371" s="196" t="s">
        <v>391</v>
      </c>
      <c r="E371" s="207" t="s">
        <v>19</v>
      </c>
      <c r="F371" s="208" t="s">
        <v>865</v>
      </c>
      <c r="G371" s="206"/>
      <c r="H371" s="209">
        <v>2.7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391</v>
      </c>
      <c r="AU371" s="215" t="s">
        <v>85</v>
      </c>
      <c r="AV371" s="14" t="s">
        <v>85</v>
      </c>
      <c r="AW371" s="14" t="s">
        <v>37</v>
      </c>
      <c r="AX371" s="14" t="s">
        <v>76</v>
      </c>
      <c r="AY371" s="215" t="s">
        <v>381</v>
      </c>
    </row>
    <row r="372" spans="1:65" s="15" customFormat="1">
      <c r="B372" s="216"/>
      <c r="C372" s="217"/>
      <c r="D372" s="196" t="s">
        <v>391</v>
      </c>
      <c r="E372" s="218" t="s">
        <v>19</v>
      </c>
      <c r="F372" s="219" t="s">
        <v>394</v>
      </c>
      <c r="G372" s="217"/>
      <c r="H372" s="220">
        <v>2.7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391</v>
      </c>
      <c r="AU372" s="226" t="s">
        <v>85</v>
      </c>
      <c r="AV372" s="15" t="s">
        <v>389</v>
      </c>
      <c r="AW372" s="15" t="s">
        <v>37</v>
      </c>
      <c r="AX372" s="15" t="s">
        <v>83</v>
      </c>
      <c r="AY372" s="226" t="s">
        <v>381</v>
      </c>
    </row>
    <row r="373" spans="1:65" s="2" customFormat="1" ht="24.2" customHeight="1">
      <c r="A373" s="36"/>
      <c r="B373" s="37"/>
      <c r="C373" s="227" t="s">
        <v>866</v>
      </c>
      <c r="D373" s="227" t="s">
        <v>465</v>
      </c>
      <c r="E373" s="228" t="s">
        <v>867</v>
      </c>
      <c r="F373" s="229" t="s">
        <v>868</v>
      </c>
      <c r="G373" s="230" t="s">
        <v>411</v>
      </c>
      <c r="H373" s="231">
        <v>2.97</v>
      </c>
      <c r="I373" s="232"/>
      <c r="J373" s="233">
        <f>ROUND(I373*H373,2)</f>
        <v>0</v>
      </c>
      <c r="K373" s="229" t="s">
        <v>388</v>
      </c>
      <c r="L373" s="234"/>
      <c r="M373" s="235" t="s">
        <v>19</v>
      </c>
      <c r="N373" s="236" t="s">
        <v>47</v>
      </c>
      <c r="O373" s="66"/>
      <c r="P373" s="190">
        <f>O373*H373</f>
        <v>0</v>
      </c>
      <c r="Q373" s="190">
        <v>1.2E-2</v>
      </c>
      <c r="R373" s="190">
        <f>Q373*H373</f>
        <v>3.5640000000000005E-2</v>
      </c>
      <c r="S373" s="190">
        <v>0</v>
      </c>
      <c r="T373" s="191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468</v>
      </c>
      <c r="AT373" s="192" t="s">
        <v>465</v>
      </c>
      <c r="AU373" s="192" t="s">
        <v>85</v>
      </c>
      <c r="AY373" s="19" t="s">
        <v>381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9" t="s">
        <v>83</v>
      </c>
      <c r="BK373" s="193">
        <f>ROUND(I373*H373,2)</f>
        <v>0</v>
      </c>
      <c r="BL373" s="19" t="s">
        <v>454</v>
      </c>
      <c r="BM373" s="192" t="s">
        <v>869</v>
      </c>
    </row>
    <row r="374" spans="1:65" s="14" customFormat="1">
      <c r="B374" s="205"/>
      <c r="C374" s="206"/>
      <c r="D374" s="196" t="s">
        <v>391</v>
      </c>
      <c r="E374" s="206"/>
      <c r="F374" s="208" t="s">
        <v>870</v>
      </c>
      <c r="G374" s="206"/>
      <c r="H374" s="209">
        <v>2.97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391</v>
      </c>
      <c r="AU374" s="215" t="s">
        <v>85</v>
      </c>
      <c r="AV374" s="14" t="s">
        <v>85</v>
      </c>
      <c r="AW374" s="14" t="s">
        <v>4</v>
      </c>
      <c r="AX374" s="14" t="s">
        <v>83</v>
      </c>
      <c r="AY374" s="215" t="s">
        <v>381</v>
      </c>
    </row>
    <row r="375" spans="1:65" s="2" customFormat="1" ht="24.2" customHeight="1">
      <c r="A375" s="36"/>
      <c r="B375" s="37"/>
      <c r="C375" s="181" t="s">
        <v>871</v>
      </c>
      <c r="D375" s="181" t="s">
        <v>384</v>
      </c>
      <c r="E375" s="182" t="s">
        <v>872</v>
      </c>
      <c r="F375" s="183" t="s">
        <v>873</v>
      </c>
      <c r="G375" s="184" t="s">
        <v>422</v>
      </c>
      <c r="H375" s="185">
        <v>48.14</v>
      </c>
      <c r="I375" s="186"/>
      <c r="J375" s="187">
        <f>ROUND(I375*H375,2)</f>
        <v>0</v>
      </c>
      <c r="K375" s="183" t="s">
        <v>388</v>
      </c>
      <c r="L375" s="41"/>
      <c r="M375" s="188" t="s">
        <v>19</v>
      </c>
      <c r="N375" s="189" t="s">
        <v>47</v>
      </c>
      <c r="O375" s="66"/>
      <c r="P375" s="190">
        <f>O375*H375</f>
        <v>0</v>
      </c>
      <c r="Q375" s="190">
        <v>5.0000000000000001E-4</v>
      </c>
      <c r="R375" s="190">
        <f>Q375*H375</f>
        <v>2.4070000000000001E-2</v>
      </c>
      <c r="S375" s="190">
        <v>0</v>
      </c>
      <c r="T375" s="191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454</v>
      </c>
      <c r="AT375" s="192" t="s">
        <v>384</v>
      </c>
      <c r="AU375" s="192" t="s">
        <v>85</v>
      </c>
      <c r="AY375" s="19" t="s">
        <v>381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9" t="s">
        <v>83</v>
      </c>
      <c r="BK375" s="193">
        <f>ROUND(I375*H375,2)</f>
        <v>0</v>
      </c>
      <c r="BL375" s="19" t="s">
        <v>454</v>
      </c>
      <c r="BM375" s="192" t="s">
        <v>874</v>
      </c>
    </row>
    <row r="376" spans="1:65" s="13" customFormat="1">
      <c r="B376" s="194"/>
      <c r="C376" s="195"/>
      <c r="D376" s="196" t="s">
        <v>391</v>
      </c>
      <c r="E376" s="197" t="s">
        <v>19</v>
      </c>
      <c r="F376" s="198" t="s">
        <v>875</v>
      </c>
      <c r="G376" s="195"/>
      <c r="H376" s="197" t="s">
        <v>19</v>
      </c>
      <c r="I376" s="199"/>
      <c r="J376" s="195"/>
      <c r="K376" s="195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391</v>
      </c>
      <c r="AU376" s="204" t="s">
        <v>85</v>
      </c>
      <c r="AV376" s="13" t="s">
        <v>83</v>
      </c>
      <c r="AW376" s="13" t="s">
        <v>37</v>
      </c>
      <c r="AX376" s="13" t="s">
        <v>76</v>
      </c>
      <c r="AY376" s="204" t="s">
        <v>381</v>
      </c>
    </row>
    <row r="377" spans="1:65" s="14" customFormat="1">
      <c r="B377" s="205"/>
      <c r="C377" s="206"/>
      <c r="D377" s="196" t="s">
        <v>391</v>
      </c>
      <c r="E377" s="207" t="s">
        <v>19</v>
      </c>
      <c r="F377" s="208" t="s">
        <v>876</v>
      </c>
      <c r="G377" s="206"/>
      <c r="H377" s="209">
        <v>10.35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391</v>
      </c>
      <c r="AU377" s="215" t="s">
        <v>85</v>
      </c>
      <c r="AV377" s="14" t="s">
        <v>85</v>
      </c>
      <c r="AW377" s="14" t="s">
        <v>37</v>
      </c>
      <c r="AX377" s="14" t="s">
        <v>76</v>
      </c>
      <c r="AY377" s="215" t="s">
        <v>381</v>
      </c>
    </row>
    <row r="378" spans="1:65" s="14" customFormat="1">
      <c r="B378" s="205"/>
      <c r="C378" s="206"/>
      <c r="D378" s="196" t="s">
        <v>391</v>
      </c>
      <c r="E378" s="207" t="s">
        <v>19</v>
      </c>
      <c r="F378" s="208" t="s">
        <v>877</v>
      </c>
      <c r="G378" s="206"/>
      <c r="H378" s="209">
        <v>5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391</v>
      </c>
      <c r="AU378" s="215" t="s">
        <v>85</v>
      </c>
      <c r="AV378" s="14" t="s">
        <v>85</v>
      </c>
      <c r="AW378" s="14" t="s">
        <v>37</v>
      </c>
      <c r="AX378" s="14" t="s">
        <v>76</v>
      </c>
      <c r="AY378" s="215" t="s">
        <v>381</v>
      </c>
    </row>
    <row r="379" spans="1:65" s="14" customFormat="1">
      <c r="B379" s="205"/>
      <c r="C379" s="206"/>
      <c r="D379" s="196" t="s">
        <v>391</v>
      </c>
      <c r="E379" s="207" t="s">
        <v>19</v>
      </c>
      <c r="F379" s="208" t="s">
        <v>878</v>
      </c>
      <c r="G379" s="206"/>
      <c r="H379" s="209">
        <v>2.63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391</v>
      </c>
      <c r="AU379" s="215" t="s">
        <v>85</v>
      </c>
      <c r="AV379" s="14" t="s">
        <v>85</v>
      </c>
      <c r="AW379" s="14" t="s">
        <v>37</v>
      </c>
      <c r="AX379" s="14" t="s">
        <v>76</v>
      </c>
      <c r="AY379" s="215" t="s">
        <v>381</v>
      </c>
    </row>
    <row r="380" spans="1:65" s="14" customFormat="1">
      <c r="B380" s="205"/>
      <c r="C380" s="206"/>
      <c r="D380" s="196" t="s">
        <v>391</v>
      </c>
      <c r="E380" s="207" t="s">
        <v>19</v>
      </c>
      <c r="F380" s="208" t="s">
        <v>879</v>
      </c>
      <c r="G380" s="206"/>
      <c r="H380" s="209">
        <v>5.01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391</v>
      </c>
      <c r="AU380" s="215" t="s">
        <v>85</v>
      </c>
      <c r="AV380" s="14" t="s">
        <v>85</v>
      </c>
      <c r="AW380" s="14" t="s">
        <v>37</v>
      </c>
      <c r="AX380" s="14" t="s">
        <v>76</v>
      </c>
      <c r="AY380" s="215" t="s">
        <v>381</v>
      </c>
    </row>
    <row r="381" spans="1:65" s="14" customFormat="1">
      <c r="B381" s="205"/>
      <c r="C381" s="206"/>
      <c r="D381" s="196" t="s">
        <v>391</v>
      </c>
      <c r="E381" s="207" t="s">
        <v>19</v>
      </c>
      <c r="F381" s="208" t="s">
        <v>880</v>
      </c>
      <c r="G381" s="206"/>
      <c r="H381" s="209">
        <v>5.62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391</v>
      </c>
      <c r="AU381" s="215" t="s">
        <v>85</v>
      </c>
      <c r="AV381" s="14" t="s">
        <v>85</v>
      </c>
      <c r="AW381" s="14" t="s">
        <v>37</v>
      </c>
      <c r="AX381" s="14" t="s">
        <v>76</v>
      </c>
      <c r="AY381" s="215" t="s">
        <v>381</v>
      </c>
    </row>
    <row r="382" spans="1:65" s="14" customFormat="1">
      <c r="B382" s="205"/>
      <c r="C382" s="206"/>
      <c r="D382" s="196" t="s">
        <v>391</v>
      </c>
      <c r="E382" s="207" t="s">
        <v>19</v>
      </c>
      <c r="F382" s="208" t="s">
        <v>880</v>
      </c>
      <c r="G382" s="206"/>
      <c r="H382" s="209">
        <v>5.62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391</v>
      </c>
      <c r="AU382" s="215" t="s">
        <v>85</v>
      </c>
      <c r="AV382" s="14" t="s">
        <v>85</v>
      </c>
      <c r="AW382" s="14" t="s">
        <v>37</v>
      </c>
      <c r="AX382" s="14" t="s">
        <v>76</v>
      </c>
      <c r="AY382" s="215" t="s">
        <v>381</v>
      </c>
    </row>
    <row r="383" spans="1:65" s="14" customFormat="1">
      <c r="B383" s="205"/>
      <c r="C383" s="206"/>
      <c r="D383" s="196" t="s">
        <v>391</v>
      </c>
      <c r="E383" s="207" t="s">
        <v>19</v>
      </c>
      <c r="F383" s="208" t="s">
        <v>881</v>
      </c>
      <c r="G383" s="206"/>
      <c r="H383" s="209">
        <v>4.21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391</v>
      </c>
      <c r="AU383" s="215" t="s">
        <v>85</v>
      </c>
      <c r="AV383" s="14" t="s">
        <v>85</v>
      </c>
      <c r="AW383" s="14" t="s">
        <v>37</v>
      </c>
      <c r="AX383" s="14" t="s">
        <v>76</v>
      </c>
      <c r="AY383" s="215" t="s">
        <v>381</v>
      </c>
    </row>
    <row r="384" spans="1:65" s="14" customFormat="1">
      <c r="B384" s="205"/>
      <c r="C384" s="206"/>
      <c r="D384" s="196" t="s">
        <v>391</v>
      </c>
      <c r="E384" s="207" t="s">
        <v>19</v>
      </c>
      <c r="F384" s="208" t="s">
        <v>882</v>
      </c>
      <c r="G384" s="206"/>
      <c r="H384" s="209">
        <v>9.6999999999999993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391</v>
      </c>
      <c r="AU384" s="215" t="s">
        <v>85</v>
      </c>
      <c r="AV384" s="14" t="s">
        <v>85</v>
      </c>
      <c r="AW384" s="14" t="s">
        <v>37</v>
      </c>
      <c r="AX384" s="14" t="s">
        <v>76</v>
      </c>
      <c r="AY384" s="215" t="s">
        <v>381</v>
      </c>
    </row>
    <row r="385" spans="1:65" s="15" customFormat="1">
      <c r="B385" s="216"/>
      <c r="C385" s="217"/>
      <c r="D385" s="196" t="s">
        <v>391</v>
      </c>
      <c r="E385" s="218" t="s">
        <v>19</v>
      </c>
      <c r="F385" s="219" t="s">
        <v>394</v>
      </c>
      <c r="G385" s="217"/>
      <c r="H385" s="220">
        <v>48.14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391</v>
      </c>
      <c r="AU385" s="226" t="s">
        <v>85</v>
      </c>
      <c r="AV385" s="15" t="s">
        <v>389</v>
      </c>
      <c r="AW385" s="15" t="s">
        <v>37</v>
      </c>
      <c r="AX385" s="15" t="s">
        <v>83</v>
      </c>
      <c r="AY385" s="226" t="s">
        <v>381</v>
      </c>
    </row>
    <row r="386" spans="1:65" s="2" customFormat="1" ht="24.2" customHeight="1">
      <c r="A386" s="36"/>
      <c r="B386" s="37"/>
      <c r="C386" s="181" t="s">
        <v>883</v>
      </c>
      <c r="D386" s="181" t="s">
        <v>384</v>
      </c>
      <c r="E386" s="182" t="s">
        <v>884</v>
      </c>
      <c r="F386" s="183" t="s">
        <v>885</v>
      </c>
      <c r="G386" s="184" t="s">
        <v>422</v>
      </c>
      <c r="H386" s="185">
        <v>66.400000000000006</v>
      </c>
      <c r="I386" s="186"/>
      <c r="J386" s="187">
        <f>ROUND(I386*H386,2)</f>
        <v>0</v>
      </c>
      <c r="K386" s="183" t="s">
        <v>388</v>
      </c>
      <c r="L386" s="41"/>
      <c r="M386" s="188" t="s">
        <v>19</v>
      </c>
      <c r="N386" s="189" t="s">
        <v>47</v>
      </c>
      <c r="O386" s="66"/>
      <c r="P386" s="190">
        <f>O386*H386</f>
        <v>0</v>
      </c>
      <c r="Q386" s="190">
        <v>3.0000000000000001E-5</v>
      </c>
      <c r="R386" s="190">
        <f>Q386*H386</f>
        <v>1.9920000000000003E-3</v>
      </c>
      <c r="S386" s="190">
        <v>0</v>
      </c>
      <c r="T386" s="19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454</v>
      </c>
      <c r="AT386" s="192" t="s">
        <v>384</v>
      </c>
      <c r="AU386" s="192" t="s">
        <v>85</v>
      </c>
      <c r="AY386" s="19" t="s">
        <v>381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9" t="s">
        <v>83</v>
      </c>
      <c r="BK386" s="193">
        <f>ROUND(I386*H386,2)</f>
        <v>0</v>
      </c>
      <c r="BL386" s="19" t="s">
        <v>454</v>
      </c>
      <c r="BM386" s="192" t="s">
        <v>886</v>
      </c>
    </row>
    <row r="387" spans="1:65" s="13" customFormat="1">
      <c r="B387" s="194"/>
      <c r="C387" s="195"/>
      <c r="D387" s="196" t="s">
        <v>391</v>
      </c>
      <c r="E387" s="197" t="s">
        <v>19</v>
      </c>
      <c r="F387" s="198" t="s">
        <v>887</v>
      </c>
      <c r="G387" s="195"/>
      <c r="H387" s="197" t="s">
        <v>19</v>
      </c>
      <c r="I387" s="199"/>
      <c r="J387" s="195"/>
      <c r="K387" s="195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391</v>
      </c>
      <c r="AU387" s="204" t="s">
        <v>85</v>
      </c>
      <c r="AV387" s="13" t="s">
        <v>83</v>
      </c>
      <c r="AW387" s="13" t="s">
        <v>37</v>
      </c>
      <c r="AX387" s="13" t="s">
        <v>76</v>
      </c>
      <c r="AY387" s="204" t="s">
        <v>381</v>
      </c>
    </row>
    <row r="388" spans="1:65" s="14" customFormat="1">
      <c r="B388" s="205"/>
      <c r="C388" s="206"/>
      <c r="D388" s="196" t="s">
        <v>391</v>
      </c>
      <c r="E388" s="207" t="s">
        <v>19</v>
      </c>
      <c r="F388" s="208" t="s">
        <v>888</v>
      </c>
      <c r="G388" s="206"/>
      <c r="H388" s="209">
        <v>66.400000000000006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391</v>
      </c>
      <c r="AU388" s="215" t="s">
        <v>85</v>
      </c>
      <c r="AV388" s="14" t="s">
        <v>85</v>
      </c>
      <c r="AW388" s="14" t="s">
        <v>37</v>
      </c>
      <c r="AX388" s="14" t="s">
        <v>76</v>
      </c>
      <c r="AY388" s="215" t="s">
        <v>381</v>
      </c>
    </row>
    <row r="389" spans="1:65" s="15" customFormat="1">
      <c r="B389" s="216"/>
      <c r="C389" s="217"/>
      <c r="D389" s="196" t="s">
        <v>391</v>
      </c>
      <c r="E389" s="218" t="s">
        <v>19</v>
      </c>
      <c r="F389" s="219" t="s">
        <v>394</v>
      </c>
      <c r="G389" s="217"/>
      <c r="H389" s="220">
        <v>66.400000000000006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391</v>
      </c>
      <c r="AU389" s="226" t="s">
        <v>85</v>
      </c>
      <c r="AV389" s="15" t="s">
        <v>389</v>
      </c>
      <c r="AW389" s="15" t="s">
        <v>37</v>
      </c>
      <c r="AX389" s="15" t="s">
        <v>83</v>
      </c>
      <c r="AY389" s="226" t="s">
        <v>381</v>
      </c>
    </row>
    <row r="390" spans="1:65" s="2" customFormat="1" ht="44.25" customHeight="1">
      <c r="A390" s="36"/>
      <c r="B390" s="37"/>
      <c r="C390" s="181" t="s">
        <v>889</v>
      </c>
      <c r="D390" s="181" t="s">
        <v>384</v>
      </c>
      <c r="E390" s="182" t="s">
        <v>890</v>
      </c>
      <c r="F390" s="183" t="s">
        <v>891</v>
      </c>
      <c r="G390" s="184" t="s">
        <v>404</v>
      </c>
      <c r="H390" s="185">
        <v>1.956</v>
      </c>
      <c r="I390" s="186"/>
      <c r="J390" s="187">
        <f>ROUND(I390*H390,2)</f>
        <v>0</v>
      </c>
      <c r="K390" s="183" t="s">
        <v>388</v>
      </c>
      <c r="L390" s="41"/>
      <c r="M390" s="188" t="s">
        <v>19</v>
      </c>
      <c r="N390" s="189" t="s">
        <v>47</v>
      </c>
      <c r="O390" s="66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454</v>
      </c>
      <c r="AT390" s="192" t="s">
        <v>384</v>
      </c>
      <c r="AU390" s="192" t="s">
        <v>85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454</v>
      </c>
      <c r="BM390" s="192" t="s">
        <v>892</v>
      </c>
    </row>
    <row r="391" spans="1:65" s="12" customFormat="1" ht="22.9" customHeight="1">
      <c r="B391" s="165"/>
      <c r="C391" s="166"/>
      <c r="D391" s="167" t="s">
        <v>75</v>
      </c>
      <c r="E391" s="179" t="s">
        <v>893</v>
      </c>
      <c r="F391" s="179" t="s">
        <v>894</v>
      </c>
      <c r="G391" s="166"/>
      <c r="H391" s="166"/>
      <c r="I391" s="169"/>
      <c r="J391" s="180">
        <f>BK391</f>
        <v>0</v>
      </c>
      <c r="K391" s="166"/>
      <c r="L391" s="171"/>
      <c r="M391" s="172"/>
      <c r="N391" s="173"/>
      <c r="O391" s="173"/>
      <c r="P391" s="174">
        <f>SUM(P392:P400)</f>
        <v>0</v>
      </c>
      <c r="Q391" s="173"/>
      <c r="R391" s="174">
        <f>SUM(R392:R400)</f>
        <v>3.5417000000000004E-2</v>
      </c>
      <c r="S391" s="173"/>
      <c r="T391" s="175">
        <f>SUM(T392:T400)</f>
        <v>0</v>
      </c>
      <c r="AR391" s="176" t="s">
        <v>85</v>
      </c>
      <c r="AT391" s="177" t="s">
        <v>75</v>
      </c>
      <c r="AU391" s="177" t="s">
        <v>83</v>
      </c>
      <c r="AY391" s="176" t="s">
        <v>381</v>
      </c>
      <c r="BK391" s="178">
        <f>SUM(BK392:BK400)</f>
        <v>0</v>
      </c>
    </row>
    <row r="392" spans="1:65" s="2" customFormat="1" ht="21.75" customHeight="1">
      <c r="A392" s="36"/>
      <c r="B392" s="37"/>
      <c r="C392" s="181" t="s">
        <v>895</v>
      </c>
      <c r="D392" s="181" t="s">
        <v>384</v>
      </c>
      <c r="E392" s="182" t="s">
        <v>896</v>
      </c>
      <c r="F392" s="183" t="s">
        <v>897</v>
      </c>
      <c r="G392" s="184" t="s">
        <v>411</v>
      </c>
      <c r="H392" s="185">
        <v>108.96</v>
      </c>
      <c r="I392" s="186"/>
      <c r="J392" s="187">
        <f>ROUND(I392*H392,2)</f>
        <v>0</v>
      </c>
      <c r="K392" s="183" t="s">
        <v>388</v>
      </c>
      <c r="L392" s="41"/>
      <c r="M392" s="188" t="s">
        <v>19</v>
      </c>
      <c r="N392" s="189" t="s">
        <v>47</v>
      </c>
      <c r="O392" s="66"/>
      <c r="P392" s="190">
        <f>O392*H392</f>
        <v>0</v>
      </c>
      <c r="Q392" s="190">
        <v>2.5000000000000001E-4</v>
      </c>
      <c r="R392" s="190">
        <f>Q392*H392</f>
        <v>2.724E-2</v>
      </c>
      <c r="S392" s="190">
        <v>0</v>
      </c>
      <c r="T392" s="191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2" t="s">
        <v>454</v>
      </c>
      <c r="AT392" s="192" t="s">
        <v>384</v>
      </c>
      <c r="AU392" s="192" t="s">
        <v>85</v>
      </c>
      <c r="AY392" s="19" t="s">
        <v>381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9" t="s">
        <v>83</v>
      </c>
      <c r="BK392" s="193">
        <f>ROUND(I392*H392,2)</f>
        <v>0</v>
      </c>
      <c r="BL392" s="19" t="s">
        <v>454</v>
      </c>
      <c r="BM392" s="192" t="s">
        <v>898</v>
      </c>
    </row>
    <row r="393" spans="1:65" s="13" customFormat="1">
      <c r="B393" s="194"/>
      <c r="C393" s="195"/>
      <c r="D393" s="196" t="s">
        <v>391</v>
      </c>
      <c r="E393" s="197" t="s">
        <v>19</v>
      </c>
      <c r="F393" s="198" t="s">
        <v>456</v>
      </c>
      <c r="G393" s="195"/>
      <c r="H393" s="197" t="s">
        <v>19</v>
      </c>
      <c r="I393" s="199"/>
      <c r="J393" s="195"/>
      <c r="K393" s="195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391</v>
      </c>
      <c r="AU393" s="204" t="s">
        <v>85</v>
      </c>
      <c r="AV393" s="13" t="s">
        <v>83</v>
      </c>
      <c r="AW393" s="13" t="s">
        <v>37</v>
      </c>
      <c r="AX393" s="13" t="s">
        <v>76</v>
      </c>
      <c r="AY393" s="204" t="s">
        <v>381</v>
      </c>
    </row>
    <row r="394" spans="1:65" s="14" customFormat="1">
      <c r="B394" s="205"/>
      <c r="C394" s="206"/>
      <c r="D394" s="196" t="s">
        <v>391</v>
      </c>
      <c r="E394" s="207" t="s">
        <v>19</v>
      </c>
      <c r="F394" s="208" t="s">
        <v>342</v>
      </c>
      <c r="G394" s="206"/>
      <c r="H394" s="209">
        <v>92.91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391</v>
      </c>
      <c r="AU394" s="215" t="s">
        <v>85</v>
      </c>
      <c r="AV394" s="14" t="s">
        <v>85</v>
      </c>
      <c r="AW394" s="14" t="s">
        <v>37</v>
      </c>
      <c r="AX394" s="14" t="s">
        <v>76</v>
      </c>
      <c r="AY394" s="215" t="s">
        <v>381</v>
      </c>
    </row>
    <row r="395" spans="1:65" s="14" customFormat="1">
      <c r="B395" s="205"/>
      <c r="C395" s="206"/>
      <c r="D395" s="196" t="s">
        <v>391</v>
      </c>
      <c r="E395" s="207" t="s">
        <v>19</v>
      </c>
      <c r="F395" s="208" t="s">
        <v>338</v>
      </c>
      <c r="G395" s="206"/>
      <c r="H395" s="209">
        <v>16.05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391</v>
      </c>
      <c r="AU395" s="215" t="s">
        <v>85</v>
      </c>
      <c r="AV395" s="14" t="s">
        <v>85</v>
      </c>
      <c r="AW395" s="14" t="s">
        <v>37</v>
      </c>
      <c r="AX395" s="14" t="s">
        <v>76</v>
      </c>
      <c r="AY395" s="215" t="s">
        <v>381</v>
      </c>
    </row>
    <row r="396" spans="1:65" s="15" customFormat="1">
      <c r="B396" s="216"/>
      <c r="C396" s="217"/>
      <c r="D396" s="196" t="s">
        <v>391</v>
      </c>
      <c r="E396" s="218" t="s">
        <v>19</v>
      </c>
      <c r="F396" s="219" t="s">
        <v>394</v>
      </c>
      <c r="G396" s="217"/>
      <c r="H396" s="220">
        <v>108.96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391</v>
      </c>
      <c r="AU396" s="226" t="s">
        <v>85</v>
      </c>
      <c r="AV396" s="15" t="s">
        <v>389</v>
      </c>
      <c r="AW396" s="15" t="s">
        <v>37</v>
      </c>
      <c r="AX396" s="15" t="s">
        <v>83</v>
      </c>
      <c r="AY396" s="226" t="s">
        <v>381</v>
      </c>
    </row>
    <row r="397" spans="1:65" s="2" customFormat="1" ht="24.2" customHeight="1">
      <c r="A397" s="36"/>
      <c r="B397" s="37"/>
      <c r="C397" s="181" t="s">
        <v>899</v>
      </c>
      <c r="D397" s="181" t="s">
        <v>384</v>
      </c>
      <c r="E397" s="182" t="s">
        <v>900</v>
      </c>
      <c r="F397" s="183" t="s">
        <v>901</v>
      </c>
      <c r="G397" s="184" t="s">
        <v>411</v>
      </c>
      <c r="H397" s="185">
        <v>48.1</v>
      </c>
      <c r="I397" s="186"/>
      <c r="J397" s="187">
        <f>ROUND(I397*H397,2)</f>
        <v>0</v>
      </c>
      <c r="K397" s="183" t="s">
        <v>388</v>
      </c>
      <c r="L397" s="41"/>
      <c r="M397" s="188" t="s">
        <v>19</v>
      </c>
      <c r="N397" s="189" t="s">
        <v>47</v>
      </c>
      <c r="O397" s="66"/>
      <c r="P397" s="190">
        <f>O397*H397</f>
        <v>0</v>
      </c>
      <c r="Q397" s="190">
        <v>1.7000000000000001E-4</v>
      </c>
      <c r="R397" s="190">
        <f>Q397*H397</f>
        <v>8.1770000000000002E-3</v>
      </c>
      <c r="S397" s="190">
        <v>0</v>
      </c>
      <c r="T397" s="191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2" t="s">
        <v>454</v>
      </c>
      <c r="AT397" s="192" t="s">
        <v>384</v>
      </c>
      <c r="AU397" s="192" t="s">
        <v>85</v>
      </c>
      <c r="AY397" s="19" t="s">
        <v>381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9" t="s">
        <v>83</v>
      </c>
      <c r="BK397" s="193">
        <f>ROUND(I397*H397,2)</f>
        <v>0</v>
      </c>
      <c r="BL397" s="19" t="s">
        <v>454</v>
      </c>
      <c r="BM397" s="192" t="s">
        <v>902</v>
      </c>
    </row>
    <row r="398" spans="1:65" s="13" customFormat="1">
      <c r="B398" s="194"/>
      <c r="C398" s="195"/>
      <c r="D398" s="196" t="s">
        <v>391</v>
      </c>
      <c r="E398" s="197" t="s">
        <v>19</v>
      </c>
      <c r="F398" s="198" t="s">
        <v>903</v>
      </c>
      <c r="G398" s="195"/>
      <c r="H398" s="197" t="s">
        <v>19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391</v>
      </c>
      <c r="AU398" s="204" t="s">
        <v>85</v>
      </c>
      <c r="AV398" s="13" t="s">
        <v>83</v>
      </c>
      <c r="AW398" s="13" t="s">
        <v>37</v>
      </c>
      <c r="AX398" s="13" t="s">
        <v>76</v>
      </c>
      <c r="AY398" s="204" t="s">
        <v>381</v>
      </c>
    </row>
    <row r="399" spans="1:65" s="14" customFormat="1">
      <c r="B399" s="205"/>
      <c r="C399" s="206"/>
      <c r="D399" s="196" t="s">
        <v>391</v>
      </c>
      <c r="E399" s="207" t="s">
        <v>19</v>
      </c>
      <c r="F399" s="208" t="s">
        <v>340</v>
      </c>
      <c r="G399" s="206"/>
      <c r="H399" s="209">
        <v>48.1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391</v>
      </c>
      <c r="AU399" s="215" t="s">
        <v>85</v>
      </c>
      <c r="AV399" s="14" t="s">
        <v>85</v>
      </c>
      <c r="AW399" s="14" t="s">
        <v>37</v>
      </c>
      <c r="AX399" s="14" t="s">
        <v>76</v>
      </c>
      <c r="AY399" s="215" t="s">
        <v>381</v>
      </c>
    </row>
    <row r="400" spans="1:65" s="15" customFormat="1">
      <c r="B400" s="216"/>
      <c r="C400" s="217"/>
      <c r="D400" s="196" t="s">
        <v>391</v>
      </c>
      <c r="E400" s="218" t="s">
        <v>19</v>
      </c>
      <c r="F400" s="219" t="s">
        <v>394</v>
      </c>
      <c r="G400" s="217"/>
      <c r="H400" s="220">
        <v>48.1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391</v>
      </c>
      <c r="AU400" s="226" t="s">
        <v>85</v>
      </c>
      <c r="AV400" s="15" t="s">
        <v>389</v>
      </c>
      <c r="AW400" s="15" t="s">
        <v>37</v>
      </c>
      <c r="AX400" s="15" t="s">
        <v>83</v>
      </c>
      <c r="AY400" s="226" t="s">
        <v>381</v>
      </c>
    </row>
    <row r="401" spans="1:65" s="12" customFormat="1" ht="22.9" customHeight="1">
      <c r="B401" s="165"/>
      <c r="C401" s="166"/>
      <c r="D401" s="167" t="s">
        <v>75</v>
      </c>
      <c r="E401" s="179" t="s">
        <v>904</v>
      </c>
      <c r="F401" s="179" t="s">
        <v>905</v>
      </c>
      <c r="G401" s="166"/>
      <c r="H401" s="166"/>
      <c r="I401" s="169"/>
      <c r="J401" s="180">
        <f>BK401</f>
        <v>0</v>
      </c>
      <c r="K401" s="166"/>
      <c r="L401" s="171"/>
      <c r="M401" s="172"/>
      <c r="N401" s="173"/>
      <c r="O401" s="173"/>
      <c r="P401" s="174">
        <f>SUM(P402:P415)</f>
        <v>0</v>
      </c>
      <c r="Q401" s="173"/>
      <c r="R401" s="174">
        <f>SUM(R402:R415)</f>
        <v>0.33671678000000005</v>
      </c>
      <c r="S401" s="173"/>
      <c r="T401" s="175">
        <f>SUM(T402:T415)</f>
        <v>0</v>
      </c>
      <c r="AR401" s="176" t="s">
        <v>85</v>
      </c>
      <c r="AT401" s="177" t="s">
        <v>75</v>
      </c>
      <c r="AU401" s="177" t="s">
        <v>83</v>
      </c>
      <c r="AY401" s="176" t="s">
        <v>381</v>
      </c>
      <c r="BK401" s="178">
        <f>SUM(BK402:BK415)</f>
        <v>0</v>
      </c>
    </row>
    <row r="402" spans="1:65" s="2" customFormat="1" ht="24.2" customHeight="1">
      <c r="A402" s="36"/>
      <c r="B402" s="37"/>
      <c r="C402" s="181" t="s">
        <v>906</v>
      </c>
      <c r="D402" s="181" t="s">
        <v>384</v>
      </c>
      <c r="E402" s="182" t="s">
        <v>907</v>
      </c>
      <c r="F402" s="183" t="s">
        <v>908</v>
      </c>
      <c r="G402" s="184" t="s">
        <v>411</v>
      </c>
      <c r="H402" s="185">
        <v>731.99300000000005</v>
      </c>
      <c r="I402" s="186"/>
      <c r="J402" s="187">
        <f>ROUND(I402*H402,2)</f>
        <v>0</v>
      </c>
      <c r="K402" s="183" t="s">
        <v>388</v>
      </c>
      <c r="L402" s="41"/>
      <c r="M402" s="188" t="s">
        <v>19</v>
      </c>
      <c r="N402" s="189" t="s">
        <v>47</v>
      </c>
      <c r="O402" s="66"/>
      <c r="P402" s="190">
        <f>O402*H402</f>
        <v>0</v>
      </c>
      <c r="Q402" s="190">
        <v>2.0000000000000001E-4</v>
      </c>
      <c r="R402" s="190">
        <f>Q402*H402</f>
        <v>0.14639860000000002</v>
      </c>
      <c r="S402" s="190">
        <v>0</v>
      </c>
      <c r="T402" s="191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2" t="s">
        <v>454</v>
      </c>
      <c r="AT402" s="192" t="s">
        <v>384</v>
      </c>
      <c r="AU402" s="192" t="s">
        <v>85</v>
      </c>
      <c r="AY402" s="19" t="s">
        <v>381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9" t="s">
        <v>83</v>
      </c>
      <c r="BK402" s="193">
        <f>ROUND(I402*H402,2)</f>
        <v>0</v>
      </c>
      <c r="BL402" s="19" t="s">
        <v>454</v>
      </c>
      <c r="BM402" s="192" t="s">
        <v>909</v>
      </c>
    </row>
    <row r="403" spans="1:65" s="13" customFormat="1">
      <c r="B403" s="194"/>
      <c r="C403" s="195"/>
      <c r="D403" s="196" t="s">
        <v>391</v>
      </c>
      <c r="E403" s="197" t="s">
        <v>19</v>
      </c>
      <c r="F403" s="198" t="s">
        <v>910</v>
      </c>
      <c r="G403" s="195"/>
      <c r="H403" s="197" t="s">
        <v>19</v>
      </c>
      <c r="I403" s="199"/>
      <c r="J403" s="195"/>
      <c r="K403" s="195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391</v>
      </c>
      <c r="AU403" s="204" t="s">
        <v>85</v>
      </c>
      <c r="AV403" s="13" t="s">
        <v>83</v>
      </c>
      <c r="AW403" s="13" t="s">
        <v>37</v>
      </c>
      <c r="AX403" s="13" t="s">
        <v>76</v>
      </c>
      <c r="AY403" s="204" t="s">
        <v>381</v>
      </c>
    </row>
    <row r="404" spans="1:65" s="14" customFormat="1">
      <c r="B404" s="205"/>
      <c r="C404" s="206"/>
      <c r="D404" s="196" t="s">
        <v>391</v>
      </c>
      <c r="E404" s="207" t="s">
        <v>19</v>
      </c>
      <c r="F404" s="208" t="s">
        <v>320</v>
      </c>
      <c r="G404" s="206"/>
      <c r="H404" s="209">
        <v>731.99300000000005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391</v>
      </c>
      <c r="AU404" s="215" t="s">
        <v>85</v>
      </c>
      <c r="AV404" s="14" t="s">
        <v>85</v>
      </c>
      <c r="AW404" s="14" t="s">
        <v>37</v>
      </c>
      <c r="AX404" s="14" t="s">
        <v>76</v>
      </c>
      <c r="AY404" s="215" t="s">
        <v>381</v>
      </c>
    </row>
    <row r="405" spans="1:65" s="15" customFormat="1">
      <c r="B405" s="216"/>
      <c r="C405" s="217"/>
      <c r="D405" s="196" t="s">
        <v>391</v>
      </c>
      <c r="E405" s="218" t="s">
        <v>19</v>
      </c>
      <c r="F405" s="219" t="s">
        <v>394</v>
      </c>
      <c r="G405" s="217"/>
      <c r="H405" s="220">
        <v>731.99300000000005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391</v>
      </c>
      <c r="AU405" s="226" t="s">
        <v>85</v>
      </c>
      <c r="AV405" s="15" t="s">
        <v>389</v>
      </c>
      <c r="AW405" s="15" t="s">
        <v>37</v>
      </c>
      <c r="AX405" s="15" t="s">
        <v>83</v>
      </c>
      <c r="AY405" s="226" t="s">
        <v>381</v>
      </c>
    </row>
    <row r="406" spans="1:65" s="2" customFormat="1" ht="37.9" customHeight="1">
      <c r="A406" s="36"/>
      <c r="B406" s="37"/>
      <c r="C406" s="181" t="s">
        <v>911</v>
      </c>
      <c r="D406" s="181" t="s">
        <v>384</v>
      </c>
      <c r="E406" s="182" t="s">
        <v>912</v>
      </c>
      <c r="F406" s="183" t="s">
        <v>913</v>
      </c>
      <c r="G406" s="184" t="s">
        <v>411</v>
      </c>
      <c r="H406" s="185">
        <v>731.99300000000005</v>
      </c>
      <c r="I406" s="186"/>
      <c r="J406" s="187">
        <f>ROUND(I406*H406,2)</f>
        <v>0</v>
      </c>
      <c r="K406" s="183" t="s">
        <v>388</v>
      </c>
      <c r="L406" s="41"/>
      <c r="M406" s="188" t="s">
        <v>19</v>
      </c>
      <c r="N406" s="189" t="s">
        <v>47</v>
      </c>
      <c r="O406" s="66"/>
      <c r="P406" s="190">
        <f>O406*H406</f>
        <v>0</v>
      </c>
      <c r="Q406" s="190">
        <v>2.5999999999999998E-4</v>
      </c>
      <c r="R406" s="190">
        <f>Q406*H406</f>
        <v>0.19031818</v>
      </c>
      <c r="S406" s="190">
        <v>0</v>
      </c>
      <c r="T406" s="191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454</v>
      </c>
      <c r="AT406" s="192" t="s">
        <v>384</v>
      </c>
      <c r="AU406" s="192" t="s">
        <v>85</v>
      </c>
      <c r="AY406" s="19" t="s">
        <v>381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9" t="s">
        <v>83</v>
      </c>
      <c r="BK406" s="193">
        <f>ROUND(I406*H406,2)</f>
        <v>0</v>
      </c>
      <c r="BL406" s="19" t="s">
        <v>454</v>
      </c>
      <c r="BM406" s="192" t="s">
        <v>914</v>
      </c>
    </row>
    <row r="407" spans="1:65" s="13" customFormat="1">
      <c r="B407" s="194"/>
      <c r="C407" s="195"/>
      <c r="D407" s="196" t="s">
        <v>391</v>
      </c>
      <c r="E407" s="197" t="s">
        <v>19</v>
      </c>
      <c r="F407" s="198" t="s">
        <v>915</v>
      </c>
      <c r="G407" s="195"/>
      <c r="H407" s="197" t="s">
        <v>19</v>
      </c>
      <c r="I407" s="199"/>
      <c r="J407" s="195"/>
      <c r="K407" s="195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391</v>
      </c>
      <c r="AU407" s="204" t="s">
        <v>85</v>
      </c>
      <c r="AV407" s="13" t="s">
        <v>83</v>
      </c>
      <c r="AW407" s="13" t="s">
        <v>37</v>
      </c>
      <c r="AX407" s="13" t="s">
        <v>76</v>
      </c>
      <c r="AY407" s="204" t="s">
        <v>381</v>
      </c>
    </row>
    <row r="408" spans="1:65" s="14" customFormat="1">
      <c r="B408" s="205"/>
      <c r="C408" s="206"/>
      <c r="D408" s="196" t="s">
        <v>391</v>
      </c>
      <c r="E408" s="207" t="s">
        <v>19</v>
      </c>
      <c r="F408" s="208" t="s">
        <v>322</v>
      </c>
      <c r="G408" s="206"/>
      <c r="H408" s="209">
        <v>194.08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391</v>
      </c>
      <c r="AU408" s="215" t="s">
        <v>85</v>
      </c>
      <c r="AV408" s="14" t="s">
        <v>85</v>
      </c>
      <c r="AW408" s="14" t="s">
        <v>37</v>
      </c>
      <c r="AX408" s="14" t="s">
        <v>76</v>
      </c>
      <c r="AY408" s="215" t="s">
        <v>381</v>
      </c>
    </row>
    <row r="409" spans="1:65" s="14" customFormat="1">
      <c r="B409" s="205"/>
      <c r="C409" s="206"/>
      <c r="D409" s="196" t="s">
        <v>391</v>
      </c>
      <c r="E409" s="207" t="s">
        <v>19</v>
      </c>
      <c r="F409" s="208" t="s">
        <v>325</v>
      </c>
      <c r="G409" s="206"/>
      <c r="H409" s="209">
        <v>22.23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391</v>
      </c>
      <c r="AU409" s="215" t="s">
        <v>85</v>
      </c>
      <c r="AV409" s="14" t="s">
        <v>85</v>
      </c>
      <c r="AW409" s="14" t="s">
        <v>37</v>
      </c>
      <c r="AX409" s="14" t="s">
        <v>76</v>
      </c>
      <c r="AY409" s="215" t="s">
        <v>381</v>
      </c>
    </row>
    <row r="410" spans="1:65" s="14" customFormat="1">
      <c r="B410" s="205"/>
      <c r="C410" s="206"/>
      <c r="D410" s="196" t="s">
        <v>391</v>
      </c>
      <c r="E410" s="207" t="s">
        <v>19</v>
      </c>
      <c r="F410" s="208" t="s">
        <v>328</v>
      </c>
      <c r="G410" s="206"/>
      <c r="H410" s="209">
        <v>165.791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391</v>
      </c>
      <c r="AU410" s="215" t="s">
        <v>85</v>
      </c>
      <c r="AV410" s="14" t="s">
        <v>85</v>
      </c>
      <c r="AW410" s="14" t="s">
        <v>37</v>
      </c>
      <c r="AX410" s="14" t="s">
        <v>76</v>
      </c>
      <c r="AY410" s="215" t="s">
        <v>381</v>
      </c>
    </row>
    <row r="411" spans="1:65" s="14" customFormat="1">
      <c r="B411" s="205"/>
      <c r="C411" s="206"/>
      <c r="D411" s="196" t="s">
        <v>391</v>
      </c>
      <c r="E411" s="207" t="s">
        <v>19</v>
      </c>
      <c r="F411" s="208" t="s">
        <v>916</v>
      </c>
      <c r="G411" s="206"/>
      <c r="H411" s="209">
        <v>224.83199999999999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391</v>
      </c>
      <c r="AU411" s="215" t="s">
        <v>85</v>
      </c>
      <c r="AV411" s="14" t="s">
        <v>85</v>
      </c>
      <c r="AW411" s="14" t="s">
        <v>37</v>
      </c>
      <c r="AX411" s="14" t="s">
        <v>76</v>
      </c>
      <c r="AY411" s="215" t="s">
        <v>381</v>
      </c>
    </row>
    <row r="412" spans="1:65" s="14" customFormat="1">
      <c r="B412" s="205"/>
      <c r="C412" s="206"/>
      <c r="D412" s="196" t="s">
        <v>391</v>
      </c>
      <c r="E412" s="207" t="s">
        <v>19</v>
      </c>
      <c r="F412" s="208" t="s">
        <v>917</v>
      </c>
      <c r="G412" s="206"/>
      <c r="H412" s="209">
        <v>211.65600000000001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391</v>
      </c>
      <c r="AU412" s="215" t="s">
        <v>85</v>
      </c>
      <c r="AV412" s="14" t="s">
        <v>85</v>
      </c>
      <c r="AW412" s="14" t="s">
        <v>37</v>
      </c>
      <c r="AX412" s="14" t="s">
        <v>76</v>
      </c>
      <c r="AY412" s="215" t="s">
        <v>381</v>
      </c>
    </row>
    <row r="413" spans="1:65" s="14" customFormat="1">
      <c r="B413" s="205"/>
      <c r="C413" s="206"/>
      <c r="D413" s="196" t="s">
        <v>391</v>
      </c>
      <c r="E413" s="207" t="s">
        <v>19</v>
      </c>
      <c r="F413" s="208" t="s">
        <v>918</v>
      </c>
      <c r="G413" s="206"/>
      <c r="H413" s="209">
        <v>-69.896000000000001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391</v>
      </c>
      <c r="AU413" s="215" t="s">
        <v>85</v>
      </c>
      <c r="AV413" s="14" t="s">
        <v>85</v>
      </c>
      <c r="AW413" s="14" t="s">
        <v>37</v>
      </c>
      <c r="AX413" s="14" t="s">
        <v>76</v>
      </c>
      <c r="AY413" s="215" t="s">
        <v>381</v>
      </c>
    </row>
    <row r="414" spans="1:65" s="14" customFormat="1">
      <c r="B414" s="205"/>
      <c r="C414" s="206"/>
      <c r="D414" s="196" t="s">
        <v>391</v>
      </c>
      <c r="E414" s="207" t="s">
        <v>19</v>
      </c>
      <c r="F414" s="208" t="s">
        <v>919</v>
      </c>
      <c r="G414" s="206"/>
      <c r="H414" s="209">
        <v>-16.7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391</v>
      </c>
      <c r="AU414" s="215" t="s">
        <v>85</v>
      </c>
      <c r="AV414" s="14" t="s">
        <v>85</v>
      </c>
      <c r="AW414" s="14" t="s">
        <v>37</v>
      </c>
      <c r="AX414" s="14" t="s">
        <v>76</v>
      </c>
      <c r="AY414" s="215" t="s">
        <v>381</v>
      </c>
    </row>
    <row r="415" spans="1:65" s="15" customFormat="1">
      <c r="B415" s="216"/>
      <c r="C415" s="217"/>
      <c r="D415" s="196" t="s">
        <v>391</v>
      </c>
      <c r="E415" s="218" t="s">
        <v>320</v>
      </c>
      <c r="F415" s="219" t="s">
        <v>394</v>
      </c>
      <c r="G415" s="217"/>
      <c r="H415" s="220">
        <v>731.99300000000005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391</v>
      </c>
      <c r="AU415" s="226" t="s">
        <v>85</v>
      </c>
      <c r="AV415" s="15" t="s">
        <v>389</v>
      </c>
      <c r="AW415" s="15" t="s">
        <v>37</v>
      </c>
      <c r="AX415" s="15" t="s">
        <v>83</v>
      </c>
      <c r="AY415" s="226" t="s">
        <v>381</v>
      </c>
    </row>
    <row r="416" spans="1:65" s="12" customFormat="1" ht="25.9" customHeight="1">
      <c r="B416" s="165"/>
      <c r="C416" s="166"/>
      <c r="D416" s="167" t="s">
        <v>75</v>
      </c>
      <c r="E416" s="168" t="s">
        <v>920</v>
      </c>
      <c r="F416" s="168" t="s">
        <v>921</v>
      </c>
      <c r="G416" s="166"/>
      <c r="H416" s="166"/>
      <c r="I416" s="169"/>
      <c r="J416" s="170">
        <f>BK416</f>
        <v>0</v>
      </c>
      <c r="K416" s="166"/>
      <c r="L416" s="171"/>
      <c r="M416" s="172"/>
      <c r="N416" s="173"/>
      <c r="O416" s="173"/>
      <c r="P416" s="174">
        <f>SUM(P417:P431)</f>
        <v>0</v>
      </c>
      <c r="Q416" s="173"/>
      <c r="R416" s="174">
        <f>SUM(R417:R431)</f>
        <v>0</v>
      </c>
      <c r="S416" s="173"/>
      <c r="T416" s="175">
        <f>SUM(T417:T431)</f>
        <v>0</v>
      </c>
      <c r="AR416" s="176" t="s">
        <v>389</v>
      </c>
      <c r="AT416" s="177" t="s">
        <v>75</v>
      </c>
      <c r="AU416" s="177" t="s">
        <v>76</v>
      </c>
      <c r="AY416" s="176" t="s">
        <v>381</v>
      </c>
      <c r="BK416" s="178">
        <f>SUM(BK417:BK431)</f>
        <v>0</v>
      </c>
    </row>
    <row r="417" spans="1:65" s="2" customFormat="1" ht="24.2" customHeight="1">
      <c r="A417" s="36"/>
      <c r="B417" s="37"/>
      <c r="C417" s="181" t="s">
        <v>922</v>
      </c>
      <c r="D417" s="181" t="s">
        <v>384</v>
      </c>
      <c r="E417" s="182" t="s">
        <v>923</v>
      </c>
      <c r="F417" s="183" t="s">
        <v>924</v>
      </c>
      <c r="G417" s="184" t="s">
        <v>607</v>
      </c>
      <c r="H417" s="185">
        <v>3</v>
      </c>
      <c r="I417" s="186"/>
      <c r="J417" s="187">
        <f t="shared" ref="J417:J431" si="10">ROUND(I417*H417,2)</f>
        <v>0</v>
      </c>
      <c r="K417" s="183" t="s">
        <v>432</v>
      </c>
      <c r="L417" s="41"/>
      <c r="M417" s="188" t="s">
        <v>19</v>
      </c>
      <c r="N417" s="189" t="s">
        <v>47</v>
      </c>
      <c r="O417" s="66"/>
      <c r="P417" s="190">
        <f t="shared" ref="P417:P431" si="11">O417*H417</f>
        <v>0</v>
      </c>
      <c r="Q417" s="190">
        <v>0</v>
      </c>
      <c r="R417" s="190">
        <f t="shared" ref="R417:R431" si="12">Q417*H417</f>
        <v>0</v>
      </c>
      <c r="S417" s="190">
        <v>0</v>
      </c>
      <c r="T417" s="191">
        <f t="shared" ref="T417:T431" si="13"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2" t="s">
        <v>389</v>
      </c>
      <c r="AT417" s="192" t="s">
        <v>384</v>
      </c>
      <c r="AU417" s="192" t="s">
        <v>83</v>
      </c>
      <c r="AY417" s="19" t="s">
        <v>381</v>
      </c>
      <c r="BE417" s="193">
        <f t="shared" ref="BE417:BE431" si="14">IF(N417="základní",J417,0)</f>
        <v>0</v>
      </c>
      <c r="BF417" s="193">
        <f t="shared" ref="BF417:BF431" si="15">IF(N417="snížená",J417,0)</f>
        <v>0</v>
      </c>
      <c r="BG417" s="193">
        <f t="shared" ref="BG417:BG431" si="16">IF(N417="zákl. přenesená",J417,0)</f>
        <v>0</v>
      </c>
      <c r="BH417" s="193">
        <f t="shared" ref="BH417:BH431" si="17">IF(N417="sníž. přenesená",J417,0)</f>
        <v>0</v>
      </c>
      <c r="BI417" s="193">
        <f t="shared" ref="BI417:BI431" si="18">IF(N417="nulová",J417,0)</f>
        <v>0</v>
      </c>
      <c r="BJ417" s="19" t="s">
        <v>83</v>
      </c>
      <c r="BK417" s="193">
        <f t="shared" ref="BK417:BK431" si="19">ROUND(I417*H417,2)</f>
        <v>0</v>
      </c>
      <c r="BL417" s="19" t="s">
        <v>389</v>
      </c>
      <c r="BM417" s="192" t="s">
        <v>925</v>
      </c>
    </row>
    <row r="418" spans="1:65" s="2" customFormat="1" ht="37.9" customHeight="1">
      <c r="A418" s="36"/>
      <c r="B418" s="37"/>
      <c r="C418" s="181" t="s">
        <v>926</v>
      </c>
      <c r="D418" s="181" t="s">
        <v>384</v>
      </c>
      <c r="E418" s="182" t="s">
        <v>927</v>
      </c>
      <c r="F418" s="183" t="s">
        <v>928</v>
      </c>
      <c r="G418" s="184" t="s">
        <v>607</v>
      </c>
      <c r="H418" s="185">
        <v>1</v>
      </c>
      <c r="I418" s="186"/>
      <c r="J418" s="187">
        <f t="shared" si="10"/>
        <v>0</v>
      </c>
      <c r="K418" s="183" t="s">
        <v>432</v>
      </c>
      <c r="L418" s="41"/>
      <c r="M418" s="188" t="s">
        <v>19</v>
      </c>
      <c r="N418" s="189" t="s">
        <v>47</v>
      </c>
      <c r="O418" s="66"/>
      <c r="P418" s="190">
        <f t="shared" si="11"/>
        <v>0</v>
      </c>
      <c r="Q418" s="190">
        <v>0</v>
      </c>
      <c r="R418" s="190">
        <f t="shared" si="12"/>
        <v>0</v>
      </c>
      <c r="S418" s="190">
        <v>0</v>
      </c>
      <c r="T418" s="191">
        <f t="shared" si="13"/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2" t="s">
        <v>389</v>
      </c>
      <c r="AT418" s="192" t="s">
        <v>384</v>
      </c>
      <c r="AU418" s="192" t="s">
        <v>83</v>
      </c>
      <c r="AY418" s="19" t="s">
        <v>381</v>
      </c>
      <c r="BE418" s="193">
        <f t="shared" si="14"/>
        <v>0</v>
      </c>
      <c r="BF418" s="193">
        <f t="shared" si="15"/>
        <v>0</v>
      </c>
      <c r="BG418" s="193">
        <f t="shared" si="16"/>
        <v>0</v>
      </c>
      <c r="BH418" s="193">
        <f t="shared" si="17"/>
        <v>0</v>
      </c>
      <c r="BI418" s="193">
        <f t="shared" si="18"/>
        <v>0</v>
      </c>
      <c r="BJ418" s="19" t="s">
        <v>83</v>
      </c>
      <c r="BK418" s="193">
        <f t="shared" si="19"/>
        <v>0</v>
      </c>
      <c r="BL418" s="19" t="s">
        <v>389</v>
      </c>
      <c r="BM418" s="192" t="s">
        <v>929</v>
      </c>
    </row>
    <row r="419" spans="1:65" s="2" customFormat="1" ht="24.2" customHeight="1">
      <c r="A419" s="36"/>
      <c r="B419" s="37"/>
      <c r="C419" s="181" t="s">
        <v>930</v>
      </c>
      <c r="D419" s="181" t="s">
        <v>384</v>
      </c>
      <c r="E419" s="182" t="s">
        <v>931</v>
      </c>
      <c r="F419" s="183" t="s">
        <v>932</v>
      </c>
      <c r="G419" s="184" t="s">
        <v>607</v>
      </c>
      <c r="H419" s="185">
        <v>1</v>
      </c>
      <c r="I419" s="186"/>
      <c r="J419" s="187">
        <f t="shared" si="10"/>
        <v>0</v>
      </c>
      <c r="K419" s="183" t="s">
        <v>432</v>
      </c>
      <c r="L419" s="41"/>
      <c r="M419" s="188" t="s">
        <v>19</v>
      </c>
      <c r="N419" s="189" t="s">
        <v>47</v>
      </c>
      <c r="O419" s="66"/>
      <c r="P419" s="190">
        <f t="shared" si="11"/>
        <v>0</v>
      </c>
      <c r="Q419" s="190">
        <v>0</v>
      </c>
      <c r="R419" s="190">
        <f t="shared" si="12"/>
        <v>0</v>
      </c>
      <c r="S419" s="190">
        <v>0</v>
      </c>
      <c r="T419" s="191">
        <f t="shared" si="13"/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2" t="s">
        <v>389</v>
      </c>
      <c r="AT419" s="192" t="s">
        <v>384</v>
      </c>
      <c r="AU419" s="192" t="s">
        <v>83</v>
      </c>
      <c r="AY419" s="19" t="s">
        <v>381</v>
      </c>
      <c r="BE419" s="193">
        <f t="shared" si="14"/>
        <v>0</v>
      </c>
      <c r="BF419" s="193">
        <f t="shared" si="15"/>
        <v>0</v>
      </c>
      <c r="BG419" s="193">
        <f t="shared" si="16"/>
        <v>0</v>
      </c>
      <c r="BH419" s="193">
        <f t="shared" si="17"/>
        <v>0</v>
      </c>
      <c r="BI419" s="193">
        <f t="shared" si="18"/>
        <v>0</v>
      </c>
      <c r="BJ419" s="19" t="s">
        <v>83</v>
      </c>
      <c r="BK419" s="193">
        <f t="shared" si="19"/>
        <v>0</v>
      </c>
      <c r="BL419" s="19" t="s">
        <v>389</v>
      </c>
      <c r="BM419" s="192" t="s">
        <v>933</v>
      </c>
    </row>
    <row r="420" spans="1:65" s="2" customFormat="1" ht="24.2" customHeight="1">
      <c r="A420" s="36"/>
      <c r="B420" s="37"/>
      <c r="C420" s="181" t="s">
        <v>934</v>
      </c>
      <c r="D420" s="181" t="s">
        <v>384</v>
      </c>
      <c r="E420" s="182" t="s">
        <v>935</v>
      </c>
      <c r="F420" s="183" t="s">
        <v>936</v>
      </c>
      <c r="G420" s="184" t="s">
        <v>607</v>
      </c>
      <c r="H420" s="185">
        <v>1</v>
      </c>
      <c r="I420" s="186"/>
      <c r="J420" s="187">
        <f t="shared" si="10"/>
        <v>0</v>
      </c>
      <c r="K420" s="183" t="s">
        <v>432</v>
      </c>
      <c r="L420" s="41"/>
      <c r="M420" s="188" t="s">
        <v>19</v>
      </c>
      <c r="N420" s="189" t="s">
        <v>47</v>
      </c>
      <c r="O420" s="66"/>
      <c r="P420" s="190">
        <f t="shared" si="11"/>
        <v>0</v>
      </c>
      <c r="Q420" s="190">
        <v>0</v>
      </c>
      <c r="R420" s="190">
        <f t="shared" si="12"/>
        <v>0</v>
      </c>
      <c r="S420" s="190">
        <v>0</v>
      </c>
      <c r="T420" s="191">
        <f t="shared" si="13"/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389</v>
      </c>
      <c r="AT420" s="192" t="s">
        <v>384</v>
      </c>
      <c r="AU420" s="192" t="s">
        <v>83</v>
      </c>
      <c r="AY420" s="19" t="s">
        <v>381</v>
      </c>
      <c r="BE420" s="193">
        <f t="shared" si="14"/>
        <v>0</v>
      </c>
      <c r="BF420" s="193">
        <f t="shared" si="15"/>
        <v>0</v>
      </c>
      <c r="BG420" s="193">
        <f t="shared" si="16"/>
        <v>0</v>
      </c>
      <c r="BH420" s="193">
        <f t="shared" si="17"/>
        <v>0</v>
      </c>
      <c r="BI420" s="193">
        <f t="shared" si="18"/>
        <v>0</v>
      </c>
      <c r="BJ420" s="19" t="s">
        <v>83</v>
      </c>
      <c r="BK420" s="193">
        <f t="shared" si="19"/>
        <v>0</v>
      </c>
      <c r="BL420" s="19" t="s">
        <v>389</v>
      </c>
      <c r="BM420" s="192" t="s">
        <v>937</v>
      </c>
    </row>
    <row r="421" spans="1:65" s="2" customFormat="1" ht="24.2" customHeight="1">
      <c r="A421" s="36"/>
      <c r="B421" s="37"/>
      <c r="C421" s="181" t="s">
        <v>938</v>
      </c>
      <c r="D421" s="181" t="s">
        <v>384</v>
      </c>
      <c r="E421" s="182" t="s">
        <v>939</v>
      </c>
      <c r="F421" s="183" t="s">
        <v>940</v>
      </c>
      <c r="G421" s="184" t="s">
        <v>607</v>
      </c>
      <c r="H421" s="185">
        <v>3</v>
      </c>
      <c r="I421" s="186"/>
      <c r="J421" s="187">
        <f t="shared" si="10"/>
        <v>0</v>
      </c>
      <c r="K421" s="183" t="s">
        <v>432</v>
      </c>
      <c r="L421" s="41"/>
      <c r="M421" s="188" t="s">
        <v>19</v>
      </c>
      <c r="N421" s="189" t="s">
        <v>47</v>
      </c>
      <c r="O421" s="66"/>
      <c r="P421" s="190">
        <f t="shared" si="11"/>
        <v>0</v>
      </c>
      <c r="Q421" s="190">
        <v>0</v>
      </c>
      <c r="R421" s="190">
        <f t="shared" si="12"/>
        <v>0</v>
      </c>
      <c r="S421" s="190">
        <v>0</v>
      </c>
      <c r="T421" s="191">
        <f t="shared" si="13"/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2" t="s">
        <v>389</v>
      </c>
      <c r="AT421" s="192" t="s">
        <v>384</v>
      </c>
      <c r="AU421" s="192" t="s">
        <v>83</v>
      </c>
      <c r="AY421" s="19" t="s">
        <v>381</v>
      </c>
      <c r="BE421" s="193">
        <f t="shared" si="14"/>
        <v>0</v>
      </c>
      <c r="BF421" s="193">
        <f t="shared" si="15"/>
        <v>0</v>
      </c>
      <c r="BG421" s="193">
        <f t="shared" si="16"/>
        <v>0</v>
      </c>
      <c r="BH421" s="193">
        <f t="shared" si="17"/>
        <v>0</v>
      </c>
      <c r="BI421" s="193">
        <f t="shared" si="18"/>
        <v>0</v>
      </c>
      <c r="BJ421" s="19" t="s">
        <v>83</v>
      </c>
      <c r="BK421" s="193">
        <f t="shared" si="19"/>
        <v>0</v>
      </c>
      <c r="BL421" s="19" t="s">
        <v>389</v>
      </c>
      <c r="BM421" s="192" t="s">
        <v>941</v>
      </c>
    </row>
    <row r="422" spans="1:65" s="2" customFormat="1" ht="24.2" customHeight="1">
      <c r="A422" s="36"/>
      <c r="B422" s="37"/>
      <c r="C422" s="181" t="s">
        <v>942</v>
      </c>
      <c r="D422" s="181" t="s">
        <v>384</v>
      </c>
      <c r="E422" s="182" t="s">
        <v>943</v>
      </c>
      <c r="F422" s="183" t="s">
        <v>940</v>
      </c>
      <c r="G422" s="184" t="s">
        <v>607</v>
      </c>
      <c r="H422" s="185">
        <v>1</v>
      </c>
      <c r="I422" s="186"/>
      <c r="J422" s="187">
        <f t="shared" si="10"/>
        <v>0</v>
      </c>
      <c r="K422" s="183" t="s">
        <v>432</v>
      </c>
      <c r="L422" s="41"/>
      <c r="M422" s="188" t="s">
        <v>19</v>
      </c>
      <c r="N422" s="189" t="s">
        <v>47</v>
      </c>
      <c r="O422" s="66"/>
      <c r="P422" s="190">
        <f t="shared" si="11"/>
        <v>0</v>
      </c>
      <c r="Q422" s="190">
        <v>0</v>
      </c>
      <c r="R422" s="190">
        <f t="shared" si="12"/>
        <v>0</v>
      </c>
      <c r="S422" s="190">
        <v>0</v>
      </c>
      <c r="T422" s="191">
        <f t="shared" si="13"/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2" t="s">
        <v>389</v>
      </c>
      <c r="AT422" s="192" t="s">
        <v>384</v>
      </c>
      <c r="AU422" s="192" t="s">
        <v>83</v>
      </c>
      <c r="AY422" s="19" t="s">
        <v>381</v>
      </c>
      <c r="BE422" s="193">
        <f t="shared" si="14"/>
        <v>0</v>
      </c>
      <c r="BF422" s="193">
        <f t="shared" si="15"/>
        <v>0</v>
      </c>
      <c r="BG422" s="193">
        <f t="shared" si="16"/>
        <v>0</v>
      </c>
      <c r="BH422" s="193">
        <f t="shared" si="17"/>
        <v>0</v>
      </c>
      <c r="BI422" s="193">
        <f t="shared" si="18"/>
        <v>0</v>
      </c>
      <c r="BJ422" s="19" t="s">
        <v>83</v>
      </c>
      <c r="BK422" s="193">
        <f t="shared" si="19"/>
        <v>0</v>
      </c>
      <c r="BL422" s="19" t="s">
        <v>389</v>
      </c>
      <c r="BM422" s="192" t="s">
        <v>944</v>
      </c>
    </row>
    <row r="423" spans="1:65" s="2" customFormat="1" ht="24.2" customHeight="1">
      <c r="A423" s="36"/>
      <c r="B423" s="37"/>
      <c r="C423" s="181" t="s">
        <v>945</v>
      </c>
      <c r="D423" s="181" t="s">
        <v>384</v>
      </c>
      <c r="E423" s="182" t="s">
        <v>946</v>
      </c>
      <c r="F423" s="183" t="s">
        <v>947</v>
      </c>
      <c r="G423" s="184" t="s">
        <v>607</v>
      </c>
      <c r="H423" s="185">
        <v>1</v>
      </c>
      <c r="I423" s="186"/>
      <c r="J423" s="187">
        <f t="shared" si="10"/>
        <v>0</v>
      </c>
      <c r="K423" s="183" t="s">
        <v>432</v>
      </c>
      <c r="L423" s="41"/>
      <c r="M423" s="188" t="s">
        <v>19</v>
      </c>
      <c r="N423" s="189" t="s">
        <v>47</v>
      </c>
      <c r="O423" s="66"/>
      <c r="P423" s="190">
        <f t="shared" si="11"/>
        <v>0</v>
      </c>
      <c r="Q423" s="190">
        <v>0</v>
      </c>
      <c r="R423" s="190">
        <f t="shared" si="12"/>
        <v>0</v>
      </c>
      <c r="S423" s="190">
        <v>0</v>
      </c>
      <c r="T423" s="191">
        <f t="shared" si="13"/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389</v>
      </c>
      <c r="AT423" s="192" t="s">
        <v>384</v>
      </c>
      <c r="AU423" s="192" t="s">
        <v>83</v>
      </c>
      <c r="AY423" s="19" t="s">
        <v>381</v>
      </c>
      <c r="BE423" s="193">
        <f t="shared" si="14"/>
        <v>0</v>
      </c>
      <c r="BF423" s="193">
        <f t="shared" si="15"/>
        <v>0</v>
      </c>
      <c r="BG423" s="193">
        <f t="shared" si="16"/>
        <v>0</v>
      </c>
      <c r="BH423" s="193">
        <f t="shared" si="17"/>
        <v>0</v>
      </c>
      <c r="BI423" s="193">
        <f t="shared" si="18"/>
        <v>0</v>
      </c>
      <c r="BJ423" s="19" t="s">
        <v>83</v>
      </c>
      <c r="BK423" s="193">
        <f t="shared" si="19"/>
        <v>0</v>
      </c>
      <c r="BL423" s="19" t="s">
        <v>389</v>
      </c>
      <c r="BM423" s="192" t="s">
        <v>948</v>
      </c>
    </row>
    <row r="424" spans="1:65" s="2" customFormat="1" ht="37.9" customHeight="1">
      <c r="A424" s="36"/>
      <c r="B424" s="37"/>
      <c r="C424" s="181" t="s">
        <v>949</v>
      </c>
      <c r="D424" s="181" t="s">
        <v>384</v>
      </c>
      <c r="E424" s="182" t="s">
        <v>950</v>
      </c>
      <c r="F424" s="183" t="s">
        <v>951</v>
      </c>
      <c r="G424" s="184" t="s">
        <v>607</v>
      </c>
      <c r="H424" s="185">
        <v>2</v>
      </c>
      <c r="I424" s="186"/>
      <c r="J424" s="187">
        <f t="shared" si="10"/>
        <v>0</v>
      </c>
      <c r="K424" s="183" t="s">
        <v>432</v>
      </c>
      <c r="L424" s="41"/>
      <c r="M424" s="188" t="s">
        <v>19</v>
      </c>
      <c r="N424" s="189" t="s">
        <v>47</v>
      </c>
      <c r="O424" s="66"/>
      <c r="P424" s="190">
        <f t="shared" si="11"/>
        <v>0</v>
      </c>
      <c r="Q424" s="190">
        <v>0</v>
      </c>
      <c r="R424" s="190">
        <f t="shared" si="12"/>
        <v>0</v>
      </c>
      <c r="S424" s="190">
        <v>0</v>
      </c>
      <c r="T424" s="191">
        <f t="shared" si="1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2" t="s">
        <v>389</v>
      </c>
      <c r="AT424" s="192" t="s">
        <v>384</v>
      </c>
      <c r="AU424" s="192" t="s">
        <v>83</v>
      </c>
      <c r="AY424" s="19" t="s">
        <v>381</v>
      </c>
      <c r="BE424" s="193">
        <f t="shared" si="14"/>
        <v>0</v>
      </c>
      <c r="BF424" s="193">
        <f t="shared" si="15"/>
        <v>0</v>
      </c>
      <c r="BG424" s="193">
        <f t="shared" si="16"/>
        <v>0</v>
      </c>
      <c r="BH424" s="193">
        <f t="shared" si="17"/>
        <v>0</v>
      </c>
      <c r="BI424" s="193">
        <f t="shared" si="18"/>
        <v>0</v>
      </c>
      <c r="BJ424" s="19" t="s">
        <v>83</v>
      </c>
      <c r="BK424" s="193">
        <f t="shared" si="19"/>
        <v>0</v>
      </c>
      <c r="BL424" s="19" t="s">
        <v>389</v>
      </c>
      <c r="BM424" s="192" t="s">
        <v>952</v>
      </c>
    </row>
    <row r="425" spans="1:65" s="2" customFormat="1" ht="24.2" customHeight="1">
      <c r="A425" s="36"/>
      <c r="B425" s="37"/>
      <c r="C425" s="181" t="s">
        <v>953</v>
      </c>
      <c r="D425" s="181" t="s">
        <v>384</v>
      </c>
      <c r="E425" s="182" t="s">
        <v>954</v>
      </c>
      <c r="F425" s="183" t="s">
        <v>955</v>
      </c>
      <c r="G425" s="184" t="s">
        <v>607</v>
      </c>
      <c r="H425" s="185">
        <v>1</v>
      </c>
      <c r="I425" s="186"/>
      <c r="J425" s="187">
        <f t="shared" si="10"/>
        <v>0</v>
      </c>
      <c r="K425" s="183" t="s">
        <v>432</v>
      </c>
      <c r="L425" s="41"/>
      <c r="M425" s="188" t="s">
        <v>19</v>
      </c>
      <c r="N425" s="189" t="s">
        <v>47</v>
      </c>
      <c r="O425" s="66"/>
      <c r="P425" s="190">
        <f t="shared" si="11"/>
        <v>0</v>
      </c>
      <c r="Q425" s="190">
        <v>0</v>
      </c>
      <c r="R425" s="190">
        <f t="shared" si="12"/>
        <v>0</v>
      </c>
      <c r="S425" s="190">
        <v>0</v>
      </c>
      <c r="T425" s="191">
        <f t="shared" si="13"/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2" t="s">
        <v>389</v>
      </c>
      <c r="AT425" s="192" t="s">
        <v>384</v>
      </c>
      <c r="AU425" s="192" t="s">
        <v>83</v>
      </c>
      <c r="AY425" s="19" t="s">
        <v>381</v>
      </c>
      <c r="BE425" s="193">
        <f t="shared" si="14"/>
        <v>0</v>
      </c>
      <c r="BF425" s="193">
        <f t="shared" si="15"/>
        <v>0</v>
      </c>
      <c r="BG425" s="193">
        <f t="shared" si="16"/>
        <v>0</v>
      </c>
      <c r="BH425" s="193">
        <f t="shared" si="17"/>
        <v>0</v>
      </c>
      <c r="BI425" s="193">
        <f t="shared" si="18"/>
        <v>0</v>
      </c>
      <c r="BJ425" s="19" t="s">
        <v>83</v>
      </c>
      <c r="BK425" s="193">
        <f t="shared" si="19"/>
        <v>0</v>
      </c>
      <c r="BL425" s="19" t="s">
        <v>389</v>
      </c>
      <c r="BM425" s="192" t="s">
        <v>956</v>
      </c>
    </row>
    <row r="426" spans="1:65" s="2" customFormat="1" ht="37.9" customHeight="1">
      <c r="A426" s="36"/>
      <c r="B426" s="37"/>
      <c r="C426" s="181" t="s">
        <v>957</v>
      </c>
      <c r="D426" s="181" t="s">
        <v>384</v>
      </c>
      <c r="E426" s="182" t="s">
        <v>958</v>
      </c>
      <c r="F426" s="183" t="s">
        <v>959</v>
      </c>
      <c r="G426" s="184" t="s">
        <v>607</v>
      </c>
      <c r="H426" s="185">
        <v>4</v>
      </c>
      <c r="I426" s="186"/>
      <c r="J426" s="187">
        <f t="shared" si="10"/>
        <v>0</v>
      </c>
      <c r="K426" s="183" t="s">
        <v>432</v>
      </c>
      <c r="L426" s="41"/>
      <c r="M426" s="188" t="s">
        <v>19</v>
      </c>
      <c r="N426" s="189" t="s">
        <v>47</v>
      </c>
      <c r="O426" s="66"/>
      <c r="P426" s="190">
        <f t="shared" si="11"/>
        <v>0</v>
      </c>
      <c r="Q426" s="190">
        <v>0</v>
      </c>
      <c r="R426" s="190">
        <f t="shared" si="12"/>
        <v>0</v>
      </c>
      <c r="S426" s="190">
        <v>0</v>
      </c>
      <c r="T426" s="191">
        <f t="shared" si="1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2" t="s">
        <v>389</v>
      </c>
      <c r="AT426" s="192" t="s">
        <v>384</v>
      </c>
      <c r="AU426" s="192" t="s">
        <v>83</v>
      </c>
      <c r="AY426" s="19" t="s">
        <v>381</v>
      </c>
      <c r="BE426" s="193">
        <f t="shared" si="14"/>
        <v>0</v>
      </c>
      <c r="BF426" s="193">
        <f t="shared" si="15"/>
        <v>0</v>
      </c>
      <c r="BG426" s="193">
        <f t="shared" si="16"/>
        <v>0</v>
      </c>
      <c r="BH426" s="193">
        <f t="shared" si="17"/>
        <v>0</v>
      </c>
      <c r="BI426" s="193">
        <f t="shared" si="18"/>
        <v>0</v>
      </c>
      <c r="BJ426" s="19" t="s">
        <v>83</v>
      </c>
      <c r="BK426" s="193">
        <f t="shared" si="19"/>
        <v>0</v>
      </c>
      <c r="BL426" s="19" t="s">
        <v>389</v>
      </c>
      <c r="BM426" s="192" t="s">
        <v>960</v>
      </c>
    </row>
    <row r="427" spans="1:65" s="2" customFormat="1" ht="37.9" customHeight="1">
      <c r="A427" s="36"/>
      <c r="B427" s="37"/>
      <c r="C427" s="181" t="s">
        <v>961</v>
      </c>
      <c r="D427" s="181" t="s">
        <v>384</v>
      </c>
      <c r="E427" s="182" t="s">
        <v>962</v>
      </c>
      <c r="F427" s="183" t="s">
        <v>963</v>
      </c>
      <c r="G427" s="184" t="s">
        <v>607</v>
      </c>
      <c r="H427" s="185">
        <v>1</v>
      </c>
      <c r="I427" s="186"/>
      <c r="J427" s="187">
        <f t="shared" si="10"/>
        <v>0</v>
      </c>
      <c r="K427" s="183" t="s">
        <v>432</v>
      </c>
      <c r="L427" s="41"/>
      <c r="M427" s="188" t="s">
        <v>19</v>
      </c>
      <c r="N427" s="189" t="s">
        <v>47</v>
      </c>
      <c r="O427" s="66"/>
      <c r="P427" s="190">
        <f t="shared" si="11"/>
        <v>0</v>
      </c>
      <c r="Q427" s="190">
        <v>0</v>
      </c>
      <c r="R427" s="190">
        <f t="shared" si="12"/>
        <v>0</v>
      </c>
      <c r="S427" s="190">
        <v>0</v>
      </c>
      <c r="T427" s="191">
        <f t="shared" si="1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2" t="s">
        <v>389</v>
      </c>
      <c r="AT427" s="192" t="s">
        <v>384</v>
      </c>
      <c r="AU427" s="192" t="s">
        <v>83</v>
      </c>
      <c r="AY427" s="19" t="s">
        <v>381</v>
      </c>
      <c r="BE427" s="193">
        <f t="shared" si="14"/>
        <v>0</v>
      </c>
      <c r="BF427" s="193">
        <f t="shared" si="15"/>
        <v>0</v>
      </c>
      <c r="BG427" s="193">
        <f t="shared" si="16"/>
        <v>0</v>
      </c>
      <c r="BH427" s="193">
        <f t="shared" si="17"/>
        <v>0</v>
      </c>
      <c r="BI427" s="193">
        <f t="shared" si="18"/>
        <v>0</v>
      </c>
      <c r="BJ427" s="19" t="s">
        <v>83</v>
      </c>
      <c r="BK427" s="193">
        <f t="shared" si="19"/>
        <v>0</v>
      </c>
      <c r="BL427" s="19" t="s">
        <v>389</v>
      </c>
      <c r="BM427" s="192" t="s">
        <v>964</v>
      </c>
    </row>
    <row r="428" spans="1:65" s="2" customFormat="1" ht="24.2" customHeight="1">
      <c r="A428" s="36"/>
      <c r="B428" s="37"/>
      <c r="C428" s="181" t="s">
        <v>965</v>
      </c>
      <c r="D428" s="181" t="s">
        <v>384</v>
      </c>
      <c r="E428" s="182" t="s">
        <v>966</v>
      </c>
      <c r="F428" s="183" t="s">
        <v>967</v>
      </c>
      <c r="G428" s="184" t="s">
        <v>607</v>
      </c>
      <c r="H428" s="185">
        <v>2</v>
      </c>
      <c r="I428" s="186"/>
      <c r="J428" s="187">
        <f t="shared" si="10"/>
        <v>0</v>
      </c>
      <c r="K428" s="183" t="s">
        <v>432</v>
      </c>
      <c r="L428" s="41"/>
      <c r="M428" s="188" t="s">
        <v>19</v>
      </c>
      <c r="N428" s="189" t="s">
        <v>47</v>
      </c>
      <c r="O428" s="66"/>
      <c r="P428" s="190">
        <f t="shared" si="11"/>
        <v>0</v>
      </c>
      <c r="Q428" s="190">
        <v>0</v>
      </c>
      <c r="R428" s="190">
        <f t="shared" si="12"/>
        <v>0</v>
      </c>
      <c r="S428" s="190">
        <v>0</v>
      </c>
      <c r="T428" s="191">
        <f t="shared" si="1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2" t="s">
        <v>389</v>
      </c>
      <c r="AT428" s="192" t="s">
        <v>384</v>
      </c>
      <c r="AU428" s="192" t="s">
        <v>83</v>
      </c>
      <c r="AY428" s="19" t="s">
        <v>381</v>
      </c>
      <c r="BE428" s="193">
        <f t="shared" si="14"/>
        <v>0</v>
      </c>
      <c r="BF428" s="193">
        <f t="shared" si="15"/>
        <v>0</v>
      </c>
      <c r="BG428" s="193">
        <f t="shared" si="16"/>
        <v>0</v>
      </c>
      <c r="BH428" s="193">
        <f t="shared" si="17"/>
        <v>0</v>
      </c>
      <c r="BI428" s="193">
        <f t="shared" si="18"/>
        <v>0</v>
      </c>
      <c r="BJ428" s="19" t="s">
        <v>83</v>
      </c>
      <c r="BK428" s="193">
        <f t="shared" si="19"/>
        <v>0</v>
      </c>
      <c r="BL428" s="19" t="s">
        <v>389</v>
      </c>
      <c r="BM428" s="192" t="s">
        <v>968</v>
      </c>
    </row>
    <row r="429" spans="1:65" s="2" customFormat="1" ht="24.2" customHeight="1">
      <c r="A429" s="36"/>
      <c r="B429" s="37"/>
      <c r="C429" s="181" t="s">
        <v>969</v>
      </c>
      <c r="D429" s="181" t="s">
        <v>384</v>
      </c>
      <c r="E429" s="182" t="s">
        <v>970</v>
      </c>
      <c r="F429" s="183" t="s">
        <v>971</v>
      </c>
      <c r="G429" s="184" t="s">
        <v>607</v>
      </c>
      <c r="H429" s="185">
        <v>1</v>
      </c>
      <c r="I429" s="186"/>
      <c r="J429" s="187">
        <f t="shared" si="10"/>
        <v>0</v>
      </c>
      <c r="K429" s="183" t="s">
        <v>432</v>
      </c>
      <c r="L429" s="41"/>
      <c r="M429" s="188" t="s">
        <v>19</v>
      </c>
      <c r="N429" s="189" t="s">
        <v>47</v>
      </c>
      <c r="O429" s="66"/>
      <c r="P429" s="190">
        <f t="shared" si="11"/>
        <v>0</v>
      </c>
      <c r="Q429" s="190">
        <v>0</v>
      </c>
      <c r="R429" s="190">
        <f t="shared" si="12"/>
        <v>0</v>
      </c>
      <c r="S429" s="190">
        <v>0</v>
      </c>
      <c r="T429" s="191">
        <f t="shared" si="13"/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2" t="s">
        <v>389</v>
      </c>
      <c r="AT429" s="192" t="s">
        <v>384</v>
      </c>
      <c r="AU429" s="192" t="s">
        <v>83</v>
      </c>
      <c r="AY429" s="19" t="s">
        <v>381</v>
      </c>
      <c r="BE429" s="193">
        <f t="shared" si="14"/>
        <v>0</v>
      </c>
      <c r="BF429" s="193">
        <f t="shared" si="15"/>
        <v>0</v>
      </c>
      <c r="BG429" s="193">
        <f t="shared" si="16"/>
        <v>0</v>
      </c>
      <c r="BH429" s="193">
        <f t="shared" si="17"/>
        <v>0</v>
      </c>
      <c r="BI429" s="193">
        <f t="shared" si="18"/>
        <v>0</v>
      </c>
      <c r="BJ429" s="19" t="s">
        <v>83</v>
      </c>
      <c r="BK429" s="193">
        <f t="shared" si="19"/>
        <v>0</v>
      </c>
      <c r="BL429" s="19" t="s">
        <v>389</v>
      </c>
      <c r="BM429" s="192" t="s">
        <v>972</v>
      </c>
    </row>
    <row r="430" spans="1:65" s="2" customFormat="1" ht="24.2" customHeight="1">
      <c r="A430" s="36"/>
      <c r="B430" s="37"/>
      <c r="C430" s="181" t="s">
        <v>973</v>
      </c>
      <c r="D430" s="181" t="s">
        <v>384</v>
      </c>
      <c r="E430" s="182" t="s">
        <v>974</v>
      </c>
      <c r="F430" s="183" t="s">
        <v>975</v>
      </c>
      <c r="G430" s="184" t="s">
        <v>607</v>
      </c>
      <c r="H430" s="185">
        <v>6</v>
      </c>
      <c r="I430" s="186"/>
      <c r="J430" s="187">
        <f t="shared" si="10"/>
        <v>0</v>
      </c>
      <c r="K430" s="183" t="s">
        <v>432</v>
      </c>
      <c r="L430" s="41"/>
      <c r="M430" s="188" t="s">
        <v>19</v>
      </c>
      <c r="N430" s="189" t="s">
        <v>47</v>
      </c>
      <c r="O430" s="66"/>
      <c r="P430" s="190">
        <f t="shared" si="11"/>
        <v>0</v>
      </c>
      <c r="Q430" s="190">
        <v>0</v>
      </c>
      <c r="R430" s="190">
        <f t="shared" si="12"/>
        <v>0</v>
      </c>
      <c r="S430" s="190">
        <v>0</v>
      </c>
      <c r="T430" s="191">
        <f t="shared" si="1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2" t="s">
        <v>389</v>
      </c>
      <c r="AT430" s="192" t="s">
        <v>384</v>
      </c>
      <c r="AU430" s="192" t="s">
        <v>83</v>
      </c>
      <c r="AY430" s="19" t="s">
        <v>381</v>
      </c>
      <c r="BE430" s="193">
        <f t="shared" si="14"/>
        <v>0</v>
      </c>
      <c r="BF430" s="193">
        <f t="shared" si="15"/>
        <v>0</v>
      </c>
      <c r="BG430" s="193">
        <f t="shared" si="16"/>
        <v>0</v>
      </c>
      <c r="BH430" s="193">
        <f t="shared" si="17"/>
        <v>0</v>
      </c>
      <c r="BI430" s="193">
        <f t="shared" si="18"/>
        <v>0</v>
      </c>
      <c r="BJ430" s="19" t="s">
        <v>83</v>
      </c>
      <c r="BK430" s="193">
        <f t="shared" si="19"/>
        <v>0</v>
      </c>
      <c r="BL430" s="19" t="s">
        <v>389</v>
      </c>
      <c r="BM430" s="192" t="s">
        <v>976</v>
      </c>
    </row>
    <row r="431" spans="1:65" s="2" customFormat="1" ht="24.2" customHeight="1">
      <c r="A431" s="36"/>
      <c r="B431" s="37"/>
      <c r="C431" s="181" t="s">
        <v>977</v>
      </c>
      <c r="D431" s="181" t="s">
        <v>384</v>
      </c>
      <c r="E431" s="182" t="s">
        <v>978</v>
      </c>
      <c r="F431" s="183" t="s">
        <v>979</v>
      </c>
      <c r="G431" s="184" t="s">
        <v>607</v>
      </c>
      <c r="H431" s="185">
        <v>4</v>
      </c>
      <c r="I431" s="186"/>
      <c r="J431" s="187">
        <f t="shared" si="10"/>
        <v>0</v>
      </c>
      <c r="K431" s="183" t="s">
        <v>432</v>
      </c>
      <c r="L431" s="41"/>
      <c r="M431" s="248" t="s">
        <v>19</v>
      </c>
      <c r="N431" s="249" t="s">
        <v>47</v>
      </c>
      <c r="O431" s="250"/>
      <c r="P431" s="251">
        <f t="shared" si="11"/>
        <v>0</v>
      </c>
      <c r="Q431" s="251">
        <v>0</v>
      </c>
      <c r="R431" s="251">
        <f t="shared" si="12"/>
        <v>0</v>
      </c>
      <c r="S431" s="251">
        <v>0</v>
      </c>
      <c r="T431" s="252">
        <f t="shared" si="1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2" t="s">
        <v>389</v>
      </c>
      <c r="AT431" s="192" t="s">
        <v>384</v>
      </c>
      <c r="AU431" s="192" t="s">
        <v>83</v>
      </c>
      <c r="AY431" s="19" t="s">
        <v>381</v>
      </c>
      <c r="BE431" s="193">
        <f t="shared" si="14"/>
        <v>0</v>
      </c>
      <c r="BF431" s="193">
        <f t="shared" si="15"/>
        <v>0</v>
      </c>
      <c r="BG431" s="193">
        <f t="shared" si="16"/>
        <v>0</v>
      </c>
      <c r="BH431" s="193">
        <f t="shared" si="17"/>
        <v>0</v>
      </c>
      <c r="BI431" s="193">
        <f t="shared" si="18"/>
        <v>0</v>
      </c>
      <c r="BJ431" s="19" t="s">
        <v>83</v>
      </c>
      <c r="BK431" s="193">
        <f t="shared" si="19"/>
        <v>0</v>
      </c>
      <c r="BL431" s="19" t="s">
        <v>389</v>
      </c>
      <c r="BM431" s="192" t="s">
        <v>980</v>
      </c>
    </row>
    <row r="432" spans="1:65" s="2" customFormat="1" ht="6.95" customHeight="1">
      <c r="A432" s="36"/>
      <c r="B432" s="49"/>
      <c r="C432" s="50"/>
      <c r="D432" s="50"/>
      <c r="E432" s="50"/>
      <c r="F432" s="50"/>
      <c r="G432" s="50"/>
      <c r="H432" s="50"/>
      <c r="I432" s="50"/>
      <c r="J432" s="50"/>
      <c r="K432" s="50"/>
      <c r="L432" s="41"/>
      <c r="M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</row>
  </sheetData>
  <sheetProtection algorithmName="SHA-512" hashValue="uk2UPY3tQPN/GAJKizWCHbgW85Ma59G38JWMLO/yFmPAsErnjVeoCXy70LHhWGTojvqZ4bEppJX291JKEyyEzw==" saltValue="kvxj/rWDMVMcVpiRsTj/4G2Oy01dZ1arz25A4nZhVPg+aFYrQagPgSTT49bGN0f2KWRJK/BhPunSOcSOcDcMKw==" spinCount="100000" sheet="1" objects="1" scenarios="1" formatColumns="0" formatRows="0" autoFilter="0"/>
  <autoFilter ref="C101:K431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93</v>
      </c>
      <c r="AZ2" s="110" t="s">
        <v>981</v>
      </c>
      <c r="BA2" s="110" t="s">
        <v>19</v>
      </c>
      <c r="BB2" s="110" t="s">
        <v>19</v>
      </c>
      <c r="BC2" s="110" t="s">
        <v>982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983</v>
      </c>
      <c r="BA3" s="110" t="s">
        <v>19</v>
      </c>
      <c r="BB3" s="110" t="s">
        <v>19</v>
      </c>
      <c r="BC3" s="110" t="s">
        <v>984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985</v>
      </c>
      <c r="BA4" s="110" t="s">
        <v>19</v>
      </c>
      <c r="BB4" s="110" t="s">
        <v>19</v>
      </c>
      <c r="BC4" s="110" t="s">
        <v>986</v>
      </c>
      <c r="BD4" s="110" t="s">
        <v>85</v>
      </c>
    </row>
    <row r="5" spans="1:56" s="1" customFormat="1" ht="6.95" customHeight="1">
      <c r="B5" s="22"/>
      <c r="L5" s="22"/>
      <c r="AZ5" s="110" t="s">
        <v>987</v>
      </c>
      <c r="BA5" s="110" t="s">
        <v>19</v>
      </c>
      <c r="BB5" s="110" t="s">
        <v>19</v>
      </c>
      <c r="BC5" s="110" t="s">
        <v>988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989</v>
      </c>
      <c r="BA6" s="110" t="s">
        <v>19</v>
      </c>
      <c r="BB6" s="110" t="s">
        <v>19</v>
      </c>
      <c r="BC6" s="110" t="s">
        <v>990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991</v>
      </c>
      <c r="BA7" s="110" t="s">
        <v>19</v>
      </c>
      <c r="BB7" s="110" t="s">
        <v>19</v>
      </c>
      <c r="BC7" s="110" t="s">
        <v>992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993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ROUND((SUM(BE90:BE343)),  2)</f>
        <v>0</v>
      </c>
      <c r="G35" s="36"/>
      <c r="H35" s="36"/>
      <c r="I35" s="127">
        <v>0.21</v>
      </c>
      <c r="J35" s="126">
        <f>ROUND(((SUM(BE90:BE343))*I35),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ROUND((SUM(BF90:BF343)),  2)</f>
        <v>0</v>
      </c>
      <c r="G36" s="36"/>
      <c r="H36" s="36"/>
      <c r="I36" s="127">
        <v>0.15</v>
      </c>
      <c r="J36" s="126">
        <f>ROUND(((SUM(BF90:BF343))*I36),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ROUND((SUM(BG90:BG343)),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ROUND((SUM(BH90:BH343)),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ROUND((SUM(BI90:BI343)),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J138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996</v>
      </c>
      <c r="E67" s="151"/>
      <c r="F67" s="151"/>
      <c r="G67" s="151"/>
      <c r="H67" s="151"/>
      <c r="I67" s="151"/>
      <c r="J67" s="152">
        <f>J336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352</v>
      </c>
      <c r="E68" s="151"/>
      <c r="F68" s="151"/>
      <c r="G68" s="151"/>
      <c r="H68" s="151"/>
      <c r="I68" s="151"/>
      <c r="J68" s="152">
        <f>J342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327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101.02 - Betonové konstrukce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454.15334869999998</v>
      </c>
      <c r="S90" s="74"/>
      <c r="T90" s="163">
        <f>T91</f>
        <v>11.948999999999998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P92+P138+P336+P342</f>
        <v>0</v>
      </c>
      <c r="Q91" s="173"/>
      <c r="R91" s="174">
        <f>R92+R138+R336+R342</f>
        <v>454.15334869999998</v>
      </c>
      <c r="S91" s="173"/>
      <c r="T91" s="175">
        <f>T92+T138+T336+T342</f>
        <v>11.948999999999998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BK92+BK138+BK336+BK342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83</v>
      </c>
      <c r="F92" s="179" t="s">
        <v>997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SUM(P93:P137)</f>
        <v>0</v>
      </c>
      <c r="Q92" s="173"/>
      <c r="R92" s="174">
        <f>SUM(R93:R137)</f>
        <v>81.668000000000006</v>
      </c>
      <c r="S92" s="173"/>
      <c r="T92" s="175">
        <f>SUM(T93:T137)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SUM(BK93:BK137)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998</v>
      </c>
      <c r="F93" s="183" t="s">
        <v>999</v>
      </c>
      <c r="G93" s="184" t="s">
        <v>387</v>
      </c>
      <c r="H93" s="185">
        <v>157.5</v>
      </c>
      <c r="I93" s="186"/>
      <c r="J93" s="187">
        <f>ROUND(I93*H93,2)</f>
        <v>0</v>
      </c>
      <c r="K93" s="183" t="s">
        <v>388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1000</v>
      </c>
    </row>
    <row r="94" spans="1:65" s="13" customFormat="1">
      <c r="B94" s="194"/>
      <c r="C94" s="195"/>
      <c r="D94" s="196" t="s">
        <v>391</v>
      </c>
      <c r="E94" s="197" t="s">
        <v>19</v>
      </c>
      <c r="F94" s="198" t="s">
        <v>1001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391</v>
      </c>
      <c r="AU94" s="204" t="s">
        <v>85</v>
      </c>
      <c r="AV94" s="13" t="s">
        <v>83</v>
      </c>
      <c r="AW94" s="13" t="s">
        <v>37</v>
      </c>
      <c r="AX94" s="13" t="s">
        <v>76</v>
      </c>
      <c r="AY94" s="204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1002</v>
      </c>
      <c r="G95" s="206"/>
      <c r="H95" s="209">
        <v>157.5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985</v>
      </c>
      <c r="F96" s="219" t="s">
        <v>394</v>
      </c>
      <c r="G96" s="217"/>
      <c r="H96" s="220">
        <v>157.5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85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44.25" customHeight="1">
      <c r="A97" s="36"/>
      <c r="B97" s="37"/>
      <c r="C97" s="181" t="s">
        <v>85</v>
      </c>
      <c r="D97" s="181" t="s">
        <v>384</v>
      </c>
      <c r="E97" s="182" t="s">
        <v>1003</v>
      </c>
      <c r="F97" s="183" t="s">
        <v>1004</v>
      </c>
      <c r="G97" s="184" t="s">
        <v>387</v>
      </c>
      <c r="H97" s="185">
        <v>13.505000000000001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1005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1006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1007</v>
      </c>
      <c r="G99" s="206"/>
      <c r="H99" s="209">
        <v>13.505000000000001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5" customFormat="1">
      <c r="B100" s="216"/>
      <c r="C100" s="217"/>
      <c r="D100" s="196" t="s">
        <v>391</v>
      </c>
      <c r="E100" s="218" t="s">
        <v>987</v>
      </c>
      <c r="F100" s="219" t="s">
        <v>394</v>
      </c>
      <c r="G100" s="217"/>
      <c r="H100" s="220">
        <v>13.505000000000001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391</v>
      </c>
      <c r="AU100" s="226" t="s">
        <v>85</v>
      </c>
      <c r="AV100" s="15" t="s">
        <v>389</v>
      </c>
      <c r="AW100" s="15" t="s">
        <v>37</v>
      </c>
      <c r="AX100" s="15" t="s">
        <v>83</v>
      </c>
      <c r="AY100" s="226" t="s">
        <v>381</v>
      </c>
    </row>
    <row r="101" spans="1:65" s="2" customFormat="1" ht="62.65" customHeight="1">
      <c r="A101" s="36"/>
      <c r="B101" s="37"/>
      <c r="C101" s="181" t="s">
        <v>398</v>
      </c>
      <c r="D101" s="181" t="s">
        <v>384</v>
      </c>
      <c r="E101" s="182" t="s">
        <v>1008</v>
      </c>
      <c r="F101" s="183" t="s">
        <v>1009</v>
      </c>
      <c r="G101" s="184" t="s">
        <v>387</v>
      </c>
      <c r="H101" s="185">
        <v>298.47800000000001</v>
      </c>
      <c r="I101" s="186"/>
      <c r="J101" s="187">
        <f>ROUND(I101*H101,2)</f>
        <v>0</v>
      </c>
      <c r="K101" s="183" t="s">
        <v>388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1010</v>
      </c>
    </row>
    <row r="102" spans="1:65" s="13" customFormat="1">
      <c r="B102" s="194"/>
      <c r="C102" s="195"/>
      <c r="D102" s="196" t="s">
        <v>391</v>
      </c>
      <c r="E102" s="197" t="s">
        <v>19</v>
      </c>
      <c r="F102" s="198" t="s">
        <v>1011</v>
      </c>
      <c r="G102" s="195"/>
      <c r="H102" s="197" t="s">
        <v>19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391</v>
      </c>
      <c r="AU102" s="204" t="s">
        <v>85</v>
      </c>
      <c r="AV102" s="13" t="s">
        <v>83</v>
      </c>
      <c r="AW102" s="13" t="s">
        <v>37</v>
      </c>
      <c r="AX102" s="13" t="s">
        <v>76</v>
      </c>
      <c r="AY102" s="204" t="s">
        <v>381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985</v>
      </c>
      <c r="G103" s="206"/>
      <c r="H103" s="209">
        <v>157.5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85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987</v>
      </c>
      <c r="G104" s="206"/>
      <c r="H104" s="209">
        <v>13.505000000000001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991</v>
      </c>
      <c r="G105" s="206"/>
      <c r="H105" s="209">
        <v>127.473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85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5" customFormat="1">
      <c r="B106" s="216"/>
      <c r="C106" s="217"/>
      <c r="D106" s="196" t="s">
        <v>391</v>
      </c>
      <c r="E106" s="218" t="s">
        <v>19</v>
      </c>
      <c r="F106" s="219" t="s">
        <v>394</v>
      </c>
      <c r="G106" s="217"/>
      <c r="H106" s="220">
        <v>298.47800000000001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391</v>
      </c>
      <c r="AU106" s="226" t="s">
        <v>85</v>
      </c>
      <c r="AV106" s="15" t="s">
        <v>389</v>
      </c>
      <c r="AW106" s="15" t="s">
        <v>37</v>
      </c>
      <c r="AX106" s="15" t="s">
        <v>83</v>
      </c>
      <c r="AY106" s="226" t="s">
        <v>381</v>
      </c>
    </row>
    <row r="107" spans="1:65" s="2" customFormat="1" ht="44.25" customHeight="1">
      <c r="A107" s="36"/>
      <c r="B107" s="37"/>
      <c r="C107" s="181" t="s">
        <v>389</v>
      </c>
      <c r="D107" s="181" t="s">
        <v>384</v>
      </c>
      <c r="E107" s="182" t="s">
        <v>1012</v>
      </c>
      <c r="F107" s="183" t="s">
        <v>1013</v>
      </c>
      <c r="G107" s="184" t="s">
        <v>387</v>
      </c>
      <c r="H107" s="185">
        <v>193.35</v>
      </c>
      <c r="I107" s="186"/>
      <c r="J107" s="187">
        <f>ROUND(I107*H107,2)</f>
        <v>0</v>
      </c>
      <c r="K107" s="183" t="s">
        <v>388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1014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1015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85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985</v>
      </c>
      <c r="G109" s="206"/>
      <c r="H109" s="209">
        <v>157.5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987</v>
      </c>
      <c r="G110" s="206"/>
      <c r="H110" s="209">
        <v>13.505000000000001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85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983</v>
      </c>
      <c r="G111" s="206"/>
      <c r="H111" s="209">
        <v>22.344999999999999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85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5" customFormat="1">
      <c r="B112" s="216"/>
      <c r="C112" s="217"/>
      <c r="D112" s="196" t="s">
        <v>391</v>
      </c>
      <c r="E112" s="218" t="s">
        <v>19</v>
      </c>
      <c r="F112" s="219" t="s">
        <v>394</v>
      </c>
      <c r="G112" s="217"/>
      <c r="H112" s="220">
        <v>193.35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391</v>
      </c>
      <c r="AU112" s="226" t="s">
        <v>85</v>
      </c>
      <c r="AV112" s="15" t="s">
        <v>389</v>
      </c>
      <c r="AW112" s="15" t="s">
        <v>37</v>
      </c>
      <c r="AX112" s="15" t="s">
        <v>83</v>
      </c>
      <c r="AY112" s="226" t="s">
        <v>381</v>
      </c>
    </row>
    <row r="113" spans="1:65" s="2" customFormat="1" ht="37.9" customHeight="1">
      <c r="A113" s="36"/>
      <c r="B113" s="37"/>
      <c r="C113" s="181" t="s">
        <v>408</v>
      </c>
      <c r="D113" s="181" t="s">
        <v>384</v>
      </c>
      <c r="E113" s="182" t="s">
        <v>1016</v>
      </c>
      <c r="F113" s="183" t="s">
        <v>1017</v>
      </c>
      <c r="G113" s="184" t="s">
        <v>387</v>
      </c>
      <c r="H113" s="185">
        <v>171.005</v>
      </c>
      <c r="I113" s="186"/>
      <c r="J113" s="187">
        <f>ROUND(I113*H113,2)</f>
        <v>0</v>
      </c>
      <c r="K113" s="183" t="s">
        <v>388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1018</v>
      </c>
    </row>
    <row r="114" spans="1:65" s="13" customFormat="1">
      <c r="B114" s="194"/>
      <c r="C114" s="195"/>
      <c r="D114" s="196" t="s">
        <v>391</v>
      </c>
      <c r="E114" s="197" t="s">
        <v>19</v>
      </c>
      <c r="F114" s="198" t="s">
        <v>1019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391</v>
      </c>
      <c r="AU114" s="204" t="s">
        <v>85</v>
      </c>
      <c r="AV114" s="13" t="s">
        <v>83</v>
      </c>
      <c r="AW114" s="13" t="s">
        <v>37</v>
      </c>
      <c r="AX114" s="13" t="s">
        <v>76</v>
      </c>
      <c r="AY114" s="204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985</v>
      </c>
      <c r="G115" s="206"/>
      <c r="H115" s="209">
        <v>157.5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987</v>
      </c>
      <c r="G116" s="206"/>
      <c r="H116" s="209">
        <v>13.505000000000001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171.005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85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44.25" customHeight="1">
      <c r="A118" s="36"/>
      <c r="B118" s="37"/>
      <c r="C118" s="181" t="s">
        <v>382</v>
      </c>
      <c r="D118" s="181" t="s">
        <v>384</v>
      </c>
      <c r="E118" s="182" t="s">
        <v>1020</v>
      </c>
      <c r="F118" s="183" t="s">
        <v>1021</v>
      </c>
      <c r="G118" s="184" t="s">
        <v>387</v>
      </c>
      <c r="H118" s="185">
        <v>127.473</v>
      </c>
      <c r="I118" s="186"/>
      <c r="J118" s="187">
        <f>ROUND(I118*H118,2)</f>
        <v>0</v>
      </c>
      <c r="K118" s="183" t="s">
        <v>388</v>
      </c>
      <c r="L118" s="41"/>
      <c r="M118" s="188" t="s">
        <v>19</v>
      </c>
      <c r="N118" s="189" t="s">
        <v>47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85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1022</v>
      </c>
    </row>
    <row r="119" spans="1:65" s="13" customFormat="1">
      <c r="B119" s="194"/>
      <c r="C119" s="195"/>
      <c r="D119" s="196" t="s">
        <v>391</v>
      </c>
      <c r="E119" s="197" t="s">
        <v>19</v>
      </c>
      <c r="F119" s="198" t="s">
        <v>1023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985</v>
      </c>
      <c r="G120" s="206"/>
      <c r="H120" s="209">
        <v>157.5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1024</v>
      </c>
      <c r="G121" s="206"/>
      <c r="H121" s="209">
        <v>-30.027000000000001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991</v>
      </c>
      <c r="F122" s="219" t="s">
        <v>394</v>
      </c>
      <c r="G122" s="217"/>
      <c r="H122" s="220">
        <v>127.473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66.75" customHeight="1">
      <c r="A123" s="36"/>
      <c r="B123" s="37"/>
      <c r="C123" s="181" t="s">
        <v>419</v>
      </c>
      <c r="D123" s="181" t="s">
        <v>384</v>
      </c>
      <c r="E123" s="182" t="s">
        <v>1025</v>
      </c>
      <c r="F123" s="183" t="s">
        <v>1026</v>
      </c>
      <c r="G123" s="184" t="s">
        <v>387</v>
      </c>
      <c r="H123" s="185">
        <v>40.834000000000003</v>
      </c>
      <c r="I123" s="186"/>
      <c r="J123" s="187">
        <f>ROUND(I123*H123,2)</f>
        <v>0</v>
      </c>
      <c r="K123" s="183" t="s">
        <v>388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1027</v>
      </c>
    </row>
    <row r="124" spans="1:65" s="13" customFormat="1">
      <c r="B124" s="194"/>
      <c r="C124" s="195"/>
      <c r="D124" s="196" t="s">
        <v>391</v>
      </c>
      <c r="E124" s="197" t="s">
        <v>19</v>
      </c>
      <c r="F124" s="198" t="s">
        <v>1028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391</v>
      </c>
      <c r="AU124" s="204" t="s">
        <v>85</v>
      </c>
      <c r="AV124" s="13" t="s">
        <v>83</v>
      </c>
      <c r="AW124" s="13" t="s">
        <v>37</v>
      </c>
      <c r="AX124" s="13" t="s">
        <v>76</v>
      </c>
      <c r="AY124" s="204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1029</v>
      </c>
      <c r="G125" s="206"/>
      <c r="H125" s="209">
        <v>40.834000000000003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1030</v>
      </c>
      <c r="F126" s="219" t="s">
        <v>394</v>
      </c>
      <c r="G126" s="217"/>
      <c r="H126" s="220">
        <v>40.834000000000003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85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16.5" customHeight="1">
      <c r="A127" s="36"/>
      <c r="B127" s="37"/>
      <c r="C127" s="227" t="s">
        <v>428</v>
      </c>
      <c r="D127" s="227" t="s">
        <v>465</v>
      </c>
      <c r="E127" s="228" t="s">
        <v>1031</v>
      </c>
      <c r="F127" s="229" t="s">
        <v>1032</v>
      </c>
      <c r="G127" s="230" t="s">
        <v>404</v>
      </c>
      <c r="H127" s="231">
        <v>81.668000000000006</v>
      </c>
      <c r="I127" s="232"/>
      <c r="J127" s="233">
        <f>ROUND(I127*H127,2)</f>
        <v>0</v>
      </c>
      <c r="K127" s="229" t="s">
        <v>388</v>
      </c>
      <c r="L127" s="234"/>
      <c r="M127" s="235" t="s">
        <v>19</v>
      </c>
      <c r="N127" s="236" t="s">
        <v>47</v>
      </c>
      <c r="O127" s="66"/>
      <c r="P127" s="190">
        <f>O127*H127</f>
        <v>0</v>
      </c>
      <c r="Q127" s="190">
        <v>1</v>
      </c>
      <c r="R127" s="190">
        <f>Q127*H127</f>
        <v>81.668000000000006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428</v>
      </c>
      <c r="AT127" s="192" t="s">
        <v>465</v>
      </c>
      <c r="AU127" s="192" t="s">
        <v>85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1033</v>
      </c>
    </row>
    <row r="128" spans="1:65" s="14" customFormat="1">
      <c r="B128" s="205"/>
      <c r="C128" s="206"/>
      <c r="D128" s="196" t="s">
        <v>391</v>
      </c>
      <c r="E128" s="206"/>
      <c r="F128" s="208" t="s">
        <v>1034</v>
      </c>
      <c r="G128" s="206"/>
      <c r="H128" s="209">
        <v>81.668000000000006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85</v>
      </c>
      <c r="AV128" s="14" t="s">
        <v>85</v>
      </c>
      <c r="AW128" s="14" t="s">
        <v>4</v>
      </c>
      <c r="AX128" s="14" t="s">
        <v>83</v>
      </c>
      <c r="AY128" s="215" t="s">
        <v>381</v>
      </c>
    </row>
    <row r="129" spans="1:65" s="2" customFormat="1" ht="62.65" customHeight="1">
      <c r="A129" s="36"/>
      <c r="B129" s="37"/>
      <c r="C129" s="181" t="s">
        <v>426</v>
      </c>
      <c r="D129" s="181" t="s">
        <v>384</v>
      </c>
      <c r="E129" s="182" t="s">
        <v>1035</v>
      </c>
      <c r="F129" s="183" t="s">
        <v>1036</v>
      </c>
      <c r="G129" s="184" t="s">
        <v>387</v>
      </c>
      <c r="H129" s="185">
        <v>65.876999999999995</v>
      </c>
      <c r="I129" s="186"/>
      <c r="J129" s="187">
        <f>ROUND(I129*H129,2)</f>
        <v>0</v>
      </c>
      <c r="K129" s="183" t="s">
        <v>388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1037</v>
      </c>
    </row>
    <row r="130" spans="1:65" s="13" customFormat="1">
      <c r="B130" s="194"/>
      <c r="C130" s="195"/>
      <c r="D130" s="196" t="s">
        <v>391</v>
      </c>
      <c r="E130" s="197" t="s">
        <v>19</v>
      </c>
      <c r="F130" s="198" t="s">
        <v>1038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391</v>
      </c>
      <c r="AU130" s="204" t="s">
        <v>85</v>
      </c>
      <c r="AV130" s="13" t="s">
        <v>83</v>
      </c>
      <c r="AW130" s="13" t="s">
        <v>37</v>
      </c>
      <c r="AX130" s="13" t="s">
        <v>76</v>
      </c>
      <c r="AY130" s="204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985</v>
      </c>
      <c r="G131" s="206"/>
      <c r="H131" s="209">
        <v>157.5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987</v>
      </c>
      <c r="G132" s="206"/>
      <c r="H132" s="209">
        <v>13.505000000000001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983</v>
      </c>
      <c r="G133" s="206"/>
      <c r="H133" s="209">
        <v>22.344999999999999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1039</v>
      </c>
      <c r="G134" s="206"/>
      <c r="H134" s="209">
        <v>-127.473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5" customFormat="1">
      <c r="B135" s="216"/>
      <c r="C135" s="217"/>
      <c r="D135" s="196" t="s">
        <v>391</v>
      </c>
      <c r="E135" s="218" t="s">
        <v>19</v>
      </c>
      <c r="F135" s="219" t="s">
        <v>394</v>
      </c>
      <c r="G135" s="217"/>
      <c r="H135" s="220">
        <v>65.876999999999995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391</v>
      </c>
      <c r="AU135" s="226" t="s">
        <v>85</v>
      </c>
      <c r="AV135" s="15" t="s">
        <v>389</v>
      </c>
      <c r="AW135" s="15" t="s">
        <v>37</v>
      </c>
      <c r="AX135" s="15" t="s">
        <v>83</v>
      </c>
      <c r="AY135" s="226" t="s">
        <v>381</v>
      </c>
    </row>
    <row r="136" spans="1:65" s="2" customFormat="1" ht="44.25" customHeight="1">
      <c r="A136" s="36"/>
      <c r="B136" s="37"/>
      <c r="C136" s="181" t="s">
        <v>437</v>
      </c>
      <c r="D136" s="181" t="s">
        <v>384</v>
      </c>
      <c r="E136" s="182" t="s">
        <v>1040</v>
      </c>
      <c r="F136" s="183" t="s">
        <v>1041</v>
      </c>
      <c r="G136" s="184" t="s">
        <v>404</v>
      </c>
      <c r="H136" s="185">
        <v>131.75399999999999</v>
      </c>
      <c r="I136" s="186"/>
      <c r="J136" s="187">
        <f>ROUND(I136*H136,2)</f>
        <v>0</v>
      </c>
      <c r="K136" s="183" t="s">
        <v>1042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85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1043</v>
      </c>
    </row>
    <row r="137" spans="1:65" s="14" customFormat="1">
      <c r="B137" s="205"/>
      <c r="C137" s="206"/>
      <c r="D137" s="196" t="s">
        <v>391</v>
      </c>
      <c r="E137" s="206"/>
      <c r="F137" s="208" t="s">
        <v>1044</v>
      </c>
      <c r="G137" s="206"/>
      <c r="H137" s="209">
        <v>131.75399999999999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4</v>
      </c>
      <c r="AX137" s="14" t="s">
        <v>83</v>
      </c>
      <c r="AY137" s="215" t="s">
        <v>381</v>
      </c>
    </row>
    <row r="138" spans="1:65" s="12" customFormat="1" ht="22.9" customHeight="1">
      <c r="B138" s="165"/>
      <c r="C138" s="166"/>
      <c r="D138" s="167" t="s">
        <v>75</v>
      </c>
      <c r="E138" s="179" t="s">
        <v>85</v>
      </c>
      <c r="F138" s="179" t="s">
        <v>1045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SUM(P139:P335)</f>
        <v>0</v>
      </c>
      <c r="Q138" s="173"/>
      <c r="R138" s="174">
        <f>SUM(R139:R335)</f>
        <v>372.48534869999997</v>
      </c>
      <c r="S138" s="173"/>
      <c r="T138" s="175">
        <f>SUM(T139:T335)</f>
        <v>11.948999999999998</v>
      </c>
      <c r="AR138" s="176" t="s">
        <v>83</v>
      </c>
      <c r="AT138" s="177" t="s">
        <v>75</v>
      </c>
      <c r="AU138" s="177" t="s">
        <v>83</v>
      </c>
      <c r="AY138" s="176" t="s">
        <v>381</v>
      </c>
      <c r="BK138" s="178">
        <f>SUM(BK139:BK335)</f>
        <v>0</v>
      </c>
    </row>
    <row r="139" spans="1:65" s="2" customFormat="1" ht="44.25" customHeight="1">
      <c r="A139" s="36"/>
      <c r="B139" s="37"/>
      <c r="C139" s="181" t="s">
        <v>443</v>
      </c>
      <c r="D139" s="181" t="s">
        <v>384</v>
      </c>
      <c r="E139" s="182" t="s">
        <v>1046</v>
      </c>
      <c r="F139" s="183" t="s">
        <v>1047</v>
      </c>
      <c r="G139" s="184" t="s">
        <v>422</v>
      </c>
      <c r="H139" s="185">
        <v>57.5</v>
      </c>
      <c r="I139" s="186"/>
      <c r="J139" s="187">
        <f>ROUND(I139*H139,2)</f>
        <v>0</v>
      </c>
      <c r="K139" s="183" t="s">
        <v>388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1E-4</v>
      </c>
      <c r="R139" s="190">
        <f>Q139*H139</f>
        <v>5.7499999999999999E-3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1048</v>
      </c>
    </row>
    <row r="140" spans="1:65" s="13" customFormat="1">
      <c r="B140" s="194"/>
      <c r="C140" s="195"/>
      <c r="D140" s="196" t="s">
        <v>391</v>
      </c>
      <c r="E140" s="197" t="s">
        <v>19</v>
      </c>
      <c r="F140" s="198" t="s">
        <v>1049</v>
      </c>
      <c r="G140" s="195"/>
      <c r="H140" s="197" t="s">
        <v>19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391</v>
      </c>
      <c r="AU140" s="204" t="s">
        <v>85</v>
      </c>
      <c r="AV140" s="13" t="s">
        <v>83</v>
      </c>
      <c r="AW140" s="13" t="s">
        <v>37</v>
      </c>
      <c r="AX140" s="13" t="s">
        <v>76</v>
      </c>
      <c r="AY140" s="204" t="s">
        <v>381</v>
      </c>
    </row>
    <row r="141" spans="1:65" s="13" customFormat="1">
      <c r="B141" s="194"/>
      <c r="C141" s="195"/>
      <c r="D141" s="196" t="s">
        <v>391</v>
      </c>
      <c r="E141" s="197" t="s">
        <v>19</v>
      </c>
      <c r="F141" s="198" t="s">
        <v>1050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391</v>
      </c>
      <c r="AU141" s="204" t="s">
        <v>85</v>
      </c>
      <c r="AV141" s="13" t="s">
        <v>83</v>
      </c>
      <c r="AW141" s="13" t="s">
        <v>37</v>
      </c>
      <c r="AX141" s="13" t="s">
        <v>76</v>
      </c>
      <c r="AY141" s="204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1051</v>
      </c>
      <c r="G142" s="206"/>
      <c r="H142" s="209">
        <v>3.5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3" customFormat="1">
      <c r="B143" s="194"/>
      <c r="C143" s="195"/>
      <c r="D143" s="196" t="s">
        <v>391</v>
      </c>
      <c r="E143" s="197" t="s">
        <v>19</v>
      </c>
      <c r="F143" s="198" t="s">
        <v>1052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391</v>
      </c>
      <c r="AU143" s="204" t="s">
        <v>85</v>
      </c>
      <c r="AV143" s="13" t="s">
        <v>83</v>
      </c>
      <c r="AW143" s="13" t="s">
        <v>37</v>
      </c>
      <c r="AX143" s="13" t="s">
        <v>76</v>
      </c>
      <c r="AY143" s="204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1051</v>
      </c>
      <c r="G144" s="206"/>
      <c r="H144" s="209">
        <v>3.5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2:51" s="13" customFormat="1">
      <c r="B145" s="194"/>
      <c r="C145" s="195"/>
      <c r="D145" s="196" t="s">
        <v>391</v>
      </c>
      <c r="E145" s="197" t="s">
        <v>19</v>
      </c>
      <c r="F145" s="198" t="s">
        <v>1053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2:51" s="14" customFormat="1">
      <c r="B146" s="205"/>
      <c r="C146" s="206"/>
      <c r="D146" s="196" t="s">
        <v>391</v>
      </c>
      <c r="E146" s="207" t="s">
        <v>19</v>
      </c>
      <c r="F146" s="208" t="s">
        <v>1051</v>
      </c>
      <c r="G146" s="206"/>
      <c r="H146" s="209">
        <v>3.5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2:51" s="13" customFormat="1">
      <c r="B147" s="194"/>
      <c r="C147" s="195"/>
      <c r="D147" s="196" t="s">
        <v>391</v>
      </c>
      <c r="E147" s="197" t="s">
        <v>19</v>
      </c>
      <c r="F147" s="198" t="s">
        <v>1054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391</v>
      </c>
      <c r="AU147" s="204" t="s">
        <v>85</v>
      </c>
      <c r="AV147" s="13" t="s">
        <v>83</v>
      </c>
      <c r="AW147" s="13" t="s">
        <v>37</v>
      </c>
      <c r="AX147" s="13" t="s">
        <v>76</v>
      </c>
      <c r="AY147" s="204" t="s">
        <v>381</v>
      </c>
    </row>
    <row r="148" spans="2:51" s="14" customFormat="1">
      <c r="B148" s="205"/>
      <c r="C148" s="206"/>
      <c r="D148" s="196" t="s">
        <v>391</v>
      </c>
      <c r="E148" s="207" t="s">
        <v>19</v>
      </c>
      <c r="F148" s="208" t="s">
        <v>1051</v>
      </c>
      <c r="G148" s="206"/>
      <c r="H148" s="209">
        <v>3.5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2:51" s="13" customFormat="1">
      <c r="B149" s="194"/>
      <c r="C149" s="195"/>
      <c r="D149" s="196" t="s">
        <v>391</v>
      </c>
      <c r="E149" s="197" t="s">
        <v>19</v>
      </c>
      <c r="F149" s="198" t="s">
        <v>1055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2:51" s="14" customFormat="1">
      <c r="B150" s="205"/>
      <c r="C150" s="206"/>
      <c r="D150" s="196" t="s">
        <v>391</v>
      </c>
      <c r="E150" s="207" t="s">
        <v>19</v>
      </c>
      <c r="F150" s="208" t="s">
        <v>1051</v>
      </c>
      <c r="G150" s="206"/>
      <c r="H150" s="209">
        <v>3.5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2:51" s="13" customFormat="1">
      <c r="B151" s="194"/>
      <c r="C151" s="195"/>
      <c r="D151" s="196" t="s">
        <v>391</v>
      </c>
      <c r="E151" s="197" t="s">
        <v>19</v>
      </c>
      <c r="F151" s="198" t="s">
        <v>1056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391</v>
      </c>
      <c r="AU151" s="204" t="s">
        <v>85</v>
      </c>
      <c r="AV151" s="13" t="s">
        <v>83</v>
      </c>
      <c r="AW151" s="13" t="s">
        <v>37</v>
      </c>
      <c r="AX151" s="13" t="s">
        <v>76</v>
      </c>
      <c r="AY151" s="204" t="s">
        <v>381</v>
      </c>
    </row>
    <row r="152" spans="2:51" s="14" customFormat="1">
      <c r="B152" s="205"/>
      <c r="C152" s="206"/>
      <c r="D152" s="196" t="s">
        <v>391</v>
      </c>
      <c r="E152" s="207" t="s">
        <v>19</v>
      </c>
      <c r="F152" s="208" t="s">
        <v>1051</v>
      </c>
      <c r="G152" s="206"/>
      <c r="H152" s="209">
        <v>3.5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2:51" s="13" customFormat="1">
      <c r="B153" s="194"/>
      <c r="C153" s="195"/>
      <c r="D153" s="196" t="s">
        <v>391</v>
      </c>
      <c r="E153" s="197" t="s">
        <v>19</v>
      </c>
      <c r="F153" s="198" t="s">
        <v>1057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391</v>
      </c>
      <c r="AU153" s="204" t="s">
        <v>85</v>
      </c>
      <c r="AV153" s="13" t="s">
        <v>83</v>
      </c>
      <c r="AW153" s="13" t="s">
        <v>37</v>
      </c>
      <c r="AX153" s="13" t="s">
        <v>76</v>
      </c>
      <c r="AY153" s="204" t="s">
        <v>381</v>
      </c>
    </row>
    <row r="154" spans="2:51" s="14" customFormat="1">
      <c r="B154" s="205"/>
      <c r="C154" s="206"/>
      <c r="D154" s="196" t="s">
        <v>391</v>
      </c>
      <c r="E154" s="207" t="s">
        <v>19</v>
      </c>
      <c r="F154" s="208" t="s">
        <v>1051</v>
      </c>
      <c r="G154" s="206"/>
      <c r="H154" s="209">
        <v>3.5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2:51" s="13" customFormat="1">
      <c r="B155" s="194"/>
      <c r="C155" s="195"/>
      <c r="D155" s="196" t="s">
        <v>391</v>
      </c>
      <c r="E155" s="197" t="s">
        <v>19</v>
      </c>
      <c r="F155" s="198" t="s">
        <v>1058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391</v>
      </c>
      <c r="AU155" s="204" t="s">
        <v>85</v>
      </c>
      <c r="AV155" s="13" t="s">
        <v>83</v>
      </c>
      <c r="AW155" s="13" t="s">
        <v>37</v>
      </c>
      <c r="AX155" s="13" t="s">
        <v>76</v>
      </c>
      <c r="AY155" s="204" t="s">
        <v>381</v>
      </c>
    </row>
    <row r="156" spans="2:51" s="14" customFormat="1">
      <c r="B156" s="205"/>
      <c r="C156" s="206"/>
      <c r="D156" s="196" t="s">
        <v>391</v>
      </c>
      <c r="E156" s="207" t="s">
        <v>19</v>
      </c>
      <c r="F156" s="208" t="s">
        <v>1059</v>
      </c>
      <c r="G156" s="206"/>
      <c r="H156" s="209">
        <v>3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2:51" s="13" customFormat="1">
      <c r="B157" s="194"/>
      <c r="C157" s="195"/>
      <c r="D157" s="196" t="s">
        <v>391</v>
      </c>
      <c r="E157" s="197" t="s">
        <v>19</v>
      </c>
      <c r="F157" s="198" t="s">
        <v>1060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391</v>
      </c>
      <c r="AU157" s="204" t="s">
        <v>85</v>
      </c>
      <c r="AV157" s="13" t="s">
        <v>83</v>
      </c>
      <c r="AW157" s="13" t="s">
        <v>37</v>
      </c>
      <c r="AX157" s="13" t="s">
        <v>76</v>
      </c>
      <c r="AY157" s="204" t="s">
        <v>381</v>
      </c>
    </row>
    <row r="158" spans="2:51" s="14" customFormat="1">
      <c r="B158" s="205"/>
      <c r="C158" s="206"/>
      <c r="D158" s="196" t="s">
        <v>391</v>
      </c>
      <c r="E158" s="207" t="s">
        <v>19</v>
      </c>
      <c r="F158" s="208" t="s">
        <v>1059</v>
      </c>
      <c r="G158" s="206"/>
      <c r="H158" s="209">
        <v>3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2:51" s="13" customFormat="1">
      <c r="B159" s="194"/>
      <c r="C159" s="195"/>
      <c r="D159" s="196" t="s">
        <v>391</v>
      </c>
      <c r="E159" s="197" t="s">
        <v>19</v>
      </c>
      <c r="F159" s="198" t="s">
        <v>1061</v>
      </c>
      <c r="G159" s="195"/>
      <c r="H159" s="197" t="s">
        <v>19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391</v>
      </c>
      <c r="AU159" s="204" t="s">
        <v>85</v>
      </c>
      <c r="AV159" s="13" t="s">
        <v>83</v>
      </c>
      <c r="AW159" s="13" t="s">
        <v>37</v>
      </c>
      <c r="AX159" s="13" t="s">
        <v>76</v>
      </c>
      <c r="AY159" s="204" t="s">
        <v>381</v>
      </c>
    </row>
    <row r="160" spans="2:51" s="14" customFormat="1">
      <c r="B160" s="205"/>
      <c r="C160" s="206"/>
      <c r="D160" s="196" t="s">
        <v>391</v>
      </c>
      <c r="E160" s="207" t="s">
        <v>19</v>
      </c>
      <c r="F160" s="208" t="s">
        <v>1059</v>
      </c>
      <c r="G160" s="206"/>
      <c r="H160" s="209">
        <v>3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85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2:51" s="13" customFormat="1">
      <c r="B161" s="194"/>
      <c r="C161" s="195"/>
      <c r="D161" s="196" t="s">
        <v>391</v>
      </c>
      <c r="E161" s="197" t="s">
        <v>19</v>
      </c>
      <c r="F161" s="198" t="s">
        <v>1062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391</v>
      </c>
      <c r="AU161" s="204" t="s">
        <v>85</v>
      </c>
      <c r="AV161" s="13" t="s">
        <v>83</v>
      </c>
      <c r="AW161" s="13" t="s">
        <v>37</v>
      </c>
      <c r="AX161" s="13" t="s">
        <v>76</v>
      </c>
      <c r="AY161" s="204" t="s">
        <v>381</v>
      </c>
    </row>
    <row r="162" spans="2:51" s="14" customFormat="1">
      <c r="B162" s="205"/>
      <c r="C162" s="206"/>
      <c r="D162" s="196" t="s">
        <v>391</v>
      </c>
      <c r="E162" s="207" t="s">
        <v>19</v>
      </c>
      <c r="F162" s="208" t="s">
        <v>1059</v>
      </c>
      <c r="G162" s="206"/>
      <c r="H162" s="209">
        <v>3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2:51" s="13" customFormat="1">
      <c r="B163" s="194"/>
      <c r="C163" s="195"/>
      <c r="D163" s="196" t="s">
        <v>391</v>
      </c>
      <c r="E163" s="197" t="s">
        <v>19</v>
      </c>
      <c r="F163" s="198" t="s">
        <v>1063</v>
      </c>
      <c r="G163" s="195"/>
      <c r="H163" s="197" t="s">
        <v>19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391</v>
      </c>
      <c r="AU163" s="204" t="s">
        <v>85</v>
      </c>
      <c r="AV163" s="13" t="s">
        <v>83</v>
      </c>
      <c r="AW163" s="13" t="s">
        <v>37</v>
      </c>
      <c r="AX163" s="13" t="s">
        <v>76</v>
      </c>
      <c r="AY163" s="204" t="s">
        <v>381</v>
      </c>
    </row>
    <row r="164" spans="2:51" s="14" customFormat="1">
      <c r="B164" s="205"/>
      <c r="C164" s="206"/>
      <c r="D164" s="196" t="s">
        <v>391</v>
      </c>
      <c r="E164" s="207" t="s">
        <v>19</v>
      </c>
      <c r="F164" s="208" t="s">
        <v>1059</v>
      </c>
      <c r="G164" s="206"/>
      <c r="H164" s="209">
        <v>3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2:51" s="13" customFormat="1">
      <c r="B165" s="194"/>
      <c r="C165" s="195"/>
      <c r="D165" s="196" t="s">
        <v>391</v>
      </c>
      <c r="E165" s="197" t="s">
        <v>19</v>
      </c>
      <c r="F165" s="198" t="s">
        <v>1064</v>
      </c>
      <c r="G165" s="195"/>
      <c r="H165" s="197" t="s">
        <v>19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391</v>
      </c>
      <c r="AU165" s="204" t="s">
        <v>85</v>
      </c>
      <c r="AV165" s="13" t="s">
        <v>83</v>
      </c>
      <c r="AW165" s="13" t="s">
        <v>37</v>
      </c>
      <c r="AX165" s="13" t="s">
        <v>76</v>
      </c>
      <c r="AY165" s="204" t="s">
        <v>381</v>
      </c>
    </row>
    <row r="166" spans="2:51" s="14" customFormat="1">
      <c r="B166" s="205"/>
      <c r="C166" s="206"/>
      <c r="D166" s="196" t="s">
        <v>391</v>
      </c>
      <c r="E166" s="207" t="s">
        <v>19</v>
      </c>
      <c r="F166" s="208" t="s">
        <v>1059</v>
      </c>
      <c r="G166" s="206"/>
      <c r="H166" s="209">
        <v>3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85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2:51" s="13" customFormat="1">
      <c r="B167" s="194"/>
      <c r="C167" s="195"/>
      <c r="D167" s="196" t="s">
        <v>391</v>
      </c>
      <c r="E167" s="197" t="s">
        <v>19</v>
      </c>
      <c r="F167" s="198" t="s">
        <v>1065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2:51" s="14" customFormat="1">
      <c r="B168" s="205"/>
      <c r="C168" s="206"/>
      <c r="D168" s="196" t="s">
        <v>391</v>
      </c>
      <c r="E168" s="207" t="s">
        <v>19</v>
      </c>
      <c r="F168" s="208" t="s">
        <v>1059</v>
      </c>
      <c r="G168" s="206"/>
      <c r="H168" s="209">
        <v>3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2:51" s="13" customFormat="1">
      <c r="B169" s="194"/>
      <c r="C169" s="195"/>
      <c r="D169" s="196" t="s">
        <v>391</v>
      </c>
      <c r="E169" s="197" t="s">
        <v>19</v>
      </c>
      <c r="F169" s="198" t="s">
        <v>1066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2:51" s="14" customFormat="1">
      <c r="B170" s="205"/>
      <c r="C170" s="206"/>
      <c r="D170" s="196" t="s">
        <v>391</v>
      </c>
      <c r="E170" s="207" t="s">
        <v>19</v>
      </c>
      <c r="F170" s="208" t="s">
        <v>1059</v>
      </c>
      <c r="G170" s="206"/>
      <c r="H170" s="209">
        <v>3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2:51" s="13" customFormat="1">
      <c r="B171" s="194"/>
      <c r="C171" s="195"/>
      <c r="D171" s="196" t="s">
        <v>391</v>
      </c>
      <c r="E171" s="197" t="s">
        <v>19</v>
      </c>
      <c r="F171" s="198" t="s">
        <v>1067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391</v>
      </c>
      <c r="AU171" s="204" t="s">
        <v>85</v>
      </c>
      <c r="AV171" s="13" t="s">
        <v>83</v>
      </c>
      <c r="AW171" s="13" t="s">
        <v>37</v>
      </c>
      <c r="AX171" s="13" t="s">
        <v>76</v>
      </c>
      <c r="AY171" s="204" t="s">
        <v>381</v>
      </c>
    </row>
    <row r="172" spans="2:51" s="14" customFormat="1">
      <c r="B172" s="205"/>
      <c r="C172" s="206"/>
      <c r="D172" s="196" t="s">
        <v>391</v>
      </c>
      <c r="E172" s="207" t="s">
        <v>19</v>
      </c>
      <c r="F172" s="208" t="s">
        <v>1059</v>
      </c>
      <c r="G172" s="206"/>
      <c r="H172" s="209">
        <v>3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2:51" s="13" customFormat="1">
      <c r="B173" s="194"/>
      <c r="C173" s="195"/>
      <c r="D173" s="196" t="s">
        <v>391</v>
      </c>
      <c r="E173" s="197" t="s">
        <v>19</v>
      </c>
      <c r="F173" s="198" t="s">
        <v>1068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391</v>
      </c>
      <c r="AU173" s="204" t="s">
        <v>85</v>
      </c>
      <c r="AV173" s="13" t="s">
        <v>83</v>
      </c>
      <c r="AW173" s="13" t="s">
        <v>37</v>
      </c>
      <c r="AX173" s="13" t="s">
        <v>76</v>
      </c>
      <c r="AY173" s="204" t="s">
        <v>381</v>
      </c>
    </row>
    <row r="174" spans="2:51" s="14" customFormat="1">
      <c r="B174" s="205"/>
      <c r="C174" s="206"/>
      <c r="D174" s="196" t="s">
        <v>391</v>
      </c>
      <c r="E174" s="207" t="s">
        <v>19</v>
      </c>
      <c r="F174" s="208" t="s">
        <v>1059</v>
      </c>
      <c r="G174" s="206"/>
      <c r="H174" s="209">
        <v>3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85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2:51" s="13" customFormat="1">
      <c r="B175" s="194"/>
      <c r="C175" s="195"/>
      <c r="D175" s="196" t="s">
        <v>391</v>
      </c>
      <c r="E175" s="197" t="s">
        <v>19</v>
      </c>
      <c r="F175" s="198" t="s">
        <v>1069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2:51" s="14" customFormat="1">
      <c r="B176" s="205"/>
      <c r="C176" s="206"/>
      <c r="D176" s="196" t="s">
        <v>391</v>
      </c>
      <c r="E176" s="207" t="s">
        <v>19</v>
      </c>
      <c r="F176" s="208" t="s">
        <v>1059</v>
      </c>
      <c r="G176" s="206"/>
      <c r="H176" s="209">
        <v>3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5" customFormat="1">
      <c r="B177" s="216"/>
      <c r="C177" s="217"/>
      <c r="D177" s="196" t="s">
        <v>391</v>
      </c>
      <c r="E177" s="218" t="s">
        <v>19</v>
      </c>
      <c r="F177" s="219" t="s">
        <v>394</v>
      </c>
      <c r="G177" s="217"/>
      <c r="H177" s="220">
        <v>57.5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391</v>
      </c>
      <c r="AU177" s="226" t="s">
        <v>85</v>
      </c>
      <c r="AV177" s="15" t="s">
        <v>389</v>
      </c>
      <c r="AW177" s="15" t="s">
        <v>37</v>
      </c>
      <c r="AX177" s="15" t="s">
        <v>83</v>
      </c>
      <c r="AY177" s="226" t="s">
        <v>381</v>
      </c>
    </row>
    <row r="178" spans="1:65" s="2" customFormat="1" ht="44.25" customHeight="1">
      <c r="A178" s="36"/>
      <c r="B178" s="37"/>
      <c r="C178" s="181" t="s">
        <v>451</v>
      </c>
      <c r="D178" s="181" t="s">
        <v>384</v>
      </c>
      <c r="E178" s="182" t="s">
        <v>1070</v>
      </c>
      <c r="F178" s="183" t="s">
        <v>1071</v>
      </c>
      <c r="G178" s="184" t="s">
        <v>422</v>
      </c>
      <c r="H178" s="185">
        <v>16.5</v>
      </c>
      <c r="I178" s="186"/>
      <c r="J178" s="187">
        <f>ROUND(I178*H178,2)</f>
        <v>0</v>
      </c>
      <c r="K178" s="183" t="s">
        <v>388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1.1E-4</v>
      </c>
      <c r="R178" s="190">
        <f>Q178*H178</f>
        <v>1.815E-3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1072</v>
      </c>
    </row>
    <row r="179" spans="1:65" s="13" customFormat="1">
      <c r="B179" s="194"/>
      <c r="C179" s="195"/>
      <c r="D179" s="196" t="s">
        <v>391</v>
      </c>
      <c r="E179" s="197" t="s">
        <v>19</v>
      </c>
      <c r="F179" s="198" t="s">
        <v>1049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391</v>
      </c>
      <c r="AU179" s="204" t="s">
        <v>85</v>
      </c>
      <c r="AV179" s="13" t="s">
        <v>83</v>
      </c>
      <c r="AW179" s="13" t="s">
        <v>37</v>
      </c>
      <c r="AX179" s="13" t="s">
        <v>76</v>
      </c>
      <c r="AY179" s="204" t="s">
        <v>381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1073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1074</v>
      </c>
      <c r="G181" s="206"/>
      <c r="H181" s="209">
        <v>5.5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3" customFormat="1">
      <c r="B182" s="194"/>
      <c r="C182" s="195"/>
      <c r="D182" s="196" t="s">
        <v>391</v>
      </c>
      <c r="E182" s="197" t="s">
        <v>19</v>
      </c>
      <c r="F182" s="198" t="s">
        <v>1075</v>
      </c>
      <c r="G182" s="195"/>
      <c r="H182" s="197" t="s">
        <v>19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391</v>
      </c>
      <c r="AU182" s="204" t="s">
        <v>85</v>
      </c>
      <c r="AV182" s="13" t="s">
        <v>83</v>
      </c>
      <c r="AW182" s="13" t="s">
        <v>37</v>
      </c>
      <c r="AX182" s="13" t="s">
        <v>76</v>
      </c>
      <c r="AY182" s="204" t="s">
        <v>381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1074</v>
      </c>
      <c r="G183" s="206"/>
      <c r="H183" s="209">
        <v>5.5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85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3" customFormat="1">
      <c r="B184" s="194"/>
      <c r="C184" s="195"/>
      <c r="D184" s="196" t="s">
        <v>391</v>
      </c>
      <c r="E184" s="197" t="s">
        <v>19</v>
      </c>
      <c r="F184" s="198" t="s">
        <v>1076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391</v>
      </c>
      <c r="AU184" s="204" t="s">
        <v>85</v>
      </c>
      <c r="AV184" s="13" t="s">
        <v>83</v>
      </c>
      <c r="AW184" s="13" t="s">
        <v>37</v>
      </c>
      <c r="AX184" s="13" t="s">
        <v>76</v>
      </c>
      <c r="AY184" s="204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1074</v>
      </c>
      <c r="G185" s="206"/>
      <c r="H185" s="209">
        <v>5.5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5" customFormat="1">
      <c r="B186" s="216"/>
      <c r="C186" s="217"/>
      <c r="D186" s="196" t="s">
        <v>391</v>
      </c>
      <c r="E186" s="218" t="s">
        <v>19</v>
      </c>
      <c r="F186" s="219" t="s">
        <v>394</v>
      </c>
      <c r="G186" s="217"/>
      <c r="H186" s="220">
        <v>16.5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391</v>
      </c>
      <c r="AU186" s="226" t="s">
        <v>85</v>
      </c>
      <c r="AV186" s="15" t="s">
        <v>389</v>
      </c>
      <c r="AW186" s="15" t="s">
        <v>37</v>
      </c>
      <c r="AX186" s="15" t="s">
        <v>83</v>
      </c>
      <c r="AY186" s="226" t="s">
        <v>381</v>
      </c>
    </row>
    <row r="187" spans="1:65" s="2" customFormat="1" ht="44.25" customHeight="1">
      <c r="A187" s="36"/>
      <c r="B187" s="37"/>
      <c r="C187" s="181" t="s">
        <v>457</v>
      </c>
      <c r="D187" s="181" t="s">
        <v>384</v>
      </c>
      <c r="E187" s="182" t="s">
        <v>1077</v>
      </c>
      <c r="F187" s="183" t="s">
        <v>1078</v>
      </c>
      <c r="G187" s="184" t="s">
        <v>422</v>
      </c>
      <c r="H187" s="185">
        <v>74</v>
      </c>
      <c r="I187" s="186"/>
      <c r="J187" s="187">
        <f>ROUND(I187*H187,2)</f>
        <v>0</v>
      </c>
      <c r="K187" s="183" t="s">
        <v>388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85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1079</v>
      </c>
    </row>
    <row r="188" spans="1:65" s="13" customFormat="1">
      <c r="B188" s="194"/>
      <c r="C188" s="195"/>
      <c r="D188" s="196" t="s">
        <v>391</v>
      </c>
      <c r="E188" s="197" t="s">
        <v>19</v>
      </c>
      <c r="F188" s="198" t="s">
        <v>1080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1:65" s="13" customFormat="1">
      <c r="B189" s="194"/>
      <c r="C189" s="195"/>
      <c r="D189" s="196" t="s">
        <v>391</v>
      </c>
      <c r="E189" s="197" t="s">
        <v>19</v>
      </c>
      <c r="F189" s="198" t="s">
        <v>1050</v>
      </c>
      <c r="G189" s="195"/>
      <c r="H189" s="197" t="s">
        <v>19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391</v>
      </c>
      <c r="AU189" s="204" t="s">
        <v>85</v>
      </c>
      <c r="AV189" s="13" t="s">
        <v>83</v>
      </c>
      <c r="AW189" s="13" t="s">
        <v>37</v>
      </c>
      <c r="AX189" s="13" t="s">
        <v>76</v>
      </c>
      <c r="AY189" s="204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1051</v>
      </c>
      <c r="G190" s="206"/>
      <c r="H190" s="209">
        <v>3.5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3" customFormat="1">
      <c r="B191" s="194"/>
      <c r="C191" s="195"/>
      <c r="D191" s="196" t="s">
        <v>391</v>
      </c>
      <c r="E191" s="197" t="s">
        <v>19</v>
      </c>
      <c r="F191" s="198" t="s">
        <v>1052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391</v>
      </c>
      <c r="AU191" s="204" t="s">
        <v>85</v>
      </c>
      <c r="AV191" s="13" t="s">
        <v>83</v>
      </c>
      <c r="AW191" s="13" t="s">
        <v>37</v>
      </c>
      <c r="AX191" s="13" t="s">
        <v>76</v>
      </c>
      <c r="AY191" s="204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1051</v>
      </c>
      <c r="G192" s="206"/>
      <c r="H192" s="209">
        <v>3.5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2:51" s="13" customFormat="1">
      <c r="B193" s="194"/>
      <c r="C193" s="195"/>
      <c r="D193" s="196" t="s">
        <v>391</v>
      </c>
      <c r="E193" s="197" t="s">
        <v>19</v>
      </c>
      <c r="F193" s="198" t="s">
        <v>1053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2:51" s="14" customFormat="1">
      <c r="B194" s="205"/>
      <c r="C194" s="206"/>
      <c r="D194" s="196" t="s">
        <v>391</v>
      </c>
      <c r="E194" s="207" t="s">
        <v>19</v>
      </c>
      <c r="F194" s="208" t="s">
        <v>1051</v>
      </c>
      <c r="G194" s="206"/>
      <c r="H194" s="209">
        <v>3.5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2:51" s="13" customFormat="1">
      <c r="B195" s="194"/>
      <c r="C195" s="195"/>
      <c r="D195" s="196" t="s">
        <v>391</v>
      </c>
      <c r="E195" s="197" t="s">
        <v>19</v>
      </c>
      <c r="F195" s="198" t="s">
        <v>1054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2:51" s="14" customFormat="1">
      <c r="B196" s="205"/>
      <c r="C196" s="206"/>
      <c r="D196" s="196" t="s">
        <v>391</v>
      </c>
      <c r="E196" s="207" t="s">
        <v>19</v>
      </c>
      <c r="F196" s="208" t="s">
        <v>1051</v>
      </c>
      <c r="G196" s="206"/>
      <c r="H196" s="209">
        <v>3.5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2:51" s="13" customFormat="1">
      <c r="B197" s="194"/>
      <c r="C197" s="195"/>
      <c r="D197" s="196" t="s">
        <v>391</v>
      </c>
      <c r="E197" s="197" t="s">
        <v>19</v>
      </c>
      <c r="F197" s="198" t="s">
        <v>1055</v>
      </c>
      <c r="G197" s="195"/>
      <c r="H197" s="197" t="s">
        <v>19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391</v>
      </c>
      <c r="AU197" s="204" t="s">
        <v>85</v>
      </c>
      <c r="AV197" s="13" t="s">
        <v>83</v>
      </c>
      <c r="AW197" s="13" t="s">
        <v>37</v>
      </c>
      <c r="AX197" s="13" t="s">
        <v>76</v>
      </c>
      <c r="AY197" s="204" t="s">
        <v>381</v>
      </c>
    </row>
    <row r="198" spans="2:51" s="14" customFormat="1">
      <c r="B198" s="205"/>
      <c r="C198" s="206"/>
      <c r="D198" s="196" t="s">
        <v>391</v>
      </c>
      <c r="E198" s="207" t="s">
        <v>19</v>
      </c>
      <c r="F198" s="208" t="s">
        <v>1051</v>
      </c>
      <c r="G198" s="206"/>
      <c r="H198" s="209">
        <v>3.5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2:51" s="13" customFormat="1">
      <c r="B199" s="194"/>
      <c r="C199" s="195"/>
      <c r="D199" s="196" t="s">
        <v>391</v>
      </c>
      <c r="E199" s="197" t="s">
        <v>19</v>
      </c>
      <c r="F199" s="198" t="s">
        <v>1056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2:51" s="14" customFormat="1">
      <c r="B200" s="205"/>
      <c r="C200" s="206"/>
      <c r="D200" s="196" t="s">
        <v>391</v>
      </c>
      <c r="E200" s="207" t="s">
        <v>19</v>
      </c>
      <c r="F200" s="208" t="s">
        <v>1051</v>
      </c>
      <c r="G200" s="206"/>
      <c r="H200" s="209">
        <v>3.5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2:51" s="13" customFormat="1">
      <c r="B201" s="194"/>
      <c r="C201" s="195"/>
      <c r="D201" s="196" t="s">
        <v>391</v>
      </c>
      <c r="E201" s="197" t="s">
        <v>19</v>
      </c>
      <c r="F201" s="198" t="s">
        <v>1057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391</v>
      </c>
      <c r="AU201" s="204" t="s">
        <v>85</v>
      </c>
      <c r="AV201" s="13" t="s">
        <v>83</v>
      </c>
      <c r="AW201" s="13" t="s">
        <v>37</v>
      </c>
      <c r="AX201" s="13" t="s">
        <v>76</v>
      </c>
      <c r="AY201" s="204" t="s">
        <v>381</v>
      </c>
    </row>
    <row r="202" spans="2:51" s="14" customFormat="1">
      <c r="B202" s="205"/>
      <c r="C202" s="206"/>
      <c r="D202" s="196" t="s">
        <v>391</v>
      </c>
      <c r="E202" s="207" t="s">
        <v>19</v>
      </c>
      <c r="F202" s="208" t="s">
        <v>1051</v>
      </c>
      <c r="G202" s="206"/>
      <c r="H202" s="209">
        <v>3.5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2:51" s="13" customFormat="1">
      <c r="B203" s="194"/>
      <c r="C203" s="195"/>
      <c r="D203" s="196" t="s">
        <v>391</v>
      </c>
      <c r="E203" s="197" t="s">
        <v>19</v>
      </c>
      <c r="F203" s="198" t="s">
        <v>1073</v>
      </c>
      <c r="G203" s="195"/>
      <c r="H203" s="197" t="s">
        <v>19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391</v>
      </c>
      <c r="AU203" s="204" t="s">
        <v>85</v>
      </c>
      <c r="AV203" s="13" t="s">
        <v>83</v>
      </c>
      <c r="AW203" s="13" t="s">
        <v>37</v>
      </c>
      <c r="AX203" s="13" t="s">
        <v>76</v>
      </c>
      <c r="AY203" s="204" t="s">
        <v>381</v>
      </c>
    </row>
    <row r="204" spans="2:51" s="14" customFormat="1">
      <c r="B204" s="205"/>
      <c r="C204" s="206"/>
      <c r="D204" s="196" t="s">
        <v>391</v>
      </c>
      <c r="E204" s="207" t="s">
        <v>19</v>
      </c>
      <c r="F204" s="208" t="s">
        <v>1074</v>
      </c>
      <c r="G204" s="206"/>
      <c r="H204" s="209">
        <v>5.5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2:51" s="13" customFormat="1">
      <c r="B205" s="194"/>
      <c r="C205" s="195"/>
      <c r="D205" s="196" t="s">
        <v>391</v>
      </c>
      <c r="E205" s="197" t="s">
        <v>19</v>
      </c>
      <c r="F205" s="198" t="s">
        <v>1058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391</v>
      </c>
      <c r="AU205" s="204" t="s">
        <v>85</v>
      </c>
      <c r="AV205" s="13" t="s">
        <v>83</v>
      </c>
      <c r="AW205" s="13" t="s">
        <v>37</v>
      </c>
      <c r="AX205" s="13" t="s">
        <v>76</v>
      </c>
      <c r="AY205" s="204" t="s">
        <v>381</v>
      </c>
    </row>
    <row r="206" spans="2:51" s="14" customFormat="1">
      <c r="B206" s="205"/>
      <c r="C206" s="206"/>
      <c r="D206" s="196" t="s">
        <v>391</v>
      </c>
      <c r="E206" s="207" t="s">
        <v>19</v>
      </c>
      <c r="F206" s="208" t="s">
        <v>1059</v>
      </c>
      <c r="G206" s="206"/>
      <c r="H206" s="209">
        <v>3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2:51" s="13" customFormat="1">
      <c r="B207" s="194"/>
      <c r="C207" s="195"/>
      <c r="D207" s="196" t="s">
        <v>391</v>
      </c>
      <c r="E207" s="197" t="s">
        <v>19</v>
      </c>
      <c r="F207" s="198" t="s">
        <v>1060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2:51" s="14" customFormat="1">
      <c r="B208" s="205"/>
      <c r="C208" s="206"/>
      <c r="D208" s="196" t="s">
        <v>391</v>
      </c>
      <c r="E208" s="207" t="s">
        <v>19</v>
      </c>
      <c r="F208" s="208" t="s">
        <v>1059</v>
      </c>
      <c r="G208" s="206"/>
      <c r="H208" s="209">
        <v>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2:51" s="13" customFormat="1">
      <c r="B209" s="194"/>
      <c r="C209" s="195"/>
      <c r="D209" s="196" t="s">
        <v>391</v>
      </c>
      <c r="E209" s="197" t="s">
        <v>19</v>
      </c>
      <c r="F209" s="198" t="s">
        <v>1075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2:51" s="14" customFormat="1">
      <c r="B210" s="205"/>
      <c r="C210" s="206"/>
      <c r="D210" s="196" t="s">
        <v>391</v>
      </c>
      <c r="E210" s="207" t="s">
        <v>19</v>
      </c>
      <c r="F210" s="208" t="s">
        <v>1074</v>
      </c>
      <c r="G210" s="206"/>
      <c r="H210" s="209">
        <v>5.5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2:51" s="13" customFormat="1">
      <c r="B211" s="194"/>
      <c r="C211" s="195"/>
      <c r="D211" s="196" t="s">
        <v>391</v>
      </c>
      <c r="E211" s="197" t="s">
        <v>19</v>
      </c>
      <c r="F211" s="198" t="s">
        <v>1061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2:51" s="14" customFormat="1">
      <c r="B212" s="205"/>
      <c r="C212" s="206"/>
      <c r="D212" s="196" t="s">
        <v>391</v>
      </c>
      <c r="E212" s="207" t="s">
        <v>19</v>
      </c>
      <c r="F212" s="208" t="s">
        <v>1059</v>
      </c>
      <c r="G212" s="206"/>
      <c r="H212" s="209">
        <v>3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2:51" s="13" customFormat="1">
      <c r="B213" s="194"/>
      <c r="C213" s="195"/>
      <c r="D213" s="196" t="s">
        <v>391</v>
      </c>
      <c r="E213" s="197" t="s">
        <v>19</v>
      </c>
      <c r="F213" s="198" t="s">
        <v>1062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2:51" s="14" customFormat="1">
      <c r="B214" s="205"/>
      <c r="C214" s="206"/>
      <c r="D214" s="196" t="s">
        <v>391</v>
      </c>
      <c r="E214" s="207" t="s">
        <v>19</v>
      </c>
      <c r="F214" s="208" t="s">
        <v>1059</v>
      </c>
      <c r="G214" s="206"/>
      <c r="H214" s="209">
        <v>3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2:51" s="13" customFormat="1">
      <c r="B215" s="194"/>
      <c r="C215" s="195"/>
      <c r="D215" s="196" t="s">
        <v>391</v>
      </c>
      <c r="E215" s="197" t="s">
        <v>19</v>
      </c>
      <c r="F215" s="198" t="s">
        <v>1076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2:51" s="14" customFormat="1">
      <c r="B216" s="205"/>
      <c r="C216" s="206"/>
      <c r="D216" s="196" t="s">
        <v>391</v>
      </c>
      <c r="E216" s="207" t="s">
        <v>19</v>
      </c>
      <c r="F216" s="208" t="s">
        <v>1074</v>
      </c>
      <c r="G216" s="206"/>
      <c r="H216" s="209">
        <v>5.5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2:51" s="13" customFormat="1">
      <c r="B217" s="194"/>
      <c r="C217" s="195"/>
      <c r="D217" s="196" t="s">
        <v>391</v>
      </c>
      <c r="E217" s="197" t="s">
        <v>19</v>
      </c>
      <c r="F217" s="198" t="s">
        <v>1063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2:51" s="14" customFormat="1">
      <c r="B218" s="205"/>
      <c r="C218" s="206"/>
      <c r="D218" s="196" t="s">
        <v>391</v>
      </c>
      <c r="E218" s="207" t="s">
        <v>19</v>
      </c>
      <c r="F218" s="208" t="s">
        <v>1059</v>
      </c>
      <c r="G218" s="206"/>
      <c r="H218" s="209">
        <v>3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2:51" s="13" customFormat="1">
      <c r="B219" s="194"/>
      <c r="C219" s="195"/>
      <c r="D219" s="196" t="s">
        <v>391</v>
      </c>
      <c r="E219" s="197" t="s">
        <v>19</v>
      </c>
      <c r="F219" s="198" t="s">
        <v>1064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391</v>
      </c>
      <c r="AU219" s="204" t="s">
        <v>85</v>
      </c>
      <c r="AV219" s="13" t="s">
        <v>83</v>
      </c>
      <c r="AW219" s="13" t="s">
        <v>37</v>
      </c>
      <c r="AX219" s="13" t="s">
        <v>76</v>
      </c>
      <c r="AY219" s="204" t="s">
        <v>381</v>
      </c>
    </row>
    <row r="220" spans="2:51" s="14" customFormat="1">
      <c r="B220" s="205"/>
      <c r="C220" s="206"/>
      <c r="D220" s="196" t="s">
        <v>391</v>
      </c>
      <c r="E220" s="207" t="s">
        <v>19</v>
      </c>
      <c r="F220" s="208" t="s">
        <v>1059</v>
      </c>
      <c r="G220" s="206"/>
      <c r="H220" s="209">
        <v>3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85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2:51" s="13" customFormat="1">
      <c r="B221" s="194"/>
      <c r="C221" s="195"/>
      <c r="D221" s="196" t="s">
        <v>391</v>
      </c>
      <c r="E221" s="197" t="s">
        <v>19</v>
      </c>
      <c r="F221" s="198" t="s">
        <v>1065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2:51" s="14" customFormat="1">
      <c r="B222" s="205"/>
      <c r="C222" s="206"/>
      <c r="D222" s="196" t="s">
        <v>391</v>
      </c>
      <c r="E222" s="207" t="s">
        <v>19</v>
      </c>
      <c r="F222" s="208" t="s">
        <v>1059</v>
      </c>
      <c r="G222" s="206"/>
      <c r="H222" s="209">
        <v>3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2:51" s="13" customFormat="1">
      <c r="B223" s="194"/>
      <c r="C223" s="195"/>
      <c r="D223" s="196" t="s">
        <v>391</v>
      </c>
      <c r="E223" s="197" t="s">
        <v>19</v>
      </c>
      <c r="F223" s="198" t="s">
        <v>1066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2:51" s="14" customFormat="1">
      <c r="B224" s="205"/>
      <c r="C224" s="206"/>
      <c r="D224" s="196" t="s">
        <v>391</v>
      </c>
      <c r="E224" s="207" t="s">
        <v>19</v>
      </c>
      <c r="F224" s="208" t="s">
        <v>1059</v>
      </c>
      <c r="G224" s="206"/>
      <c r="H224" s="209">
        <v>3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3" customFormat="1">
      <c r="B225" s="194"/>
      <c r="C225" s="195"/>
      <c r="D225" s="196" t="s">
        <v>391</v>
      </c>
      <c r="E225" s="197" t="s">
        <v>19</v>
      </c>
      <c r="F225" s="198" t="s">
        <v>1067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391</v>
      </c>
      <c r="AU225" s="204" t="s">
        <v>85</v>
      </c>
      <c r="AV225" s="13" t="s">
        <v>83</v>
      </c>
      <c r="AW225" s="13" t="s">
        <v>37</v>
      </c>
      <c r="AX225" s="13" t="s">
        <v>76</v>
      </c>
      <c r="AY225" s="204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1059</v>
      </c>
      <c r="G226" s="206"/>
      <c r="H226" s="209">
        <v>3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85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3" customFormat="1">
      <c r="B227" s="194"/>
      <c r="C227" s="195"/>
      <c r="D227" s="196" t="s">
        <v>391</v>
      </c>
      <c r="E227" s="197" t="s">
        <v>19</v>
      </c>
      <c r="F227" s="198" t="s">
        <v>1068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391</v>
      </c>
      <c r="AU227" s="204" t="s">
        <v>85</v>
      </c>
      <c r="AV227" s="13" t="s">
        <v>83</v>
      </c>
      <c r="AW227" s="13" t="s">
        <v>37</v>
      </c>
      <c r="AX227" s="13" t="s">
        <v>76</v>
      </c>
      <c r="AY227" s="204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1059</v>
      </c>
      <c r="G228" s="206"/>
      <c r="H228" s="209">
        <v>3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1069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1059</v>
      </c>
      <c r="G230" s="206"/>
      <c r="H230" s="209">
        <v>3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5" customFormat="1">
      <c r="B231" s="216"/>
      <c r="C231" s="217"/>
      <c r="D231" s="196" t="s">
        <v>391</v>
      </c>
      <c r="E231" s="218" t="s">
        <v>19</v>
      </c>
      <c r="F231" s="219" t="s">
        <v>394</v>
      </c>
      <c r="G231" s="217"/>
      <c r="H231" s="220">
        <v>74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391</v>
      </c>
      <c r="AU231" s="226" t="s">
        <v>85</v>
      </c>
      <c r="AV231" s="15" t="s">
        <v>389</v>
      </c>
      <c r="AW231" s="15" t="s">
        <v>37</v>
      </c>
      <c r="AX231" s="15" t="s">
        <v>83</v>
      </c>
      <c r="AY231" s="226" t="s">
        <v>381</v>
      </c>
    </row>
    <row r="232" spans="1:65" s="2" customFormat="1" ht="16.5" customHeight="1">
      <c r="A232" s="36"/>
      <c r="B232" s="37"/>
      <c r="C232" s="227" t="s">
        <v>464</v>
      </c>
      <c r="D232" s="227" t="s">
        <v>465</v>
      </c>
      <c r="E232" s="228" t="s">
        <v>1081</v>
      </c>
      <c r="F232" s="229" t="s">
        <v>1082</v>
      </c>
      <c r="G232" s="230" t="s">
        <v>387</v>
      </c>
      <c r="H232" s="231">
        <v>24.58</v>
      </c>
      <c r="I232" s="232"/>
      <c r="J232" s="233">
        <f>ROUND(I232*H232,2)</f>
        <v>0</v>
      </c>
      <c r="K232" s="229" t="s">
        <v>432</v>
      </c>
      <c r="L232" s="234"/>
      <c r="M232" s="235" t="s">
        <v>19</v>
      </c>
      <c r="N232" s="236" t="s">
        <v>47</v>
      </c>
      <c r="O232" s="66"/>
      <c r="P232" s="190">
        <f>O232*H232</f>
        <v>0</v>
      </c>
      <c r="Q232" s="190">
        <v>2.4289999999999998</v>
      </c>
      <c r="R232" s="190">
        <f>Q232*H232</f>
        <v>59.704819999999991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428</v>
      </c>
      <c r="AT232" s="192" t="s">
        <v>465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389</v>
      </c>
      <c r="BM232" s="192" t="s">
        <v>1083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1084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3" customFormat="1">
      <c r="B234" s="194"/>
      <c r="C234" s="195"/>
      <c r="D234" s="196" t="s">
        <v>391</v>
      </c>
      <c r="E234" s="197" t="s">
        <v>19</v>
      </c>
      <c r="F234" s="198" t="s">
        <v>1050</v>
      </c>
      <c r="G234" s="195"/>
      <c r="H234" s="197" t="s">
        <v>19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391</v>
      </c>
      <c r="AU234" s="204" t="s">
        <v>85</v>
      </c>
      <c r="AV234" s="13" t="s">
        <v>83</v>
      </c>
      <c r="AW234" s="13" t="s">
        <v>37</v>
      </c>
      <c r="AX234" s="13" t="s">
        <v>76</v>
      </c>
      <c r="AY234" s="204" t="s">
        <v>381</v>
      </c>
    </row>
    <row r="235" spans="1:65" s="14" customFormat="1">
      <c r="B235" s="205"/>
      <c r="C235" s="206"/>
      <c r="D235" s="196" t="s">
        <v>391</v>
      </c>
      <c r="E235" s="207" t="s">
        <v>19</v>
      </c>
      <c r="F235" s="208" t="s">
        <v>1085</v>
      </c>
      <c r="G235" s="206"/>
      <c r="H235" s="209">
        <v>1.0569999999999999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391</v>
      </c>
      <c r="AU235" s="215" t="s">
        <v>85</v>
      </c>
      <c r="AV235" s="14" t="s">
        <v>85</v>
      </c>
      <c r="AW235" s="14" t="s">
        <v>37</v>
      </c>
      <c r="AX235" s="14" t="s">
        <v>76</v>
      </c>
      <c r="AY235" s="215" t="s">
        <v>381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1052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1085</v>
      </c>
      <c r="G237" s="206"/>
      <c r="H237" s="209">
        <v>1.0569999999999999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3" customFormat="1">
      <c r="B238" s="194"/>
      <c r="C238" s="195"/>
      <c r="D238" s="196" t="s">
        <v>391</v>
      </c>
      <c r="E238" s="197" t="s">
        <v>19</v>
      </c>
      <c r="F238" s="198" t="s">
        <v>1053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391</v>
      </c>
      <c r="AU238" s="204" t="s">
        <v>85</v>
      </c>
      <c r="AV238" s="13" t="s">
        <v>83</v>
      </c>
      <c r="AW238" s="13" t="s">
        <v>37</v>
      </c>
      <c r="AX238" s="13" t="s">
        <v>76</v>
      </c>
      <c r="AY238" s="204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1085</v>
      </c>
      <c r="G239" s="206"/>
      <c r="H239" s="209">
        <v>1.0569999999999999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85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3" customFormat="1">
      <c r="B240" s="194"/>
      <c r="C240" s="195"/>
      <c r="D240" s="196" t="s">
        <v>391</v>
      </c>
      <c r="E240" s="197" t="s">
        <v>19</v>
      </c>
      <c r="F240" s="198" t="s">
        <v>1054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391</v>
      </c>
      <c r="AU240" s="204" t="s">
        <v>85</v>
      </c>
      <c r="AV240" s="13" t="s">
        <v>83</v>
      </c>
      <c r="AW240" s="13" t="s">
        <v>37</v>
      </c>
      <c r="AX240" s="13" t="s">
        <v>76</v>
      </c>
      <c r="AY240" s="204" t="s">
        <v>381</v>
      </c>
    </row>
    <row r="241" spans="2:51" s="14" customFormat="1">
      <c r="B241" s="205"/>
      <c r="C241" s="206"/>
      <c r="D241" s="196" t="s">
        <v>391</v>
      </c>
      <c r="E241" s="207" t="s">
        <v>19</v>
      </c>
      <c r="F241" s="208" t="s">
        <v>1085</v>
      </c>
      <c r="G241" s="206"/>
      <c r="H241" s="209">
        <v>1.0569999999999999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391</v>
      </c>
      <c r="AU241" s="215" t="s">
        <v>85</v>
      </c>
      <c r="AV241" s="14" t="s">
        <v>85</v>
      </c>
      <c r="AW241" s="14" t="s">
        <v>37</v>
      </c>
      <c r="AX241" s="14" t="s">
        <v>76</v>
      </c>
      <c r="AY241" s="215" t="s">
        <v>381</v>
      </c>
    </row>
    <row r="242" spans="2:51" s="13" customFormat="1">
      <c r="B242" s="194"/>
      <c r="C242" s="195"/>
      <c r="D242" s="196" t="s">
        <v>391</v>
      </c>
      <c r="E242" s="197" t="s">
        <v>19</v>
      </c>
      <c r="F242" s="198" t="s">
        <v>1055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391</v>
      </c>
      <c r="AU242" s="204" t="s">
        <v>85</v>
      </c>
      <c r="AV242" s="13" t="s">
        <v>83</v>
      </c>
      <c r="AW242" s="13" t="s">
        <v>37</v>
      </c>
      <c r="AX242" s="13" t="s">
        <v>76</v>
      </c>
      <c r="AY242" s="204" t="s">
        <v>381</v>
      </c>
    </row>
    <row r="243" spans="2:51" s="14" customFormat="1">
      <c r="B243" s="205"/>
      <c r="C243" s="206"/>
      <c r="D243" s="196" t="s">
        <v>391</v>
      </c>
      <c r="E243" s="207" t="s">
        <v>19</v>
      </c>
      <c r="F243" s="208" t="s">
        <v>1085</v>
      </c>
      <c r="G243" s="206"/>
      <c r="H243" s="209">
        <v>1.0569999999999999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2:51" s="13" customFormat="1">
      <c r="B244" s="194"/>
      <c r="C244" s="195"/>
      <c r="D244" s="196" t="s">
        <v>391</v>
      </c>
      <c r="E244" s="197" t="s">
        <v>19</v>
      </c>
      <c r="F244" s="198" t="s">
        <v>1056</v>
      </c>
      <c r="G244" s="195"/>
      <c r="H244" s="197" t="s">
        <v>19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391</v>
      </c>
      <c r="AU244" s="204" t="s">
        <v>85</v>
      </c>
      <c r="AV244" s="13" t="s">
        <v>83</v>
      </c>
      <c r="AW244" s="13" t="s">
        <v>37</v>
      </c>
      <c r="AX244" s="13" t="s">
        <v>76</v>
      </c>
      <c r="AY244" s="204" t="s">
        <v>381</v>
      </c>
    </row>
    <row r="245" spans="2:51" s="14" customFormat="1">
      <c r="B245" s="205"/>
      <c r="C245" s="206"/>
      <c r="D245" s="196" t="s">
        <v>391</v>
      </c>
      <c r="E245" s="207" t="s">
        <v>19</v>
      </c>
      <c r="F245" s="208" t="s">
        <v>1085</v>
      </c>
      <c r="G245" s="206"/>
      <c r="H245" s="209">
        <v>1.0569999999999999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391</v>
      </c>
      <c r="AU245" s="215" t="s">
        <v>85</v>
      </c>
      <c r="AV245" s="14" t="s">
        <v>85</v>
      </c>
      <c r="AW245" s="14" t="s">
        <v>37</v>
      </c>
      <c r="AX245" s="14" t="s">
        <v>76</v>
      </c>
      <c r="AY245" s="215" t="s">
        <v>381</v>
      </c>
    </row>
    <row r="246" spans="2:51" s="13" customFormat="1">
      <c r="B246" s="194"/>
      <c r="C246" s="195"/>
      <c r="D246" s="196" t="s">
        <v>391</v>
      </c>
      <c r="E246" s="197" t="s">
        <v>19</v>
      </c>
      <c r="F246" s="198" t="s">
        <v>1057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391</v>
      </c>
      <c r="AU246" s="204" t="s">
        <v>85</v>
      </c>
      <c r="AV246" s="13" t="s">
        <v>83</v>
      </c>
      <c r="AW246" s="13" t="s">
        <v>37</v>
      </c>
      <c r="AX246" s="13" t="s">
        <v>76</v>
      </c>
      <c r="AY246" s="204" t="s">
        <v>381</v>
      </c>
    </row>
    <row r="247" spans="2:51" s="14" customFormat="1">
      <c r="B247" s="205"/>
      <c r="C247" s="206"/>
      <c r="D247" s="196" t="s">
        <v>391</v>
      </c>
      <c r="E247" s="207" t="s">
        <v>19</v>
      </c>
      <c r="F247" s="208" t="s">
        <v>1085</v>
      </c>
      <c r="G247" s="206"/>
      <c r="H247" s="209">
        <v>1.0569999999999999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2:51" s="13" customFormat="1">
      <c r="B248" s="194"/>
      <c r="C248" s="195"/>
      <c r="D248" s="196" t="s">
        <v>391</v>
      </c>
      <c r="E248" s="197" t="s">
        <v>19</v>
      </c>
      <c r="F248" s="198" t="s">
        <v>1073</v>
      </c>
      <c r="G248" s="195"/>
      <c r="H248" s="197" t="s">
        <v>19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391</v>
      </c>
      <c r="AU248" s="204" t="s">
        <v>85</v>
      </c>
      <c r="AV248" s="13" t="s">
        <v>83</v>
      </c>
      <c r="AW248" s="13" t="s">
        <v>37</v>
      </c>
      <c r="AX248" s="13" t="s">
        <v>76</v>
      </c>
      <c r="AY248" s="204" t="s">
        <v>381</v>
      </c>
    </row>
    <row r="249" spans="2:51" s="14" customFormat="1">
      <c r="B249" s="205"/>
      <c r="C249" s="206"/>
      <c r="D249" s="196" t="s">
        <v>391</v>
      </c>
      <c r="E249" s="207" t="s">
        <v>19</v>
      </c>
      <c r="F249" s="208" t="s">
        <v>1086</v>
      </c>
      <c r="G249" s="206"/>
      <c r="H249" s="209">
        <v>1.66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2:51" s="13" customFormat="1">
      <c r="B250" s="194"/>
      <c r="C250" s="195"/>
      <c r="D250" s="196" t="s">
        <v>391</v>
      </c>
      <c r="E250" s="197" t="s">
        <v>19</v>
      </c>
      <c r="F250" s="198" t="s">
        <v>1058</v>
      </c>
      <c r="G250" s="195"/>
      <c r="H250" s="197" t="s">
        <v>19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391</v>
      </c>
      <c r="AU250" s="204" t="s">
        <v>85</v>
      </c>
      <c r="AV250" s="13" t="s">
        <v>83</v>
      </c>
      <c r="AW250" s="13" t="s">
        <v>37</v>
      </c>
      <c r="AX250" s="13" t="s">
        <v>76</v>
      </c>
      <c r="AY250" s="204" t="s">
        <v>381</v>
      </c>
    </row>
    <row r="251" spans="2:51" s="14" customFormat="1">
      <c r="B251" s="205"/>
      <c r="C251" s="206"/>
      <c r="D251" s="196" t="s">
        <v>391</v>
      </c>
      <c r="E251" s="207" t="s">
        <v>19</v>
      </c>
      <c r="F251" s="208" t="s">
        <v>1087</v>
      </c>
      <c r="G251" s="206"/>
      <c r="H251" s="209">
        <v>0.90600000000000003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85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2:51" s="13" customFormat="1">
      <c r="B252" s="194"/>
      <c r="C252" s="195"/>
      <c r="D252" s="196" t="s">
        <v>391</v>
      </c>
      <c r="E252" s="197" t="s">
        <v>19</v>
      </c>
      <c r="F252" s="198" t="s">
        <v>1060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391</v>
      </c>
      <c r="AU252" s="204" t="s">
        <v>85</v>
      </c>
      <c r="AV252" s="13" t="s">
        <v>83</v>
      </c>
      <c r="AW252" s="13" t="s">
        <v>37</v>
      </c>
      <c r="AX252" s="13" t="s">
        <v>76</v>
      </c>
      <c r="AY252" s="204" t="s">
        <v>381</v>
      </c>
    </row>
    <row r="253" spans="2:51" s="14" customFormat="1">
      <c r="B253" s="205"/>
      <c r="C253" s="206"/>
      <c r="D253" s="196" t="s">
        <v>391</v>
      </c>
      <c r="E253" s="207" t="s">
        <v>19</v>
      </c>
      <c r="F253" s="208" t="s">
        <v>1087</v>
      </c>
      <c r="G253" s="206"/>
      <c r="H253" s="209">
        <v>0.90600000000000003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85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2:51" s="13" customFormat="1">
      <c r="B254" s="194"/>
      <c r="C254" s="195"/>
      <c r="D254" s="196" t="s">
        <v>391</v>
      </c>
      <c r="E254" s="197" t="s">
        <v>19</v>
      </c>
      <c r="F254" s="198" t="s">
        <v>1075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391</v>
      </c>
      <c r="AU254" s="204" t="s">
        <v>85</v>
      </c>
      <c r="AV254" s="13" t="s">
        <v>83</v>
      </c>
      <c r="AW254" s="13" t="s">
        <v>37</v>
      </c>
      <c r="AX254" s="13" t="s">
        <v>76</v>
      </c>
      <c r="AY254" s="204" t="s">
        <v>381</v>
      </c>
    </row>
    <row r="255" spans="2:51" s="14" customFormat="1">
      <c r="B255" s="205"/>
      <c r="C255" s="206"/>
      <c r="D255" s="196" t="s">
        <v>391</v>
      </c>
      <c r="E255" s="207" t="s">
        <v>19</v>
      </c>
      <c r="F255" s="208" t="s">
        <v>1086</v>
      </c>
      <c r="G255" s="206"/>
      <c r="H255" s="209">
        <v>1.66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85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2:51" s="13" customFormat="1">
      <c r="B256" s="194"/>
      <c r="C256" s="195"/>
      <c r="D256" s="196" t="s">
        <v>391</v>
      </c>
      <c r="E256" s="197" t="s">
        <v>19</v>
      </c>
      <c r="F256" s="198" t="s">
        <v>1061</v>
      </c>
      <c r="G256" s="195"/>
      <c r="H256" s="197" t="s">
        <v>19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391</v>
      </c>
      <c r="AU256" s="204" t="s">
        <v>85</v>
      </c>
      <c r="AV256" s="13" t="s">
        <v>83</v>
      </c>
      <c r="AW256" s="13" t="s">
        <v>37</v>
      </c>
      <c r="AX256" s="13" t="s">
        <v>76</v>
      </c>
      <c r="AY256" s="204" t="s">
        <v>381</v>
      </c>
    </row>
    <row r="257" spans="2:51" s="14" customFormat="1">
      <c r="B257" s="205"/>
      <c r="C257" s="206"/>
      <c r="D257" s="196" t="s">
        <v>391</v>
      </c>
      <c r="E257" s="207" t="s">
        <v>19</v>
      </c>
      <c r="F257" s="208" t="s">
        <v>1087</v>
      </c>
      <c r="G257" s="206"/>
      <c r="H257" s="209">
        <v>0.90600000000000003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85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2:51" s="13" customFormat="1">
      <c r="B258" s="194"/>
      <c r="C258" s="195"/>
      <c r="D258" s="196" t="s">
        <v>391</v>
      </c>
      <c r="E258" s="197" t="s">
        <v>19</v>
      </c>
      <c r="F258" s="198" t="s">
        <v>1062</v>
      </c>
      <c r="G258" s="195"/>
      <c r="H258" s="197" t="s">
        <v>19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391</v>
      </c>
      <c r="AU258" s="204" t="s">
        <v>85</v>
      </c>
      <c r="AV258" s="13" t="s">
        <v>83</v>
      </c>
      <c r="AW258" s="13" t="s">
        <v>37</v>
      </c>
      <c r="AX258" s="13" t="s">
        <v>76</v>
      </c>
      <c r="AY258" s="204" t="s">
        <v>381</v>
      </c>
    </row>
    <row r="259" spans="2:51" s="14" customFormat="1">
      <c r="B259" s="205"/>
      <c r="C259" s="206"/>
      <c r="D259" s="196" t="s">
        <v>391</v>
      </c>
      <c r="E259" s="207" t="s">
        <v>19</v>
      </c>
      <c r="F259" s="208" t="s">
        <v>1087</v>
      </c>
      <c r="G259" s="206"/>
      <c r="H259" s="209">
        <v>0.90600000000000003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391</v>
      </c>
      <c r="AU259" s="215" t="s">
        <v>85</v>
      </c>
      <c r="AV259" s="14" t="s">
        <v>85</v>
      </c>
      <c r="AW259" s="14" t="s">
        <v>37</v>
      </c>
      <c r="AX259" s="14" t="s">
        <v>76</v>
      </c>
      <c r="AY259" s="215" t="s">
        <v>381</v>
      </c>
    </row>
    <row r="260" spans="2:51" s="13" customFormat="1">
      <c r="B260" s="194"/>
      <c r="C260" s="195"/>
      <c r="D260" s="196" t="s">
        <v>391</v>
      </c>
      <c r="E260" s="197" t="s">
        <v>19</v>
      </c>
      <c r="F260" s="198" t="s">
        <v>1076</v>
      </c>
      <c r="G260" s="195"/>
      <c r="H260" s="197" t="s">
        <v>19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391</v>
      </c>
      <c r="AU260" s="204" t="s">
        <v>85</v>
      </c>
      <c r="AV260" s="13" t="s">
        <v>83</v>
      </c>
      <c r="AW260" s="13" t="s">
        <v>37</v>
      </c>
      <c r="AX260" s="13" t="s">
        <v>76</v>
      </c>
      <c r="AY260" s="204" t="s">
        <v>381</v>
      </c>
    </row>
    <row r="261" spans="2:51" s="14" customFormat="1">
      <c r="B261" s="205"/>
      <c r="C261" s="206"/>
      <c r="D261" s="196" t="s">
        <v>391</v>
      </c>
      <c r="E261" s="207" t="s">
        <v>19</v>
      </c>
      <c r="F261" s="208" t="s">
        <v>1086</v>
      </c>
      <c r="G261" s="206"/>
      <c r="H261" s="209">
        <v>1.66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2:51" s="13" customFormat="1">
      <c r="B262" s="194"/>
      <c r="C262" s="195"/>
      <c r="D262" s="196" t="s">
        <v>391</v>
      </c>
      <c r="E262" s="197" t="s">
        <v>19</v>
      </c>
      <c r="F262" s="198" t="s">
        <v>1063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2:51" s="14" customFormat="1">
      <c r="B263" s="205"/>
      <c r="C263" s="206"/>
      <c r="D263" s="196" t="s">
        <v>391</v>
      </c>
      <c r="E263" s="207" t="s">
        <v>19</v>
      </c>
      <c r="F263" s="208" t="s">
        <v>1087</v>
      </c>
      <c r="G263" s="206"/>
      <c r="H263" s="209">
        <v>0.90600000000000003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2:51" s="13" customFormat="1">
      <c r="B264" s="194"/>
      <c r="C264" s="195"/>
      <c r="D264" s="196" t="s">
        <v>391</v>
      </c>
      <c r="E264" s="197" t="s">
        <v>19</v>
      </c>
      <c r="F264" s="198" t="s">
        <v>1064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391</v>
      </c>
      <c r="AU264" s="204" t="s">
        <v>85</v>
      </c>
      <c r="AV264" s="13" t="s">
        <v>83</v>
      </c>
      <c r="AW264" s="13" t="s">
        <v>37</v>
      </c>
      <c r="AX264" s="13" t="s">
        <v>76</v>
      </c>
      <c r="AY264" s="204" t="s">
        <v>381</v>
      </c>
    </row>
    <row r="265" spans="2:51" s="14" customFormat="1">
      <c r="B265" s="205"/>
      <c r="C265" s="206"/>
      <c r="D265" s="196" t="s">
        <v>391</v>
      </c>
      <c r="E265" s="207" t="s">
        <v>19</v>
      </c>
      <c r="F265" s="208" t="s">
        <v>1087</v>
      </c>
      <c r="G265" s="206"/>
      <c r="H265" s="209">
        <v>0.90600000000000003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85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2:51" s="13" customFormat="1">
      <c r="B266" s="194"/>
      <c r="C266" s="195"/>
      <c r="D266" s="196" t="s">
        <v>391</v>
      </c>
      <c r="E266" s="197" t="s">
        <v>19</v>
      </c>
      <c r="F266" s="198" t="s">
        <v>1065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391</v>
      </c>
      <c r="AU266" s="204" t="s">
        <v>85</v>
      </c>
      <c r="AV266" s="13" t="s">
        <v>83</v>
      </c>
      <c r="AW266" s="13" t="s">
        <v>37</v>
      </c>
      <c r="AX266" s="13" t="s">
        <v>76</v>
      </c>
      <c r="AY266" s="204" t="s">
        <v>381</v>
      </c>
    </row>
    <row r="267" spans="2:51" s="14" customFormat="1">
      <c r="B267" s="205"/>
      <c r="C267" s="206"/>
      <c r="D267" s="196" t="s">
        <v>391</v>
      </c>
      <c r="E267" s="207" t="s">
        <v>19</v>
      </c>
      <c r="F267" s="208" t="s">
        <v>1087</v>
      </c>
      <c r="G267" s="206"/>
      <c r="H267" s="209">
        <v>0.90600000000000003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85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2:51" s="13" customFormat="1">
      <c r="B268" s="194"/>
      <c r="C268" s="195"/>
      <c r="D268" s="196" t="s">
        <v>391</v>
      </c>
      <c r="E268" s="197" t="s">
        <v>19</v>
      </c>
      <c r="F268" s="198" t="s">
        <v>1066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391</v>
      </c>
      <c r="AU268" s="204" t="s">
        <v>85</v>
      </c>
      <c r="AV268" s="13" t="s">
        <v>83</v>
      </c>
      <c r="AW268" s="13" t="s">
        <v>37</v>
      </c>
      <c r="AX268" s="13" t="s">
        <v>76</v>
      </c>
      <c r="AY268" s="204" t="s">
        <v>381</v>
      </c>
    </row>
    <row r="269" spans="2:51" s="14" customFormat="1">
      <c r="B269" s="205"/>
      <c r="C269" s="206"/>
      <c r="D269" s="196" t="s">
        <v>391</v>
      </c>
      <c r="E269" s="207" t="s">
        <v>19</v>
      </c>
      <c r="F269" s="208" t="s">
        <v>1087</v>
      </c>
      <c r="G269" s="206"/>
      <c r="H269" s="209">
        <v>0.90600000000000003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85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2:51" s="13" customFormat="1">
      <c r="B270" s="194"/>
      <c r="C270" s="195"/>
      <c r="D270" s="196" t="s">
        <v>391</v>
      </c>
      <c r="E270" s="197" t="s">
        <v>19</v>
      </c>
      <c r="F270" s="198" t="s">
        <v>1067</v>
      </c>
      <c r="G270" s="195"/>
      <c r="H270" s="197" t="s">
        <v>19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391</v>
      </c>
      <c r="AU270" s="204" t="s">
        <v>85</v>
      </c>
      <c r="AV270" s="13" t="s">
        <v>83</v>
      </c>
      <c r="AW270" s="13" t="s">
        <v>37</v>
      </c>
      <c r="AX270" s="13" t="s">
        <v>76</v>
      </c>
      <c r="AY270" s="204" t="s">
        <v>381</v>
      </c>
    </row>
    <row r="271" spans="2:51" s="14" customFormat="1">
      <c r="B271" s="205"/>
      <c r="C271" s="206"/>
      <c r="D271" s="196" t="s">
        <v>391</v>
      </c>
      <c r="E271" s="207" t="s">
        <v>19</v>
      </c>
      <c r="F271" s="208" t="s">
        <v>1087</v>
      </c>
      <c r="G271" s="206"/>
      <c r="H271" s="209">
        <v>0.90600000000000003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391</v>
      </c>
      <c r="AU271" s="215" t="s">
        <v>85</v>
      </c>
      <c r="AV271" s="14" t="s">
        <v>85</v>
      </c>
      <c r="AW271" s="14" t="s">
        <v>37</v>
      </c>
      <c r="AX271" s="14" t="s">
        <v>76</v>
      </c>
      <c r="AY271" s="215" t="s">
        <v>381</v>
      </c>
    </row>
    <row r="272" spans="2:51" s="13" customFormat="1">
      <c r="B272" s="194"/>
      <c r="C272" s="195"/>
      <c r="D272" s="196" t="s">
        <v>391</v>
      </c>
      <c r="E272" s="197" t="s">
        <v>19</v>
      </c>
      <c r="F272" s="198" t="s">
        <v>1068</v>
      </c>
      <c r="G272" s="195"/>
      <c r="H272" s="197" t="s">
        <v>19</v>
      </c>
      <c r="I272" s="199"/>
      <c r="J272" s="195"/>
      <c r="K272" s="195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391</v>
      </c>
      <c r="AU272" s="204" t="s">
        <v>85</v>
      </c>
      <c r="AV272" s="13" t="s">
        <v>83</v>
      </c>
      <c r="AW272" s="13" t="s">
        <v>37</v>
      </c>
      <c r="AX272" s="13" t="s">
        <v>76</v>
      </c>
      <c r="AY272" s="204" t="s">
        <v>381</v>
      </c>
    </row>
    <row r="273" spans="1:65" s="14" customFormat="1">
      <c r="B273" s="205"/>
      <c r="C273" s="206"/>
      <c r="D273" s="196" t="s">
        <v>391</v>
      </c>
      <c r="E273" s="207" t="s">
        <v>19</v>
      </c>
      <c r="F273" s="208" t="s">
        <v>1087</v>
      </c>
      <c r="G273" s="206"/>
      <c r="H273" s="209">
        <v>0.90600000000000003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391</v>
      </c>
      <c r="AU273" s="215" t="s">
        <v>85</v>
      </c>
      <c r="AV273" s="14" t="s">
        <v>85</v>
      </c>
      <c r="AW273" s="14" t="s">
        <v>37</v>
      </c>
      <c r="AX273" s="14" t="s">
        <v>76</v>
      </c>
      <c r="AY273" s="215" t="s">
        <v>381</v>
      </c>
    </row>
    <row r="274" spans="1:65" s="13" customFormat="1">
      <c r="B274" s="194"/>
      <c r="C274" s="195"/>
      <c r="D274" s="196" t="s">
        <v>391</v>
      </c>
      <c r="E274" s="197" t="s">
        <v>19</v>
      </c>
      <c r="F274" s="198" t="s">
        <v>1069</v>
      </c>
      <c r="G274" s="195"/>
      <c r="H274" s="197" t="s">
        <v>19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391</v>
      </c>
      <c r="AU274" s="204" t="s">
        <v>85</v>
      </c>
      <c r="AV274" s="13" t="s">
        <v>83</v>
      </c>
      <c r="AW274" s="13" t="s">
        <v>37</v>
      </c>
      <c r="AX274" s="13" t="s">
        <v>76</v>
      </c>
      <c r="AY274" s="204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1087</v>
      </c>
      <c r="G275" s="206"/>
      <c r="H275" s="209">
        <v>0.90600000000000003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5" customFormat="1">
      <c r="B276" s="216"/>
      <c r="C276" s="217"/>
      <c r="D276" s="196" t="s">
        <v>391</v>
      </c>
      <c r="E276" s="218" t="s">
        <v>983</v>
      </c>
      <c r="F276" s="219" t="s">
        <v>394</v>
      </c>
      <c r="G276" s="217"/>
      <c r="H276" s="220">
        <v>22.344999999999995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391</v>
      </c>
      <c r="AU276" s="226" t="s">
        <v>85</v>
      </c>
      <c r="AV276" s="15" t="s">
        <v>389</v>
      </c>
      <c r="AW276" s="15" t="s">
        <v>37</v>
      </c>
      <c r="AX276" s="15" t="s">
        <v>83</v>
      </c>
      <c r="AY276" s="226" t="s">
        <v>381</v>
      </c>
    </row>
    <row r="277" spans="1:65" s="14" customFormat="1">
      <c r="B277" s="205"/>
      <c r="C277" s="206"/>
      <c r="D277" s="196" t="s">
        <v>391</v>
      </c>
      <c r="E277" s="206"/>
      <c r="F277" s="208" t="s">
        <v>1088</v>
      </c>
      <c r="G277" s="206"/>
      <c r="H277" s="209">
        <v>24.58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85</v>
      </c>
      <c r="AV277" s="14" t="s">
        <v>85</v>
      </c>
      <c r="AW277" s="14" t="s">
        <v>4</v>
      </c>
      <c r="AX277" s="14" t="s">
        <v>83</v>
      </c>
      <c r="AY277" s="215" t="s">
        <v>381</v>
      </c>
    </row>
    <row r="278" spans="1:65" s="2" customFormat="1" ht="21.75" customHeight="1">
      <c r="A278" s="36"/>
      <c r="B278" s="37"/>
      <c r="C278" s="181" t="s">
        <v>8</v>
      </c>
      <c r="D278" s="181" t="s">
        <v>384</v>
      </c>
      <c r="E278" s="182" t="s">
        <v>1089</v>
      </c>
      <c r="F278" s="183" t="s">
        <v>1090</v>
      </c>
      <c r="G278" s="184" t="s">
        <v>404</v>
      </c>
      <c r="H278" s="185">
        <v>1.524</v>
      </c>
      <c r="I278" s="186"/>
      <c r="J278" s="187">
        <f>ROUND(I278*H278,2)</f>
        <v>0</v>
      </c>
      <c r="K278" s="183" t="s">
        <v>388</v>
      </c>
      <c r="L278" s="41"/>
      <c r="M278" s="188" t="s">
        <v>19</v>
      </c>
      <c r="N278" s="189" t="s">
        <v>47</v>
      </c>
      <c r="O278" s="66"/>
      <c r="P278" s="190">
        <f>O278*H278</f>
        <v>0</v>
      </c>
      <c r="Q278" s="190">
        <v>1.11381</v>
      </c>
      <c r="R278" s="190">
        <f>Q278*H278</f>
        <v>1.69744644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389</v>
      </c>
      <c r="AT278" s="192" t="s">
        <v>384</v>
      </c>
      <c r="AU278" s="192" t="s">
        <v>85</v>
      </c>
      <c r="AY278" s="19" t="s">
        <v>381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83</v>
      </c>
      <c r="BK278" s="193">
        <f>ROUND(I278*H278,2)</f>
        <v>0</v>
      </c>
      <c r="BL278" s="19" t="s">
        <v>389</v>
      </c>
      <c r="BM278" s="192" t="s">
        <v>1091</v>
      </c>
    </row>
    <row r="279" spans="1:65" s="13" customFormat="1">
      <c r="B279" s="194"/>
      <c r="C279" s="195"/>
      <c r="D279" s="196" t="s">
        <v>391</v>
      </c>
      <c r="E279" s="197" t="s">
        <v>19</v>
      </c>
      <c r="F279" s="198" t="s">
        <v>1092</v>
      </c>
      <c r="G279" s="195"/>
      <c r="H279" s="197" t="s">
        <v>19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391</v>
      </c>
      <c r="AU279" s="204" t="s">
        <v>85</v>
      </c>
      <c r="AV279" s="13" t="s">
        <v>83</v>
      </c>
      <c r="AW279" s="13" t="s">
        <v>37</v>
      </c>
      <c r="AX279" s="13" t="s">
        <v>76</v>
      </c>
      <c r="AY279" s="204" t="s">
        <v>381</v>
      </c>
    </row>
    <row r="280" spans="1:65" s="14" customFormat="1">
      <c r="B280" s="205"/>
      <c r="C280" s="206"/>
      <c r="D280" s="196" t="s">
        <v>391</v>
      </c>
      <c r="E280" s="207" t="s">
        <v>19</v>
      </c>
      <c r="F280" s="208" t="s">
        <v>1093</v>
      </c>
      <c r="G280" s="206"/>
      <c r="H280" s="209">
        <v>1.524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391</v>
      </c>
      <c r="AU280" s="215" t="s">
        <v>85</v>
      </c>
      <c r="AV280" s="14" t="s">
        <v>85</v>
      </c>
      <c r="AW280" s="14" t="s">
        <v>37</v>
      </c>
      <c r="AX280" s="14" t="s">
        <v>76</v>
      </c>
      <c r="AY280" s="215" t="s">
        <v>381</v>
      </c>
    </row>
    <row r="281" spans="1:65" s="15" customFormat="1">
      <c r="B281" s="216"/>
      <c r="C281" s="217"/>
      <c r="D281" s="196" t="s">
        <v>391</v>
      </c>
      <c r="E281" s="218" t="s">
        <v>19</v>
      </c>
      <c r="F281" s="219" t="s">
        <v>394</v>
      </c>
      <c r="G281" s="217"/>
      <c r="H281" s="220">
        <v>1.524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391</v>
      </c>
      <c r="AU281" s="226" t="s">
        <v>85</v>
      </c>
      <c r="AV281" s="15" t="s">
        <v>389</v>
      </c>
      <c r="AW281" s="15" t="s">
        <v>37</v>
      </c>
      <c r="AX281" s="15" t="s">
        <v>83</v>
      </c>
      <c r="AY281" s="226" t="s">
        <v>381</v>
      </c>
    </row>
    <row r="282" spans="1:65" s="2" customFormat="1" ht="37.9" customHeight="1">
      <c r="A282" s="36"/>
      <c r="B282" s="37"/>
      <c r="C282" s="181" t="s">
        <v>454</v>
      </c>
      <c r="D282" s="181" t="s">
        <v>384</v>
      </c>
      <c r="E282" s="182" t="s">
        <v>1094</v>
      </c>
      <c r="F282" s="183" t="s">
        <v>1095</v>
      </c>
      <c r="G282" s="184" t="s">
        <v>422</v>
      </c>
      <c r="H282" s="185">
        <v>21</v>
      </c>
      <c r="I282" s="186"/>
      <c r="J282" s="187">
        <f>ROUND(I282*H282,2)</f>
        <v>0</v>
      </c>
      <c r="K282" s="183" t="s">
        <v>388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0.56899999999999995</v>
      </c>
      <c r="T282" s="191">
        <f>S282*H282</f>
        <v>11.948999999999998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85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389</v>
      </c>
      <c r="BM282" s="192" t="s">
        <v>1096</v>
      </c>
    </row>
    <row r="283" spans="1:65" s="13" customFormat="1">
      <c r="B283" s="194"/>
      <c r="C283" s="195"/>
      <c r="D283" s="196" t="s">
        <v>391</v>
      </c>
      <c r="E283" s="197" t="s">
        <v>19</v>
      </c>
      <c r="F283" s="198" t="s">
        <v>1097</v>
      </c>
      <c r="G283" s="195"/>
      <c r="H283" s="197" t="s">
        <v>19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391</v>
      </c>
      <c r="AU283" s="204" t="s">
        <v>85</v>
      </c>
      <c r="AV283" s="13" t="s">
        <v>83</v>
      </c>
      <c r="AW283" s="13" t="s">
        <v>37</v>
      </c>
      <c r="AX283" s="13" t="s">
        <v>76</v>
      </c>
      <c r="AY283" s="204" t="s">
        <v>381</v>
      </c>
    </row>
    <row r="284" spans="1:65" s="14" customFormat="1">
      <c r="B284" s="205"/>
      <c r="C284" s="206"/>
      <c r="D284" s="196" t="s">
        <v>391</v>
      </c>
      <c r="E284" s="207" t="s">
        <v>19</v>
      </c>
      <c r="F284" s="208" t="s">
        <v>1098</v>
      </c>
      <c r="G284" s="206"/>
      <c r="H284" s="209">
        <v>21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391</v>
      </c>
      <c r="AU284" s="215" t="s">
        <v>85</v>
      </c>
      <c r="AV284" s="14" t="s">
        <v>85</v>
      </c>
      <c r="AW284" s="14" t="s">
        <v>37</v>
      </c>
      <c r="AX284" s="14" t="s">
        <v>76</v>
      </c>
      <c r="AY284" s="215" t="s">
        <v>381</v>
      </c>
    </row>
    <row r="285" spans="1:65" s="15" customFormat="1">
      <c r="B285" s="216"/>
      <c r="C285" s="217"/>
      <c r="D285" s="196" t="s">
        <v>391</v>
      </c>
      <c r="E285" s="218" t="s">
        <v>19</v>
      </c>
      <c r="F285" s="219" t="s">
        <v>394</v>
      </c>
      <c r="G285" s="217"/>
      <c r="H285" s="220">
        <v>21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391</v>
      </c>
      <c r="AU285" s="226" t="s">
        <v>85</v>
      </c>
      <c r="AV285" s="15" t="s">
        <v>389</v>
      </c>
      <c r="AW285" s="15" t="s">
        <v>37</v>
      </c>
      <c r="AX285" s="15" t="s">
        <v>83</v>
      </c>
      <c r="AY285" s="226" t="s">
        <v>381</v>
      </c>
    </row>
    <row r="286" spans="1:65" s="2" customFormat="1" ht="24.2" customHeight="1">
      <c r="A286" s="36"/>
      <c r="B286" s="37"/>
      <c r="C286" s="181" t="s">
        <v>481</v>
      </c>
      <c r="D286" s="181" t="s">
        <v>384</v>
      </c>
      <c r="E286" s="182" t="s">
        <v>1099</v>
      </c>
      <c r="F286" s="183" t="s">
        <v>1100</v>
      </c>
      <c r="G286" s="184" t="s">
        <v>387</v>
      </c>
      <c r="H286" s="185">
        <v>30</v>
      </c>
      <c r="I286" s="186"/>
      <c r="J286" s="187">
        <f>ROUND(I286*H286,2)</f>
        <v>0</v>
      </c>
      <c r="K286" s="183" t="s">
        <v>388</v>
      </c>
      <c r="L286" s="41"/>
      <c r="M286" s="188" t="s">
        <v>19</v>
      </c>
      <c r="N286" s="189" t="s">
        <v>47</v>
      </c>
      <c r="O286" s="66"/>
      <c r="P286" s="190">
        <f>O286*H286</f>
        <v>0</v>
      </c>
      <c r="Q286" s="190">
        <v>2.2563399999999998</v>
      </c>
      <c r="R286" s="190">
        <f>Q286*H286</f>
        <v>67.69019999999999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389</v>
      </c>
      <c r="AT286" s="192" t="s">
        <v>384</v>
      </c>
      <c r="AU286" s="192" t="s">
        <v>85</v>
      </c>
      <c r="AY286" s="19" t="s">
        <v>381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83</v>
      </c>
      <c r="BK286" s="193">
        <f>ROUND(I286*H286,2)</f>
        <v>0</v>
      </c>
      <c r="BL286" s="19" t="s">
        <v>389</v>
      </c>
      <c r="BM286" s="192" t="s">
        <v>1101</v>
      </c>
    </row>
    <row r="287" spans="1:65" s="13" customFormat="1">
      <c r="B287" s="194"/>
      <c r="C287" s="195"/>
      <c r="D287" s="196" t="s">
        <v>391</v>
      </c>
      <c r="E287" s="197" t="s">
        <v>19</v>
      </c>
      <c r="F287" s="198" t="s">
        <v>1102</v>
      </c>
      <c r="G287" s="195"/>
      <c r="H287" s="197" t="s">
        <v>19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391</v>
      </c>
      <c r="AU287" s="204" t="s">
        <v>85</v>
      </c>
      <c r="AV287" s="13" t="s">
        <v>83</v>
      </c>
      <c r="AW287" s="13" t="s">
        <v>37</v>
      </c>
      <c r="AX287" s="13" t="s">
        <v>76</v>
      </c>
      <c r="AY287" s="204" t="s">
        <v>381</v>
      </c>
    </row>
    <row r="288" spans="1:65" s="14" customFormat="1">
      <c r="B288" s="205"/>
      <c r="C288" s="206"/>
      <c r="D288" s="196" t="s">
        <v>391</v>
      </c>
      <c r="E288" s="207" t="s">
        <v>19</v>
      </c>
      <c r="F288" s="208" t="s">
        <v>1103</v>
      </c>
      <c r="G288" s="206"/>
      <c r="H288" s="209">
        <v>30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391</v>
      </c>
      <c r="AU288" s="215" t="s">
        <v>85</v>
      </c>
      <c r="AV288" s="14" t="s">
        <v>85</v>
      </c>
      <c r="AW288" s="14" t="s">
        <v>37</v>
      </c>
      <c r="AX288" s="14" t="s">
        <v>76</v>
      </c>
      <c r="AY288" s="215" t="s">
        <v>381</v>
      </c>
    </row>
    <row r="289" spans="1:65" s="15" customFormat="1">
      <c r="B289" s="216"/>
      <c r="C289" s="217"/>
      <c r="D289" s="196" t="s">
        <v>391</v>
      </c>
      <c r="E289" s="218" t="s">
        <v>19</v>
      </c>
      <c r="F289" s="219" t="s">
        <v>394</v>
      </c>
      <c r="G289" s="217"/>
      <c r="H289" s="220">
        <v>30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391</v>
      </c>
      <c r="AU289" s="226" t="s">
        <v>85</v>
      </c>
      <c r="AV289" s="15" t="s">
        <v>389</v>
      </c>
      <c r="AW289" s="15" t="s">
        <v>37</v>
      </c>
      <c r="AX289" s="15" t="s">
        <v>83</v>
      </c>
      <c r="AY289" s="226" t="s">
        <v>381</v>
      </c>
    </row>
    <row r="290" spans="1:65" s="2" customFormat="1" ht="24.2" customHeight="1">
      <c r="A290" s="36"/>
      <c r="B290" s="37"/>
      <c r="C290" s="181" t="s">
        <v>486</v>
      </c>
      <c r="D290" s="181" t="s">
        <v>384</v>
      </c>
      <c r="E290" s="182" t="s">
        <v>1104</v>
      </c>
      <c r="F290" s="183" t="s">
        <v>1105</v>
      </c>
      <c r="G290" s="184" t="s">
        <v>387</v>
      </c>
      <c r="H290" s="185">
        <v>17.768999999999998</v>
      </c>
      <c r="I290" s="186"/>
      <c r="J290" s="187">
        <f>ROUND(I290*H290,2)</f>
        <v>0</v>
      </c>
      <c r="K290" s="183" t="s">
        <v>388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2.45329</v>
      </c>
      <c r="R290" s="190">
        <f>Q290*H290</f>
        <v>43.592510009999998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389</v>
      </c>
      <c r="AT290" s="192" t="s">
        <v>384</v>
      </c>
      <c r="AU290" s="192" t="s">
        <v>85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389</v>
      </c>
      <c r="BM290" s="192" t="s">
        <v>1106</v>
      </c>
    </row>
    <row r="291" spans="1:65" s="13" customFormat="1">
      <c r="B291" s="194"/>
      <c r="C291" s="195"/>
      <c r="D291" s="196" t="s">
        <v>391</v>
      </c>
      <c r="E291" s="197" t="s">
        <v>19</v>
      </c>
      <c r="F291" s="198" t="s">
        <v>1107</v>
      </c>
      <c r="G291" s="195"/>
      <c r="H291" s="197" t="s">
        <v>19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391</v>
      </c>
      <c r="AU291" s="204" t="s">
        <v>85</v>
      </c>
      <c r="AV291" s="13" t="s">
        <v>83</v>
      </c>
      <c r="AW291" s="13" t="s">
        <v>37</v>
      </c>
      <c r="AX291" s="13" t="s">
        <v>76</v>
      </c>
      <c r="AY291" s="204" t="s">
        <v>381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1108</v>
      </c>
      <c r="G292" s="206"/>
      <c r="H292" s="209">
        <v>17.768999999999998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85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5" customFormat="1">
      <c r="B293" s="216"/>
      <c r="C293" s="217"/>
      <c r="D293" s="196" t="s">
        <v>391</v>
      </c>
      <c r="E293" s="218" t="s">
        <v>19</v>
      </c>
      <c r="F293" s="219" t="s">
        <v>394</v>
      </c>
      <c r="G293" s="217"/>
      <c r="H293" s="220">
        <v>17.768999999999998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391</v>
      </c>
      <c r="AU293" s="226" t="s">
        <v>85</v>
      </c>
      <c r="AV293" s="15" t="s">
        <v>389</v>
      </c>
      <c r="AW293" s="15" t="s">
        <v>37</v>
      </c>
      <c r="AX293" s="15" t="s">
        <v>83</v>
      </c>
      <c r="AY293" s="226" t="s">
        <v>381</v>
      </c>
    </row>
    <row r="294" spans="1:65" s="2" customFormat="1" ht="16.5" customHeight="1">
      <c r="A294" s="36"/>
      <c r="B294" s="37"/>
      <c r="C294" s="181" t="s">
        <v>490</v>
      </c>
      <c r="D294" s="181" t="s">
        <v>384</v>
      </c>
      <c r="E294" s="182" t="s">
        <v>1109</v>
      </c>
      <c r="F294" s="183" t="s">
        <v>1110</v>
      </c>
      <c r="G294" s="184" t="s">
        <v>411</v>
      </c>
      <c r="H294" s="185">
        <v>18.954000000000001</v>
      </c>
      <c r="I294" s="186"/>
      <c r="J294" s="187">
        <f>ROUND(I294*H294,2)</f>
        <v>0</v>
      </c>
      <c r="K294" s="183" t="s">
        <v>388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2.6900000000000001E-3</v>
      </c>
      <c r="R294" s="190">
        <f>Q294*H294</f>
        <v>5.0986260000000005E-2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389</v>
      </c>
      <c r="AT294" s="192" t="s">
        <v>384</v>
      </c>
      <c r="AU294" s="192" t="s">
        <v>85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389</v>
      </c>
      <c r="BM294" s="192" t="s">
        <v>1111</v>
      </c>
    </row>
    <row r="295" spans="1:65" s="13" customFormat="1">
      <c r="B295" s="194"/>
      <c r="C295" s="195"/>
      <c r="D295" s="196" t="s">
        <v>391</v>
      </c>
      <c r="E295" s="197" t="s">
        <v>19</v>
      </c>
      <c r="F295" s="198" t="s">
        <v>1112</v>
      </c>
      <c r="G295" s="195"/>
      <c r="H295" s="197" t="s">
        <v>19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391</v>
      </c>
      <c r="AU295" s="204" t="s">
        <v>85</v>
      </c>
      <c r="AV295" s="13" t="s">
        <v>83</v>
      </c>
      <c r="AW295" s="13" t="s">
        <v>37</v>
      </c>
      <c r="AX295" s="13" t="s">
        <v>76</v>
      </c>
      <c r="AY295" s="204" t="s">
        <v>381</v>
      </c>
    </row>
    <row r="296" spans="1:65" s="14" customFormat="1">
      <c r="B296" s="205"/>
      <c r="C296" s="206"/>
      <c r="D296" s="196" t="s">
        <v>391</v>
      </c>
      <c r="E296" s="207" t="s">
        <v>19</v>
      </c>
      <c r="F296" s="208" t="s">
        <v>1113</v>
      </c>
      <c r="G296" s="206"/>
      <c r="H296" s="209">
        <v>18.954000000000001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391</v>
      </c>
      <c r="AU296" s="215" t="s">
        <v>85</v>
      </c>
      <c r="AV296" s="14" t="s">
        <v>85</v>
      </c>
      <c r="AW296" s="14" t="s">
        <v>37</v>
      </c>
      <c r="AX296" s="14" t="s">
        <v>76</v>
      </c>
      <c r="AY296" s="215" t="s">
        <v>381</v>
      </c>
    </row>
    <row r="297" spans="1:65" s="15" customFormat="1">
      <c r="B297" s="216"/>
      <c r="C297" s="217"/>
      <c r="D297" s="196" t="s">
        <v>391</v>
      </c>
      <c r="E297" s="218" t="s">
        <v>19</v>
      </c>
      <c r="F297" s="219" t="s">
        <v>394</v>
      </c>
      <c r="G297" s="217"/>
      <c r="H297" s="220">
        <v>18.954000000000001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391</v>
      </c>
      <c r="AU297" s="226" t="s">
        <v>85</v>
      </c>
      <c r="AV297" s="15" t="s">
        <v>389</v>
      </c>
      <c r="AW297" s="15" t="s">
        <v>37</v>
      </c>
      <c r="AX297" s="15" t="s">
        <v>83</v>
      </c>
      <c r="AY297" s="226" t="s">
        <v>381</v>
      </c>
    </row>
    <row r="298" spans="1:65" s="2" customFormat="1" ht="16.5" customHeight="1">
      <c r="A298" s="36"/>
      <c r="B298" s="37"/>
      <c r="C298" s="181" t="s">
        <v>495</v>
      </c>
      <c r="D298" s="181" t="s">
        <v>384</v>
      </c>
      <c r="E298" s="182" t="s">
        <v>1114</v>
      </c>
      <c r="F298" s="183" t="s">
        <v>1115</v>
      </c>
      <c r="G298" s="184" t="s">
        <v>411</v>
      </c>
      <c r="H298" s="185">
        <v>18.954000000000001</v>
      </c>
      <c r="I298" s="186"/>
      <c r="J298" s="187">
        <f>ROUND(I298*H298,2)</f>
        <v>0</v>
      </c>
      <c r="K298" s="183" t="s">
        <v>388</v>
      </c>
      <c r="L298" s="41"/>
      <c r="M298" s="188" t="s">
        <v>19</v>
      </c>
      <c r="N298" s="189" t="s">
        <v>47</v>
      </c>
      <c r="O298" s="66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389</v>
      </c>
      <c r="AT298" s="192" t="s">
        <v>384</v>
      </c>
      <c r="AU298" s="192" t="s">
        <v>85</v>
      </c>
      <c r="AY298" s="19" t="s">
        <v>381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83</v>
      </c>
      <c r="BK298" s="193">
        <f>ROUND(I298*H298,2)</f>
        <v>0</v>
      </c>
      <c r="BL298" s="19" t="s">
        <v>389</v>
      </c>
      <c r="BM298" s="192" t="s">
        <v>1116</v>
      </c>
    </row>
    <row r="299" spans="1:65" s="2" customFormat="1" ht="33" customHeight="1">
      <c r="A299" s="36"/>
      <c r="B299" s="37"/>
      <c r="C299" s="181" t="s">
        <v>7</v>
      </c>
      <c r="D299" s="181" t="s">
        <v>384</v>
      </c>
      <c r="E299" s="182" t="s">
        <v>1117</v>
      </c>
      <c r="F299" s="183" t="s">
        <v>1118</v>
      </c>
      <c r="G299" s="184" t="s">
        <v>387</v>
      </c>
      <c r="H299" s="185">
        <v>30.027000000000001</v>
      </c>
      <c r="I299" s="186"/>
      <c r="J299" s="187">
        <f>ROUND(I299*H299,2)</f>
        <v>0</v>
      </c>
      <c r="K299" s="183" t="s">
        <v>388</v>
      </c>
      <c r="L299" s="41"/>
      <c r="M299" s="188" t="s">
        <v>19</v>
      </c>
      <c r="N299" s="189" t="s">
        <v>47</v>
      </c>
      <c r="O299" s="66"/>
      <c r="P299" s="190">
        <f>O299*H299</f>
        <v>0</v>
      </c>
      <c r="Q299" s="190">
        <v>2.45329</v>
      </c>
      <c r="R299" s="190">
        <f>Q299*H299</f>
        <v>73.664938829999997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389</v>
      </c>
      <c r="AT299" s="192" t="s">
        <v>384</v>
      </c>
      <c r="AU299" s="192" t="s">
        <v>85</v>
      </c>
      <c r="AY299" s="19" t="s">
        <v>381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83</v>
      </c>
      <c r="BK299" s="193">
        <f>ROUND(I299*H299,2)</f>
        <v>0</v>
      </c>
      <c r="BL299" s="19" t="s">
        <v>389</v>
      </c>
      <c r="BM299" s="192" t="s">
        <v>1119</v>
      </c>
    </row>
    <row r="300" spans="1:65" s="13" customFormat="1">
      <c r="B300" s="194"/>
      <c r="C300" s="195"/>
      <c r="D300" s="196" t="s">
        <v>391</v>
      </c>
      <c r="E300" s="197" t="s">
        <v>19</v>
      </c>
      <c r="F300" s="198" t="s">
        <v>1120</v>
      </c>
      <c r="G300" s="195"/>
      <c r="H300" s="197" t="s">
        <v>19</v>
      </c>
      <c r="I300" s="199"/>
      <c r="J300" s="195"/>
      <c r="K300" s="195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391</v>
      </c>
      <c r="AU300" s="204" t="s">
        <v>85</v>
      </c>
      <c r="AV300" s="13" t="s">
        <v>83</v>
      </c>
      <c r="AW300" s="13" t="s">
        <v>37</v>
      </c>
      <c r="AX300" s="13" t="s">
        <v>76</v>
      </c>
      <c r="AY300" s="204" t="s">
        <v>381</v>
      </c>
    </row>
    <row r="301" spans="1:65" s="13" customFormat="1">
      <c r="B301" s="194"/>
      <c r="C301" s="195"/>
      <c r="D301" s="196" t="s">
        <v>391</v>
      </c>
      <c r="E301" s="197" t="s">
        <v>19</v>
      </c>
      <c r="F301" s="198" t="s">
        <v>1121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391</v>
      </c>
      <c r="AU301" s="204" t="s">
        <v>85</v>
      </c>
      <c r="AV301" s="13" t="s">
        <v>83</v>
      </c>
      <c r="AW301" s="13" t="s">
        <v>37</v>
      </c>
      <c r="AX301" s="13" t="s">
        <v>76</v>
      </c>
      <c r="AY301" s="204" t="s">
        <v>381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1122</v>
      </c>
      <c r="G302" s="206"/>
      <c r="H302" s="209">
        <v>23.071999999999999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85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3" customFormat="1">
      <c r="B303" s="194"/>
      <c r="C303" s="195"/>
      <c r="D303" s="196" t="s">
        <v>391</v>
      </c>
      <c r="E303" s="197" t="s">
        <v>19</v>
      </c>
      <c r="F303" s="198" t="s">
        <v>1123</v>
      </c>
      <c r="G303" s="195"/>
      <c r="H303" s="197" t="s">
        <v>19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391</v>
      </c>
      <c r="AU303" s="204" t="s">
        <v>85</v>
      </c>
      <c r="AV303" s="13" t="s">
        <v>83</v>
      </c>
      <c r="AW303" s="13" t="s">
        <v>37</v>
      </c>
      <c r="AX303" s="13" t="s">
        <v>76</v>
      </c>
      <c r="AY303" s="204" t="s">
        <v>381</v>
      </c>
    </row>
    <row r="304" spans="1:65" s="14" customFormat="1">
      <c r="B304" s="205"/>
      <c r="C304" s="206"/>
      <c r="D304" s="196" t="s">
        <v>391</v>
      </c>
      <c r="E304" s="207" t="s">
        <v>19</v>
      </c>
      <c r="F304" s="208" t="s">
        <v>1124</v>
      </c>
      <c r="G304" s="206"/>
      <c r="H304" s="209">
        <v>2.714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391</v>
      </c>
      <c r="AU304" s="215" t="s">
        <v>85</v>
      </c>
      <c r="AV304" s="14" t="s">
        <v>85</v>
      </c>
      <c r="AW304" s="14" t="s">
        <v>37</v>
      </c>
      <c r="AX304" s="14" t="s">
        <v>76</v>
      </c>
      <c r="AY304" s="215" t="s">
        <v>381</v>
      </c>
    </row>
    <row r="305" spans="1:65" s="13" customFormat="1">
      <c r="B305" s="194"/>
      <c r="C305" s="195"/>
      <c r="D305" s="196" t="s">
        <v>391</v>
      </c>
      <c r="E305" s="197" t="s">
        <v>19</v>
      </c>
      <c r="F305" s="198" t="s">
        <v>1125</v>
      </c>
      <c r="G305" s="195"/>
      <c r="H305" s="197" t="s">
        <v>19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391</v>
      </c>
      <c r="AU305" s="204" t="s">
        <v>85</v>
      </c>
      <c r="AV305" s="13" t="s">
        <v>83</v>
      </c>
      <c r="AW305" s="13" t="s">
        <v>37</v>
      </c>
      <c r="AX305" s="13" t="s">
        <v>76</v>
      </c>
      <c r="AY305" s="204" t="s">
        <v>381</v>
      </c>
    </row>
    <row r="306" spans="1:65" s="14" customFormat="1">
      <c r="B306" s="205"/>
      <c r="C306" s="206"/>
      <c r="D306" s="196" t="s">
        <v>391</v>
      </c>
      <c r="E306" s="207" t="s">
        <v>19</v>
      </c>
      <c r="F306" s="208" t="s">
        <v>1126</v>
      </c>
      <c r="G306" s="206"/>
      <c r="H306" s="209">
        <v>4.2409999999999997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391</v>
      </c>
      <c r="AU306" s="215" t="s">
        <v>85</v>
      </c>
      <c r="AV306" s="14" t="s">
        <v>85</v>
      </c>
      <c r="AW306" s="14" t="s">
        <v>37</v>
      </c>
      <c r="AX306" s="14" t="s">
        <v>76</v>
      </c>
      <c r="AY306" s="215" t="s">
        <v>381</v>
      </c>
    </row>
    <row r="307" spans="1:65" s="15" customFormat="1">
      <c r="B307" s="216"/>
      <c r="C307" s="217"/>
      <c r="D307" s="196" t="s">
        <v>391</v>
      </c>
      <c r="E307" s="218" t="s">
        <v>981</v>
      </c>
      <c r="F307" s="219" t="s">
        <v>394</v>
      </c>
      <c r="G307" s="217"/>
      <c r="H307" s="220">
        <v>30.027000000000001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391</v>
      </c>
      <c r="AU307" s="226" t="s">
        <v>85</v>
      </c>
      <c r="AV307" s="15" t="s">
        <v>389</v>
      </c>
      <c r="AW307" s="15" t="s">
        <v>37</v>
      </c>
      <c r="AX307" s="15" t="s">
        <v>83</v>
      </c>
      <c r="AY307" s="226" t="s">
        <v>381</v>
      </c>
    </row>
    <row r="308" spans="1:65" s="2" customFormat="1" ht="16.5" customHeight="1">
      <c r="A308" s="36"/>
      <c r="B308" s="37"/>
      <c r="C308" s="181" t="s">
        <v>505</v>
      </c>
      <c r="D308" s="181" t="s">
        <v>384</v>
      </c>
      <c r="E308" s="182" t="s">
        <v>1127</v>
      </c>
      <c r="F308" s="183" t="s">
        <v>1128</v>
      </c>
      <c r="G308" s="184" t="s">
        <v>411</v>
      </c>
      <c r="H308" s="185">
        <v>97.263999999999996</v>
      </c>
      <c r="I308" s="186"/>
      <c r="J308" s="187">
        <f>ROUND(I308*H308,2)</f>
        <v>0</v>
      </c>
      <c r="K308" s="183" t="s">
        <v>388</v>
      </c>
      <c r="L308" s="41"/>
      <c r="M308" s="188" t="s">
        <v>19</v>
      </c>
      <c r="N308" s="189" t="s">
        <v>47</v>
      </c>
      <c r="O308" s="66"/>
      <c r="P308" s="190">
        <f>O308*H308</f>
        <v>0</v>
      </c>
      <c r="Q308" s="190">
        <v>2.64E-3</v>
      </c>
      <c r="R308" s="190">
        <f>Q308*H308</f>
        <v>0.25677696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389</v>
      </c>
      <c r="AT308" s="192" t="s">
        <v>384</v>
      </c>
      <c r="AU308" s="192" t="s">
        <v>85</v>
      </c>
      <c r="AY308" s="19" t="s">
        <v>381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83</v>
      </c>
      <c r="BK308" s="193">
        <f>ROUND(I308*H308,2)</f>
        <v>0</v>
      </c>
      <c r="BL308" s="19" t="s">
        <v>389</v>
      </c>
      <c r="BM308" s="192" t="s">
        <v>1129</v>
      </c>
    </row>
    <row r="309" spans="1:65" s="13" customFormat="1">
      <c r="B309" s="194"/>
      <c r="C309" s="195"/>
      <c r="D309" s="196" t="s">
        <v>391</v>
      </c>
      <c r="E309" s="197" t="s">
        <v>19</v>
      </c>
      <c r="F309" s="198" t="s">
        <v>1130</v>
      </c>
      <c r="G309" s="195"/>
      <c r="H309" s="197" t="s">
        <v>19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391</v>
      </c>
      <c r="AU309" s="204" t="s">
        <v>85</v>
      </c>
      <c r="AV309" s="13" t="s">
        <v>83</v>
      </c>
      <c r="AW309" s="13" t="s">
        <v>37</v>
      </c>
      <c r="AX309" s="13" t="s">
        <v>76</v>
      </c>
      <c r="AY309" s="204" t="s">
        <v>381</v>
      </c>
    </row>
    <row r="310" spans="1:65" s="13" customFormat="1">
      <c r="B310" s="194"/>
      <c r="C310" s="195"/>
      <c r="D310" s="196" t="s">
        <v>391</v>
      </c>
      <c r="E310" s="197" t="s">
        <v>19</v>
      </c>
      <c r="F310" s="198" t="s">
        <v>1121</v>
      </c>
      <c r="G310" s="195"/>
      <c r="H310" s="197" t="s">
        <v>19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391</v>
      </c>
      <c r="AU310" s="204" t="s">
        <v>85</v>
      </c>
      <c r="AV310" s="13" t="s">
        <v>83</v>
      </c>
      <c r="AW310" s="13" t="s">
        <v>37</v>
      </c>
      <c r="AX310" s="13" t="s">
        <v>76</v>
      </c>
      <c r="AY310" s="204" t="s">
        <v>381</v>
      </c>
    </row>
    <row r="311" spans="1:65" s="14" customFormat="1">
      <c r="B311" s="205"/>
      <c r="C311" s="206"/>
      <c r="D311" s="196" t="s">
        <v>391</v>
      </c>
      <c r="E311" s="207" t="s">
        <v>19</v>
      </c>
      <c r="F311" s="208" t="s">
        <v>1131</v>
      </c>
      <c r="G311" s="206"/>
      <c r="H311" s="209">
        <v>76.906000000000006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391</v>
      </c>
      <c r="AU311" s="215" t="s">
        <v>85</v>
      </c>
      <c r="AV311" s="14" t="s">
        <v>85</v>
      </c>
      <c r="AW311" s="14" t="s">
        <v>37</v>
      </c>
      <c r="AX311" s="14" t="s">
        <v>76</v>
      </c>
      <c r="AY311" s="215" t="s">
        <v>381</v>
      </c>
    </row>
    <row r="312" spans="1:65" s="13" customFormat="1">
      <c r="B312" s="194"/>
      <c r="C312" s="195"/>
      <c r="D312" s="196" t="s">
        <v>391</v>
      </c>
      <c r="E312" s="197" t="s">
        <v>19</v>
      </c>
      <c r="F312" s="198" t="s">
        <v>1123</v>
      </c>
      <c r="G312" s="195"/>
      <c r="H312" s="197" t="s">
        <v>19</v>
      </c>
      <c r="I312" s="199"/>
      <c r="J312" s="195"/>
      <c r="K312" s="195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391</v>
      </c>
      <c r="AU312" s="204" t="s">
        <v>85</v>
      </c>
      <c r="AV312" s="13" t="s">
        <v>83</v>
      </c>
      <c r="AW312" s="13" t="s">
        <v>37</v>
      </c>
      <c r="AX312" s="13" t="s">
        <v>76</v>
      </c>
      <c r="AY312" s="204" t="s">
        <v>381</v>
      </c>
    </row>
    <row r="313" spans="1:65" s="14" customFormat="1">
      <c r="B313" s="205"/>
      <c r="C313" s="206"/>
      <c r="D313" s="196" t="s">
        <v>391</v>
      </c>
      <c r="E313" s="207" t="s">
        <v>19</v>
      </c>
      <c r="F313" s="208" t="s">
        <v>1132</v>
      </c>
      <c r="G313" s="206"/>
      <c r="H313" s="209">
        <v>9.048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391</v>
      </c>
      <c r="AU313" s="215" t="s">
        <v>85</v>
      </c>
      <c r="AV313" s="14" t="s">
        <v>85</v>
      </c>
      <c r="AW313" s="14" t="s">
        <v>37</v>
      </c>
      <c r="AX313" s="14" t="s">
        <v>76</v>
      </c>
      <c r="AY313" s="215" t="s">
        <v>381</v>
      </c>
    </row>
    <row r="314" spans="1:65" s="13" customFormat="1">
      <c r="B314" s="194"/>
      <c r="C314" s="195"/>
      <c r="D314" s="196" t="s">
        <v>391</v>
      </c>
      <c r="E314" s="197" t="s">
        <v>19</v>
      </c>
      <c r="F314" s="198" t="s">
        <v>1125</v>
      </c>
      <c r="G314" s="195"/>
      <c r="H314" s="197" t="s">
        <v>19</v>
      </c>
      <c r="I314" s="199"/>
      <c r="J314" s="195"/>
      <c r="K314" s="195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391</v>
      </c>
      <c r="AU314" s="204" t="s">
        <v>85</v>
      </c>
      <c r="AV314" s="13" t="s">
        <v>83</v>
      </c>
      <c r="AW314" s="13" t="s">
        <v>37</v>
      </c>
      <c r="AX314" s="13" t="s">
        <v>76</v>
      </c>
      <c r="AY314" s="204" t="s">
        <v>381</v>
      </c>
    </row>
    <row r="315" spans="1:65" s="14" customFormat="1">
      <c r="B315" s="205"/>
      <c r="C315" s="206"/>
      <c r="D315" s="196" t="s">
        <v>391</v>
      </c>
      <c r="E315" s="207" t="s">
        <v>19</v>
      </c>
      <c r="F315" s="208" t="s">
        <v>1133</v>
      </c>
      <c r="G315" s="206"/>
      <c r="H315" s="209">
        <v>11.31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391</v>
      </c>
      <c r="AU315" s="215" t="s">
        <v>85</v>
      </c>
      <c r="AV315" s="14" t="s">
        <v>85</v>
      </c>
      <c r="AW315" s="14" t="s">
        <v>37</v>
      </c>
      <c r="AX315" s="14" t="s">
        <v>76</v>
      </c>
      <c r="AY315" s="215" t="s">
        <v>381</v>
      </c>
    </row>
    <row r="316" spans="1:65" s="15" customFormat="1">
      <c r="B316" s="216"/>
      <c r="C316" s="217"/>
      <c r="D316" s="196" t="s">
        <v>391</v>
      </c>
      <c r="E316" s="218" t="s">
        <v>19</v>
      </c>
      <c r="F316" s="219" t="s">
        <v>394</v>
      </c>
      <c r="G316" s="217"/>
      <c r="H316" s="220">
        <v>97.263999999999996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391</v>
      </c>
      <c r="AU316" s="226" t="s">
        <v>85</v>
      </c>
      <c r="AV316" s="15" t="s">
        <v>389</v>
      </c>
      <c r="AW316" s="15" t="s">
        <v>37</v>
      </c>
      <c r="AX316" s="15" t="s">
        <v>83</v>
      </c>
      <c r="AY316" s="226" t="s">
        <v>381</v>
      </c>
    </row>
    <row r="317" spans="1:65" s="2" customFormat="1" ht="16.5" customHeight="1">
      <c r="A317" s="36"/>
      <c r="B317" s="37"/>
      <c r="C317" s="181" t="s">
        <v>510</v>
      </c>
      <c r="D317" s="181" t="s">
        <v>384</v>
      </c>
      <c r="E317" s="182" t="s">
        <v>1134</v>
      </c>
      <c r="F317" s="183" t="s">
        <v>1135</v>
      </c>
      <c r="G317" s="184" t="s">
        <v>411</v>
      </c>
      <c r="H317" s="185">
        <v>97.263999999999996</v>
      </c>
      <c r="I317" s="186"/>
      <c r="J317" s="187">
        <f>ROUND(I317*H317,2)</f>
        <v>0</v>
      </c>
      <c r="K317" s="183" t="s">
        <v>388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389</v>
      </c>
      <c r="AT317" s="192" t="s">
        <v>384</v>
      </c>
      <c r="AU317" s="192" t="s">
        <v>85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389</v>
      </c>
      <c r="BM317" s="192" t="s">
        <v>1136</v>
      </c>
    </row>
    <row r="318" spans="1:65" s="2" customFormat="1" ht="21.75" customHeight="1">
      <c r="A318" s="36"/>
      <c r="B318" s="37"/>
      <c r="C318" s="181" t="s">
        <v>516</v>
      </c>
      <c r="D318" s="181" t="s">
        <v>384</v>
      </c>
      <c r="E318" s="182" t="s">
        <v>1137</v>
      </c>
      <c r="F318" s="183" t="s">
        <v>1138</v>
      </c>
      <c r="G318" s="184" t="s">
        <v>404</v>
      </c>
      <c r="H318" s="185">
        <v>3.153</v>
      </c>
      <c r="I318" s="186"/>
      <c r="J318" s="187">
        <f>ROUND(I318*H318,2)</f>
        <v>0</v>
      </c>
      <c r="K318" s="183" t="s">
        <v>388</v>
      </c>
      <c r="L318" s="41"/>
      <c r="M318" s="188" t="s">
        <v>19</v>
      </c>
      <c r="N318" s="189" t="s">
        <v>47</v>
      </c>
      <c r="O318" s="66"/>
      <c r="P318" s="190">
        <f>O318*H318</f>
        <v>0</v>
      </c>
      <c r="Q318" s="190">
        <v>1.0606199999999999</v>
      </c>
      <c r="R318" s="190">
        <f>Q318*H318</f>
        <v>3.3441348599999996</v>
      </c>
      <c r="S318" s="190">
        <v>0</v>
      </c>
      <c r="T318" s="191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389</v>
      </c>
      <c r="AT318" s="192" t="s">
        <v>384</v>
      </c>
      <c r="AU318" s="192" t="s">
        <v>85</v>
      </c>
      <c r="AY318" s="19" t="s">
        <v>381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9" t="s">
        <v>83</v>
      </c>
      <c r="BK318" s="193">
        <f>ROUND(I318*H318,2)</f>
        <v>0</v>
      </c>
      <c r="BL318" s="19" t="s">
        <v>389</v>
      </c>
      <c r="BM318" s="192" t="s">
        <v>1139</v>
      </c>
    </row>
    <row r="319" spans="1:65" s="13" customFormat="1">
      <c r="B319" s="194"/>
      <c r="C319" s="195"/>
      <c r="D319" s="196" t="s">
        <v>391</v>
      </c>
      <c r="E319" s="197" t="s">
        <v>19</v>
      </c>
      <c r="F319" s="198" t="s">
        <v>1140</v>
      </c>
      <c r="G319" s="195"/>
      <c r="H319" s="197" t="s">
        <v>19</v>
      </c>
      <c r="I319" s="199"/>
      <c r="J319" s="195"/>
      <c r="K319" s="195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391</v>
      </c>
      <c r="AU319" s="204" t="s">
        <v>85</v>
      </c>
      <c r="AV319" s="13" t="s">
        <v>83</v>
      </c>
      <c r="AW319" s="13" t="s">
        <v>37</v>
      </c>
      <c r="AX319" s="13" t="s">
        <v>76</v>
      </c>
      <c r="AY319" s="204" t="s">
        <v>381</v>
      </c>
    </row>
    <row r="320" spans="1:65" s="14" customFormat="1">
      <c r="B320" s="205"/>
      <c r="C320" s="206"/>
      <c r="D320" s="196" t="s">
        <v>391</v>
      </c>
      <c r="E320" s="207" t="s">
        <v>19</v>
      </c>
      <c r="F320" s="208" t="s">
        <v>1141</v>
      </c>
      <c r="G320" s="206"/>
      <c r="H320" s="209">
        <v>3.153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391</v>
      </c>
      <c r="AU320" s="215" t="s">
        <v>85</v>
      </c>
      <c r="AV320" s="14" t="s">
        <v>85</v>
      </c>
      <c r="AW320" s="14" t="s">
        <v>37</v>
      </c>
      <c r="AX320" s="14" t="s">
        <v>76</v>
      </c>
      <c r="AY320" s="215" t="s">
        <v>381</v>
      </c>
    </row>
    <row r="321" spans="1:65" s="15" customFormat="1">
      <c r="B321" s="216"/>
      <c r="C321" s="217"/>
      <c r="D321" s="196" t="s">
        <v>391</v>
      </c>
      <c r="E321" s="218" t="s">
        <v>19</v>
      </c>
      <c r="F321" s="219" t="s">
        <v>394</v>
      </c>
      <c r="G321" s="217"/>
      <c r="H321" s="220">
        <v>3.153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391</v>
      </c>
      <c r="AU321" s="226" t="s">
        <v>85</v>
      </c>
      <c r="AV321" s="15" t="s">
        <v>389</v>
      </c>
      <c r="AW321" s="15" t="s">
        <v>37</v>
      </c>
      <c r="AX321" s="15" t="s">
        <v>83</v>
      </c>
      <c r="AY321" s="226" t="s">
        <v>381</v>
      </c>
    </row>
    <row r="322" spans="1:65" s="2" customFormat="1" ht="33" customHeight="1">
      <c r="A322" s="36"/>
      <c r="B322" s="37"/>
      <c r="C322" s="181" t="s">
        <v>523</v>
      </c>
      <c r="D322" s="181" t="s">
        <v>384</v>
      </c>
      <c r="E322" s="182" t="s">
        <v>1142</v>
      </c>
      <c r="F322" s="183" t="s">
        <v>1143</v>
      </c>
      <c r="G322" s="184" t="s">
        <v>387</v>
      </c>
      <c r="H322" s="185">
        <v>47.158000000000001</v>
      </c>
      <c r="I322" s="186"/>
      <c r="J322" s="187">
        <f>ROUND(I322*H322,2)</f>
        <v>0</v>
      </c>
      <c r="K322" s="183" t="s">
        <v>388</v>
      </c>
      <c r="L322" s="41"/>
      <c r="M322" s="188" t="s">
        <v>19</v>
      </c>
      <c r="N322" s="189" t="s">
        <v>47</v>
      </c>
      <c r="O322" s="66"/>
      <c r="P322" s="190">
        <f>O322*H322</f>
        <v>0</v>
      </c>
      <c r="Q322" s="190">
        <v>2.45329</v>
      </c>
      <c r="R322" s="190">
        <f>Q322*H322</f>
        <v>115.69224982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389</v>
      </c>
      <c r="AT322" s="192" t="s">
        <v>384</v>
      </c>
      <c r="AU322" s="192" t="s">
        <v>85</v>
      </c>
      <c r="AY322" s="19" t="s">
        <v>381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83</v>
      </c>
      <c r="BK322" s="193">
        <f>ROUND(I322*H322,2)</f>
        <v>0</v>
      </c>
      <c r="BL322" s="19" t="s">
        <v>389</v>
      </c>
      <c r="BM322" s="192" t="s">
        <v>1144</v>
      </c>
    </row>
    <row r="323" spans="1:65" s="13" customFormat="1">
      <c r="B323" s="194"/>
      <c r="C323" s="195"/>
      <c r="D323" s="196" t="s">
        <v>391</v>
      </c>
      <c r="E323" s="197" t="s">
        <v>19</v>
      </c>
      <c r="F323" s="198" t="s">
        <v>1145</v>
      </c>
      <c r="G323" s="195"/>
      <c r="H323" s="197" t="s">
        <v>19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391</v>
      </c>
      <c r="AU323" s="204" t="s">
        <v>85</v>
      </c>
      <c r="AV323" s="13" t="s">
        <v>83</v>
      </c>
      <c r="AW323" s="13" t="s">
        <v>37</v>
      </c>
      <c r="AX323" s="13" t="s">
        <v>76</v>
      </c>
      <c r="AY323" s="204" t="s">
        <v>381</v>
      </c>
    </row>
    <row r="324" spans="1:65" s="14" customFormat="1">
      <c r="B324" s="205"/>
      <c r="C324" s="206"/>
      <c r="D324" s="196" t="s">
        <v>391</v>
      </c>
      <c r="E324" s="207" t="s">
        <v>19</v>
      </c>
      <c r="F324" s="208" t="s">
        <v>1146</v>
      </c>
      <c r="G324" s="206"/>
      <c r="H324" s="209">
        <v>47.158000000000001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391</v>
      </c>
      <c r="AU324" s="215" t="s">
        <v>85</v>
      </c>
      <c r="AV324" s="14" t="s">
        <v>85</v>
      </c>
      <c r="AW324" s="14" t="s">
        <v>37</v>
      </c>
      <c r="AX324" s="14" t="s">
        <v>76</v>
      </c>
      <c r="AY324" s="215" t="s">
        <v>381</v>
      </c>
    </row>
    <row r="325" spans="1:65" s="15" customFormat="1">
      <c r="B325" s="216"/>
      <c r="C325" s="217"/>
      <c r="D325" s="196" t="s">
        <v>391</v>
      </c>
      <c r="E325" s="218" t="s">
        <v>989</v>
      </c>
      <c r="F325" s="219" t="s">
        <v>394</v>
      </c>
      <c r="G325" s="217"/>
      <c r="H325" s="220">
        <v>47.158000000000001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391</v>
      </c>
      <c r="AU325" s="226" t="s">
        <v>85</v>
      </c>
      <c r="AV325" s="15" t="s">
        <v>389</v>
      </c>
      <c r="AW325" s="15" t="s">
        <v>37</v>
      </c>
      <c r="AX325" s="15" t="s">
        <v>83</v>
      </c>
      <c r="AY325" s="226" t="s">
        <v>381</v>
      </c>
    </row>
    <row r="326" spans="1:65" s="2" customFormat="1" ht="16.5" customHeight="1">
      <c r="A326" s="36"/>
      <c r="B326" s="37"/>
      <c r="C326" s="181" t="s">
        <v>529</v>
      </c>
      <c r="D326" s="181" t="s">
        <v>384</v>
      </c>
      <c r="E326" s="182" t="s">
        <v>1147</v>
      </c>
      <c r="F326" s="183" t="s">
        <v>1148</v>
      </c>
      <c r="G326" s="184" t="s">
        <v>411</v>
      </c>
      <c r="H326" s="185">
        <v>12.88</v>
      </c>
      <c r="I326" s="186"/>
      <c r="J326" s="187">
        <f>ROUND(I326*H326,2)</f>
        <v>0</v>
      </c>
      <c r="K326" s="183" t="s">
        <v>388</v>
      </c>
      <c r="L326" s="41"/>
      <c r="M326" s="188" t="s">
        <v>19</v>
      </c>
      <c r="N326" s="189" t="s">
        <v>47</v>
      </c>
      <c r="O326" s="66"/>
      <c r="P326" s="190">
        <f>O326*H326</f>
        <v>0</v>
      </c>
      <c r="Q326" s="190">
        <v>2.47E-3</v>
      </c>
      <c r="R326" s="190">
        <f>Q326*H326</f>
        <v>3.1813600000000004E-2</v>
      </c>
      <c r="S326" s="190">
        <v>0</v>
      </c>
      <c r="T326" s="191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2" t="s">
        <v>389</v>
      </c>
      <c r="AT326" s="192" t="s">
        <v>384</v>
      </c>
      <c r="AU326" s="192" t="s">
        <v>85</v>
      </c>
      <c r="AY326" s="19" t="s">
        <v>381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9" t="s">
        <v>83</v>
      </c>
      <c r="BK326" s="193">
        <f>ROUND(I326*H326,2)</f>
        <v>0</v>
      </c>
      <c r="BL326" s="19" t="s">
        <v>389</v>
      </c>
      <c r="BM326" s="192" t="s">
        <v>1149</v>
      </c>
    </row>
    <row r="327" spans="1:65" s="13" customFormat="1">
      <c r="B327" s="194"/>
      <c r="C327" s="195"/>
      <c r="D327" s="196" t="s">
        <v>391</v>
      </c>
      <c r="E327" s="197" t="s">
        <v>19</v>
      </c>
      <c r="F327" s="198" t="s">
        <v>1150</v>
      </c>
      <c r="G327" s="195"/>
      <c r="H327" s="197" t="s">
        <v>19</v>
      </c>
      <c r="I327" s="199"/>
      <c r="J327" s="195"/>
      <c r="K327" s="195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391</v>
      </c>
      <c r="AU327" s="204" t="s">
        <v>85</v>
      </c>
      <c r="AV327" s="13" t="s">
        <v>83</v>
      </c>
      <c r="AW327" s="13" t="s">
        <v>37</v>
      </c>
      <c r="AX327" s="13" t="s">
        <v>76</v>
      </c>
      <c r="AY327" s="204" t="s">
        <v>381</v>
      </c>
    </row>
    <row r="328" spans="1:65" s="14" customFormat="1">
      <c r="B328" s="205"/>
      <c r="C328" s="206"/>
      <c r="D328" s="196" t="s">
        <v>391</v>
      </c>
      <c r="E328" s="207" t="s">
        <v>19</v>
      </c>
      <c r="F328" s="208" t="s">
        <v>1151</v>
      </c>
      <c r="G328" s="206"/>
      <c r="H328" s="209">
        <v>12.88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37</v>
      </c>
      <c r="AX328" s="14" t="s">
        <v>76</v>
      </c>
      <c r="AY328" s="215" t="s">
        <v>381</v>
      </c>
    </row>
    <row r="329" spans="1:65" s="15" customFormat="1">
      <c r="B329" s="216"/>
      <c r="C329" s="217"/>
      <c r="D329" s="196" t="s">
        <v>391</v>
      </c>
      <c r="E329" s="218" t="s">
        <v>19</v>
      </c>
      <c r="F329" s="219" t="s">
        <v>394</v>
      </c>
      <c r="G329" s="217"/>
      <c r="H329" s="220">
        <v>12.88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391</v>
      </c>
      <c r="AU329" s="226" t="s">
        <v>85</v>
      </c>
      <c r="AV329" s="15" t="s">
        <v>389</v>
      </c>
      <c r="AW329" s="15" t="s">
        <v>37</v>
      </c>
      <c r="AX329" s="15" t="s">
        <v>83</v>
      </c>
      <c r="AY329" s="226" t="s">
        <v>381</v>
      </c>
    </row>
    <row r="330" spans="1:65" s="2" customFormat="1" ht="16.5" customHeight="1">
      <c r="A330" s="36"/>
      <c r="B330" s="37"/>
      <c r="C330" s="181" t="s">
        <v>534</v>
      </c>
      <c r="D330" s="181" t="s">
        <v>384</v>
      </c>
      <c r="E330" s="182" t="s">
        <v>1152</v>
      </c>
      <c r="F330" s="183" t="s">
        <v>1153</v>
      </c>
      <c r="G330" s="184" t="s">
        <v>411</v>
      </c>
      <c r="H330" s="185">
        <v>12.88</v>
      </c>
      <c r="I330" s="186"/>
      <c r="J330" s="187">
        <f>ROUND(I330*H330,2)</f>
        <v>0</v>
      </c>
      <c r="K330" s="183" t="s">
        <v>388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389</v>
      </c>
      <c r="AT330" s="192" t="s">
        <v>384</v>
      </c>
      <c r="AU330" s="192" t="s">
        <v>85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389</v>
      </c>
      <c r="BM330" s="192" t="s">
        <v>1154</v>
      </c>
    </row>
    <row r="331" spans="1:65" s="2" customFormat="1" ht="24.2" customHeight="1">
      <c r="A331" s="36"/>
      <c r="B331" s="37"/>
      <c r="C331" s="181" t="s">
        <v>540</v>
      </c>
      <c r="D331" s="181" t="s">
        <v>384</v>
      </c>
      <c r="E331" s="182" t="s">
        <v>1155</v>
      </c>
      <c r="F331" s="183" t="s">
        <v>1156</v>
      </c>
      <c r="G331" s="184" t="s">
        <v>404</v>
      </c>
      <c r="H331" s="185">
        <v>6.3659999999999997</v>
      </c>
      <c r="I331" s="186"/>
      <c r="J331" s="187">
        <f>ROUND(I331*H331,2)</f>
        <v>0</v>
      </c>
      <c r="K331" s="183" t="s">
        <v>388</v>
      </c>
      <c r="L331" s="41"/>
      <c r="M331" s="188" t="s">
        <v>19</v>
      </c>
      <c r="N331" s="189" t="s">
        <v>47</v>
      </c>
      <c r="O331" s="66"/>
      <c r="P331" s="190">
        <f>O331*H331</f>
        <v>0</v>
      </c>
      <c r="Q331" s="190">
        <v>1.0606199999999999</v>
      </c>
      <c r="R331" s="190">
        <f>Q331*H331</f>
        <v>6.7519069199999988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389</v>
      </c>
      <c r="AT331" s="192" t="s">
        <v>384</v>
      </c>
      <c r="AU331" s="192" t="s">
        <v>85</v>
      </c>
      <c r="AY331" s="19" t="s">
        <v>381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83</v>
      </c>
      <c r="BK331" s="193">
        <f>ROUND(I331*H331,2)</f>
        <v>0</v>
      </c>
      <c r="BL331" s="19" t="s">
        <v>389</v>
      </c>
      <c r="BM331" s="192" t="s">
        <v>1157</v>
      </c>
    </row>
    <row r="332" spans="1:65" s="13" customFormat="1">
      <c r="B332" s="194"/>
      <c r="C332" s="195"/>
      <c r="D332" s="196" t="s">
        <v>391</v>
      </c>
      <c r="E332" s="197" t="s">
        <v>19</v>
      </c>
      <c r="F332" s="198" t="s">
        <v>1158</v>
      </c>
      <c r="G332" s="195"/>
      <c r="H332" s="197" t="s">
        <v>19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391</v>
      </c>
      <c r="AU332" s="204" t="s">
        <v>85</v>
      </c>
      <c r="AV332" s="13" t="s">
        <v>83</v>
      </c>
      <c r="AW332" s="13" t="s">
        <v>37</v>
      </c>
      <c r="AX332" s="13" t="s">
        <v>76</v>
      </c>
      <c r="AY332" s="204" t="s">
        <v>381</v>
      </c>
    </row>
    <row r="333" spans="1:65" s="14" customFormat="1">
      <c r="B333" s="205"/>
      <c r="C333" s="206"/>
      <c r="D333" s="196" t="s">
        <v>391</v>
      </c>
      <c r="E333" s="207" t="s">
        <v>19</v>
      </c>
      <c r="F333" s="208" t="s">
        <v>1159</v>
      </c>
      <c r="G333" s="206"/>
      <c r="H333" s="209">
        <v>6.3659999999999997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391</v>
      </c>
      <c r="AU333" s="215" t="s">
        <v>85</v>
      </c>
      <c r="AV333" s="14" t="s">
        <v>85</v>
      </c>
      <c r="AW333" s="14" t="s">
        <v>37</v>
      </c>
      <c r="AX333" s="14" t="s">
        <v>76</v>
      </c>
      <c r="AY333" s="215" t="s">
        <v>381</v>
      </c>
    </row>
    <row r="334" spans="1:65" s="15" customFormat="1">
      <c r="B334" s="216"/>
      <c r="C334" s="217"/>
      <c r="D334" s="196" t="s">
        <v>391</v>
      </c>
      <c r="E334" s="218" t="s">
        <v>19</v>
      </c>
      <c r="F334" s="219" t="s">
        <v>394</v>
      </c>
      <c r="G334" s="217"/>
      <c r="H334" s="220">
        <v>6.3659999999999997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391</v>
      </c>
      <c r="AU334" s="226" t="s">
        <v>85</v>
      </c>
      <c r="AV334" s="15" t="s">
        <v>389</v>
      </c>
      <c r="AW334" s="15" t="s">
        <v>37</v>
      </c>
      <c r="AX334" s="15" t="s">
        <v>83</v>
      </c>
      <c r="AY334" s="226" t="s">
        <v>381</v>
      </c>
    </row>
    <row r="335" spans="1:65" s="2" customFormat="1" ht="16.5" customHeight="1">
      <c r="A335" s="36"/>
      <c r="B335" s="37"/>
      <c r="C335" s="181" t="s">
        <v>549</v>
      </c>
      <c r="D335" s="181" t="s">
        <v>384</v>
      </c>
      <c r="E335" s="182" t="s">
        <v>1160</v>
      </c>
      <c r="F335" s="183" t="s">
        <v>1161</v>
      </c>
      <c r="G335" s="184" t="s">
        <v>607</v>
      </c>
      <c r="H335" s="185">
        <v>1</v>
      </c>
      <c r="I335" s="186"/>
      <c r="J335" s="187">
        <f>ROUND(I335*H335,2)</f>
        <v>0</v>
      </c>
      <c r="K335" s="183" t="s">
        <v>432</v>
      </c>
      <c r="L335" s="41"/>
      <c r="M335" s="188" t="s">
        <v>19</v>
      </c>
      <c r="N335" s="189" t="s">
        <v>47</v>
      </c>
      <c r="O335" s="66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389</v>
      </c>
      <c r="AT335" s="192" t="s">
        <v>384</v>
      </c>
      <c r="AU335" s="192" t="s">
        <v>85</v>
      </c>
      <c r="AY335" s="19" t="s">
        <v>381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9" t="s">
        <v>83</v>
      </c>
      <c r="BK335" s="193">
        <f>ROUND(I335*H335,2)</f>
        <v>0</v>
      </c>
      <c r="BL335" s="19" t="s">
        <v>389</v>
      </c>
      <c r="BM335" s="192" t="s">
        <v>1162</v>
      </c>
    </row>
    <row r="336" spans="1:65" s="12" customFormat="1" ht="22.9" customHeight="1">
      <c r="B336" s="165"/>
      <c r="C336" s="166"/>
      <c r="D336" s="167" t="s">
        <v>75</v>
      </c>
      <c r="E336" s="179" t="s">
        <v>1163</v>
      </c>
      <c r="F336" s="179" t="s">
        <v>1164</v>
      </c>
      <c r="G336" s="166"/>
      <c r="H336" s="166"/>
      <c r="I336" s="169"/>
      <c r="J336" s="180">
        <f>BK336</f>
        <v>0</v>
      </c>
      <c r="K336" s="166"/>
      <c r="L336" s="171"/>
      <c r="M336" s="172"/>
      <c r="N336" s="173"/>
      <c r="O336" s="173"/>
      <c r="P336" s="174">
        <f>SUM(P337:P341)</f>
        <v>0</v>
      </c>
      <c r="Q336" s="173"/>
      <c r="R336" s="174">
        <f>SUM(R337:R341)</f>
        <v>0</v>
      </c>
      <c r="S336" s="173"/>
      <c r="T336" s="175">
        <f>SUM(T337:T341)</f>
        <v>0</v>
      </c>
      <c r="AR336" s="176" t="s">
        <v>83</v>
      </c>
      <c r="AT336" s="177" t="s">
        <v>75</v>
      </c>
      <c r="AU336" s="177" t="s">
        <v>83</v>
      </c>
      <c r="AY336" s="176" t="s">
        <v>381</v>
      </c>
      <c r="BK336" s="178">
        <f>SUM(BK337:BK341)</f>
        <v>0</v>
      </c>
    </row>
    <row r="337" spans="1:65" s="2" customFormat="1" ht="37.9" customHeight="1">
      <c r="A337" s="36"/>
      <c r="B337" s="37"/>
      <c r="C337" s="181" t="s">
        <v>556</v>
      </c>
      <c r="D337" s="181" t="s">
        <v>384</v>
      </c>
      <c r="E337" s="182" t="s">
        <v>1165</v>
      </c>
      <c r="F337" s="183" t="s">
        <v>1166</v>
      </c>
      <c r="G337" s="184" t="s">
        <v>404</v>
      </c>
      <c r="H337" s="185">
        <v>11.949</v>
      </c>
      <c r="I337" s="186"/>
      <c r="J337" s="187">
        <f>ROUND(I337*H337,2)</f>
        <v>0</v>
      </c>
      <c r="K337" s="183" t="s">
        <v>388</v>
      </c>
      <c r="L337" s="41"/>
      <c r="M337" s="188" t="s">
        <v>19</v>
      </c>
      <c r="N337" s="189" t="s">
        <v>47</v>
      </c>
      <c r="O337" s="66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389</v>
      </c>
      <c r="AT337" s="192" t="s">
        <v>384</v>
      </c>
      <c r="AU337" s="192" t="s">
        <v>85</v>
      </c>
      <c r="AY337" s="19" t="s">
        <v>381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19" t="s">
        <v>83</v>
      </c>
      <c r="BK337" s="193">
        <f>ROUND(I337*H337,2)</f>
        <v>0</v>
      </c>
      <c r="BL337" s="19" t="s">
        <v>389</v>
      </c>
      <c r="BM337" s="192" t="s">
        <v>1167</v>
      </c>
    </row>
    <row r="338" spans="1:65" s="2" customFormat="1" ht="44.25" customHeight="1">
      <c r="A338" s="36"/>
      <c r="B338" s="37"/>
      <c r="C338" s="181" t="s">
        <v>561</v>
      </c>
      <c r="D338" s="181" t="s">
        <v>384</v>
      </c>
      <c r="E338" s="182" t="s">
        <v>1168</v>
      </c>
      <c r="F338" s="183" t="s">
        <v>1169</v>
      </c>
      <c r="G338" s="184" t="s">
        <v>404</v>
      </c>
      <c r="H338" s="185">
        <v>71.694000000000003</v>
      </c>
      <c r="I338" s="186"/>
      <c r="J338" s="187">
        <f>ROUND(I338*H338,2)</f>
        <v>0</v>
      </c>
      <c r="K338" s="183" t="s">
        <v>388</v>
      </c>
      <c r="L338" s="41"/>
      <c r="M338" s="188" t="s">
        <v>19</v>
      </c>
      <c r="N338" s="189" t="s">
        <v>47</v>
      </c>
      <c r="O338" s="66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389</v>
      </c>
      <c r="AT338" s="192" t="s">
        <v>384</v>
      </c>
      <c r="AU338" s="192" t="s">
        <v>85</v>
      </c>
      <c r="AY338" s="19" t="s">
        <v>381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83</v>
      </c>
      <c r="BK338" s="193">
        <f>ROUND(I338*H338,2)</f>
        <v>0</v>
      </c>
      <c r="BL338" s="19" t="s">
        <v>389</v>
      </c>
      <c r="BM338" s="192" t="s">
        <v>1170</v>
      </c>
    </row>
    <row r="339" spans="1:65" s="14" customFormat="1">
      <c r="B339" s="205"/>
      <c r="C339" s="206"/>
      <c r="D339" s="196" t="s">
        <v>391</v>
      </c>
      <c r="E339" s="206"/>
      <c r="F339" s="208" t="s">
        <v>1171</v>
      </c>
      <c r="G339" s="206"/>
      <c r="H339" s="209">
        <v>71.694000000000003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391</v>
      </c>
      <c r="AU339" s="215" t="s">
        <v>85</v>
      </c>
      <c r="AV339" s="14" t="s">
        <v>85</v>
      </c>
      <c r="AW339" s="14" t="s">
        <v>4</v>
      </c>
      <c r="AX339" s="14" t="s">
        <v>83</v>
      </c>
      <c r="AY339" s="215" t="s">
        <v>381</v>
      </c>
    </row>
    <row r="340" spans="1:65" s="2" customFormat="1" ht="24.2" customHeight="1">
      <c r="A340" s="36"/>
      <c r="B340" s="37"/>
      <c r="C340" s="181" t="s">
        <v>468</v>
      </c>
      <c r="D340" s="181" t="s">
        <v>384</v>
      </c>
      <c r="E340" s="182" t="s">
        <v>1172</v>
      </c>
      <c r="F340" s="183" t="s">
        <v>1173</v>
      </c>
      <c r="G340" s="184" t="s">
        <v>404</v>
      </c>
      <c r="H340" s="185">
        <v>11.949</v>
      </c>
      <c r="I340" s="186"/>
      <c r="J340" s="187">
        <f>ROUND(I340*H340,2)</f>
        <v>0</v>
      </c>
      <c r="K340" s="183" t="s">
        <v>388</v>
      </c>
      <c r="L340" s="41"/>
      <c r="M340" s="188" t="s">
        <v>19</v>
      </c>
      <c r="N340" s="189" t="s">
        <v>47</v>
      </c>
      <c r="O340" s="66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389</v>
      </c>
      <c r="AT340" s="192" t="s">
        <v>384</v>
      </c>
      <c r="AU340" s="192" t="s">
        <v>85</v>
      </c>
      <c r="AY340" s="19" t="s">
        <v>381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9" t="s">
        <v>83</v>
      </c>
      <c r="BK340" s="193">
        <f>ROUND(I340*H340,2)</f>
        <v>0</v>
      </c>
      <c r="BL340" s="19" t="s">
        <v>389</v>
      </c>
      <c r="BM340" s="192" t="s">
        <v>1174</v>
      </c>
    </row>
    <row r="341" spans="1:65" s="2" customFormat="1" ht="44.25" customHeight="1">
      <c r="A341" s="36"/>
      <c r="B341" s="37"/>
      <c r="C341" s="181" t="s">
        <v>571</v>
      </c>
      <c r="D341" s="181" t="s">
        <v>384</v>
      </c>
      <c r="E341" s="182" t="s">
        <v>1175</v>
      </c>
      <c r="F341" s="183" t="s">
        <v>1176</v>
      </c>
      <c r="G341" s="184" t="s">
        <v>404</v>
      </c>
      <c r="H341" s="185">
        <v>11.949</v>
      </c>
      <c r="I341" s="186"/>
      <c r="J341" s="187">
        <f>ROUND(I341*H341,2)</f>
        <v>0</v>
      </c>
      <c r="K341" s="183" t="s">
        <v>388</v>
      </c>
      <c r="L341" s="41"/>
      <c r="M341" s="188" t="s">
        <v>19</v>
      </c>
      <c r="N341" s="189" t="s">
        <v>47</v>
      </c>
      <c r="O341" s="66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389</v>
      </c>
      <c r="AT341" s="192" t="s">
        <v>384</v>
      </c>
      <c r="AU341" s="192" t="s">
        <v>85</v>
      </c>
      <c r="AY341" s="19" t="s">
        <v>381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83</v>
      </c>
      <c r="BK341" s="193">
        <f>ROUND(I341*H341,2)</f>
        <v>0</v>
      </c>
      <c r="BL341" s="19" t="s">
        <v>389</v>
      </c>
      <c r="BM341" s="192" t="s">
        <v>1177</v>
      </c>
    </row>
    <row r="342" spans="1:65" s="12" customFormat="1" ht="22.9" customHeight="1">
      <c r="B342" s="165"/>
      <c r="C342" s="166"/>
      <c r="D342" s="167" t="s">
        <v>75</v>
      </c>
      <c r="E342" s="179" t="s">
        <v>441</v>
      </c>
      <c r="F342" s="179" t="s">
        <v>442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P343</f>
        <v>0</v>
      </c>
      <c r="Q342" s="173"/>
      <c r="R342" s="174">
        <f>R343</f>
        <v>0</v>
      </c>
      <c r="S342" s="173"/>
      <c r="T342" s="175">
        <f>T343</f>
        <v>0</v>
      </c>
      <c r="AR342" s="176" t="s">
        <v>83</v>
      </c>
      <c r="AT342" s="177" t="s">
        <v>75</v>
      </c>
      <c r="AU342" s="177" t="s">
        <v>83</v>
      </c>
      <c r="AY342" s="176" t="s">
        <v>381</v>
      </c>
      <c r="BK342" s="178">
        <f>BK343</f>
        <v>0</v>
      </c>
    </row>
    <row r="343" spans="1:65" s="2" customFormat="1" ht="76.349999999999994" customHeight="1">
      <c r="A343" s="36"/>
      <c r="B343" s="37"/>
      <c r="C343" s="181" t="s">
        <v>577</v>
      </c>
      <c r="D343" s="181" t="s">
        <v>384</v>
      </c>
      <c r="E343" s="182" t="s">
        <v>1178</v>
      </c>
      <c r="F343" s="183" t="s">
        <v>1179</v>
      </c>
      <c r="G343" s="184" t="s">
        <v>404</v>
      </c>
      <c r="H343" s="185">
        <v>454.15300000000002</v>
      </c>
      <c r="I343" s="186"/>
      <c r="J343" s="187">
        <f>ROUND(I343*H343,2)</f>
        <v>0</v>
      </c>
      <c r="K343" s="183" t="s">
        <v>388</v>
      </c>
      <c r="L343" s="41"/>
      <c r="M343" s="248" t="s">
        <v>19</v>
      </c>
      <c r="N343" s="249" t="s">
        <v>47</v>
      </c>
      <c r="O343" s="250"/>
      <c r="P343" s="251">
        <f>O343*H343</f>
        <v>0</v>
      </c>
      <c r="Q343" s="251">
        <v>0</v>
      </c>
      <c r="R343" s="251">
        <f>Q343*H343</f>
        <v>0</v>
      </c>
      <c r="S343" s="251">
        <v>0</v>
      </c>
      <c r="T343" s="25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389</v>
      </c>
      <c r="AT343" s="192" t="s">
        <v>384</v>
      </c>
      <c r="AU343" s="192" t="s">
        <v>85</v>
      </c>
      <c r="AY343" s="19" t="s">
        <v>381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9" t="s">
        <v>83</v>
      </c>
      <c r="BK343" s="193">
        <f>ROUND(I343*H343,2)</f>
        <v>0</v>
      </c>
      <c r="BL343" s="19" t="s">
        <v>389</v>
      </c>
      <c r="BM343" s="192" t="s">
        <v>1180</v>
      </c>
    </row>
    <row r="344" spans="1:65" s="2" customFormat="1" ht="6.95" customHeight="1">
      <c r="A344" s="36"/>
      <c r="B344" s="49"/>
      <c r="C344" s="50"/>
      <c r="D344" s="50"/>
      <c r="E344" s="50"/>
      <c r="F344" s="50"/>
      <c r="G344" s="50"/>
      <c r="H344" s="50"/>
      <c r="I344" s="50"/>
      <c r="J344" s="50"/>
      <c r="K344" s="50"/>
      <c r="L344" s="41"/>
      <c r="M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</row>
  </sheetData>
  <sheetProtection algorithmName="SHA-512" hashValue="tDmtzEIRyIhVG6swhqkbbqOuVq1ysCvfYOEjw7KX3cjb/31NmKYd3PCFk9szjShcSkKrEFcDRA74YoUmHPOVIw==" saltValue="r52d7KBPfHgXVuixnQc8HTvxD/6YLqAZrGD8O6jtPMX3V6cK/JLBVL4gwziSHm455r9zj88rKpQaH1tqvzf5Sw==" spinCount="100000" sheet="1" objects="1" scenarios="1" formatColumns="0" formatRows="0" autoFilter="0"/>
  <autoFilter ref="C89:K343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1181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327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9" t="str">
        <f>E11</f>
        <v>D 101.03 -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79.962999999999994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79.962999999999994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79.962999999999994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76.155000000000001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79.962999999999994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79.962999999999994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1188</v>
      </c>
      <c r="G93" s="206"/>
      <c r="H93" s="209">
        <v>79.962999999999994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79.962999999999994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9p0JPnKqafW3fcYamxBf0qWpqgHriHt1rEDNJROa6HJTEVwbacR/q5BTcV+64S5gtO57noMSmC6LS2r7Lw429g==" saltValue="0OjmYnorTiYfwwao7rLqCntVT2W9d1EVOQoSztQJHiZPmnXte17011rZ0cJsmalPW0oS+ZzredT8tsKJ7248Ww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106" workbookViewId="0">
      <selection activeCell="F109" sqref="F1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1192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ROUND((SUM(BE90:BE130)),  2)</f>
        <v>0</v>
      </c>
      <c r="G35" s="36"/>
      <c r="H35" s="36"/>
      <c r="I35" s="127">
        <v>0.21</v>
      </c>
      <c r="J35" s="126">
        <f>ROUND(((SUM(BE90:BE130))*I35),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ROUND((SUM(BF90:BF130)),  2)</f>
        <v>0</v>
      </c>
      <c r="G36" s="36"/>
      <c r="H36" s="36"/>
      <c r="I36" s="127">
        <v>0.15</v>
      </c>
      <c r="J36" s="126">
        <f>ROUND(((SUM(BF90:BF130))*I36),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ROUND((SUM(BG90:BG130)),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ROUND((SUM(BH90:BH130)),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ROUND((SUM(BI90:BI130)),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J114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J115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J129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327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101.04 -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P91+P114+P129</f>
        <v>0</v>
      </c>
      <c r="Q90" s="74"/>
      <c r="R90" s="162">
        <f>R91+R114+R129</f>
        <v>0</v>
      </c>
      <c r="S90" s="74"/>
      <c r="T90" s="163">
        <f>T91+T114+T129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BK91+BK114+BK129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SUM(P93:P113)</f>
        <v>0</v>
      </c>
      <c r="Q92" s="173"/>
      <c r="R92" s="174">
        <f>SUM(R93:R113)</f>
        <v>0</v>
      </c>
      <c r="S92" s="173"/>
      <c r="T92" s="175">
        <f>SUM(T93:T113)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SUM(BK93:BK113)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1195</v>
      </c>
      <c r="F93" s="183" t="s">
        <v>1196</v>
      </c>
      <c r="G93" s="184" t="s">
        <v>411</v>
      </c>
      <c r="H93" s="185">
        <v>247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1197</v>
      </c>
    </row>
    <row r="94" spans="1:65" s="2" customFormat="1" ht="68.25">
      <c r="A94" s="36"/>
      <c r="B94" s="37"/>
      <c r="C94" s="38"/>
      <c r="D94" s="196" t="s">
        <v>1198</v>
      </c>
      <c r="E94" s="38"/>
      <c r="F94" s="253" t="s">
        <v>1199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49.15" customHeight="1">
      <c r="A95" s="36"/>
      <c r="B95" s="37"/>
      <c r="C95" s="181" t="s">
        <v>85</v>
      </c>
      <c r="D95" s="181" t="s">
        <v>384</v>
      </c>
      <c r="E95" s="182" t="s">
        <v>1200</v>
      </c>
      <c r="F95" s="183" t="s">
        <v>1201</v>
      </c>
      <c r="G95" s="184" t="s">
        <v>411</v>
      </c>
      <c r="H95" s="185">
        <v>9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1202</v>
      </c>
    </row>
    <row r="96" spans="1:65" s="2" customFormat="1" ht="58.5">
      <c r="A96" s="36"/>
      <c r="B96" s="37"/>
      <c r="C96" s="38"/>
      <c r="D96" s="196" t="s">
        <v>1198</v>
      </c>
      <c r="E96" s="38"/>
      <c r="F96" s="253" t="s">
        <v>1203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37.9" customHeight="1">
      <c r="A97" s="36"/>
      <c r="B97" s="37"/>
      <c r="C97" s="181" t="s">
        <v>398</v>
      </c>
      <c r="D97" s="181" t="s">
        <v>384</v>
      </c>
      <c r="E97" s="182" t="s">
        <v>1204</v>
      </c>
      <c r="F97" s="183" t="s">
        <v>1205</v>
      </c>
      <c r="G97" s="184" t="s">
        <v>411</v>
      </c>
      <c r="H97" s="185">
        <v>74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1206</v>
      </c>
    </row>
    <row r="98" spans="1:65" s="2" customFormat="1" ht="48.75">
      <c r="A98" s="36"/>
      <c r="B98" s="37"/>
      <c r="C98" s="38"/>
      <c r="D98" s="196" t="s">
        <v>1198</v>
      </c>
      <c r="E98" s="38"/>
      <c r="F98" s="253" t="s">
        <v>1207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85</v>
      </c>
    </row>
    <row r="99" spans="1:65" s="2" customFormat="1" ht="37.9" customHeight="1">
      <c r="A99" s="36"/>
      <c r="B99" s="37"/>
      <c r="C99" s="181" t="s">
        <v>389</v>
      </c>
      <c r="D99" s="181" t="s">
        <v>384</v>
      </c>
      <c r="E99" s="182" t="s">
        <v>1208</v>
      </c>
      <c r="F99" s="183" t="s">
        <v>1209</v>
      </c>
      <c r="G99" s="184" t="s">
        <v>411</v>
      </c>
      <c r="H99" s="185">
        <v>243.3</v>
      </c>
      <c r="I99" s="186"/>
      <c r="J99" s="187">
        <f>ROUND(I99*H99,2)</f>
        <v>0</v>
      </c>
      <c r="K99" s="183" t="s">
        <v>432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85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1210</v>
      </c>
    </row>
    <row r="100" spans="1:65" s="2" customFormat="1" ht="58.5">
      <c r="A100" s="36"/>
      <c r="B100" s="37"/>
      <c r="C100" s="38"/>
      <c r="D100" s="196" t="s">
        <v>1198</v>
      </c>
      <c r="E100" s="38"/>
      <c r="F100" s="253" t="s">
        <v>1211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85</v>
      </c>
    </row>
    <row r="101" spans="1:65" s="2" customFormat="1" ht="37.9" customHeight="1">
      <c r="A101" s="36"/>
      <c r="B101" s="37"/>
      <c r="C101" s="181" t="s">
        <v>408</v>
      </c>
      <c r="D101" s="181" t="s">
        <v>384</v>
      </c>
      <c r="E101" s="182" t="s">
        <v>1212</v>
      </c>
      <c r="F101" s="183" t="s">
        <v>1213</v>
      </c>
      <c r="G101" s="184" t="s">
        <v>411</v>
      </c>
      <c r="H101" s="185">
        <v>36</v>
      </c>
      <c r="I101" s="186"/>
      <c r="J101" s="187">
        <f>ROUND(I101*H101,2)</f>
        <v>0</v>
      </c>
      <c r="K101" s="183" t="s">
        <v>432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1214</v>
      </c>
    </row>
    <row r="102" spans="1:65" s="2" customFormat="1" ht="29.25">
      <c r="A102" s="36"/>
      <c r="B102" s="37"/>
      <c r="C102" s="38"/>
      <c r="D102" s="196" t="s">
        <v>1198</v>
      </c>
      <c r="E102" s="38"/>
      <c r="F102" s="253" t="s">
        <v>1215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85</v>
      </c>
    </row>
    <row r="103" spans="1:65" s="2" customFormat="1" ht="24.2" customHeight="1">
      <c r="A103" s="36"/>
      <c r="B103" s="37"/>
      <c r="C103" s="181" t="s">
        <v>382</v>
      </c>
      <c r="D103" s="181" t="s">
        <v>384</v>
      </c>
      <c r="E103" s="182" t="s">
        <v>1216</v>
      </c>
      <c r="F103" s="183" t="s">
        <v>1217</v>
      </c>
      <c r="G103" s="184" t="s">
        <v>411</v>
      </c>
      <c r="H103" s="185">
        <v>258</v>
      </c>
      <c r="I103" s="186"/>
      <c r="J103" s="187">
        <f>ROUND(I103*H103,2)</f>
        <v>0</v>
      </c>
      <c r="K103" s="183" t="s">
        <v>432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1218</v>
      </c>
    </row>
    <row r="104" spans="1:65" s="2" customFormat="1" ht="68.25">
      <c r="A104" s="36"/>
      <c r="B104" s="37"/>
      <c r="C104" s="38"/>
      <c r="D104" s="196" t="s">
        <v>1198</v>
      </c>
      <c r="E104" s="38"/>
      <c r="F104" s="253" t="s">
        <v>1219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85</v>
      </c>
    </row>
    <row r="105" spans="1:65" s="2" customFormat="1" ht="37.9" customHeight="1">
      <c r="A105" s="36"/>
      <c r="B105" s="37"/>
      <c r="C105" s="181" t="s">
        <v>419</v>
      </c>
      <c r="D105" s="181" t="s">
        <v>384</v>
      </c>
      <c r="E105" s="182" t="s">
        <v>382</v>
      </c>
      <c r="F105" s="183" t="s">
        <v>1220</v>
      </c>
      <c r="G105" s="184" t="s">
        <v>411</v>
      </c>
      <c r="H105" s="185">
        <v>155</v>
      </c>
      <c r="I105" s="186"/>
      <c r="J105" s="187">
        <f>ROUND(I105*H105,2)</f>
        <v>0</v>
      </c>
      <c r="K105" s="183" t="s">
        <v>432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1221</v>
      </c>
    </row>
    <row r="106" spans="1:65" s="2" customFormat="1" ht="29.25">
      <c r="A106" s="36"/>
      <c r="B106" s="37"/>
      <c r="C106" s="38"/>
      <c r="D106" s="196" t="s">
        <v>1198</v>
      </c>
      <c r="E106" s="38"/>
      <c r="F106" s="253" t="s">
        <v>1222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2" customFormat="1" ht="44.25" customHeight="1">
      <c r="A107" s="36"/>
      <c r="B107" s="37"/>
      <c r="C107" s="181" t="s">
        <v>428</v>
      </c>
      <c r="D107" s="181" t="s">
        <v>384</v>
      </c>
      <c r="E107" s="182" t="s">
        <v>1223</v>
      </c>
      <c r="F107" s="183" t="s">
        <v>1224</v>
      </c>
      <c r="G107" s="184" t="s">
        <v>411</v>
      </c>
      <c r="H107" s="185">
        <v>230</v>
      </c>
      <c r="I107" s="186"/>
      <c r="J107" s="187">
        <f>ROUND(I107*H107,2)</f>
        <v>0</v>
      </c>
      <c r="K107" s="183" t="s">
        <v>432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1225</v>
      </c>
    </row>
    <row r="108" spans="1:65" s="2" customFormat="1" ht="78">
      <c r="A108" s="36"/>
      <c r="B108" s="37"/>
      <c r="C108" s="38"/>
      <c r="D108" s="196" t="s">
        <v>1198</v>
      </c>
      <c r="E108" s="38"/>
      <c r="F108" s="253" t="s">
        <v>1226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85</v>
      </c>
    </row>
    <row r="109" spans="1:65" s="2" customFormat="1" ht="37.9" customHeight="1">
      <c r="A109" s="36"/>
      <c r="B109" s="37"/>
      <c r="C109" s="181" t="s">
        <v>426</v>
      </c>
      <c r="D109" s="181" t="s">
        <v>384</v>
      </c>
      <c r="E109" s="182" t="s">
        <v>1227</v>
      </c>
      <c r="F109" s="183" t="s">
        <v>1228</v>
      </c>
      <c r="G109" s="184" t="s">
        <v>411</v>
      </c>
      <c r="H109" s="185">
        <v>11</v>
      </c>
      <c r="I109" s="186"/>
      <c r="J109" s="187">
        <f>ROUND(I109*H109,2)</f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1229</v>
      </c>
    </row>
    <row r="110" spans="1:65" s="2" customFormat="1" ht="29.25">
      <c r="A110" s="36"/>
      <c r="B110" s="37"/>
      <c r="C110" s="38"/>
      <c r="D110" s="196" t="s">
        <v>1198</v>
      </c>
      <c r="E110" s="38"/>
      <c r="F110" s="253" t="s">
        <v>1230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85</v>
      </c>
    </row>
    <row r="111" spans="1:65" s="2" customFormat="1" ht="37.9" customHeight="1">
      <c r="A111" s="36"/>
      <c r="B111" s="37"/>
      <c r="C111" s="181" t="s">
        <v>437</v>
      </c>
      <c r="D111" s="181" t="s">
        <v>384</v>
      </c>
      <c r="E111" s="182" t="s">
        <v>426</v>
      </c>
      <c r="F111" s="183" t="s">
        <v>6461</v>
      </c>
      <c r="G111" s="184" t="s">
        <v>422</v>
      </c>
      <c r="H111" s="185">
        <v>41</v>
      </c>
      <c r="I111" s="186"/>
      <c r="J111" s="187">
        <f>ROUND(I111*H111,2)</f>
        <v>0</v>
      </c>
      <c r="K111" s="183" t="s">
        <v>432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1231</v>
      </c>
    </row>
    <row r="112" spans="1:65" s="2" customFormat="1" ht="29.25">
      <c r="A112" s="36"/>
      <c r="B112" s="37"/>
      <c r="C112" s="38"/>
      <c r="D112" s="196" t="s">
        <v>1198</v>
      </c>
      <c r="E112" s="38"/>
      <c r="F112" s="253" t="s">
        <v>1232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1198</v>
      </c>
      <c r="AU112" s="19" t="s">
        <v>85</v>
      </c>
    </row>
    <row r="113" spans="1:65" s="2" customFormat="1" ht="24.2" customHeight="1">
      <c r="A113" s="36"/>
      <c r="B113" s="37"/>
      <c r="C113" s="181" t="s">
        <v>443</v>
      </c>
      <c r="D113" s="181" t="s">
        <v>384</v>
      </c>
      <c r="E113" s="182" t="s">
        <v>1233</v>
      </c>
      <c r="F113" s="183" t="s">
        <v>1234</v>
      </c>
      <c r="G113" s="184" t="s">
        <v>1235</v>
      </c>
      <c r="H113" s="185">
        <v>9420</v>
      </c>
      <c r="I113" s="186"/>
      <c r="J113" s="187">
        <f>ROUND(I113*H113,2)</f>
        <v>0</v>
      </c>
      <c r="K113" s="183" t="s">
        <v>432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1236</v>
      </c>
    </row>
    <row r="114" spans="1:65" s="12" customFormat="1" ht="25.9" customHeight="1">
      <c r="B114" s="165"/>
      <c r="C114" s="166"/>
      <c r="D114" s="167" t="s">
        <v>75</v>
      </c>
      <c r="E114" s="168" t="s">
        <v>447</v>
      </c>
      <c r="F114" s="168" t="s">
        <v>448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P115</f>
        <v>0</v>
      </c>
      <c r="Q114" s="173"/>
      <c r="R114" s="174">
        <f>R115</f>
        <v>0</v>
      </c>
      <c r="S114" s="173"/>
      <c r="T114" s="175">
        <f>T115</f>
        <v>0</v>
      </c>
      <c r="AR114" s="176" t="s">
        <v>85</v>
      </c>
      <c r="AT114" s="177" t="s">
        <v>75</v>
      </c>
      <c r="AU114" s="177" t="s">
        <v>76</v>
      </c>
      <c r="AY114" s="176" t="s">
        <v>381</v>
      </c>
      <c r="BK114" s="178">
        <f>BK115</f>
        <v>0</v>
      </c>
    </row>
    <row r="115" spans="1:65" s="12" customFormat="1" ht="22.9" customHeight="1">
      <c r="B115" s="165"/>
      <c r="C115" s="166"/>
      <c r="D115" s="167" t="s">
        <v>75</v>
      </c>
      <c r="E115" s="179" t="s">
        <v>694</v>
      </c>
      <c r="F115" s="179" t="s">
        <v>695</v>
      </c>
      <c r="G115" s="166"/>
      <c r="H115" s="166"/>
      <c r="I115" s="169"/>
      <c r="J115" s="180">
        <f>BK115</f>
        <v>0</v>
      </c>
      <c r="K115" s="166"/>
      <c r="L115" s="171"/>
      <c r="M115" s="172"/>
      <c r="N115" s="173"/>
      <c r="O115" s="173"/>
      <c r="P115" s="174">
        <f>SUM(P116:P128)</f>
        <v>0</v>
      </c>
      <c r="Q115" s="173"/>
      <c r="R115" s="174">
        <f>SUM(R116:R128)</f>
        <v>0</v>
      </c>
      <c r="S115" s="173"/>
      <c r="T115" s="175">
        <f>SUM(T116:T128)</f>
        <v>0</v>
      </c>
      <c r="AR115" s="176" t="s">
        <v>85</v>
      </c>
      <c r="AT115" s="177" t="s">
        <v>75</v>
      </c>
      <c r="AU115" s="177" t="s">
        <v>83</v>
      </c>
      <c r="AY115" s="176" t="s">
        <v>381</v>
      </c>
      <c r="BK115" s="178">
        <f>SUM(BK116:BK128)</f>
        <v>0</v>
      </c>
    </row>
    <row r="116" spans="1:65" s="2" customFormat="1" ht="37.9" customHeight="1">
      <c r="A116" s="36"/>
      <c r="B116" s="37"/>
      <c r="C116" s="181" t="s">
        <v>451</v>
      </c>
      <c r="D116" s="181" t="s">
        <v>384</v>
      </c>
      <c r="E116" s="182" t="s">
        <v>1237</v>
      </c>
      <c r="F116" s="183" t="s">
        <v>1238</v>
      </c>
      <c r="G116" s="184" t="s">
        <v>607</v>
      </c>
      <c r="H116" s="185">
        <v>1</v>
      </c>
      <c r="I116" s="186"/>
      <c r="J116" s="187">
        <f t="shared" ref="J116:J128" si="0">ROUND(I116*H116,2)</f>
        <v>0</v>
      </c>
      <c r="K116" s="183" t="s">
        <v>432</v>
      </c>
      <c r="L116" s="41"/>
      <c r="M116" s="188" t="s">
        <v>19</v>
      </c>
      <c r="N116" s="189" t="s">
        <v>47</v>
      </c>
      <c r="O116" s="66"/>
      <c r="P116" s="190">
        <f t="shared" ref="P116:P128" si="1">O116*H116</f>
        <v>0</v>
      </c>
      <c r="Q116" s="190">
        <v>0</v>
      </c>
      <c r="R116" s="190">
        <f t="shared" ref="R116:R128" si="2">Q116*H116</f>
        <v>0</v>
      </c>
      <c r="S116" s="190">
        <v>0</v>
      </c>
      <c r="T116" s="191">
        <f t="shared" ref="T116:T128" si="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85</v>
      </c>
      <c r="AY116" s="19" t="s">
        <v>381</v>
      </c>
      <c r="BE116" s="193">
        <f t="shared" ref="BE116:BE128" si="4">IF(N116="základní",J116,0)</f>
        <v>0</v>
      </c>
      <c r="BF116" s="193">
        <f t="shared" ref="BF116:BF128" si="5">IF(N116="snížená",J116,0)</f>
        <v>0</v>
      </c>
      <c r="BG116" s="193">
        <f t="shared" ref="BG116:BG128" si="6">IF(N116="zákl. přenesená",J116,0)</f>
        <v>0</v>
      </c>
      <c r="BH116" s="193">
        <f t="shared" ref="BH116:BH128" si="7">IF(N116="sníž. přenesená",J116,0)</f>
        <v>0</v>
      </c>
      <c r="BI116" s="193">
        <f t="shared" ref="BI116:BI128" si="8">IF(N116="nulová",J116,0)</f>
        <v>0</v>
      </c>
      <c r="BJ116" s="19" t="s">
        <v>83</v>
      </c>
      <c r="BK116" s="193">
        <f t="shared" ref="BK116:BK128" si="9">ROUND(I116*H116,2)</f>
        <v>0</v>
      </c>
      <c r="BL116" s="19" t="s">
        <v>454</v>
      </c>
      <c r="BM116" s="192" t="s">
        <v>1239</v>
      </c>
    </row>
    <row r="117" spans="1:65" s="2" customFormat="1" ht="37.9" customHeight="1">
      <c r="A117" s="36"/>
      <c r="B117" s="37"/>
      <c r="C117" s="181" t="s">
        <v>457</v>
      </c>
      <c r="D117" s="181" t="s">
        <v>384</v>
      </c>
      <c r="E117" s="182" t="s">
        <v>1240</v>
      </c>
      <c r="F117" s="183" t="s">
        <v>1241</v>
      </c>
      <c r="G117" s="184" t="s">
        <v>607</v>
      </c>
      <c r="H117" s="185">
        <v>1</v>
      </c>
      <c r="I117" s="186"/>
      <c r="J117" s="187">
        <f t="shared" si="0"/>
        <v>0</v>
      </c>
      <c r="K117" s="183" t="s">
        <v>432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454</v>
      </c>
      <c r="AT117" s="192" t="s">
        <v>384</v>
      </c>
      <c r="AU117" s="192" t="s">
        <v>85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454</v>
      </c>
      <c r="BM117" s="192" t="s">
        <v>1242</v>
      </c>
    </row>
    <row r="118" spans="1:65" s="2" customFormat="1" ht="37.9" customHeight="1">
      <c r="A118" s="36"/>
      <c r="B118" s="37"/>
      <c r="C118" s="181" t="s">
        <v>464</v>
      </c>
      <c r="D118" s="181" t="s">
        <v>384</v>
      </c>
      <c r="E118" s="182" t="s">
        <v>1243</v>
      </c>
      <c r="F118" s="183" t="s">
        <v>1244</v>
      </c>
      <c r="G118" s="184" t="s">
        <v>607</v>
      </c>
      <c r="H118" s="185">
        <v>1</v>
      </c>
      <c r="I118" s="186"/>
      <c r="J118" s="187">
        <f t="shared" si="0"/>
        <v>0</v>
      </c>
      <c r="K118" s="183" t="s">
        <v>432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454</v>
      </c>
      <c r="AT118" s="192" t="s">
        <v>384</v>
      </c>
      <c r="AU118" s="192" t="s">
        <v>85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454</v>
      </c>
      <c r="BM118" s="192" t="s">
        <v>1245</v>
      </c>
    </row>
    <row r="119" spans="1:65" s="2" customFormat="1" ht="24.2" customHeight="1">
      <c r="A119" s="36"/>
      <c r="B119" s="37"/>
      <c r="C119" s="181" t="s">
        <v>8</v>
      </c>
      <c r="D119" s="181" t="s">
        <v>384</v>
      </c>
      <c r="E119" s="182" t="s">
        <v>1246</v>
      </c>
      <c r="F119" s="183" t="s">
        <v>1247</v>
      </c>
      <c r="G119" s="184" t="s">
        <v>607</v>
      </c>
      <c r="H119" s="185">
        <v>1</v>
      </c>
      <c r="I119" s="186"/>
      <c r="J119" s="187">
        <f t="shared" si="0"/>
        <v>0</v>
      </c>
      <c r="K119" s="183" t="s">
        <v>432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454</v>
      </c>
      <c r="AT119" s="192" t="s">
        <v>384</v>
      </c>
      <c r="AU119" s="192" t="s">
        <v>85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454</v>
      </c>
      <c r="BM119" s="192" t="s">
        <v>1248</v>
      </c>
    </row>
    <row r="120" spans="1:65" s="2" customFormat="1" ht="24.2" customHeight="1">
      <c r="A120" s="36"/>
      <c r="B120" s="37"/>
      <c r="C120" s="181" t="s">
        <v>454</v>
      </c>
      <c r="D120" s="181" t="s">
        <v>384</v>
      </c>
      <c r="E120" s="182" t="s">
        <v>1249</v>
      </c>
      <c r="F120" s="183" t="s">
        <v>1250</v>
      </c>
      <c r="G120" s="184" t="s">
        <v>607</v>
      </c>
      <c r="H120" s="185">
        <v>1</v>
      </c>
      <c r="I120" s="186"/>
      <c r="J120" s="187">
        <f t="shared" si="0"/>
        <v>0</v>
      </c>
      <c r="K120" s="183" t="s">
        <v>432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454</v>
      </c>
      <c r="AT120" s="192" t="s">
        <v>384</v>
      </c>
      <c r="AU120" s="192" t="s">
        <v>85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454</v>
      </c>
      <c r="BM120" s="192" t="s">
        <v>1251</v>
      </c>
    </row>
    <row r="121" spans="1:65" s="2" customFormat="1" ht="37.9" customHeight="1">
      <c r="A121" s="36"/>
      <c r="B121" s="37"/>
      <c r="C121" s="181" t="s">
        <v>481</v>
      </c>
      <c r="D121" s="181" t="s">
        <v>384</v>
      </c>
      <c r="E121" s="182" t="s">
        <v>1252</v>
      </c>
      <c r="F121" s="183" t="s">
        <v>1253</v>
      </c>
      <c r="G121" s="184" t="s">
        <v>607</v>
      </c>
      <c r="H121" s="185">
        <v>1</v>
      </c>
      <c r="I121" s="186"/>
      <c r="J121" s="187">
        <f t="shared" si="0"/>
        <v>0</v>
      </c>
      <c r="K121" s="183" t="s">
        <v>432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454</v>
      </c>
      <c r="AT121" s="192" t="s">
        <v>384</v>
      </c>
      <c r="AU121" s="192" t="s">
        <v>85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454</v>
      </c>
      <c r="BM121" s="192" t="s">
        <v>1254</v>
      </c>
    </row>
    <row r="122" spans="1:65" s="2" customFormat="1" ht="37.9" customHeight="1">
      <c r="A122" s="36"/>
      <c r="B122" s="37"/>
      <c r="C122" s="181" t="s">
        <v>486</v>
      </c>
      <c r="D122" s="181" t="s">
        <v>384</v>
      </c>
      <c r="E122" s="182" t="s">
        <v>1255</v>
      </c>
      <c r="F122" s="183" t="s">
        <v>1256</v>
      </c>
      <c r="G122" s="184" t="s">
        <v>607</v>
      </c>
      <c r="H122" s="185">
        <v>1</v>
      </c>
      <c r="I122" s="186"/>
      <c r="J122" s="187">
        <f t="shared" si="0"/>
        <v>0</v>
      </c>
      <c r="K122" s="183" t="s">
        <v>432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454</v>
      </c>
      <c r="AT122" s="192" t="s">
        <v>384</v>
      </c>
      <c r="AU122" s="192" t="s">
        <v>85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454</v>
      </c>
      <c r="BM122" s="192" t="s">
        <v>1257</v>
      </c>
    </row>
    <row r="123" spans="1:65" s="2" customFormat="1" ht="37.9" customHeight="1">
      <c r="A123" s="36"/>
      <c r="B123" s="37"/>
      <c r="C123" s="181" t="s">
        <v>490</v>
      </c>
      <c r="D123" s="181" t="s">
        <v>384</v>
      </c>
      <c r="E123" s="182" t="s">
        <v>1258</v>
      </c>
      <c r="F123" s="183" t="s">
        <v>1259</v>
      </c>
      <c r="G123" s="184" t="s">
        <v>607</v>
      </c>
      <c r="H123" s="185">
        <v>1</v>
      </c>
      <c r="I123" s="186"/>
      <c r="J123" s="187">
        <f t="shared" si="0"/>
        <v>0</v>
      </c>
      <c r="K123" s="183" t="s">
        <v>432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454</v>
      </c>
      <c r="AT123" s="192" t="s">
        <v>384</v>
      </c>
      <c r="AU123" s="192" t="s">
        <v>85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454</v>
      </c>
      <c r="BM123" s="192" t="s">
        <v>1260</v>
      </c>
    </row>
    <row r="124" spans="1:65" s="2" customFormat="1" ht="33" customHeight="1">
      <c r="A124" s="36"/>
      <c r="B124" s="37"/>
      <c r="C124" s="181" t="s">
        <v>495</v>
      </c>
      <c r="D124" s="181" t="s">
        <v>384</v>
      </c>
      <c r="E124" s="182" t="s">
        <v>1261</v>
      </c>
      <c r="F124" s="183" t="s">
        <v>1262</v>
      </c>
      <c r="G124" s="184" t="s">
        <v>607</v>
      </c>
      <c r="H124" s="185">
        <v>1</v>
      </c>
      <c r="I124" s="186"/>
      <c r="J124" s="187">
        <f t="shared" si="0"/>
        <v>0</v>
      </c>
      <c r="K124" s="183" t="s">
        <v>432</v>
      </c>
      <c r="L124" s="41"/>
      <c r="M124" s="188" t="s">
        <v>19</v>
      </c>
      <c r="N124" s="189" t="s">
        <v>47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454</v>
      </c>
      <c r="AT124" s="192" t="s">
        <v>384</v>
      </c>
      <c r="AU124" s="192" t="s">
        <v>85</v>
      </c>
      <c r="AY124" s="19" t="s">
        <v>381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83</v>
      </c>
      <c r="BK124" s="193">
        <f t="shared" si="9"/>
        <v>0</v>
      </c>
      <c r="BL124" s="19" t="s">
        <v>454</v>
      </c>
      <c r="BM124" s="192" t="s">
        <v>1263</v>
      </c>
    </row>
    <row r="125" spans="1:65" s="2" customFormat="1" ht="33" customHeight="1">
      <c r="A125" s="36"/>
      <c r="B125" s="37"/>
      <c r="C125" s="181" t="s">
        <v>7</v>
      </c>
      <c r="D125" s="181" t="s">
        <v>384</v>
      </c>
      <c r="E125" s="182" t="s">
        <v>1264</v>
      </c>
      <c r="F125" s="183" t="s">
        <v>1265</v>
      </c>
      <c r="G125" s="184" t="s">
        <v>607</v>
      </c>
      <c r="H125" s="185">
        <v>1</v>
      </c>
      <c r="I125" s="186"/>
      <c r="J125" s="187">
        <f t="shared" si="0"/>
        <v>0</v>
      </c>
      <c r="K125" s="183" t="s">
        <v>432</v>
      </c>
      <c r="L125" s="41"/>
      <c r="M125" s="188" t="s">
        <v>19</v>
      </c>
      <c r="N125" s="189" t="s">
        <v>47</v>
      </c>
      <c r="O125" s="66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454</v>
      </c>
      <c r="AT125" s="192" t="s">
        <v>384</v>
      </c>
      <c r="AU125" s="192" t="s">
        <v>85</v>
      </c>
      <c r="AY125" s="19" t="s">
        <v>381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9" t="s">
        <v>83</v>
      </c>
      <c r="BK125" s="193">
        <f t="shared" si="9"/>
        <v>0</v>
      </c>
      <c r="BL125" s="19" t="s">
        <v>454</v>
      </c>
      <c r="BM125" s="192" t="s">
        <v>1266</v>
      </c>
    </row>
    <row r="126" spans="1:65" s="2" customFormat="1" ht="37.9" customHeight="1">
      <c r="A126" s="36"/>
      <c r="B126" s="37"/>
      <c r="C126" s="181" t="s">
        <v>505</v>
      </c>
      <c r="D126" s="181" t="s">
        <v>384</v>
      </c>
      <c r="E126" s="182" t="s">
        <v>1267</v>
      </c>
      <c r="F126" s="183" t="s">
        <v>1268</v>
      </c>
      <c r="G126" s="184" t="s">
        <v>607</v>
      </c>
      <c r="H126" s="185">
        <v>1</v>
      </c>
      <c r="I126" s="186"/>
      <c r="J126" s="187">
        <f t="shared" si="0"/>
        <v>0</v>
      </c>
      <c r="K126" s="183" t="s">
        <v>432</v>
      </c>
      <c r="L126" s="41"/>
      <c r="M126" s="188" t="s">
        <v>19</v>
      </c>
      <c r="N126" s="189" t="s">
        <v>47</v>
      </c>
      <c r="O126" s="66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85</v>
      </c>
      <c r="AY126" s="19" t="s">
        <v>381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9" t="s">
        <v>83</v>
      </c>
      <c r="BK126" s="193">
        <f t="shared" si="9"/>
        <v>0</v>
      </c>
      <c r="BL126" s="19" t="s">
        <v>454</v>
      </c>
      <c r="BM126" s="192" t="s">
        <v>1269</v>
      </c>
    </row>
    <row r="127" spans="1:65" s="2" customFormat="1" ht="37.9" customHeight="1">
      <c r="A127" s="36"/>
      <c r="B127" s="37"/>
      <c r="C127" s="181" t="s">
        <v>510</v>
      </c>
      <c r="D127" s="181" t="s">
        <v>384</v>
      </c>
      <c r="E127" s="182" t="s">
        <v>1270</v>
      </c>
      <c r="F127" s="183" t="s">
        <v>1268</v>
      </c>
      <c r="G127" s="184" t="s">
        <v>607</v>
      </c>
      <c r="H127" s="185">
        <v>1</v>
      </c>
      <c r="I127" s="186"/>
      <c r="J127" s="187">
        <f t="shared" si="0"/>
        <v>0</v>
      </c>
      <c r="K127" s="183" t="s">
        <v>432</v>
      </c>
      <c r="L127" s="41"/>
      <c r="M127" s="188" t="s">
        <v>19</v>
      </c>
      <c r="N127" s="189" t="s">
        <v>47</v>
      </c>
      <c r="O127" s="66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454</v>
      </c>
      <c r="AT127" s="192" t="s">
        <v>384</v>
      </c>
      <c r="AU127" s="192" t="s">
        <v>85</v>
      </c>
      <c r="AY127" s="19" t="s">
        <v>381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9" t="s">
        <v>83</v>
      </c>
      <c r="BK127" s="193">
        <f t="shared" si="9"/>
        <v>0</v>
      </c>
      <c r="BL127" s="19" t="s">
        <v>454</v>
      </c>
      <c r="BM127" s="192" t="s">
        <v>1271</v>
      </c>
    </row>
    <row r="128" spans="1:65" s="2" customFormat="1" ht="37.9" customHeight="1">
      <c r="A128" s="36"/>
      <c r="B128" s="37"/>
      <c r="C128" s="181" t="s">
        <v>516</v>
      </c>
      <c r="D128" s="181" t="s">
        <v>384</v>
      </c>
      <c r="E128" s="182" t="s">
        <v>1272</v>
      </c>
      <c r="F128" s="183" t="s">
        <v>1273</v>
      </c>
      <c r="G128" s="184" t="s">
        <v>607</v>
      </c>
      <c r="H128" s="185">
        <v>1</v>
      </c>
      <c r="I128" s="186"/>
      <c r="J128" s="187">
        <f t="shared" si="0"/>
        <v>0</v>
      </c>
      <c r="K128" s="183" t="s">
        <v>432</v>
      </c>
      <c r="L128" s="41"/>
      <c r="M128" s="188" t="s">
        <v>19</v>
      </c>
      <c r="N128" s="189" t="s">
        <v>47</v>
      </c>
      <c r="O128" s="66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85</v>
      </c>
      <c r="AY128" s="19" t="s">
        <v>381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9" t="s">
        <v>83</v>
      </c>
      <c r="BK128" s="193">
        <f t="shared" si="9"/>
        <v>0</v>
      </c>
      <c r="BL128" s="19" t="s">
        <v>454</v>
      </c>
      <c r="BM128" s="192" t="s">
        <v>1274</v>
      </c>
    </row>
    <row r="129" spans="1:65" s="12" customFormat="1" ht="25.9" customHeight="1">
      <c r="B129" s="165"/>
      <c r="C129" s="166"/>
      <c r="D129" s="167" t="s">
        <v>75</v>
      </c>
      <c r="E129" s="168" t="s">
        <v>920</v>
      </c>
      <c r="F129" s="168" t="s">
        <v>921</v>
      </c>
      <c r="G129" s="166"/>
      <c r="H129" s="166"/>
      <c r="I129" s="169"/>
      <c r="J129" s="170">
        <f>BK129</f>
        <v>0</v>
      </c>
      <c r="K129" s="166"/>
      <c r="L129" s="171"/>
      <c r="M129" s="172"/>
      <c r="N129" s="173"/>
      <c r="O129" s="173"/>
      <c r="P129" s="174">
        <f>P130</f>
        <v>0</v>
      </c>
      <c r="Q129" s="173"/>
      <c r="R129" s="174">
        <f>R130</f>
        <v>0</v>
      </c>
      <c r="S129" s="173"/>
      <c r="T129" s="175">
        <f>T130</f>
        <v>0</v>
      </c>
      <c r="AR129" s="176" t="s">
        <v>389</v>
      </c>
      <c r="AT129" s="177" t="s">
        <v>75</v>
      </c>
      <c r="AU129" s="177" t="s">
        <v>76</v>
      </c>
      <c r="AY129" s="176" t="s">
        <v>381</v>
      </c>
      <c r="BK129" s="178">
        <f>BK130</f>
        <v>0</v>
      </c>
    </row>
    <row r="130" spans="1:65" s="2" customFormat="1" ht="21.75" customHeight="1">
      <c r="A130" s="36"/>
      <c r="B130" s="37"/>
      <c r="C130" s="181" t="s">
        <v>523</v>
      </c>
      <c r="D130" s="181" t="s">
        <v>384</v>
      </c>
      <c r="E130" s="182" t="s">
        <v>1275</v>
      </c>
      <c r="F130" s="183" t="s">
        <v>1276</v>
      </c>
      <c r="G130" s="184" t="s">
        <v>1277</v>
      </c>
      <c r="H130" s="185">
        <v>1</v>
      </c>
      <c r="I130" s="186"/>
      <c r="J130" s="187">
        <f>ROUND(I130*H130,2)</f>
        <v>0</v>
      </c>
      <c r="K130" s="183" t="s">
        <v>19</v>
      </c>
      <c r="L130" s="41"/>
      <c r="M130" s="248" t="s">
        <v>19</v>
      </c>
      <c r="N130" s="249" t="s">
        <v>47</v>
      </c>
      <c r="O130" s="250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1278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x5hz7xK5EA+OuuB5a48MeeVL9R+3gslxtt3ODLU1PLqDdeuF0i0iTIZ5keovkPHZDiJSCPu2szlMY35P+q+g8A==" saltValue="/L2LhG/4RMnuFnVFxRST6g==" spinCount="100000" sheet="1" objects="1" scenarios="1" formatColumns="0" formatRows="0" autoFilter="0"/>
  <autoFilter ref="C89:K13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8"/>
  <sheetViews>
    <sheetView showGridLines="0" topLeftCell="A175" workbookViewId="0">
      <selection activeCell="F190" sqref="F19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1279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ROUND((SUM(BE100:BE397)),  2)</f>
        <v>0</v>
      </c>
      <c r="G35" s="36"/>
      <c r="H35" s="36"/>
      <c r="I35" s="127">
        <v>0.21</v>
      </c>
      <c r="J35" s="126">
        <f>ROUND(((SUM(BE100:BE397))*I35),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ROUND((SUM(BF100:BF397)),  2)</f>
        <v>0</v>
      </c>
      <c r="G36" s="36"/>
      <c r="H36" s="36"/>
      <c r="I36" s="127">
        <v>0.15</v>
      </c>
      <c r="J36" s="126">
        <f>ROUND(((SUM(BF100:BF397))*I36),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ROUND((SUM(BG100:BG397)),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ROUND((SUM(BH100:BH397)),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ROUND((SUM(BI100:BI397)),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101.05 a 08 - Zdravotní instalace a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J162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J165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J172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J177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J193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J196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J234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J281</f>
        <v>0</v>
      </c>
      <c r="K72" s="144"/>
      <c r="L72" s="148"/>
    </row>
    <row r="73" spans="1:31" s="9" customFormat="1" ht="24.95" customHeight="1">
      <c r="B73" s="143"/>
      <c r="C73" s="144"/>
      <c r="D73" s="145" t="s">
        <v>1289</v>
      </c>
      <c r="E73" s="146"/>
      <c r="F73" s="146"/>
      <c r="G73" s="146"/>
      <c r="H73" s="146"/>
      <c r="I73" s="146"/>
      <c r="J73" s="147">
        <f>J327</f>
        <v>0</v>
      </c>
      <c r="K73" s="144"/>
      <c r="L73" s="148"/>
    </row>
    <row r="74" spans="1:31" s="9" customFormat="1" ht="24.95" customHeight="1">
      <c r="B74" s="143"/>
      <c r="C74" s="144"/>
      <c r="D74" s="145" t="s">
        <v>1290</v>
      </c>
      <c r="E74" s="146"/>
      <c r="F74" s="146"/>
      <c r="G74" s="146"/>
      <c r="H74" s="146"/>
      <c r="I74" s="146"/>
      <c r="J74" s="147">
        <f>J345</f>
        <v>0</v>
      </c>
      <c r="K74" s="144"/>
      <c r="L74" s="148"/>
    </row>
    <row r="75" spans="1:31" s="9" customFormat="1" ht="24.95" customHeight="1">
      <c r="B75" s="143"/>
      <c r="C75" s="144"/>
      <c r="D75" s="145" t="s">
        <v>1291</v>
      </c>
      <c r="E75" s="146"/>
      <c r="F75" s="146"/>
      <c r="G75" s="146"/>
      <c r="H75" s="146"/>
      <c r="I75" s="146"/>
      <c r="J75" s="147">
        <f>J352</f>
        <v>0</v>
      </c>
      <c r="K75" s="144"/>
      <c r="L75" s="148"/>
    </row>
    <row r="76" spans="1:31" s="9" customFormat="1" ht="24.95" customHeight="1">
      <c r="B76" s="143"/>
      <c r="C76" s="144"/>
      <c r="D76" s="145" t="s">
        <v>1292</v>
      </c>
      <c r="E76" s="146"/>
      <c r="F76" s="146"/>
      <c r="G76" s="146"/>
      <c r="H76" s="146"/>
      <c r="I76" s="146"/>
      <c r="J76" s="147">
        <f>J379</f>
        <v>0</v>
      </c>
      <c r="K76" s="144"/>
      <c r="L76" s="148"/>
    </row>
    <row r="77" spans="1:31" s="9" customFormat="1" ht="24.95" customHeight="1">
      <c r="B77" s="143"/>
      <c r="C77" s="144"/>
      <c r="D77" s="145" t="s">
        <v>1293</v>
      </c>
      <c r="E77" s="146"/>
      <c r="F77" s="146"/>
      <c r="G77" s="146"/>
      <c r="H77" s="146"/>
      <c r="I77" s="146"/>
      <c r="J77" s="147">
        <f>J389</f>
        <v>0</v>
      </c>
      <c r="K77" s="144"/>
      <c r="L77" s="148"/>
    </row>
    <row r="78" spans="1:31" s="9" customFormat="1" ht="24.95" customHeight="1">
      <c r="B78" s="143"/>
      <c r="C78" s="144"/>
      <c r="D78" s="145" t="s">
        <v>1294</v>
      </c>
      <c r="E78" s="146"/>
      <c r="F78" s="146"/>
      <c r="G78" s="146"/>
      <c r="H78" s="146"/>
      <c r="I78" s="146"/>
      <c r="J78" s="147">
        <f>J395</f>
        <v>0</v>
      </c>
      <c r="K78" s="144"/>
      <c r="L78" s="148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366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6.25" customHeight="1">
      <c r="A88" s="36"/>
      <c r="B88" s="37"/>
      <c r="C88" s="38"/>
      <c r="D88" s="38"/>
      <c r="E88" s="408" t="str">
        <f>E7</f>
        <v>Nová vstupní a vjezdová zóna v západní části výstaviště včetně nového odpadového hospodářství</v>
      </c>
      <c r="F88" s="409"/>
      <c r="G88" s="409"/>
      <c r="H88" s="409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324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08" t="s">
        <v>327</v>
      </c>
      <c r="F90" s="407"/>
      <c r="G90" s="407"/>
      <c r="H90" s="407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330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89" t="str">
        <f>E11</f>
        <v>D 101.05 a 08 - Zdravotní instalace a domovní plynovod</v>
      </c>
      <c r="F92" s="407"/>
      <c r="G92" s="407"/>
      <c r="H92" s="407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F14</f>
        <v>Brno, Pisárky, Výstaviště, k. ú. Brno – Bohunice</v>
      </c>
      <c r="G94" s="38"/>
      <c r="H94" s="38"/>
      <c r="I94" s="31" t="s">
        <v>23</v>
      </c>
      <c r="J94" s="61" t="str">
        <f>IF(J14="","",J14)</f>
        <v>25. 3. 2021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E17</f>
        <v>Veletrhy Brno a.s.</v>
      </c>
      <c r="G96" s="38"/>
      <c r="H96" s="38"/>
      <c r="I96" s="31" t="s">
        <v>33</v>
      </c>
      <c r="J96" s="34" t="str">
        <f>E23</f>
        <v>AiD team a.s.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31</v>
      </c>
      <c r="D97" s="38"/>
      <c r="E97" s="38"/>
      <c r="F97" s="29" t="str">
        <f>IF(E20="","",E20)</f>
        <v>Vyplň údaj</v>
      </c>
      <c r="G97" s="38"/>
      <c r="H97" s="38"/>
      <c r="I97" s="31" t="s">
        <v>38</v>
      </c>
      <c r="J97" s="34" t="str">
        <f>E26</f>
        <v xml:space="preserve"> 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4"/>
      <c r="B99" s="155"/>
      <c r="C99" s="156" t="s">
        <v>367</v>
      </c>
      <c r="D99" s="157" t="s">
        <v>61</v>
      </c>
      <c r="E99" s="157" t="s">
        <v>57</v>
      </c>
      <c r="F99" s="157" t="s">
        <v>58</v>
      </c>
      <c r="G99" s="157" t="s">
        <v>368</v>
      </c>
      <c r="H99" s="157" t="s">
        <v>369</v>
      </c>
      <c r="I99" s="157" t="s">
        <v>370</v>
      </c>
      <c r="J99" s="157" t="s">
        <v>347</v>
      </c>
      <c r="K99" s="158" t="s">
        <v>371</v>
      </c>
      <c r="L99" s="159"/>
      <c r="M99" s="70" t="s">
        <v>19</v>
      </c>
      <c r="N99" s="71" t="s">
        <v>46</v>
      </c>
      <c r="O99" s="71" t="s">
        <v>372</v>
      </c>
      <c r="P99" s="71" t="s">
        <v>373</v>
      </c>
      <c r="Q99" s="71" t="s">
        <v>374</v>
      </c>
      <c r="R99" s="71" t="s">
        <v>375</v>
      </c>
      <c r="S99" s="71" t="s">
        <v>376</v>
      </c>
      <c r="T99" s="72" t="s">
        <v>377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>
      <c r="A100" s="36"/>
      <c r="B100" s="37"/>
      <c r="C100" s="77" t="s">
        <v>378</v>
      </c>
      <c r="D100" s="38"/>
      <c r="E100" s="38"/>
      <c r="F100" s="38"/>
      <c r="G100" s="38"/>
      <c r="H100" s="38"/>
      <c r="I100" s="38"/>
      <c r="J100" s="160">
        <f>BK100</f>
        <v>0</v>
      </c>
      <c r="K100" s="38"/>
      <c r="L100" s="41"/>
      <c r="M100" s="73"/>
      <c r="N100" s="161"/>
      <c r="O100" s="74"/>
      <c r="P100" s="162">
        <f>P101+P162+P165+P172+P177+P193+P196+P234+P281+P327+P345+P352+P379+P389+P395</f>
        <v>0</v>
      </c>
      <c r="Q100" s="74"/>
      <c r="R100" s="162">
        <f>R101+R162+R165+R172+R177+R193+R196+R234+R281+R327+R345+R352+R379+R389+R395</f>
        <v>0</v>
      </c>
      <c r="S100" s="74"/>
      <c r="T100" s="163">
        <f>T101+T162+T165+T172+T177+T193+T196+T234+T281+T327+T345+T352+T379+T389+T395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75</v>
      </c>
      <c r="AU100" s="19" t="s">
        <v>348</v>
      </c>
      <c r="BK100" s="164">
        <f>BK101+BK162+BK165+BK172+BK177+BK193+BK196+BK234+BK281+BK327+BK345+BK352+BK379+BK389+BK395</f>
        <v>0</v>
      </c>
    </row>
    <row r="101" spans="1:65" s="12" customFormat="1" ht="25.9" customHeight="1">
      <c r="B101" s="165"/>
      <c r="C101" s="166"/>
      <c r="D101" s="167" t="s">
        <v>75</v>
      </c>
      <c r="E101" s="168" t="s">
        <v>83</v>
      </c>
      <c r="F101" s="168" t="s">
        <v>997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SUM(P102:P161)</f>
        <v>0</v>
      </c>
      <c r="Q101" s="173"/>
      <c r="R101" s="174">
        <f>SUM(R102:R161)</f>
        <v>0</v>
      </c>
      <c r="S101" s="173"/>
      <c r="T101" s="175">
        <f>SUM(T102:T161)</f>
        <v>0</v>
      </c>
      <c r="AR101" s="176" t="s">
        <v>83</v>
      </c>
      <c r="AT101" s="177" t="s">
        <v>75</v>
      </c>
      <c r="AU101" s="177" t="s">
        <v>76</v>
      </c>
      <c r="AY101" s="176" t="s">
        <v>381</v>
      </c>
      <c r="BK101" s="178">
        <f>SUM(BK102:BK161)</f>
        <v>0</v>
      </c>
    </row>
    <row r="102" spans="1:65" s="2" customFormat="1" ht="24.2" customHeight="1">
      <c r="A102" s="36"/>
      <c r="B102" s="37"/>
      <c r="C102" s="181" t="s">
        <v>83</v>
      </c>
      <c r="D102" s="181" t="s">
        <v>384</v>
      </c>
      <c r="E102" s="182" t="s">
        <v>1295</v>
      </c>
      <c r="F102" s="183" t="s">
        <v>1296</v>
      </c>
      <c r="G102" s="184" t="s">
        <v>387</v>
      </c>
      <c r="H102" s="185">
        <v>62</v>
      </c>
      <c r="I102" s="186"/>
      <c r="J102" s="187">
        <f>ROUND(I102*H102,2)</f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85</v>
      </c>
    </row>
    <row r="103" spans="1:65" s="2" customFormat="1" ht="58.5">
      <c r="A103" s="36"/>
      <c r="B103" s="37"/>
      <c r="C103" s="38"/>
      <c r="D103" s="196" t="s">
        <v>1198</v>
      </c>
      <c r="E103" s="38"/>
      <c r="F103" s="253" t="s">
        <v>1298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83</v>
      </c>
    </row>
    <row r="104" spans="1:65" s="2" customFormat="1" ht="24.2" customHeight="1">
      <c r="A104" s="36"/>
      <c r="B104" s="37"/>
      <c r="C104" s="181" t="s">
        <v>85</v>
      </c>
      <c r="D104" s="181" t="s">
        <v>384</v>
      </c>
      <c r="E104" s="182" t="s">
        <v>1299</v>
      </c>
      <c r="F104" s="183" t="s">
        <v>1300</v>
      </c>
      <c r="G104" s="184" t="s">
        <v>387</v>
      </c>
      <c r="H104" s="185">
        <v>31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389</v>
      </c>
    </row>
    <row r="105" spans="1:65" s="2" customFormat="1" ht="58.5">
      <c r="A105" s="36"/>
      <c r="B105" s="37"/>
      <c r="C105" s="38"/>
      <c r="D105" s="196" t="s">
        <v>1198</v>
      </c>
      <c r="E105" s="38"/>
      <c r="F105" s="253" t="s">
        <v>1298</v>
      </c>
      <c r="G105" s="38"/>
      <c r="H105" s="38"/>
      <c r="I105" s="254"/>
      <c r="J105" s="38"/>
      <c r="K105" s="38"/>
      <c r="L105" s="41"/>
      <c r="M105" s="255"/>
      <c r="N105" s="256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1198</v>
      </c>
      <c r="AU105" s="19" t="s">
        <v>83</v>
      </c>
    </row>
    <row r="106" spans="1:65" s="2" customFormat="1" ht="24.2" customHeight="1">
      <c r="A106" s="36"/>
      <c r="B106" s="37"/>
      <c r="C106" s="181" t="s">
        <v>398</v>
      </c>
      <c r="D106" s="181" t="s">
        <v>384</v>
      </c>
      <c r="E106" s="182" t="s">
        <v>1301</v>
      </c>
      <c r="F106" s="183" t="s">
        <v>1302</v>
      </c>
      <c r="G106" s="184" t="s">
        <v>387</v>
      </c>
      <c r="H106" s="185">
        <v>33.07</v>
      </c>
      <c r="I106" s="186"/>
      <c r="J106" s="187">
        <f>ROUND(I106*H106,2)</f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382</v>
      </c>
    </row>
    <row r="107" spans="1:65" s="2" customFormat="1" ht="58.5">
      <c r="A107" s="36"/>
      <c r="B107" s="37"/>
      <c r="C107" s="38"/>
      <c r="D107" s="196" t="s">
        <v>1198</v>
      </c>
      <c r="E107" s="38"/>
      <c r="F107" s="253" t="s">
        <v>1303</v>
      </c>
      <c r="G107" s="38"/>
      <c r="H107" s="38"/>
      <c r="I107" s="254"/>
      <c r="J107" s="38"/>
      <c r="K107" s="38"/>
      <c r="L107" s="41"/>
      <c r="M107" s="255"/>
      <c r="N107" s="25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1198</v>
      </c>
      <c r="AU107" s="19" t="s">
        <v>83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1304</v>
      </c>
      <c r="G108" s="206"/>
      <c r="H108" s="209">
        <v>11.52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83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1305</v>
      </c>
      <c r="G109" s="206"/>
      <c r="H109" s="209">
        <v>10.75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1306</v>
      </c>
      <c r="G110" s="206"/>
      <c r="H110" s="209">
        <v>10.8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5" customFormat="1">
      <c r="B111" s="216"/>
      <c r="C111" s="217"/>
      <c r="D111" s="196" t="s">
        <v>391</v>
      </c>
      <c r="E111" s="218" t="s">
        <v>19</v>
      </c>
      <c r="F111" s="219" t="s">
        <v>394</v>
      </c>
      <c r="G111" s="217"/>
      <c r="H111" s="220">
        <v>33.07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391</v>
      </c>
      <c r="AU111" s="226" t="s">
        <v>83</v>
      </c>
      <c r="AV111" s="15" t="s">
        <v>389</v>
      </c>
      <c r="AW111" s="15" t="s">
        <v>37</v>
      </c>
      <c r="AX111" s="15" t="s">
        <v>83</v>
      </c>
      <c r="AY111" s="226" t="s">
        <v>381</v>
      </c>
    </row>
    <row r="112" spans="1:65" s="2" customFormat="1" ht="24.2" customHeight="1">
      <c r="A112" s="36"/>
      <c r="B112" s="37"/>
      <c r="C112" s="181" t="s">
        <v>389</v>
      </c>
      <c r="D112" s="181" t="s">
        <v>384</v>
      </c>
      <c r="E112" s="182" t="s">
        <v>1307</v>
      </c>
      <c r="F112" s="183" t="s">
        <v>1308</v>
      </c>
      <c r="G112" s="184" t="s">
        <v>387</v>
      </c>
      <c r="H112" s="185">
        <v>16.535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428</v>
      </c>
    </row>
    <row r="113" spans="1:65" s="2" customFormat="1" ht="58.5">
      <c r="A113" s="36"/>
      <c r="B113" s="37"/>
      <c r="C113" s="38"/>
      <c r="D113" s="196" t="s">
        <v>1198</v>
      </c>
      <c r="E113" s="38"/>
      <c r="F113" s="253" t="s">
        <v>1303</v>
      </c>
      <c r="G113" s="38"/>
      <c r="H113" s="38"/>
      <c r="I113" s="254"/>
      <c r="J113" s="38"/>
      <c r="K113" s="38"/>
      <c r="L113" s="41"/>
      <c r="M113" s="255"/>
      <c r="N113" s="256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1198</v>
      </c>
      <c r="AU113" s="19" t="s">
        <v>83</v>
      </c>
    </row>
    <row r="114" spans="1:65" s="2" customFormat="1" ht="16.5" customHeight="1">
      <c r="A114" s="36"/>
      <c r="B114" s="37"/>
      <c r="C114" s="181" t="s">
        <v>408</v>
      </c>
      <c r="D114" s="181" t="s">
        <v>384</v>
      </c>
      <c r="E114" s="182" t="s">
        <v>1309</v>
      </c>
      <c r="F114" s="183" t="s">
        <v>1310</v>
      </c>
      <c r="G114" s="184" t="s">
        <v>387</v>
      </c>
      <c r="H114" s="185">
        <v>14.175000000000001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437</v>
      </c>
    </row>
    <row r="115" spans="1:65" s="2" customFormat="1" ht="58.5">
      <c r="A115" s="36"/>
      <c r="B115" s="37"/>
      <c r="C115" s="38"/>
      <c r="D115" s="196" t="s">
        <v>1198</v>
      </c>
      <c r="E115" s="38"/>
      <c r="F115" s="253" t="s">
        <v>1311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1312</v>
      </c>
      <c r="G116" s="206"/>
      <c r="H116" s="209">
        <v>2.7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1313</v>
      </c>
      <c r="G117" s="206"/>
      <c r="H117" s="209">
        <v>3.375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1314</v>
      </c>
      <c r="G118" s="206"/>
      <c r="H118" s="209">
        <v>8.1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14.175000000000001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4.2" customHeight="1">
      <c r="A120" s="36"/>
      <c r="B120" s="37"/>
      <c r="C120" s="181" t="s">
        <v>382</v>
      </c>
      <c r="D120" s="181" t="s">
        <v>384</v>
      </c>
      <c r="E120" s="182" t="s">
        <v>1315</v>
      </c>
      <c r="F120" s="183" t="s">
        <v>1316</v>
      </c>
      <c r="G120" s="184" t="s">
        <v>411</v>
      </c>
      <c r="H120" s="185">
        <v>39.5</v>
      </c>
      <c r="I120" s="186"/>
      <c r="J120" s="187">
        <f>ROUND(I120*H120,2)</f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451</v>
      </c>
    </row>
    <row r="121" spans="1:65" s="2" customFormat="1" ht="19.5">
      <c r="A121" s="36"/>
      <c r="B121" s="37"/>
      <c r="C121" s="38"/>
      <c r="D121" s="196" t="s">
        <v>1198</v>
      </c>
      <c r="E121" s="38"/>
      <c r="F121" s="253" t="s">
        <v>1317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83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1318</v>
      </c>
      <c r="G122" s="206"/>
      <c r="H122" s="209">
        <v>21.5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1319</v>
      </c>
      <c r="G123" s="206"/>
      <c r="H123" s="209">
        <v>18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39.5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83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24.2" customHeight="1">
      <c r="A125" s="36"/>
      <c r="B125" s="37"/>
      <c r="C125" s="181" t="s">
        <v>419</v>
      </c>
      <c r="D125" s="181" t="s">
        <v>384</v>
      </c>
      <c r="E125" s="182" t="s">
        <v>1320</v>
      </c>
      <c r="F125" s="183" t="s">
        <v>1321</v>
      </c>
      <c r="G125" s="184" t="s">
        <v>411</v>
      </c>
      <c r="H125" s="185">
        <v>39.5</v>
      </c>
      <c r="I125" s="186"/>
      <c r="J125" s="187">
        <f>ROUND(I125*H125,2)</f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464</v>
      </c>
    </row>
    <row r="126" spans="1:65" s="2" customFormat="1" ht="29.25">
      <c r="A126" s="36"/>
      <c r="B126" s="37"/>
      <c r="C126" s="38"/>
      <c r="D126" s="196" t="s">
        <v>1198</v>
      </c>
      <c r="E126" s="38"/>
      <c r="F126" s="253" t="s">
        <v>1322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83</v>
      </c>
    </row>
    <row r="127" spans="1:65" s="2" customFormat="1" ht="24.2" customHeight="1">
      <c r="A127" s="36"/>
      <c r="B127" s="37"/>
      <c r="C127" s="181" t="s">
        <v>428</v>
      </c>
      <c r="D127" s="181" t="s">
        <v>384</v>
      </c>
      <c r="E127" s="182" t="s">
        <v>1323</v>
      </c>
      <c r="F127" s="183" t="s">
        <v>1324</v>
      </c>
      <c r="G127" s="184" t="s">
        <v>387</v>
      </c>
      <c r="H127" s="185">
        <v>21.55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454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1325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1305</v>
      </c>
      <c r="G129" s="206"/>
      <c r="H129" s="209">
        <v>10.75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83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1306</v>
      </c>
      <c r="G130" s="206"/>
      <c r="H130" s="209">
        <v>10.8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21.55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83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2" customFormat="1" ht="24.2" customHeight="1">
      <c r="A132" s="36"/>
      <c r="B132" s="37"/>
      <c r="C132" s="181" t="s">
        <v>426</v>
      </c>
      <c r="D132" s="181" t="s">
        <v>384</v>
      </c>
      <c r="E132" s="182" t="s">
        <v>1326</v>
      </c>
      <c r="F132" s="183" t="s">
        <v>1327</v>
      </c>
      <c r="G132" s="184" t="s">
        <v>387</v>
      </c>
      <c r="H132" s="185">
        <v>47.244999999999997</v>
      </c>
      <c r="I132" s="186"/>
      <c r="J132" s="187">
        <f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486</v>
      </c>
    </row>
    <row r="133" spans="1:65" s="2" customFormat="1" ht="29.25">
      <c r="A133" s="36"/>
      <c r="B133" s="37"/>
      <c r="C133" s="38"/>
      <c r="D133" s="196" t="s">
        <v>1198</v>
      </c>
      <c r="E133" s="38"/>
      <c r="F133" s="253" t="s">
        <v>1328</v>
      </c>
      <c r="G133" s="38"/>
      <c r="H133" s="38"/>
      <c r="I133" s="254"/>
      <c r="J133" s="38"/>
      <c r="K133" s="38"/>
      <c r="L133" s="41"/>
      <c r="M133" s="255"/>
      <c r="N133" s="256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1198</v>
      </c>
      <c r="AU133" s="19" t="s">
        <v>83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1304</v>
      </c>
      <c r="G134" s="206"/>
      <c r="H134" s="209">
        <v>11.52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1305</v>
      </c>
      <c r="G135" s="206"/>
      <c r="H135" s="209">
        <v>10.75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1306</v>
      </c>
      <c r="G136" s="206"/>
      <c r="H136" s="209">
        <v>10.8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1312</v>
      </c>
      <c r="G137" s="206"/>
      <c r="H137" s="209">
        <v>2.7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1313</v>
      </c>
      <c r="G138" s="206"/>
      <c r="H138" s="209">
        <v>3.375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83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1314</v>
      </c>
      <c r="G139" s="206"/>
      <c r="H139" s="209">
        <v>8.1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83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47.244999999999997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83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24.2" customHeight="1">
      <c r="A141" s="36"/>
      <c r="B141" s="37"/>
      <c r="C141" s="181" t="s">
        <v>437</v>
      </c>
      <c r="D141" s="181" t="s">
        <v>384</v>
      </c>
      <c r="E141" s="182" t="s">
        <v>1329</v>
      </c>
      <c r="F141" s="183" t="s">
        <v>1330</v>
      </c>
      <c r="G141" s="184" t="s">
        <v>387</v>
      </c>
      <c r="H141" s="185">
        <v>62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495</v>
      </c>
    </row>
    <row r="142" spans="1:65" s="2" customFormat="1" ht="29.25">
      <c r="A142" s="36"/>
      <c r="B142" s="37"/>
      <c r="C142" s="38"/>
      <c r="D142" s="196" t="s">
        <v>1198</v>
      </c>
      <c r="E142" s="38"/>
      <c r="F142" s="253" t="s">
        <v>1328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2" customFormat="1" ht="16.5" customHeight="1">
      <c r="A143" s="36"/>
      <c r="B143" s="37"/>
      <c r="C143" s="181" t="s">
        <v>443</v>
      </c>
      <c r="D143" s="181" t="s">
        <v>384</v>
      </c>
      <c r="E143" s="182" t="s">
        <v>1331</v>
      </c>
      <c r="F143" s="183" t="s">
        <v>1332</v>
      </c>
      <c r="G143" s="184" t="s">
        <v>387</v>
      </c>
      <c r="H143" s="185">
        <v>7.0880000000000001</v>
      </c>
      <c r="I143" s="186"/>
      <c r="J143" s="187">
        <f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505</v>
      </c>
    </row>
    <row r="144" spans="1:65" s="2" customFormat="1" ht="29.25">
      <c r="A144" s="36"/>
      <c r="B144" s="37"/>
      <c r="C144" s="38"/>
      <c r="D144" s="196" t="s">
        <v>1198</v>
      </c>
      <c r="E144" s="38"/>
      <c r="F144" s="253" t="s">
        <v>1333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83</v>
      </c>
    </row>
    <row r="145" spans="1:65" s="2" customFormat="1" ht="24.2" customHeight="1">
      <c r="A145" s="36"/>
      <c r="B145" s="37"/>
      <c r="C145" s="181" t="s">
        <v>451</v>
      </c>
      <c r="D145" s="181" t="s">
        <v>384</v>
      </c>
      <c r="E145" s="182" t="s">
        <v>1334</v>
      </c>
      <c r="F145" s="183" t="s">
        <v>1335</v>
      </c>
      <c r="G145" s="184" t="s">
        <v>387</v>
      </c>
      <c r="H145" s="185">
        <v>51.067999999999998</v>
      </c>
      <c r="I145" s="186"/>
      <c r="J145" s="187">
        <f>ROUND(I145*H145,2)</f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516</v>
      </c>
    </row>
    <row r="146" spans="1:65" s="2" customFormat="1" ht="29.25">
      <c r="A146" s="36"/>
      <c r="B146" s="37"/>
      <c r="C146" s="38"/>
      <c r="D146" s="196" t="s">
        <v>1198</v>
      </c>
      <c r="E146" s="38"/>
      <c r="F146" s="253" t="s">
        <v>1333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83</v>
      </c>
    </row>
    <row r="147" spans="1:65" s="2" customFormat="1" ht="37.9" customHeight="1">
      <c r="A147" s="36"/>
      <c r="B147" s="37"/>
      <c r="C147" s="181" t="s">
        <v>457</v>
      </c>
      <c r="D147" s="181" t="s">
        <v>384</v>
      </c>
      <c r="E147" s="182" t="s">
        <v>1336</v>
      </c>
      <c r="F147" s="183" t="s">
        <v>1337</v>
      </c>
      <c r="G147" s="184" t="s">
        <v>387</v>
      </c>
      <c r="H147" s="185">
        <v>510.678</v>
      </c>
      <c r="I147" s="186"/>
      <c r="J147" s="187">
        <f>ROUND(I147*H147,2)</f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529</v>
      </c>
    </row>
    <row r="148" spans="1:65" s="2" customFormat="1" ht="29.25">
      <c r="A148" s="36"/>
      <c r="B148" s="37"/>
      <c r="C148" s="38"/>
      <c r="D148" s="196" t="s">
        <v>1198</v>
      </c>
      <c r="E148" s="38"/>
      <c r="F148" s="253" t="s">
        <v>1333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83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1338</v>
      </c>
      <c r="G149" s="206"/>
      <c r="H149" s="209">
        <v>510.678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5" customFormat="1">
      <c r="B150" s="216"/>
      <c r="C150" s="217"/>
      <c r="D150" s="196" t="s">
        <v>391</v>
      </c>
      <c r="E150" s="218" t="s">
        <v>19</v>
      </c>
      <c r="F150" s="219" t="s">
        <v>394</v>
      </c>
      <c r="G150" s="217"/>
      <c r="H150" s="220">
        <v>510.678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391</v>
      </c>
      <c r="AU150" s="226" t="s">
        <v>83</v>
      </c>
      <c r="AV150" s="15" t="s">
        <v>389</v>
      </c>
      <c r="AW150" s="15" t="s">
        <v>37</v>
      </c>
      <c r="AX150" s="15" t="s">
        <v>83</v>
      </c>
      <c r="AY150" s="226" t="s">
        <v>381</v>
      </c>
    </row>
    <row r="151" spans="1:65" s="2" customFormat="1" ht="33" customHeight="1">
      <c r="A151" s="36"/>
      <c r="B151" s="37"/>
      <c r="C151" s="181" t="s">
        <v>464</v>
      </c>
      <c r="D151" s="181" t="s">
        <v>384</v>
      </c>
      <c r="E151" s="182" t="s">
        <v>1339</v>
      </c>
      <c r="F151" s="183" t="s">
        <v>1340</v>
      </c>
      <c r="G151" s="184" t="s">
        <v>387</v>
      </c>
      <c r="H151" s="185">
        <v>51.067999999999998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540</v>
      </c>
    </row>
    <row r="152" spans="1:65" s="2" customFormat="1" ht="33" customHeight="1">
      <c r="A152" s="36"/>
      <c r="B152" s="37"/>
      <c r="C152" s="181" t="s">
        <v>8</v>
      </c>
      <c r="D152" s="181" t="s">
        <v>384</v>
      </c>
      <c r="E152" s="182" t="s">
        <v>1341</v>
      </c>
      <c r="F152" s="183" t="s">
        <v>1342</v>
      </c>
      <c r="G152" s="184" t="s">
        <v>387</v>
      </c>
      <c r="H152" s="185">
        <v>51.067999999999998</v>
      </c>
      <c r="I152" s="186"/>
      <c r="J152" s="187">
        <f>ROUND(I152*H152,2)</f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556</v>
      </c>
    </row>
    <row r="153" spans="1:65" s="2" customFormat="1" ht="24.2" customHeight="1">
      <c r="A153" s="36"/>
      <c r="B153" s="37"/>
      <c r="C153" s="181" t="s">
        <v>454</v>
      </c>
      <c r="D153" s="181" t="s">
        <v>384</v>
      </c>
      <c r="E153" s="182" t="s">
        <v>1343</v>
      </c>
      <c r="F153" s="183" t="s">
        <v>1344</v>
      </c>
      <c r="G153" s="184" t="s">
        <v>387</v>
      </c>
      <c r="H153" s="185">
        <v>58.177</v>
      </c>
      <c r="I153" s="186"/>
      <c r="J153" s="187">
        <f>ROUND(I153*H153,2)</f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468</v>
      </c>
    </row>
    <row r="154" spans="1:65" s="2" customFormat="1" ht="39">
      <c r="A154" s="36"/>
      <c r="B154" s="37"/>
      <c r="C154" s="38"/>
      <c r="D154" s="196" t="s">
        <v>1198</v>
      </c>
      <c r="E154" s="38"/>
      <c r="F154" s="253" t="s">
        <v>1345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83</v>
      </c>
    </row>
    <row r="155" spans="1:65" s="2" customFormat="1" ht="24.2" customHeight="1">
      <c r="A155" s="36"/>
      <c r="B155" s="37"/>
      <c r="C155" s="181" t="s">
        <v>481</v>
      </c>
      <c r="D155" s="181" t="s">
        <v>384</v>
      </c>
      <c r="E155" s="182" t="s">
        <v>1346</v>
      </c>
      <c r="F155" s="183" t="s">
        <v>1347</v>
      </c>
      <c r="G155" s="184" t="s">
        <v>387</v>
      </c>
      <c r="H155" s="185">
        <v>14.31</v>
      </c>
      <c r="I155" s="186"/>
      <c r="J155" s="187">
        <f>ROUND(I155*H155,2)</f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389</v>
      </c>
      <c r="BM155" s="192" t="s">
        <v>577</v>
      </c>
    </row>
    <row r="156" spans="1:65" s="2" customFormat="1" ht="39">
      <c r="A156" s="36"/>
      <c r="B156" s="37"/>
      <c r="C156" s="38"/>
      <c r="D156" s="196" t="s">
        <v>1198</v>
      </c>
      <c r="E156" s="38"/>
      <c r="F156" s="253" t="s">
        <v>1348</v>
      </c>
      <c r="G156" s="38"/>
      <c r="H156" s="38"/>
      <c r="I156" s="254"/>
      <c r="J156" s="38"/>
      <c r="K156" s="38"/>
      <c r="L156" s="41"/>
      <c r="M156" s="255"/>
      <c r="N156" s="256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1198</v>
      </c>
      <c r="AU156" s="19" t="s">
        <v>83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1349</v>
      </c>
      <c r="G157" s="206"/>
      <c r="H157" s="209">
        <v>7.2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83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1350</v>
      </c>
      <c r="G158" s="206"/>
      <c r="H158" s="209">
        <v>3.87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83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1351</v>
      </c>
      <c r="G159" s="206"/>
      <c r="H159" s="209">
        <v>3.24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83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14.31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83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2" customFormat="1" ht="16.5" customHeight="1">
      <c r="A161" s="36"/>
      <c r="B161" s="37"/>
      <c r="C161" s="181" t="s">
        <v>486</v>
      </c>
      <c r="D161" s="181" t="s">
        <v>384</v>
      </c>
      <c r="E161" s="182" t="s">
        <v>1352</v>
      </c>
      <c r="F161" s="183" t="s">
        <v>1353</v>
      </c>
      <c r="G161" s="184" t="s">
        <v>387</v>
      </c>
      <c r="H161" s="185">
        <v>51.067999999999998</v>
      </c>
      <c r="I161" s="186"/>
      <c r="J161" s="187">
        <f>ROUND(I161*H161,2)</f>
        <v>0</v>
      </c>
      <c r="K161" s="183" t="s">
        <v>1297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587</v>
      </c>
    </row>
    <row r="162" spans="1:65" s="12" customFormat="1" ht="25.9" customHeight="1">
      <c r="B162" s="165"/>
      <c r="C162" s="166"/>
      <c r="D162" s="167" t="s">
        <v>75</v>
      </c>
      <c r="E162" s="168" t="s">
        <v>85</v>
      </c>
      <c r="F162" s="168" t="s">
        <v>1354</v>
      </c>
      <c r="G162" s="166"/>
      <c r="H162" s="166"/>
      <c r="I162" s="169"/>
      <c r="J162" s="170">
        <f>BK162</f>
        <v>0</v>
      </c>
      <c r="K162" s="166"/>
      <c r="L162" s="171"/>
      <c r="M162" s="172"/>
      <c r="N162" s="173"/>
      <c r="O162" s="173"/>
      <c r="P162" s="174">
        <f>SUM(P163:P164)</f>
        <v>0</v>
      </c>
      <c r="Q162" s="173"/>
      <c r="R162" s="174">
        <f>SUM(R163:R164)</f>
        <v>0</v>
      </c>
      <c r="S162" s="173"/>
      <c r="T162" s="175">
        <f>SUM(T163:T164)</f>
        <v>0</v>
      </c>
      <c r="AR162" s="176" t="s">
        <v>83</v>
      </c>
      <c r="AT162" s="177" t="s">
        <v>75</v>
      </c>
      <c r="AU162" s="177" t="s">
        <v>76</v>
      </c>
      <c r="AY162" s="176" t="s">
        <v>381</v>
      </c>
      <c r="BK162" s="178">
        <f>SUM(BK163:BK164)</f>
        <v>0</v>
      </c>
    </row>
    <row r="163" spans="1:65" s="2" customFormat="1" ht="24.2" customHeight="1">
      <c r="A163" s="36"/>
      <c r="B163" s="37"/>
      <c r="C163" s="181" t="s">
        <v>490</v>
      </c>
      <c r="D163" s="181" t="s">
        <v>384</v>
      </c>
      <c r="E163" s="182" t="s">
        <v>1355</v>
      </c>
      <c r="F163" s="183" t="s">
        <v>1356</v>
      </c>
      <c r="G163" s="184" t="s">
        <v>387</v>
      </c>
      <c r="H163" s="185">
        <v>1.748</v>
      </c>
      <c r="I163" s="186"/>
      <c r="J163" s="187">
        <f>ROUND(I163*H163,2)</f>
        <v>0</v>
      </c>
      <c r="K163" s="183" t="s">
        <v>1297</v>
      </c>
      <c r="L163" s="41"/>
      <c r="M163" s="188" t="s">
        <v>19</v>
      </c>
      <c r="N163" s="189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598</v>
      </c>
    </row>
    <row r="164" spans="1:65" s="2" customFormat="1" ht="19.5">
      <c r="A164" s="36"/>
      <c r="B164" s="37"/>
      <c r="C164" s="38"/>
      <c r="D164" s="196" t="s">
        <v>1198</v>
      </c>
      <c r="E164" s="38"/>
      <c r="F164" s="253" t="s">
        <v>1357</v>
      </c>
      <c r="G164" s="38"/>
      <c r="H164" s="38"/>
      <c r="I164" s="254"/>
      <c r="J164" s="38"/>
      <c r="K164" s="38"/>
      <c r="L164" s="41"/>
      <c r="M164" s="255"/>
      <c r="N164" s="256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1198</v>
      </c>
      <c r="AU164" s="19" t="s">
        <v>83</v>
      </c>
    </row>
    <row r="165" spans="1:65" s="12" customFormat="1" ht="25.9" customHeight="1">
      <c r="B165" s="165"/>
      <c r="C165" s="166"/>
      <c r="D165" s="167" t="s">
        <v>75</v>
      </c>
      <c r="E165" s="168" t="s">
        <v>625</v>
      </c>
      <c r="F165" s="168" t="s">
        <v>1358</v>
      </c>
      <c r="G165" s="166"/>
      <c r="H165" s="166"/>
      <c r="I165" s="169"/>
      <c r="J165" s="170">
        <f>BK165</f>
        <v>0</v>
      </c>
      <c r="K165" s="166"/>
      <c r="L165" s="171"/>
      <c r="M165" s="172"/>
      <c r="N165" s="173"/>
      <c r="O165" s="173"/>
      <c r="P165" s="174">
        <f>SUM(P166:P171)</f>
        <v>0</v>
      </c>
      <c r="Q165" s="173"/>
      <c r="R165" s="174">
        <f>SUM(R166:R171)</f>
        <v>0</v>
      </c>
      <c r="S165" s="173"/>
      <c r="T165" s="175">
        <f>SUM(T166:T171)</f>
        <v>0</v>
      </c>
      <c r="AR165" s="176" t="s">
        <v>83</v>
      </c>
      <c r="AT165" s="177" t="s">
        <v>75</v>
      </c>
      <c r="AU165" s="177" t="s">
        <v>76</v>
      </c>
      <c r="AY165" s="176" t="s">
        <v>381</v>
      </c>
      <c r="BK165" s="178">
        <f>SUM(BK166:BK171)</f>
        <v>0</v>
      </c>
    </row>
    <row r="166" spans="1:65" s="2" customFormat="1" ht="24.2" customHeight="1">
      <c r="A166" s="36"/>
      <c r="B166" s="37"/>
      <c r="C166" s="181" t="s">
        <v>495</v>
      </c>
      <c r="D166" s="181" t="s">
        <v>384</v>
      </c>
      <c r="E166" s="182" t="s">
        <v>1359</v>
      </c>
      <c r="F166" s="183" t="s">
        <v>1360</v>
      </c>
      <c r="G166" s="184" t="s">
        <v>387</v>
      </c>
      <c r="H166" s="185">
        <v>3.18</v>
      </c>
      <c r="I166" s="186"/>
      <c r="J166" s="187">
        <f>ROUND(I166*H166,2)</f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609</v>
      </c>
    </row>
    <row r="167" spans="1:65" s="2" customFormat="1" ht="19.5">
      <c r="A167" s="36"/>
      <c r="B167" s="37"/>
      <c r="C167" s="38"/>
      <c r="D167" s="196" t="s">
        <v>1198</v>
      </c>
      <c r="E167" s="38"/>
      <c r="F167" s="253" t="s">
        <v>1361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1198</v>
      </c>
      <c r="AU167" s="19" t="s">
        <v>83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1362</v>
      </c>
      <c r="G168" s="206"/>
      <c r="H168" s="209">
        <v>1.6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83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1363</v>
      </c>
      <c r="G169" s="206"/>
      <c r="H169" s="209">
        <v>0.86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83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1364</v>
      </c>
      <c r="G170" s="206"/>
      <c r="H170" s="209">
        <v>0.72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83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5" customFormat="1">
      <c r="B171" s="216"/>
      <c r="C171" s="217"/>
      <c r="D171" s="196" t="s">
        <v>391</v>
      </c>
      <c r="E171" s="218" t="s">
        <v>19</v>
      </c>
      <c r="F171" s="219" t="s">
        <v>394</v>
      </c>
      <c r="G171" s="217"/>
      <c r="H171" s="220">
        <v>3.18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391</v>
      </c>
      <c r="AU171" s="226" t="s">
        <v>83</v>
      </c>
      <c r="AV171" s="15" t="s">
        <v>389</v>
      </c>
      <c r="AW171" s="15" t="s">
        <v>37</v>
      </c>
      <c r="AX171" s="15" t="s">
        <v>83</v>
      </c>
      <c r="AY171" s="226" t="s">
        <v>381</v>
      </c>
    </row>
    <row r="172" spans="1:65" s="12" customFormat="1" ht="25.9" customHeight="1">
      <c r="B172" s="165"/>
      <c r="C172" s="166"/>
      <c r="D172" s="167" t="s">
        <v>75</v>
      </c>
      <c r="E172" s="168" t="s">
        <v>813</v>
      </c>
      <c r="F172" s="168" t="s">
        <v>1365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SUM(P173:P176)</f>
        <v>0</v>
      </c>
      <c r="Q172" s="173"/>
      <c r="R172" s="174">
        <f>SUM(R173:R176)</f>
        <v>0</v>
      </c>
      <c r="S172" s="173"/>
      <c r="T172" s="175">
        <f>SUM(T173:T176)</f>
        <v>0</v>
      </c>
      <c r="AR172" s="176" t="s">
        <v>83</v>
      </c>
      <c r="AT172" s="177" t="s">
        <v>75</v>
      </c>
      <c r="AU172" s="177" t="s">
        <v>76</v>
      </c>
      <c r="AY172" s="176" t="s">
        <v>381</v>
      </c>
      <c r="BK172" s="178">
        <f>SUM(BK173:BK176)</f>
        <v>0</v>
      </c>
    </row>
    <row r="173" spans="1:65" s="2" customFormat="1" ht="24.2" customHeight="1">
      <c r="A173" s="36"/>
      <c r="B173" s="37"/>
      <c r="C173" s="181" t="s">
        <v>7</v>
      </c>
      <c r="D173" s="181" t="s">
        <v>384</v>
      </c>
      <c r="E173" s="182" t="s">
        <v>1366</v>
      </c>
      <c r="F173" s="183" t="s">
        <v>1367</v>
      </c>
      <c r="G173" s="184" t="s">
        <v>422</v>
      </c>
      <c r="H173" s="185">
        <v>18</v>
      </c>
      <c r="I173" s="186"/>
      <c r="J173" s="187">
        <f>ROUND(I173*H173,2)</f>
        <v>0</v>
      </c>
      <c r="K173" s="183" t="s">
        <v>19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1368</v>
      </c>
    </row>
    <row r="174" spans="1:65" s="2" customFormat="1" ht="19.5">
      <c r="A174" s="36"/>
      <c r="B174" s="37"/>
      <c r="C174" s="38"/>
      <c r="D174" s="196" t="s">
        <v>1198</v>
      </c>
      <c r="E174" s="38"/>
      <c r="F174" s="253" t="s">
        <v>1369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83</v>
      </c>
    </row>
    <row r="175" spans="1:65" s="2" customFormat="1" ht="24.2" customHeight="1">
      <c r="A175" s="36"/>
      <c r="B175" s="37"/>
      <c r="C175" s="181" t="s">
        <v>505</v>
      </c>
      <c r="D175" s="181" t="s">
        <v>384</v>
      </c>
      <c r="E175" s="182" t="s">
        <v>1370</v>
      </c>
      <c r="F175" s="183" t="s">
        <v>1371</v>
      </c>
      <c r="G175" s="184" t="s">
        <v>422</v>
      </c>
      <c r="H175" s="185">
        <v>19</v>
      </c>
      <c r="I175" s="186"/>
      <c r="J175" s="187">
        <f>ROUND(I175*H175,2)</f>
        <v>0</v>
      </c>
      <c r="K175" s="183" t="s">
        <v>19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1372</v>
      </c>
    </row>
    <row r="176" spans="1:65" s="2" customFormat="1" ht="19.5">
      <c r="A176" s="36"/>
      <c r="B176" s="37"/>
      <c r="C176" s="38"/>
      <c r="D176" s="196" t="s">
        <v>1198</v>
      </c>
      <c r="E176" s="38"/>
      <c r="F176" s="253" t="s">
        <v>1369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83</v>
      </c>
    </row>
    <row r="177" spans="1:65" s="12" customFormat="1" ht="25.9" customHeight="1">
      <c r="B177" s="165"/>
      <c r="C177" s="166"/>
      <c r="D177" s="167" t="s">
        <v>75</v>
      </c>
      <c r="E177" s="168" t="s">
        <v>823</v>
      </c>
      <c r="F177" s="168" t="s">
        <v>1373</v>
      </c>
      <c r="G177" s="166"/>
      <c r="H177" s="166"/>
      <c r="I177" s="169"/>
      <c r="J177" s="170">
        <f>BK177</f>
        <v>0</v>
      </c>
      <c r="K177" s="166"/>
      <c r="L177" s="171"/>
      <c r="M177" s="172"/>
      <c r="N177" s="173"/>
      <c r="O177" s="173"/>
      <c r="P177" s="174">
        <f>SUM(P178:P192)</f>
        <v>0</v>
      </c>
      <c r="Q177" s="173"/>
      <c r="R177" s="174">
        <f>SUM(R178:R192)</f>
        <v>0</v>
      </c>
      <c r="S177" s="173"/>
      <c r="T177" s="175">
        <f>SUM(T178:T192)</f>
        <v>0</v>
      </c>
      <c r="AR177" s="176" t="s">
        <v>83</v>
      </c>
      <c r="AT177" s="177" t="s">
        <v>75</v>
      </c>
      <c r="AU177" s="177" t="s">
        <v>76</v>
      </c>
      <c r="AY177" s="176" t="s">
        <v>381</v>
      </c>
      <c r="BK177" s="178">
        <f>SUM(BK178:BK192)</f>
        <v>0</v>
      </c>
    </row>
    <row r="178" spans="1:65" s="2" customFormat="1" ht="33" customHeight="1">
      <c r="A178" s="36"/>
      <c r="B178" s="37"/>
      <c r="C178" s="181" t="s">
        <v>510</v>
      </c>
      <c r="D178" s="181" t="s">
        <v>384</v>
      </c>
      <c r="E178" s="182" t="s">
        <v>1374</v>
      </c>
      <c r="F178" s="183" t="s">
        <v>1375</v>
      </c>
      <c r="G178" s="184" t="s">
        <v>422</v>
      </c>
      <c r="H178" s="185">
        <v>18</v>
      </c>
      <c r="I178" s="186"/>
      <c r="J178" s="187">
        <f>ROUND(I178*H178,2)</f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653</v>
      </c>
    </row>
    <row r="179" spans="1:65" s="2" customFormat="1" ht="19.5">
      <c r="A179" s="36"/>
      <c r="B179" s="37"/>
      <c r="C179" s="38"/>
      <c r="D179" s="196" t="s">
        <v>1198</v>
      </c>
      <c r="E179" s="38"/>
      <c r="F179" s="253" t="s">
        <v>1376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83</v>
      </c>
    </row>
    <row r="180" spans="1:65" s="2" customFormat="1" ht="33" customHeight="1">
      <c r="A180" s="36"/>
      <c r="B180" s="37"/>
      <c r="C180" s="181" t="s">
        <v>516</v>
      </c>
      <c r="D180" s="181" t="s">
        <v>384</v>
      </c>
      <c r="E180" s="182" t="s">
        <v>1377</v>
      </c>
      <c r="F180" s="183" t="s">
        <v>1378</v>
      </c>
      <c r="G180" s="184" t="s">
        <v>422</v>
      </c>
      <c r="H180" s="185">
        <v>19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659</v>
      </c>
    </row>
    <row r="181" spans="1:65" s="2" customFormat="1" ht="19.5">
      <c r="A181" s="36"/>
      <c r="B181" s="37"/>
      <c r="C181" s="38"/>
      <c r="D181" s="196" t="s">
        <v>1198</v>
      </c>
      <c r="E181" s="38"/>
      <c r="F181" s="253" t="s">
        <v>1376</v>
      </c>
      <c r="G181" s="38"/>
      <c r="H181" s="38"/>
      <c r="I181" s="254"/>
      <c r="J181" s="38"/>
      <c r="K181" s="38"/>
      <c r="L181" s="41"/>
      <c r="M181" s="255"/>
      <c r="N181" s="25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1198</v>
      </c>
      <c r="AU181" s="19" t="s">
        <v>83</v>
      </c>
    </row>
    <row r="182" spans="1:65" s="2" customFormat="1" ht="37.9" customHeight="1">
      <c r="A182" s="36"/>
      <c r="B182" s="37"/>
      <c r="C182" s="181" t="s">
        <v>523</v>
      </c>
      <c r="D182" s="181" t="s">
        <v>384</v>
      </c>
      <c r="E182" s="182" t="s">
        <v>1379</v>
      </c>
      <c r="F182" s="183" t="s">
        <v>1380</v>
      </c>
      <c r="G182" s="184" t="s">
        <v>1381</v>
      </c>
      <c r="H182" s="185">
        <v>1</v>
      </c>
      <c r="I182" s="186"/>
      <c r="J182" s="187">
        <f>ROUND(I182*H182,2)</f>
        <v>0</v>
      </c>
      <c r="K182" s="183" t="s">
        <v>1297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667</v>
      </c>
    </row>
    <row r="183" spans="1:65" s="2" customFormat="1" ht="19.5">
      <c r="A183" s="36"/>
      <c r="B183" s="37"/>
      <c r="C183" s="38"/>
      <c r="D183" s="196" t="s">
        <v>1198</v>
      </c>
      <c r="E183" s="38"/>
      <c r="F183" s="253" t="s">
        <v>1376</v>
      </c>
      <c r="G183" s="38"/>
      <c r="H183" s="38"/>
      <c r="I183" s="254"/>
      <c r="J183" s="38"/>
      <c r="K183" s="38"/>
      <c r="L183" s="41"/>
      <c r="M183" s="255"/>
      <c r="N183" s="256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1198</v>
      </c>
      <c r="AU183" s="19" t="s">
        <v>83</v>
      </c>
    </row>
    <row r="184" spans="1:65" s="2" customFormat="1" ht="21.75" customHeight="1">
      <c r="A184" s="36"/>
      <c r="B184" s="37"/>
      <c r="C184" s="181" t="s">
        <v>529</v>
      </c>
      <c r="D184" s="181" t="s">
        <v>384</v>
      </c>
      <c r="E184" s="182" t="s">
        <v>1382</v>
      </c>
      <c r="F184" s="183" t="s">
        <v>1383</v>
      </c>
      <c r="G184" s="184" t="s">
        <v>431</v>
      </c>
      <c r="H184" s="185">
        <v>4</v>
      </c>
      <c r="I184" s="186"/>
      <c r="J184" s="187">
        <f>ROUND(I184*H184,2)</f>
        <v>0</v>
      </c>
      <c r="K184" s="183" t="s">
        <v>1297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674</v>
      </c>
    </row>
    <row r="185" spans="1:65" s="2" customFormat="1" ht="37.9" customHeight="1">
      <c r="A185" s="36"/>
      <c r="B185" s="37"/>
      <c r="C185" s="181" t="s">
        <v>534</v>
      </c>
      <c r="D185" s="181" t="s">
        <v>384</v>
      </c>
      <c r="E185" s="182" t="s">
        <v>1384</v>
      </c>
      <c r="F185" s="183" t="s">
        <v>1385</v>
      </c>
      <c r="G185" s="184" t="s">
        <v>431</v>
      </c>
      <c r="H185" s="185">
        <v>2</v>
      </c>
      <c r="I185" s="186"/>
      <c r="J185" s="187">
        <f>ROUND(I185*H185,2)</f>
        <v>0</v>
      </c>
      <c r="K185" s="183" t="s">
        <v>1297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682</v>
      </c>
    </row>
    <row r="186" spans="1:65" s="2" customFormat="1" ht="29.25">
      <c r="A186" s="36"/>
      <c r="B186" s="37"/>
      <c r="C186" s="38"/>
      <c r="D186" s="196" t="s">
        <v>1198</v>
      </c>
      <c r="E186" s="38"/>
      <c r="F186" s="253" t="s">
        <v>1386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83</v>
      </c>
    </row>
    <row r="187" spans="1:65" s="2" customFormat="1" ht="37.9" customHeight="1">
      <c r="A187" s="36"/>
      <c r="B187" s="37"/>
      <c r="C187" s="181" t="s">
        <v>540</v>
      </c>
      <c r="D187" s="181" t="s">
        <v>384</v>
      </c>
      <c r="E187" s="182" t="s">
        <v>1387</v>
      </c>
      <c r="F187" s="183" t="s">
        <v>1388</v>
      </c>
      <c r="G187" s="184" t="s">
        <v>431</v>
      </c>
      <c r="H187" s="185">
        <v>2</v>
      </c>
      <c r="I187" s="186"/>
      <c r="J187" s="187">
        <f>ROUND(I187*H187,2)</f>
        <v>0</v>
      </c>
      <c r="K187" s="183" t="s">
        <v>1297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690</v>
      </c>
    </row>
    <row r="188" spans="1:65" s="2" customFormat="1" ht="29.25">
      <c r="A188" s="36"/>
      <c r="B188" s="37"/>
      <c r="C188" s="38"/>
      <c r="D188" s="196" t="s">
        <v>1198</v>
      </c>
      <c r="E188" s="38"/>
      <c r="F188" s="253" t="s">
        <v>1386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1198</v>
      </c>
      <c r="AU188" s="19" t="s">
        <v>83</v>
      </c>
    </row>
    <row r="189" spans="1:65" s="2" customFormat="1" ht="24.2" customHeight="1">
      <c r="A189" s="36"/>
      <c r="B189" s="37"/>
      <c r="C189" s="181" t="s">
        <v>549</v>
      </c>
      <c r="D189" s="181" t="s">
        <v>384</v>
      </c>
      <c r="E189" s="182" t="s">
        <v>1389</v>
      </c>
      <c r="F189" s="183" t="s">
        <v>6462</v>
      </c>
      <c r="G189" s="184" t="s">
        <v>607</v>
      </c>
      <c r="H189" s="185">
        <v>1</v>
      </c>
      <c r="I189" s="186"/>
      <c r="J189" s="187">
        <f>ROUND(I189*H189,2)</f>
        <v>0</v>
      </c>
      <c r="K189" s="183" t="s">
        <v>1390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389</v>
      </c>
      <c r="BM189" s="192" t="s">
        <v>701</v>
      </c>
    </row>
    <row r="190" spans="1:65" s="2" customFormat="1" ht="16.5" customHeight="1">
      <c r="A190" s="36"/>
      <c r="B190" s="37"/>
      <c r="C190" s="227" t="s">
        <v>556</v>
      </c>
      <c r="D190" s="227" t="s">
        <v>465</v>
      </c>
      <c r="E190" s="228" t="s">
        <v>1391</v>
      </c>
      <c r="F190" s="229" t="s">
        <v>1392</v>
      </c>
      <c r="G190" s="230" t="s">
        <v>431</v>
      </c>
      <c r="H190" s="231">
        <v>1</v>
      </c>
      <c r="I190" s="232"/>
      <c r="J190" s="233">
        <f>ROUND(I190*H190,2)</f>
        <v>0</v>
      </c>
      <c r="K190" s="229" t="s">
        <v>1297</v>
      </c>
      <c r="L190" s="234"/>
      <c r="M190" s="235" t="s">
        <v>19</v>
      </c>
      <c r="N190" s="236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428</v>
      </c>
      <c r="AT190" s="192" t="s">
        <v>465</v>
      </c>
      <c r="AU190" s="192" t="s">
        <v>83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389</v>
      </c>
      <c r="BM190" s="192" t="s">
        <v>710</v>
      </c>
    </row>
    <row r="191" spans="1:65" s="2" customFormat="1" ht="16.5" customHeight="1">
      <c r="A191" s="36"/>
      <c r="B191" s="37"/>
      <c r="C191" s="227" t="s">
        <v>561</v>
      </c>
      <c r="D191" s="227" t="s">
        <v>465</v>
      </c>
      <c r="E191" s="228" t="s">
        <v>1393</v>
      </c>
      <c r="F191" s="229" t="s">
        <v>1394</v>
      </c>
      <c r="G191" s="230" t="s">
        <v>431</v>
      </c>
      <c r="H191" s="231">
        <v>1</v>
      </c>
      <c r="I191" s="232"/>
      <c r="J191" s="233">
        <f>ROUND(I191*H191,2)</f>
        <v>0</v>
      </c>
      <c r="K191" s="229" t="s">
        <v>1297</v>
      </c>
      <c r="L191" s="234"/>
      <c r="M191" s="235" t="s">
        <v>19</v>
      </c>
      <c r="N191" s="236" t="s">
        <v>47</v>
      </c>
      <c r="O191" s="6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428</v>
      </c>
      <c r="AT191" s="192" t="s">
        <v>465</v>
      </c>
      <c r="AU191" s="192" t="s">
        <v>83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722</v>
      </c>
    </row>
    <row r="192" spans="1:65" s="2" customFormat="1" ht="16.5" customHeight="1">
      <c r="A192" s="36"/>
      <c r="B192" s="37"/>
      <c r="C192" s="181" t="s">
        <v>468</v>
      </c>
      <c r="D192" s="181" t="s">
        <v>384</v>
      </c>
      <c r="E192" s="182" t="s">
        <v>1395</v>
      </c>
      <c r="F192" s="183" t="s">
        <v>1396</v>
      </c>
      <c r="G192" s="184" t="s">
        <v>607</v>
      </c>
      <c r="H192" s="185">
        <v>1</v>
      </c>
      <c r="I192" s="186"/>
      <c r="J192" s="187">
        <f>ROUND(I192*H192,2)</f>
        <v>0</v>
      </c>
      <c r="K192" s="183" t="s">
        <v>1390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389</v>
      </c>
      <c r="BM192" s="192" t="s">
        <v>730</v>
      </c>
    </row>
    <row r="193" spans="1:65" s="12" customFormat="1" ht="25.9" customHeight="1">
      <c r="B193" s="165"/>
      <c r="C193" s="166"/>
      <c r="D193" s="167" t="s">
        <v>75</v>
      </c>
      <c r="E193" s="168" t="s">
        <v>889</v>
      </c>
      <c r="F193" s="168" t="s">
        <v>1397</v>
      </c>
      <c r="G193" s="166"/>
      <c r="H193" s="166"/>
      <c r="I193" s="169"/>
      <c r="J193" s="170">
        <f>BK193</f>
        <v>0</v>
      </c>
      <c r="K193" s="166"/>
      <c r="L193" s="171"/>
      <c r="M193" s="172"/>
      <c r="N193" s="173"/>
      <c r="O193" s="173"/>
      <c r="P193" s="174">
        <f>SUM(P194:P195)</f>
        <v>0</v>
      </c>
      <c r="Q193" s="173"/>
      <c r="R193" s="174">
        <f>SUM(R194:R195)</f>
        <v>0</v>
      </c>
      <c r="S193" s="173"/>
      <c r="T193" s="175">
        <f>SUM(T194:T195)</f>
        <v>0</v>
      </c>
      <c r="AR193" s="176" t="s">
        <v>83</v>
      </c>
      <c r="AT193" s="177" t="s">
        <v>75</v>
      </c>
      <c r="AU193" s="177" t="s">
        <v>76</v>
      </c>
      <c r="AY193" s="176" t="s">
        <v>381</v>
      </c>
      <c r="BK193" s="178">
        <f>SUM(BK194:BK195)</f>
        <v>0</v>
      </c>
    </row>
    <row r="194" spans="1:65" s="2" customFormat="1" ht="24.2" customHeight="1">
      <c r="A194" s="36"/>
      <c r="B194" s="37"/>
      <c r="C194" s="181" t="s">
        <v>571</v>
      </c>
      <c r="D194" s="181" t="s">
        <v>384</v>
      </c>
      <c r="E194" s="182" t="s">
        <v>1398</v>
      </c>
      <c r="F194" s="183" t="s">
        <v>1399</v>
      </c>
      <c r="G194" s="184" t="s">
        <v>404</v>
      </c>
      <c r="H194" s="185">
        <v>30.488</v>
      </c>
      <c r="I194" s="186"/>
      <c r="J194" s="187">
        <f>ROUND(I194*H194,2)</f>
        <v>0</v>
      </c>
      <c r="K194" s="183" t="s">
        <v>1297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740</v>
      </c>
    </row>
    <row r="195" spans="1:65" s="2" customFormat="1" ht="39">
      <c r="A195" s="36"/>
      <c r="B195" s="37"/>
      <c r="C195" s="38"/>
      <c r="D195" s="196" t="s">
        <v>1198</v>
      </c>
      <c r="E195" s="38"/>
      <c r="F195" s="253" t="s">
        <v>1400</v>
      </c>
      <c r="G195" s="38"/>
      <c r="H195" s="38"/>
      <c r="I195" s="254"/>
      <c r="J195" s="38"/>
      <c r="K195" s="38"/>
      <c r="L195" s="41"/>
      <c r="M195" s="255"/>
      <c r="N195" s="256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1198</v>
      </c>
      <c r="AU195" s="19" t="s">
        <v>83</v>
      </c>
    </row>
    <row r="196" spans="1:65" s="12" customFormat="1" ht="25.9" customHeight="1">
      <c r="B196" s="165"/>
      <c r="C196" s="166"/>
      <c r="D196" s="167" t="s">
        <v>75</v>
      </c>
      <c r="E196" s="168" t="s">
        <v>1401</v>
      </c>
      <c r="F196" s="168" t="s">
        <v>1402</v>
      </c>
      <c r="G196" s="166"/>
      <c r="H196" s="166"/>
      <c r="I196" s="169"/>
      <c r="J196" s="170">
        <f>BK196</f>
        <v>0</v>
      </c>
      <c r="K196" s="166"/>
      <c r="L196" s="171"/>
      <c r="M196" s="172"/>
      <c r="N196" s="173"/>
      <c r="O196" s="173"/>
      <c r="P196" s="174">
        <f>SUM(P197:P233)</f>
        <v>0</v>
      </c>
      <c r="Q196" s="173"/>
      <c r="R196" s="174">
        <f>SUM(R197:R233)</f>
        <v>0</v>
      </c>
      <c r="S196" s="173"/>
      <c r="T196" s="175">
        <f>SUM(T197:T233)</f>
        <v>0</v>
      </c>
      <c r="AR196" s="176" t="s">
        <v>85</v>
      </c>
      <c r="AT196" s="177" t="s">
        <v>75</v>
      </c>
      <c r="AU196" s="177" t="s">
        <v>76</v>
      </c>
      <c r="AY196" s="176" t="s">
        <v>381</v>
      </c>
      <c r="BK196" s="178">
        <f>SUM(BK197:BK233)</f>
        <v>0</v>
      </c>
    </row>
    <row r="197" spans="1:65" s="2" customFormat="1" ht="24.2" customHeight="1">
      <c r="A197" s="36"/>
      <c r="B197" s="37"/>
      <c r="C197" s="181" t="s">
        <v>577</v>
      </c>
      <c r="D197" s="181" t="s">
        <v>384</v>
      </c>
      <c r="E197" s="182" t="s">
        <v>1403</v>
      </c>
      <c r="F197" s="183" t="s">
        <v>1399</v>
      </c>
      <c r="G197" s="184" t="s">
        <v>404</v>
      </c>
      <c r="H197" s="185">
        <v>30.501000000000001</v>
      </c>
      <c r="I197" s="186"/>
      <c r="J197" s="187">
        <f>ROUND(I197*H197,2)</f>
        <v>0</v>
      </c>
      <c r="K197" s="183" t="s">
        <v>19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1404</v>
      </c>
    </row>
    <row r="198" spans="1:65" s="2" customFormat="1" ht="39">
      <c r="A198" s="36"/>
      <c r="B198" s="37"/>
      <c r="C198" s="38"/>
      <c r="D198" s="196" t="s">
        <v>1198</v>
      </c>
      <c r="E198" s="38"/>
      <c r="F198" s="253" t="s">
        <v>1400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24.2" customHeight="1">
      <c r="A199" s="36"/>
      <c r="B199" s="37"/>
      <c r="C199" s="181" t="s">
        <v>582</v>
      </c>
      <c r="D199" s="181" t="s">
        <v>384</v>
      </c>
      <c r="E199" s="182" t="s">
        <v>1405</v>
      </c>
      <c r="F199" s="183" t="s">
        <v>1406</v>
      </c>
      <c r="G199" s="184" t="s">
        <v>422</v>
      </c>
      <c r="H199" s="185">
        <v>9</v>
      </c>
      <c r="I199" s="186"/>
      <c r="J199" s="187">
        <f>ROUND(I199*H199,2)</f>
        <v>0</v>
      </c>
      <c r="K199" s="183" t="s">
        <v>1297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454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454</v>
      </c>
      <c r="BM199" s="192" t="s">
        <v>751</v>
      </c>
    </row>
    <row r="200" spans="1:65" s="2" customFormat="1" ht="29.25">
      <c r="A200" s="36"/>
      <c r="B200" s="37"/>
      <c r="C200" s="38"/>
      <c r="D200" s="196" t="s">
        <v>1198</v>
      </c>
      <c r="E200" s="38"/>
      <c r="F200" s="253" t="s">
        <v>1407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1198</v>
      </c>
      <c r="AU200" s="19" t="s">
        <v>83</v>
      </c>
    </row>
    <row r="201" spans="1:65" s="2" customFormat="1" ht="24.2" customHeight="1">
      <c r="A201" s="36"/>
      <c r="B201" s="37"/>
      <c r="C201" s="181" t="s">
        <v>587</v>
      </c>
      <c r="D201" s="181" t="s">
        <v>384</v>
      </c>
      <c r="E201" s="182" t="s">
        <v>1408</v>
      </c>
      <c r="F201" s="183" t="s">
        <v>1409</v>
      </c>
      <c r="G201" s="184" t="s">
        <v>422</v>
      </c>
      <c r="H201" s="185">
        <v>12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762</v>
      </c>
    </row>
    <row r="202" spans="1:65" s="2" customFormat="1" ht="29.25">
      <c r="A202" s="36"/>
      <c r="B202" s="37"/>
      <c r="C202" s="38"/>
      <c r="D202" s="196" t="s">
        <v>1198</v>
      </c>
      <c r="E202" s="38"/>
      <c r="F202" s="253" t="s">
        <v>1407</v>
      </c>
      <c r="G202" s="38"/>
      <c r="H202" s="38"/>
      <c r="I202" s="254"/>
      <c r="J202" s="38"/>
      <c r="K202" s="38"/>
      <c r="L202" s="41"/>
      <c r="M202" s="255"/>
      <c r="N202" s="25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1198</v>
      </c>
      <c r="AU202" s="19" t="s">
        <v>83</v>
      </c>
    </row>
    <row r="203" spans="1:65" s="2" customFormat="1" ht="24.2" customHeight="1">
      <c r="A203" s="36"/>
      <c r="B203" s="37"/>
      <c r="C203" s="181" t="s">
        <v>593</v>
      </c>
      <c r="D203" s="181" t="s">
        <v>384</v>
      </c>
      <c r="E203" s="182" t="s">
        <v>1410</v>
      </c>
      <c r="F203" s="183" t="s">
        <v>1411</v>
      </c>
      <c r="G203" s="184" t="s">
        <v>422</v>
      </c>
      <c r="H203" s="185">
        <v>5</v>
      </c>
      <c r="I203" s="186"/>
      <c r="J203" s="187">
        <f>ROUND(I203*H203,2)</f>
        <v>0</v>
      </c>
      <c r="K203" s="183" t="s">
        <v>1297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773</v>
      </c>
    </row>
    <row r="204" spans="1:65" s="2" customFormat="1" ht="29.25">
      <c r="A204" s="36"/>
      <c r="B204" s="37"/>
      <c r="C204" s="38"/>
      <c r="D204" s="196" t="s">
        <v>1198</v>
      </c>
      <c r="E204" s="38"/>
      <c r="F204" s="253" t="s">
        <v>1407</v>
      </c>
      <c r="G204" s="38"/>
      <c r="H204" s="38"/>
      <c r="I204" s="254"/>
      <c r="J204" s="38"/>
      <c r="K204" s="38"/>
      <c r="L204" s="41"/>
      <c r="M204" s="255"/>
      <c r="N204" s="256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1198</v>
      </c>
      <c r="AU204" s="19" t="s">
        <v>83</v>
      </c>
    </row>
    <row r="205" spans="1:65" s="2" customFormat="1" ht="24.2" customHeight="1">
      <c r="A205" s="36"/>
      <c r="B205" s="37"/>
      <c r="C205" s="181" t="s">
        <v>598</v>
      </c>
      <c r="D205" s="181" t="s">
        <v>384</v>
      </c>
      <c r="E205" s="182" t="s">
        <v>1412</v>
      </c>
      <c r="F205" s="183" t="s">
        <v>1413</v>
      </c>
      <c r="G205" s="184" t="s">
        <v>422</v>
      </c>
      <c r="H205" s="185">
        <v>4</v>
      </c>
      <c r="I205" s="186"/>
      <c r="J205" s="187">
        <f>ROUND(I205*H205,2)</f>
        <v>0</v>
      </c>
      <c r="K205" s="183" t="s">
        <v>1297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786</v>
      </c>
    </row>
    <row r="206" spans="1:65" s="2" customFormat="1" ht="29.25">
      <c r="A206" s="36"/>
      <c r="B206" s="37"/>
      <c r="C206" s="38"/>
      <c r="D206" s="196" t="s">
        <v>1198</v>
      </c>
      <c r="E206" s="38"/>
      <c r="F206" s="253" t="s">
        <v>1407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1198</v>
      </c>
      <c r="AU206" s="19" t="s">
        <v>83</v>
      </c>
    </row>
    <row r="207" spans="1:65" s="2" customFormat="1" ht="24.2" customHeight="1">
      <c r="A207" s="36"/>
      <c r="B207" s="37"/>
      <c r="C207" s="181" t="s">
        <v>604</v>
      </c>
      <c r="D207" s="181" t="s">
        <v>384</v>
      </c>
      <c r="E207" s="182" t="s">
        <v>1414</v>
      </c>
      <c r="F207" s="183" t="s">
        <v>1415</v>
      </c>
      <c r="G207" s="184" t="s">
        <v>422</v>
      </c>
      <c r="H207" s="185">
        <v>3</v>
      </c>
      <c r="I207" s="186"/>
      <c r="J207" s="187">
        <f>ROUND(I207*H207,2)</f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797</v>
      </c>
    </row>
    <row r="208" spans="1:65" s="2" customFormat="1" ht="48.75">
      <c r="A208" s="36"/>
      <c r="B208" s="37"/>
      <c r="C208" s="38"/>
      <c r="D208" s="196" t="s">
        <v>1198</v>
      </c>
      <c r="E208" s="38"/>
      <c r="F208" s="253" t="s">
        <v>1416</v>
      </c>
      <c r="G208" s="38"/>
      <c r="H208" s="38"/>
      <c r="I208" s="254"/>
      <c r="J208" s="38"/>
      <c r="K208" s="38"/>
      <c r="L208" s="41"/>
      <c r="M208" s="255"/>
      <c r="N208" s="256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1198</v>
      </c>
      <c r="AU208" s="19" t="s">
        <v>83</v>
      </c>
    </row>
    <row r="209" spans="1:65" s="2" customFormat="1" ht="24.2" customHeight="1">
      <c r="A209" s="36"/>
      <c r="B209" s="37"/>
      <c r="C209" s="181" t="s">
        <v>609</v>
      </c>
      <c r="D209" s="181" t="s">
        <v>384</v>
      </c>
      <c r="E209" s="182" t="s">
        <v>1417</v>
      </c>
      <c r="F209" s="183" t="s">
        <v>1418</v>
      </c>
      <c r="G209" s="184" t="s">
        <v>422</v>
      </c>
      <c r="H209" s="185">
        <v>23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454</v>
      </c>
      <c r="BM209" s="192" t="s">
        <v>808</v>
      </c>
    </row>
    <row r="210" spans="1:65" s="2" customFormat="1" ht="48.75">
      <c r="A210" s="36"/>
      <c r="B210" s="37"/>
      <c r="C210" s="38"/>
      <c r="D210" s="196" t="s">
        <v>1198</v>
      </c>
      <c r="E210" s="38"/>
      <c r="F210" s="253" t="s">
        <v>1416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2" customFormat="1" ht="24.2" customHeight="1">
      <c r="A211" s="36"/>
      <c r="B211" s="37"/>
      <c r="C211" s="181" t="s">
        <v>612</v>
      </c>
      <c r="D211" s="181" t="s">
        <v>384</v>
      </c>
      <c r="E211" s="182" t="s">
        <v>1419</v>
      </c>
      <c r="F211" s="183" t="s">
        <v>1420</v>
      </c>
      <c r="G211" s="184" t="s">
        <v>422</v>
      </c>
      <c r="H211" s="185">
        <v>4</v>
      </c>
      <c r="I211" s="186"/>
      <c r="J211" s="187">
        <f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454</v>
      </c>
      <c r="BM211" s="192" t="s">
        <v>817</v>
      </c>
    </row>
    <row r="212" spans="1:65" s="2" customFormat="1" ht="48.75">
      <c r="A212" s="36"/>
      <c r="B212" s="37"/>
      <c r="C212" s="38"/>
      <c r="D212" s="196" t="s">
        <v>1198</v>
      </c>
      <c r="E212" s="38"/>
      <c r="F212" s="253" t="s">
        <v>1416</v>
      </c>
      <c r="G212" s="38"/>
      <c r="H212" s="38"/>
      <c r="I212" s="254"/>
      <c r="J212" s="38"/>
      <c r="K212" s="38"/>
      <c r="L212" s="41"/>
      <c r="M212" s="255"/>
      <c r="N212" s="25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1198</v>
      </c>
      <c r="AU212" s="19" t="s">
        <v>83</v>
      </c>
    </row>
    <row r="213" spans="1:65" s="2" customFormat="1" ht="24.2" customHeight="1">
      <c r="A213" s="36"/>
      <c r="B213" s="37"/>
      <c r="C213" s="181" t="s">
        <v>615</v>
      </c>
      <c r="D213" s="181" t="s">
        <v>384</v>
      </c>
      <c r="E213" s="182" t="s">
        <v>1421</v>
      </c>
      <c r="F213" s="183" t="s">
        <v>1422</v>
      </c>
      <c r="G213" s="184" t="s">
        <v>431</v>
      </c>
      <c r="H213" s="185">
        <v>6</v>
      </c>
      <c r="I213" s="186"/>
      <c r="J213" s="187">
        <f>ROUND(I213*H213,2)</f>
        <v>0</v>
      </c>
      <c r="K213" s="183" t="s">
        <v>1297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83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829</v>
      </c>
    </row>
    <row r="214" spans="1:65" s="2" customFormat="1" ht="19.5">
      <c r="A214" s="36"/>
      <c r="B214" s="37"/>
      <c r="C214" s="38"/>
      <c r="D214" s="196" t="s">
        <v>1198</v>
      </c>
      <c r="E214" s="38"/>
      <c r="F214" s="253" t="s">
        <v>1423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1198</v>
      </c>
      <c r="AU214" s="19" t="s">
        <v>83</v>
      </c>
    </row>
    <row r="215" spans="1:65" s="2" customFormat="1" ht="24.2" customHeight="1">
      <c r="A215" s="36"/>
      <c r="B215" s="37"/>
      <c r="C215" s="181" t="s">
        <v>619</v>
      </c>
      <c r="D215" s="181" t="s">
        <v>384</v>
      </c>
      <c r="E215" s="182" t="s">
        <v>1424</v>
      </c>
      <c r="F215" s="183" t="s">
        <v>1425</v>
      </c>
      <c r="G215" s="184" t="s">
        <v>431</v>
      </c>
      <c r="H215" s="185">
        <v>9</v>
      </c>
      <c r="I215" s="186"/>
      <c r="J215" s="187">
        <f>ROUND(I215*H215,2)</f>
        <v>0</v>
      </c>
      <c r="K215" s="183" t="s">
        <v>1297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454</v>
      </c>
      <c r="BM215" s="192" t="s">
        <v>845</v>
      </c>
    </row>
    <row r="216" spans="1:65" s="2" customFormat="1" ht="19.5">
      <c r="A216" s="36"/>
      <c r="B216" s="37"/>
      <c r="C216" s="38"/>
      <c r="D216" s="196" t="s">
        <v>1198</v>
      </c>
      <c r="E216" s="38"/>
      <c r="F216" s="253" t="s">
        <v>1423</v>
      </c>
      <c r="G216" s="38"/>
      <c r="H216" s="38"/>
      <c r="I216" s="254"/>
      <c r="J216" s="38"/>
      <c r="K216" s="38"/>
      <c r="L216" s="41"/>
      <c r="M216" s="255"/>
      <c r="N216" s="25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1198</v>
      </c>
      <c r="AU216" s="19" t="s">
        <v>83</v>
      </c>
    </row>
    <row r="217" spans="1:65" s="2" customFormat="1" ht="24.2" customHeight="1">
      <c r="A217" s="36"/>
      <c r="B217" s="37"/>
      <c r="C217" s="181" t="s">
        <v>622</v>
      </c>
      <c r="D217" s="181" t="s">
        <v>384</v>
      </c>
      <c r="E217" s="182" t="s">
        <v>1426</v>
      </c>
      <c r="F217" s="183" t="s">
        <v>1427</v>
      </c>
      <c r="G217" s="184" t="s">
        <v>431</v>
      </c>
      <c r="H217" s="185">
        <v>6</v>
      </c>
      <c r="I217" s="186"/>
      <c r="J217" s="187">
        <f>ROUND(I217*H217,2)</f>
        <v>0</v>
      </c>
      <c r="K217" s="183" t="s">
        <v>1297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83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454</v>
      </c>
      <c r="BM217" s="192" t="s">
        <v>855</v>
      </c>
    </row>
    <row r="218" spans="1:65" s="2" customFormat="1" ht="19.5">
      <c r="A218" s="36"/>
      <c r="B218" s="37"/>
      <c r="C218" s="38"/>
      <c r="D218" s="196" t="s">
        <v>1198</v>
      </c>
      <c r="E218" s="38"/>
      <c r="F218" s="253" t="s">
        <v>1423</v>
      </c>
      <c r="G218" s="38"/>
      <c r="H218" s="38"/>
      <c r="I218" s="254"/>
      <c r="J218" s="38"/>
      <c r="K218" s="38"/>
      <c r="L218" s="41"/>
      <c r="M218" s="255"/>
      <c r="N218" s="256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1198</v>
      </c>
      <c r="AU218" s="19" t="s">
        <v>83</v>
      </c>
    </row>
    <row r="219" spans="1:65" s="2" customFormat="1" ht="49.15" customHeight="1">
      <c r="A219" s="36"/>
      <c r="B219" s="37"/>
      <c r="C219" s="181" t="s">
        <v>625</v>
      </c>
      <c r="D219" s="181" t="s">
        <v>384</v>
      </c>
      <c r="E219" s="182" t="s">
        <v>1428</v>
      </c>
      <c r="F219" s="183" t="s">
        <v>1429</v>
      </c>
      <c r="G219" s="184" t="s">
        <v>431</v>
      </c>
      <c r="H219" s="185">
        <v>2</v>
      </c>
      <c r="I219" s="186"/>
      <c r="J219" s="187">
        <f>ROUND(I219*H219,2)</f>
        <v>0</v>
      </c>
      <c r="K219" s="183" t="s">
        <v>1297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83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454</v>
      </c>
      <c r="BM219" s="192" t="s">
        <v>866</v>
      </c>
    </row>
    <row r="220" spans="1:65" s="2" customFormat="1" ht="16.5" customHeight="1">
      <c r="A220" s="36"/>
      <c r="B220" s="37"/>
      <c r="C220" s="181" t="s">
        <v>628</v>
      </c>
      <c r="D220" s="181" t="s">
        <v>384</v>
      </c>
      <c r="E220" s="182" t="s">
        <v>1430</v>
      </c>
      <c r="F220" s="183" t="s">
        <v>1431</v>
      </c>
      <c r="G220" s="184" t="s">
        <v>431</v>
      </c>
      <c r="H220" s="185">
        <v>4</v>
      </c>
      <c r="I220" s="186"/>
      <c r="J220" s="187">
        <f>ROUND(I220*H220,2)</f>
        <v>0</v>
      </c>
      <c r="K220" s="183" t="s">
        <v>1297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883</v>
      </c>
    </row>
    <row r="221" spans="1:65" s="2" customFormat="1" ht="24.2" customHeight="1">
      <c r="A221" s="36"/>
      <c r="B221" s="37"/>
      <c r="C221" s="181" t="s">
        <v>631</v>
      </c>
      <c r="D221" s="181" t="s">
        <v>384</v>
      </c>
      <c r="E221" s="182" t="s">
        <v>1432</v>
      </c>
      <c r="F221" s="183" t="s">
        <v>1433</v>
      </c>
      <c r="G221" s="184" t="s">
        <v>422</v>
      </c>
      <c r="H221" s="185">
        <v>60</v>
      </c>
      <c r="I221" s="186"/>
      <c r="J221" s="187">
        <f>ROUND(I221*H221,2)</f>
        <v>0</v>
      </c>
      <c r="K221" s="183" t="s">
        <v>1297</v>
      </c>
      <c r="L221" s="41"/>
      <c r="M221" s="188" t="s">
        <v>19</v>
      </c>
      <c r="N221" s="189" t="s">
        <v>47</v>
      </c>
      <c r="O221" s="66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454</v>
      </c>
      <c r="AT221" s="192" t="s">
        <v>384</v>
      </c>
      <c r="AU221" s="192" t="s">
        <v>83</v>
      </c>
      <c r="AY221" s="19" t="s">
        <v>381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83</v>
      </c>
      <c r="BK221" s="193">
        <f>ROUND(I221*H221,2)</f>
        <v>0</v>
      </c>
      <c r="BL221" s="19" t="s">
        <v>454</v>
      </c>
      <c r="BM221" s="192" t="s">
        <v>895</v>
      </c>
    </row>
    <row r="222" spans="1:65" s="14" customFormat="1">
      <c r="B222" s="205"/>
      <c r="C222" s="206"/>
      <c r="D222" s="196" t="s">
        <v>391</v>
      </c>
      <c r="E222" s="207" t="s">
        <v>19</v>
      </c>
      <c r="F222" s="208" t="s">
        <v>1434</v>
      </c>
      <c r="G222" s="206"/>
      <c r="H222" s="209">
        <v>60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83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1:65" s="15" customFormat="1">
      <c r="B223" s="216"/>
      <c r="C223" s="217"/>
      <c r="D223" s="196" t="s">
        <v>391</v>
      </c>
      <c r="E223" s="218" t="s">
        <v>19</v>
      </c>
      <c r="F223" s="219" t="s">
        <v>394</v>
      </c>
      <c r="G223" s="217"/>
      <c r="H223" s="220">
        <v>60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391</v>
      </c>
      <c r="AU223" s="226" t="s">
        <v>83</v>
      </c>
      <c r="AV223" s="15" t="s">
        <v>389</v>
      </c>
      <c r="AW223" s="15" t="s">
        <v>37</v>
      </c>
      <c r="AX223" s="15" t="s">
        <v>83</v>
      </c>
      <c r="AY223" s="226" t="s">
        <v>381</v>
      </c>
    </row>
    <row r="224" spans="1:65" s="2" customFormat="1" ht="16.5" customHeight="1">
      <c r="A224" s="36"/>
      <c r="B224" s="37"/>
      <c r="C224" s="181" t="s">
        <v>634</v>
      </c>
      <c r="D224" s="181" t="s">
        <v>384</v>
      </c>
      <c r="E224" s="182" t="s">
        <v>1435</v>
      </c>
      <c r="F224" s="183" t="s">
        <v>1436</v>
      </c>
      <c r="G224" s="184" t="s">
        <v>431</v>
      </c>
      <c r="H224" s="185">
        <v>2</v>
      </c>
      <c r="I224" s="186"/>
      <c r="J224" s="187">
        <f>ROUND(I224*H224,2)</f>
        <v>0</v>
      </c>
      <c r="K224" s="183" t="s">
        <v>1297</v>
      </c>
      <c r="L224" s="41"/>
      <c r="M224" s="188" t="s">
        <v>19</v>
      </c>
      <c r="N224" s="189" t="s">
        <v>47</v>
      </c>
      <c r="O224" s="66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454</v>
      </c>
      <c r="AT224" s="192" t="s">
        <v>384</v>
      </c>
      <c r="AU224" s="192" t="s">
        <v>83</v>
      </c>
      <c r="AY224" s="19" t="s">
        <v>381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83</v>
      </c>
      <c r="BK224" s="193">
        <f>ROUND(I224*H224,2)</f>
        <v>0</v>
      </c>
      <c r="BL224" s="19" t="s">
        <v>454</v>
      </c>
      <c r="BM224" s="192" t="s">
        <v>906</v>
      </c>
    </row>
    <row r="225" spans="1:65" s="2" customFormat="1" ht="19.5">
      <c r="A225" s="36"/>
      <c r="B225" s="37"/>
      <c r="C225" s="38"/>
      <c r="D225" s="196" t="s">
        <v>1198</v>
      </c>
      <c r="E225" s="38"/>
      <c r="F225" s="253" t="s">
        <v>1437</v>
      </c>
      <c r="G225" s="38"/>
      <c r="H225" s="38"/>
      <c r="I225" s="254"/>
      <c r="J225" s="38"/>
      <c r="K225" s="38"/>
      <c r="L225" s="41"/>
      <c r="M225" s="255"/>
      <c r="N225" s="256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1198</v>
      </c>
      <c r="AU225" s="19" t="s">
        <v>83</v>
      </c>
    </row>
    <row r="226" spans="1:65" s="2" customFormat="1" ht="49.15" customHeight="1">
      <c r="A226" s="36"/>
      <c r="B226" s="37"/>
      <c r="C226" s="181" t="s">
        <v>637</v>
      </c>
      <c r="D226" s="181" t="s">
        <v>384</v>
      </c>
      <c r="E226" s="182" t="s">
        <v>1438</v>
      </c>
      <c r="F226" s="183" t="s">
        <v>1439</v>
      </c>
      <c r="G226" s="184" t="s">
        <v>431</v>
      </c>
      <c r="H226" s="185">
        <v>4</v>
      </c>
      <c r="I226" s="186"/>
      <c r="J226" s="187">
        <f t="shared" ref="J226:J232" si="0">ROUND(I226*H226,2)</f>
        <v>0</v>
      </c>
      <c r="K226" s="183" t="s">
        <v>1297</v>
      </c>
      <c r="L226" s="41"/>
      <c r="M226" s="188" t="s">
        <v>19</v>
      </c>
      <c r="N226" s="189" t="s">
        <v>47</v>
      </c>
      <c r="O226" s="66"/>
      <c r="P226" s="190">
        <f t="shared" ref="P226:P232" si="1">O226*H226</f>
        <v>0</v>
      </c>
      <c r="Q226" s="190">
        <v>0</v>
      </c>
      <c r="R226" s="190">
        <f t="shared" ref="R226:R232" si="2">Q226*H226</f>
        <v>0</v>
      </c>
      <c r="S226" s="190">
        <v>0</v>
      </c>
      <c r="T226" s="191">
        <f t="shared" ref="T226:T232" si="3"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 t="shared" ref="BE226:BE232" si="4">IF(N226="základní",J226,0)</f>
        <v>0</v>
      </c>
      <c r="BF226" s="193">
        <f t="shared" ref="BF226:BF232" si="5">IF(N226="snížená",J226,0)</f>
        <v>0</v>
      </c>
      <c r="BG226" s="193">
        <f t="shared" ref="BG226:BG232" si="6">IF(N226="zákl. přenesená",J226,0)</f>
        <v>0</v>
      </c>
      <c r="BH226" s="193">
        <f t="shared" ref="BH226:BH232" si="7">IF(N226="sníž. přenesená",J226,0)</f>
        <v>0</v>
      </c>
      <c r="BI226" s="193">
        <f t="shared" ref="BI226:BI232" si="8">IF(N226="nulová",J226,0)</f>
        <v>0</v>
      </c>
      <c r="BJ226" s="19" t="s">
        <v>83</v>
      </c>
      <c r="BK226" s="193">
        <f t="shared" ref="BK226:BK232" si="9">ROUND(I226*H226,2)</f>
        <v>0</v>
      </c>
      <c r="BL226" s="19" t="s">
        <v>454</v>
      </c>
      <c r="BM226" s="192" t="s">
        <v>922</v>
      </c>
    </row>
    <row r="227" spans="1:65" s="2" customFormat="1" ht="16.5" customHeight="1">
      <c r="A227" s="36"/>
      <c r="B227" s="37"/>
      <c r="C227" s="181" t="s">
        <v>640</v>
      </c>
      <c r="D227" s="181" t="s">
        <v>384</v>
      </c>
      <c r="E227" s="182" t="s">
        <v>1440</v>
      </c>
      <c r="F227" s="183" t="s">
        <v>1441</v>
      </c>
      <c r="G227" s="184" t="s">
        <v>431</v>
      </c>
      <c r="H227" s="185">
        <v>1</v>
      </c>
      <c r="I227" s="186"/>
      <c r="J227" s="187">
        <f t="shared" si="0"/>
        <v>0</v>
      </c>
      <c r="K227" s="183" t="s">
        <v>1390</v>
      </c>
      <c r="L227" s="41"/>
      <c r="M227" s="188" t="s">
        <v>19</v>
      </c>
      <c r="N227" s="189" t="s">
        <v>47</v>
      </c>
      <c r="O227" s="66"/>
      <c r="P227" s="190">
        <f t="shared" si="1"/>
        <v>0</v>
      </c>
      <c r="Q227" s="190">
        <v>0</v>
      </c>
      <c r="R227" s="190">
        <f t="shared" si="2"/>
        <v>0</v>
      </c>
      <c r="S227" s="190">
        <v>0</v>
      </c>
      <c r="T227" s="191">
        <f t="shared" si="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 t="shared" si="4"/>
        <v>0</v>
      </c>
      <c r="BF227" s="193">
        <f t="shared" si="5"/>
        <v>0</v>
      </c>
      <c r="BG227" s="193">
        <f t="shared" si="6"/>
        <v>0</v>
      </c>
      <c r="BH227" s="193">
        <f t="shared" si="7"/>
        <v>0</v>
      </c>
      <c r="BI227" s="193">
        <f t="shared" si="8"/>
        <v>0</v>
      </c>
      <c r="BJ227" s="19" t="s">
        <v>83</v>
      </c>
      <c r="BK227" s="193">
        <f t="shared" si="9"/>
        <v>0</v>
      </c>
      <c r="BL227" s="19" t="s">
        <v>454</v>
      </c>
      <c r="BM227" s="192" t="s">
        <v>930</v>
      </c>
    </row>
    <row r="228" spans="1:65" s="2" customFormat="1" ht="24.2" customHeight="1">
      <c r="A228" s="36"/>
      <c r="B228" s="37"/>
      <c r="C228" s="181" t="s">
        <v>644</v>
      </c>
      <c r="D228" s="181" t="s">
        <v>384</v>
      </c>
      <c r="E228" s="182" t="s">
        <v>1442</v>
      </c>
      <c r="F228" s="183" t="s">
        <v>1443</v>
      </c>
      <c r="G228" s="184" t="s">
        <v>422</v>
      </c>
      <c r="H228" s="185">
        <v>11</v>
      </c>
      <c r="I228" s="186"/>
      <c r="J228" s="187">
        <f t="shared" si="0"/>
        <v>0</v>
      </c>
      <c r="K228" s="183" t="s">
        <v>1297</v>
      </c>
      <c r="L228" s="41"/>
      <c r="M228" s="188" t="s">
        <v>19</v>
      </c>
      <c r="N228" s="189" t="s">
        <v>47</v>
      </c>
      <c r="O228" s="66"/>
      <c r="P228" s="190">
        <f t="shared" si="1"/>
        <v>0</v>
      </c>
      <c r="Q228" s="190">
        <v>0</v>
      </c>
      <c r="R228" s="190">
        <f t="shared" si="2"/>
        <v>0</v>
      </c>
      <c r="S228" s="190">
        <v>0</v>
      </c>
      <c r="T228" s="191">
        <f t="shared" si="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83</v>
      </c>
      <c r="AY228" s="19" t="s">
        <v>381</v>
      </c>
      <c r="BE228" s="193">
        <f t="shared" si="4"/>
        <v>0</v>
      </c>
      <c r="BF228" s="193">
        <f t="shared" si="5"/>
        <v>0</v>
      </c>
      <c r="BG228" s="193">
        <f t="shared" si="6"/>
        <v>0</v>
      </c>
      <c r="BH228" s="193">
        <f t="shared" si="7"/>
        <v>0</v>
      </c>
      <c r="BI228" s="193">
        <f t="shared" si="8"/>
        <v>0</v>
      </c>
      <c r="BJ228" s="19" t="s">
        <v>83</v>
      </c>
      <c r="BK228" s="193">
        <f t="shared" si="9"/>
        <v>0</v>
      </c>
      <c r="BL228" s="19" t="s">
        <v>454</v>
      </c>
      <c r="BM228" s="192" t="s">
        <v>938</v>
      </c>
    </row>
    <row r="229" spans="1:65" s="2" customFormat="1" ht="24.2" customHeight="1">
      <c r="A229" s="36"/>
      <c r="B229" s="37"/>
      <c r="C229" s="181" t="s">
        <v>647</v>
      </c>
      <c r="D229" s="181" t="s">
        <v>384</v>
      </c>
      <c r="E229" s="182" t="s">
        <v>1444</v>
      </c>
      <c r="F229" s="183" t="s">
        <v>1445</v>
      </c>
      <c r="G229" s="184" t="s">
        <v>422</v>
      </c>
      <c r="H229" s="185">
        <v>63</v>
      </c>
      <c r="I229" s="186"/>
      <c r="J229" s="187">
        <f t="shared" si="0"/>
        <v>0</v>
      </c>
      <c r="K229" s="183" t="s">
        <v>1297</v>
      </c>
      <c r="L229" s="41"/>
      <c r="M229" s="188" t="s">
        <v>19</v>
      </c>
      <c r="N229" s="189" t="s">
        <v>47</v>
      </c>
      <c r="O229" s="66"/>
      <c r="P229" s="190">
        <f t="shared" si="1"/>
        <v>0</v>
      </c>
      <c r="Q229" s="190">
        <v>0</v>
      </c>
      <c r="R229" s="190">
        <f t="shared" si="2"/>
        <v>0</v>
      </c>
      <c r="S229" s="190">
        <v>0</v>
      </c>
      <c r="T229" s="191">
        <f t="shared" si="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454</v>
      </c>
      <c r="AT229" s="192" t="s">
        <v>384</v>
      </c>
      <c r="AU229" s="192" t="s">
        <v>83</v>
      </c>
      <c r="AY229" s="19" t="s">
        <v>381</v>
      </c>
      <c r="BE229" s="193">
        <f t="shared" si="4"/>
        <v>0</v>
      </c>
      <c r="BF229" s="193">
        <f t="shared" si="5"/>
        <v>0</v>
      </c>
      <c r="BG229" s="193">
        <f t="shared" si="6"/>
        <v>0</v>
      </c>
      <c r="BH229" s="193">
        <f t="shared" si="7"/>
        <v>0</v>
      </c>
      <c r="BI229" s="193">
        <f t="shared" si="8"/>
        <v>0</v>
      </c>
      <c r="BJ229" s="19" t="s">
        <v>83</v>
      </c>
      <c r="BK229" s="193">
        <f t="shared" si="9"/>
        <v>0</v>
      </c>
      <c r="BL229" s="19" t="s">
        <v>454</v>
      </c>
      <c r="BM229" s="192" t="s">
        <v>945</v>
      </c>
    </row>
    <row r="230" spans="1:65" s="2" customFormat="1" ht="24.2" customHeight="1">
      <c r="A230" s="36"/>
      <c r="B230" s="37"/>
      <c r="C230" s="181" t="s">
        <v>650</v>
      </c>
      <c r="D230" s="181" t="s">
        <v>384</v>
      </c>
      <c r="E230" s="182" t="s">
        <v>1446</v>
      </c>
      <c r="F230" s="183" t="s">
        <v>1447</v>
      </c>
      <c r="G230" s="184" t="s">
        <v>422</v>
      </c>
      <c r="H230" s="185">
        <v>6</v>
      </c>
      <c r="I230" s="186"/>
      <c r="J230" s="187">
        <f t="shared" si="0"/>
        <v>0</v>
      </c>
      <c r="K230" s="183" t="s">
        <v>1297</v>
      </c>
      <c r="L230" s="41"/>
      <c r="M230" s="188" t="s">
        <v>19</v>
      </c>
      <c r="N230" s="189" t="s">
        <v>47</v>
      </c>
      <c r="O230" s="66"/>
      <c r="P230" s="190">
        <f t="shared" si="1"/>
        <v>0</v>
      </c>
      <c r="Q230" s="190">
        <v>0</v>
      </c>
      <c r="R230" s="190">
        <f t="shared" si="2"/>
        <v>0</v>
      </c>
      <c r="S230" s="190">
        <v>0</v>
      </c>
      <c r="T230" s="191">
        <f t="shared" si="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83</v>
      </c>
      <c r="AY230" s="19" t="s">
        <v>381</v>
      </c>
      <c r="BE230" s="193">
        <f t="shared" si="4"/>
        <v>0</v>
      </c>
      <c r="BF230" s="193">
        <f t="shared" si="5"/>
        <v>0</v>
      </c>
      <c r="BG230" s="193">
        <f t="shared" si="6"/>
        <v>0</v>
      </c>
      <c r="BH230" s="193">
        <f t="shared" si="7"/>
        <v>0</v>
      </c>
      <c r="BI230" s="193">
        <f t="shared" si="8"/>
        <v>0</v>
      </c>
      <c r="BJ230" s="19" t="s">
        <v>83</v>
      </c>
      <c r="BK230" s="193">
        <f t="shared" si="9"/>
        <v>0</v>
      </c>
      <c r="BL230" s="19" t="s">
        <v>454</v>
      </c>
      <c r="BM230" s="192" t="s">
        <v>953</v>
      </c>
    </row>
    <row r="231" spans="1:65" s="2" customFormat="1" ht="16.5" customHeight="1">
      <c r="A231" s="36"/>
      <c r="B231" s="37"/>
      <c r="C231" s="227" t="s">
        <v>653</v>
      </c>
      <c r="D231" s="227" t="s">
        <v>465</v>
      </c>
      <c r="E231" s="228" t="s">
        <v>1448</v>
      </c>
      <c r="F231" s="229" t="s">
        <v>1449</v>
      </c>
      <c r="G231" s="230" t="s">
        <v>431</v>
      </c>
      <c r="H231" s="231">
        <v>6</v>
      </c>
      <c r="I231" s="232"/>
      <c r="J231" s="233">
        <f t="shared" si="0"/>
        <v>0</v>
      </c>
      <c r="K231" s="229" t="s">
        <v>1297</v>
      </c>
      <c r="L231" s="234"/>
      <c r="M231" s="235" t="s">
        <v>19</v>
      </c>
      <c r="N231" s="236" t="s">
        <v>47</v>
      </c>
      <c r="O231" s="66"/>
      <c r="P231" s="190">
        <f t="shared" si="1"/>
        <v>0</v>
      </c>
      <c r="Q231" s="190">
        <v>0</v>
      </c>
      <c r="R231" s="190">
        <f t="shared" si="2"/>
        <v>0</v>
      </c>
      <c r="S231" s="190">
        <v>0</v>
      </c>
      <c r="T231" s="191">
        <f t="shared" si="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468</v>
      </c>
      <c r="AT231" s="192" t="s">
        <v>465</v>
      </c>
      <c r="AU231" s="192" t="s">
        <v>83</v>
      </c>
      <c r="AY231" s="19" t="s">
        <v>381</v>
      </c>
      <c r="BE231" s="193">
        <f t="shared" si="4"/>
        <v>0</v>
      </c>
      <c r="BF231" s="193">
        <f t="shared" si="5"/>
        <v>0</v>
      </c>
      <c r="BG231" s="193">
        <f t="shared" si="6"/>
        <v>0</v>
      </c>
      <c r="BH231" s="193">
        <f t="shared" si="7"/>
        <v>0</v>
      </c>
      <c r="BI231" s="193">
        <f t="shared" si="8"/>
        <v>0</v>
      </c>
      <c r="BJ231" s="19" t="s">
        <v>83</v>
      </c>
      <c r="BK231" s="193">
        <f t="shared" si="9"/>
        <v>0</v>
      </c>
      <c r="BL231" s="19" t="s">
        <v>454</v>
      </c>
      <c r="BM231" s="192" t="s">
        <v>961</v>
      </c>
    </row>
    <row r="232" spans="1:65" s="2" customFormat="1" ht="24.2" customHeight="1">
      <c r="A232" s="36"/>
      <c r="B232" s="37"/>
      <c r="C232" s="181" t="s">
        <v>656</v>
      </c>
      <c r="D232" s="181" t="s">
        <v>384</v>
      </c>
      <c r="E232" s="182" t="s">
        <v>1450</v>
      </c>
      <c r="F232" s="183" t="s">
        <v>1451</v>
      </c>
      <c r="G232" s="184" t="s">
        <v>404</v>
      </c>
      <c r="H232" s="185">
        <v>1.8640000000000001</v>
      </c>
      <c r="I232" s="186"/>
      <c r="J232" s="187">
        <f t="shared" si="0"/>
        <v>0</v>
      </c>
      <c r="K232" s="183" t="s">
        <v>1297</v>
      </c>
      <c r="L232" s="41"/>
      <c r="M232" s="188" t="s">
        <v>19</v>
      </c>
      <c r="N232" s="189" t="s">
        <v>47</v>
      </c>
      <c r="O232" s="66"/>
      <c r="P232" s="190">
        <f t="shared" si="1"/>
        <v>0</v>
      </c>
      <c r="Q232" s="190">
        <v>0</v>
      </c>
      <c r="R232" s="190">
        <f t="shared" si="2"/>
        <v>0</v>
      </c>
      <c r="S232" s="190">
        <v>0</v>
      </c>
      <c r="T232" s="191">
        <f t="shared" si="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454</v>
      </c>
      <c r="AT232" s="192" t="s">
        <v>384</v>
      </c>
      <c r="AU232" s="192" t="s">
        <v>83</v>
      </c>
      <c r="AY232" s="19" t="s">
        <v>381</v>
      </c>
      <c r="BE232" s="193">
        <f t="shared" si="4"/>
        <v>0</v>
      </c>
      <c r="BF232" s="193">
        <f t="shared" si="5"/>
        <v>0</v>
      </c>
      <c r="BG232" s="193">
        <f t="shared" si="6"/>
        <v>0</v>
      </c>
      <c r="BH232" s="193">
        <f t="shared" si="7"/>
        <v>0</v>
      </c>
      <c r="BI232" s="193">
        <f t="shared" si="8"/>
        <v>0</v>
      </c>
      <c r="BJ232" s="19" t="s">
        <v>83</v>
      </c>
      <c r="BK232" s="193">
        <f t="shared" si="9"/>
        <v>0</v>
      </c>
      <c r="BL232" s="19" t="s">
        <v>454</v>
      </c>
      <c r="BM232" s="192" t="s">
        <v>969</v>
      </c>
    </row>
    <row r="233" spans="1:65" s="2" customFormat="1" ht="29.25">
      <c r="A233" s="36"/>
      <c r="B233" s="37"/>
      <c r="C233" s="38"/>
      <c r="D233" s="196" t="s">
        <v>1198</v>
      </c>
      <c r="E233" s="38"/>
      <c r="F233" s="253" t="s">
        <v>1452</v>
      </c>
      <c r="G233" s="38"/>
      <c r="H233" s="38"/>
      <c r="I233" s="254"/>
      <c r="J233" s="38"/>
      <c r="K233" s="38"/>
      <c r="L233" s="41"/>
      <c r="M233" s="255"/>
      <c r="N233" s="256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1198</v>
      </c>
      <c r="AU233" s="19" t="s">
        <v>83</v>
      </c>
    </row>
    <row r="234" spans="1:65" s="12" customFormat="1" ht="25.9" customHeight="1">
      <c r="B234" s="165"/>
      <c r="C234" s="166"/>
      <c r="D234" s="167" t="s">
        <v>75</v>
      </c>
      <c r="E234" s="168" t="s">
        <v>1453</v>
      </c>
      <c r="F234" s="168" t="s">
        <v>1454</v>
      </c>
      <c r="G234" s="166"/>
      <c r="H234" s="166"/>
      <c r="I234" s="169"/>
      <c r="J234" s="170">
        <f>BK234</f>
        <v>0</v>
      </c>
      <c r="K234" s="166"/>
      <c r="L234" s="171"/>
      <c r="M234" s="172"/>
      <c r="N234" s="173"/>
      <c r="O234" s="173"/>
      <c r="P234" s="174">
        <f>SUM(P235:P280)</f>
        <v>0</v>
      </c>
      <c r="Q234" s="173"/>
      <c r="R234" s="174">
        <f>SUM(R235:R280)</f>
        <v>0</v>
      </c>
      <c r="S234" s="173"/>
      <c r="T234" s="175">
        <f>SUM(T235:T280)</f>
        <v>0</v>
      </c>
      <c r="AR234" s="176" t="s">
        <v>83</v>
      </c>
      <c r="AT234" s="177" t="s">
        <v>75</v>
      </c>
      <c r="AU234" s="177" t="s">
        <v>76</v>
      </c>
      <c r="AY234" s="176" t="s">
        <v>381</v>
      </c>
      <c r="BK234" s="178">
        <f>SUM(BK235:BK280)</f>
        <v>0</v>
      </c>
    </row>
    <row r="235" spans="1:65" s="2" customFormat="1" ht="24.2" customHeight="1">
      <c r="A235" s="36"/>
      <c r="B235" s="37"/>
      <c r="C235" s="181" t="s">
        <v>659</v>
      </c>
      <c r="D235" s="181" t="s">
        <v>384</v>
      </c>
      <c r="E235" s="182" t="s">
        <v>1301</v>
      </c>
      <c r="F235" s="183" t="s">
        <v>1302</v>
      </c>
      <c r="G235" s="184" t="s">
        <v>387</v>
      </c>
      <c r="H235" s="185">
        <v>12.93</v>
      </c>
      <c r="I235" s="186"/>
      <c r="J235" s="187">
        <f>ROUND(I235*H235,2)</f>
        <v>0</v>
      </c>
      <c r="K235" s="183" t="s">
        <v>1297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389</v>
      </c>
      <c r="AT235" s="192" t="s">
        <v>384</v>
      </c>
      <c r="AU235" s="192" t="s">
        <v>83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977</v>
      </c>
    </row>
    <row r="236" spans="1:65" s="2" customFormat="1" ht="58.5">
      <c r="A236" s="36"/>
      <c r="B236" s="37"/>
      <c r="C236" s="38"/>
      <c r="D236" s="196" t="s">
        <v>1198</v>
      </c>
      <c r="E236" s="38"/>
      <c r="F236" s="253" t="s">
        <v>1303</v>
      </c>
      <c r="G236" s="38"/>
      <c r="H236" s="38"/>
      <c r="I236" s="254"/>
      <c r="J236" s="38"/>
      <c r="K236" s="38"/>
      <c r="L236" s="41"/>
      <c r="M236" s="255"/>
      <c r="N236" s="256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1198</v>
      </c>
      <c r="AU236" s="19" t="s">
        <v>83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1455</v>
      </c>
      <c r="G237" s="206"/>
      <c r="H237" s="209">
        <v>0.16800000000000001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83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4" customFormat="1">
      <c r="B238" s="205"/>
      <c r="C238" s="206"/>
      <c r="D238" s="196" t="s">
        <v>391</v>
      </c>
      <c r="E238" s="207" t="s">
        <v>19</v>
      </c>
      <c r="F238" s="208" t="s">
        <v>1456</v>
      </c>
      <c r="G238" s="206"/>
      <c r="H238" s="209">
        <v>3.32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391</v>
      </c>
      <c r="AU238" s="215" t="s">
        <v>83</v>
      </c>
      <c r="AV238" s="14" t="s">
        <v>85</v>
      </c>
      <c r="AW238" s="14" t="s">
        <v>37</v>
      </c>
      <c r="AX238" s="14" t="s">
        <v>76</v>
      </c>
      <c r="AY238" s="215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1457</v>
      </c>
      <c r="G239" s="206"/>
      <c r="H239" s="209">
        <v>3.1680000000000001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83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4" customFormat="1">
      <c r="B240" s="205"/>
      <c r="C240" s="206"/>
      <c r="D240" s="196" t="s">
        <v>391</v>
      </c>
      <c r="E240" s="207" t="s">
        <v>19</v>
      </c>
      <c r="F240" s="208" t="s">
        <v>1458</v>
      </c>
      <c r="G240" s="206"/>
      <c r="H240" s="209">
        <v>0.4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391</v>
      </c>
      <c r="AU240" s="215" t="s">
        <v>83</v>
      </c>
      <c r="AV240" s="14" t="s">
        <v>85</v>
      </c>
      <c r="AW240" s="14" t="s">
        <v>37</v>
      </c>
      <c r="AX240" s="14" t="s">
        <v>76</v>
      </c>
      <c r="AY240" s="215" t="s">
        <v>381</v>
      </c>
    </row>
    <row r="241" spans="1:65" s="14" customFormat="1">
      <c r="B241" s="205"/>
      <c r="C241" s="206"/>
      <c r="D241" s="196" t="s">
        <v>391</v>
      </c>
      <c r="E241" s="207" t="s">
        <v>19</v>
      </c>
      <c r="F241" s="208" t="s">
        <v>1459</v>
      </c>
      <c r="G241" s="206"/>
      <c r="H241" s="209">
        <v>2.9540000000000002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391</v>
      </c>
      <c r="AU241" s="215" t="s">
        <v>83</v>
      </c>
      <c r="AV241" s="14" t="s">
        <v>85</v>
      </c>
      <c r="AW241" s="14" t="s">
        <v>37</v>
      </c>
      <c r="AX241" s="14" t="s">
        <v>76</v>
      </c>
      <c r="AY241" s="215" t="s">
        <v>381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1460</v>
      </c>
      <c r="G242" s="206"/>
      <c r="H242" s="209">
        <v>0.57999999999999996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83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1461</v>
      </c>
      <c r="G243" s="206"/>
      <c r="H243" s="209">
        <v>2.34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83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1:65" s="15" customFormat="1">
      <c r="B244" s="216"/>
      <c r="C244" s="217"/>
      <c r="D244" s="196" t="s">
        <v>391</v>
      </c>
      <c r="E244" s="218" t="s">
        <v>19</v>
      </c>
      <c r="F244" s="219" t="s">
        <v>394</v>
      </c>
      <c r="G244" s="217"/>
      <c r="H244" s="220">
        <v>12.93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391</v>
      </c>
      <c r="AU244" s="226" t="s">
        <v>83</v>
      </c>
      <c r="AV244" s="15" t="s">
        <v>389</v>
      </c>
      <c r="AW244" s="15" t="s">
        <v>37</v>
      </c>
      <c r="AX244" s="15" t="s">
        <v>83</v>
      </c>
      <c r="AY244" s="226" t="s">
        <v>381</v>
      </c>
    </row>
    <row r="245" spans="1:65" s="2" customFormat="1" ht="24.2" customHeight="1">
      <c r="A245" s="36"/>
      <c r="B245" s="37"/>
      <c r="C245" s="181" t="s">
        <v>663</v>
      </c>
      <c r="D245" s="181" t="s">
        <v>384</v>
      </c>
      <c r="E245" s="182" t="s">
        <v>1307</v>
      </c>
      <c r="F245" s="183" t="s">
        <v>1308</v>
      </c>
      <c r="G245" s="184" t="s">
        <v>387</v>
      </c>
      <c r="H245" s="185">
        <v>6.4649999999999999</v>
      </c>
      <c r="I245" s="186"/>
      <c r="J245" s="187">
        <f>ROUND(I245*H245,2)</f>
        <v>0</v>
      </c>
      <c r="K245" s="183" t="s">
        <v>1297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389</v>
      </c>
      <c r="AT245" s="192" t="s">
        <v>384</v>
      </c>
      <c r="AU245" s="192" t="s">
        <v>83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389</v>
      </c>
      <c r="BM245" s="192" t="s">
        <v>1462</v>
      </c>
    </row>
    <row r="246" spans="1:65" s="2" customFormat="1" ht="58.5">
      <c r="A246" s="36"/>
      <c r="B246" s="37"/>
      <c r="C246" s="38"/>
      <c r="D246" s="196" t="s">
        <v>1198</v>
      </c>
      <c r="E246" s="38"/>
      <c r="F246" s="253" t="s">
        <v>1303</v>
      </c>
      <c r="G246" s="38"/>
      <c r="H246" s="38"/>
      <c r="I246" s="254"/>
      <c r="J246" s="38"/>
      <c r="K246" s="38"/>
      <c r="L246" s="41"/>
      <c r="M246" s="255"/>
      <c r="N246" s="256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1198</v>
      </c>
      <c r="AU246" s="19" t="s">
        <v>83</v>
      </c>
    </row>
    <row r="247" spans="1:65" s="2" customFormat="1" ht="24.2" customHeight="1">
      <c r="A247" s="36"/>
      <c r="B247" s="37"/>
      <c r="C247" s="181" t="s">
        <v>667</v>
      </c>
      <c r="D247" s="181" t="s">
        <v>384</v>
      </c>
      <c r="E247" s="182" t="s">
        <v>1334</v>
      </c>
      <c r="F247" s="183" t="s">
        <v>1335</v>
      </c>
      <c r="G247" s="184" t="s">
        <v>387</v>
      </c>
      <c r="H247" s="185">
        <v>12.54</v>
      </c>
      <c r="I247" s="186"/>
      <c r="J247" s="187">
        <f>ROUND(I247*H247,2)</f>
        <v>0</v>
      </c>
      <c r="K247" s="183" t="s">
        <v>1297</v>
      </c>
      <c r="L247" s="41"/>
      <c r="M247" s="188" t="s">
        <v>19</v>
      </c>
      <c r="N247" s="189" t="s">
        <v>47</v>
      </c>
      <c r="O247" s="66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389</v>
      </c>
      <c r="AT247" s="192" t="s">
        <v>384</v>
      </c>
      <c r="AU247" s="192" t="s">
        <v>83</v>
      </c>
      <c r="AY247" s="19" t="s">
        <v>381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83</v>
      </c>
      <c r="BK247" s="193">
        <f>ROUND(I247*H247,2)</f>
        <v>0</v>
      </c>
      <c r="BL247" s="19" t="s">
        <v>389</v>
      </c>
      <c r="BM247" s="192" t="s">
        <v>1463</v>
      </c>
    </row>
    <row r="248" spans="1:65" s="2" customFormat="1" ht="29.25">
      <c r="A248" s="36"/>
      <c r="B248" s="37"/>
      <c r="C248" s="38"/>
      <c r="D248" s="196" t="s">
        <v>1198</v>
      </c>
      <c r="E248" s="38"/>
      <c r="F248" s="253" t="s">
        <v>1333</v>
      </c>
      <c r="G248" s="38"/>
      <c r="H248" s="38"/>
      <c r="I248" s="254"/>
      <c r="J248" s="38"/>
      <c r="K248" s="38"/>
      <c r="L248" s="41"/>
      <c r="M248" s="255"/>
      <c r="N248" s="256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1198</v>
      </c>
      <c r="AU248" s="19" t="s">
        <v>83</v>
      </c>
    </row>
    <row r="249" spans="1:65" s="2" customFormat="1" ht="37.9" customHeight="1">
      <c r="A249" s="36"/>
      <c r="B249" s="37"/>
      <c r="C249" s="181" t="s">
        <v>671</v>
      </c>
      <c r="D249" s="181" t="s">
        <v>384</v>
      </c>
      <c r="E249" s="182" t="s">
        <v>1336</v>
      </c>
      <c r="F249" s="183" t="s">
        <v>1337</v>
      </c>
      <c r="G249" s="184" t="s">
        <v>387</v>
      </c>
      <c r="H249" s="185">
        <v>125.396</v>
      </c>
      <c r="I249" s="186"/>
      <c r="J249" s="187">
        <f>ROUND(I249*H249,2)</f>
        <v>0</v>
      </c>
      <c r="K249" s="183" t="s">
        <v>1297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1464</v>
      </c>
    </row>
    <row r="250" spans="1:65" s="2" customFormat="1" ht="29.25">
      <c r="A250" s="36"/>
      <c r="B250" s="37"/>
      <c r="C250" s="38"/>
      <c r="D250" s="196" t="s">
        <v>1198</v>
      </c>
      <c r="E250" s="38"/>
      <c r="F250" s="253" t="s">
        <v>1333</v>
      </c>
      <c r="G250" s="38"/>
      <c r="H250" s="38"/>
      <c r="I250" s="254"/>
      <c r="J250" s="38"/>
      <c r="K250" s="38"/>
      <c r="L250" s="41"/>
      <c r="M250" s="255"/>
      <c r="N250" s="256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1198</v>
      </c>
      <c r="AU250" s="19" t="s">
        <v>83</v>
      </c>
    </row>
    <row r="251" spans="1:65" s="14" customFormat="1">
      <c r="B251" s="205"/>
      <c r="C251" s="206"/>
      <c r="D251" s="196" t="s">
        <v>391</v>
      </c>
      <c r="E251" s="207" t="s">
        <v>19</v>
      </c>
      <c r="F251" s="208" t="s">
        <v>1465</v>
      </c>
      <c r="G251" s="206"/>
      <c r="H251" s="209">
        <v>125.396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83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1:65" s="15" customFormat="1">
      <c r="B252" s="216"/>
      <c r="C252" s="217"/>
      <c r="D252" s="196" t="s">
        <v>391</v>
      </c>
      <c r="E252" s="218" t="s">
        <v>19</v>
      </c>
      <c r="F252" s="219" t="s">
        <v>394</v>
      </c>
      <c r="G252" s="217"/>
      <c r="H252" s="220">
        <v>125.396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391</v>
      </c>
      <c r="AU252" s="226" t="s">
        <v>83</v>
      </c>
      <c r="AV252" s="15" t="s">
        <v>389</v>
      </c>
      <c r="AW252" s="15" t="s">
        <v>37</v>
      </c>
      <c r="AX252" s="15" t="s">
        <v>83</v>
      </c>
      <c r="AY252" s="226" t="s">
        <v>381</v>
      </c>
    </row>
    <row r="253" spans="1:65" s="2" customFormat="1" ht="33" customHeight="1">
      <c r="A253" s="36"/>
      <c r="B253" s="37"/>
      <c r="C253" s="181" t="s">
        <v>674</v>
      </c>
      <c r="D253" s="181" t="s">
        <v>384</v>
      </c>
      <c r="E253" s="182" t="s">
        <v>1339</v>
      </c>
      <c r="F253" s="183" t="s">
        <v>1340</v>
      </c>
      <c r="G253" s="184" t="s">
        <v>387</v>
      </c>
      <c r="H253" s="185">
        <v>12.54</v>
      </c>
      <c r="I253" s="186"/>
      <c r="J253" s="187">
        <f>ROUND(I253*H253,2)</f>
        <v>0</v>
      </c>
      <c r="K253" s="183" t="s">
        <v>1297</v>
      </c>
      <c r="L253" s="41"/>
      <c r="M253" s="188" t="s">
        <v>19</v>
      </c>
      <c r="N253" s="189" t="s">
        <v>47</v>
      </c>
      <c r="O253" s="66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389</v>
      </c>
      <c r="AT253" s="192" t="s">
        <v>384</v>
      </c>
      <c r="AU253" s="192" t="s">
        <v>83</v>
      </c>
      <c r="AY253" s="19" t="s">
        <v>381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83</v>
      </c>
      <c r="BK253" s="193">
        <f>ROUND(I253*H253,2)</f>
        <v>0</v>
      </c>
      <c r="BL253" s="19" t="s">
        <v>389</v>
      </c>
      <c r="BM253" s="192" t="s">
        <v>1466</v>
      </c>
    </row>
    <row r="254" spans="1:65" s="2" customFormat="1" ht="33" customHeight="1">
      <c r="A254" s="36"/>
      <c r="B254" s="37"/>
      <c r="C254" s="181" t="s">
        <v>678</v>
      </c>
      <c r="D254" s="181" t="s">
        <v>384</v>
      </c>
      <c r="E254" s="182" t="s">
        <v>1341</v>
      </c>
      <c r="F254" s="183" t="s">
        <v>1342</v>
      </c>
      <c r="G254" s="184" t="s">
        <v>387</v>
      </c>
      <c r="H254" s="185">
        <v>12.54</v>
      </c>
      <c r="I254" s="186"/>
      <c r="J254" s="187">
        <f>ROUND(I254*H254,2)</f>
        <v>0</v>
      </c>
      <c r="K254" s="183" t="s">
        <v>1297</v>
      </c>
      <c r="L254" s="41"/>
      <c r="M254" s="188" t="s">
        <v>19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389</v>
      </c>
      <c r="AT254" s="192" t="s">
        <v>384</v>
      </c>
      <c r="AU254" s="192" t="s">
        <v>83</v>
      </c>
      <c r="AY254" s="19" t="s">
        <v>381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83</v>
      </c>
      <c r="BK254" s="193">
        <f>ROUND(I254*H254,2)</f>
        <v>0</v>
      </c>
      <c r="BL254" s="19" t="s">
        <v>389</v>
      </c>
      <c r="BM254" s="192" t="s">
        <v>1467</v>
      </c>
    </row>
    <row r="255" spans="1:65" s="2" customFormat="1" ht="24.2" customHeight="1">
      <c r="A255" s="36"/>
      <c r="B255" s="37"/>
      <c r="C255" s="181" t="s">
        <v>682</v>
      </c>
      <c r="D255" s="181" t="s">
        <v>384</v>
      </c>
      <c r="E255" s="182" t="s">
        <v>1343</v>
      </c>
      <c r="F255" s="183" t="s">
        <v>1344</v>
      </c>
      <c r="G255" s="184" t="s">
        <v>387</v>
      </c>
      <c r="H255" s="185">
        <v>0.39</v>
      </c>
      <c r="I255" s="186"/>
      <c r="J255" s="187">
        <f>ROUND(I255*H255,2)</f>
        <v>0</v>
      </c>
      <c r="K255" s="183" t="s">
        <v>1297</v>
      </c>
      <c r="L255" s="41"/>
      <c r="M255" s="188" t="s">
        <v>19</v>
      </c>
      <c r="N255" s="189" t="s">
        <v>47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389</v>
      </c>
      <c r="AT255" s="192" t="s">
        <v>384</v>
      </c>
      <c r="AU255" s="192" t="s">
        <v>83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389</v>
      </c>
      <c r="BM255" s="192" t="s">
        <v>1468</v>
      </c>
    </row>
    <row r="256" spans="1:65" s="2" customFormat="1" ht="39">
      <c r="A256" s="36"/>
      <c r="B256" s="37"/>
      <c r="C256" s="38"/>
      <c r="D256" s="196" t="s">
        <v>1198</v>
      </c>
      <c r="E256" s="38"/>
      <c r="F256" s="253" t="s">
        <v>1345</v>
      </c>
      <c r="G256" s="38"/>
      <c r="H256" s="38"/>
      <c r="I256" s="254"/>
      <c r="J256" s="38"/>
      <c r="K256" s="38"/>
      <c r="L256" s="41"/>
      <c r="M256" s="255"/>
      <c r="N256" s="256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1198</v>
      </c>
      <c r="AU256" s="19" t="s">
        <v>83</v>
      </c>
    </row>
    <row r="257" spans="1:65" s="14" customFormat="1">
      <c r="B257" s="205"/>
      <c r="C257" s="206"/>
      <c r="D257" s="196" t="s">
        <v>391</v>
      </c>
      <c r="E257" s="207" t="s">
        <v>19</v>
      </c>
      <c r="F257" s="208" t="s">
        <v>1469</v>
      </c>
      <c r="G257" s="206"/>
      <c r="H257" s="209">
        <v>0.03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83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1:65" s="14" customFormat="1">
      <c r="B258" s="205"/>
      <c r="C258" s="206"/>
      <c r="D258" s="196" t="s">
        <v>391</v>
      </c>
      <c r="E258" s="207" t="s">
        <v>19</v>
      </c>
      <c r="F258" s="208" t="s">
        <v>1470</v>
      </c>
      <c r="G258" s="206"/>
      <c r="H258" s="209">
        <v>0.36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391</v>
      </c>
      <c r="AU258" s="215" t="s">
        <v>83</v>
      </c>
      <c r="AV258" s="14" t="s">
        <v>85</v>
      </c>
      <c r="AW258" s="14" t="s">
        <v>37</v>
      </c>
      <c r="AX258" s="14" t="s">
        <v>76</v>
      </c>
      <c r="AY258" s="215" t="s">
        <v>381</v>
      </c>
    </row>
    <row r="259" spans="1:65" s="15" customFormat="1">
      <c r="B259" s="216"/>
      <c r="C259" s="217"/>
      <c r="D259" s="196" t="s">
        <v>391</v>
      </c>
      <c r="E259" s="218" t="s">
        <v>19</v>
      </c>
      <c r="F259" s="219" t="s">
        <v>394</v>
      </c>
      <c r="G259" s="217"/>
      <c r="H259" s="220">
        <v>0.39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391</v>
      </c>
      <c r="AU259" s="226" t="s">
        <v>83</v>
      </c>
      <c r="AV259" s="15" t="s">
        <v>389</v>
      </c>
      <c r="AW259" s="15" t="s">
        <v>37</v>
      </c>
      <c r="AX259" s="15" t="s">
        <v>83</v>
      </c>
      <c r="AY259" s="226" t="s">
        <v>381</v>
      </c>
    </row>
    <row r="260" spans="1:65" s="2" customFormat="1" ht="24.2" customHeight="1">
      <c r="A260" s="36"/>
      <c r="B260" s="37"/>
      <c r="C260" s="181" t="s">
        <v>686</v>
      </c>
      <c r="D260" s="181" t="s">
        <v>384</v>
      </c>
      <c r="E260" s="182" t="s">
        <v>1346</v>
      </c>
      <c r="F260" s="183" t="s">
        <v>1347</v>
      </c>
      <c r="G260" s="184" t="s">
        <v>387</v>
      </c>
      <c r="H260" s="185">
        <v>9.8859999999999992</v>
      </c>
      <c r="I260" s="186"/>
      <c r="J260" s="187">
        <f>ROUND(I260*H260,2)</f>
        <v>0</v>
      </c>
      <c r="K260" s="183" t="s">
        <v>1297</v>
      </c>
      <c r="L260" s="41"/>
      <c r="M260" s="188" t="s">
        <v>19</v>
      </c>
      <c r="N260" s="189" t="s">
        <v>47</v>
      </c>
      <c r="O260" s="66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389</v>
      </c>
      <c r="AT260" s="192" t="s">
        <v>384</v>
      </c>
      <c r="AU260" s="192" t="s">
        <v>83</v>
      </c>
      <c r="AY260" s="19" t="s">
        <v>381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83</v>
      </c>
      <c r="BK260" s="193">
        <f>ROUND(I260*H260,2)</f>
        <v>0</v>
      </c>
      <c r="BL260" s="19" t="s">
        <v>389</v>
      </c>
      <c r="BM260" s="192" t="s">
        <v>1471</v>
      </c>
    </row>
    <row r="261" spans="1:65" s="2" customFormat="1" ht="39">
      <c r="A261" s="36"/>
      <c r="B261" s="37"/>
      <c r="C261" s="38"/>
      <c r="D261" s="196" t="s">
        <v>1198</v>
      </c>
      <c r="E261" s="38"/>
      <c r="F261" s="253" t="s">
        <v>1348</v>
      </c>
      <c r="G261" s="38"/>
      <c r="H261" s="38"/>
      <c r="I261" s="254"/>
      <c r="J261" s="38"/>
      <c r="K261" s="38"/>
      <c r="L261" s="41"/>
      <c r="M261" s="255"/>
      <c r="N261" s="256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1198</v>
      </c>
      <c r="AU261" s="19" t="s">
        <v>83</v>
      </c>
    </row>
    <row r="262" spans="1:65" s="14" customFormat="1">
      <c r="B262" s="205"/>
      <c r="C262" s="206"/>
      <c r="D262" s="196" t="s">
        <v>391</v>
      </c>
      <c r="E262" s="207" t="s">
        <v>19</v>
      </c>
      <c r="F262" s="208" t="s">
        <v>1472</v>
      </c>
      <c r="G262" s="206"/>
      <c r="H262" s="209">
        <v>0.112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391</v>
      </c>
      <c r="AU262" s="215" t="s">
        <v>83</v>
      </c>
      <c r="AV262" s="14" t="s">
        <v>85</v>
      </c>
      <c r="AW262" s="14" t="s">
        <v>37</v>
      </c>
      <c r="AX262" s="14" t="s">
        <v>76</v>
      </c>
      <c r="AY262" s="215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1473</v>
      </c>
      <c r="G263" s="206"/>
      <c r="H263" s="209">
        <v>2.4900000000000002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83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1474</v>
      </c>
      <c r="G264" s="206"/>
      <c r="H264" s="209">
        <v>2.508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83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4" customFormat="1">
      <c r="B265" s="205"/>
      <c r="C265" s="206"/>
      <c r="D265" s="196" t="s">
        <v>391</v>
      </c>
      <c r="E265" s="207" t="s">
        <v>19</v>
      </c>
      <c r="F265" s="208" t="s">
        <v>1475</v>
      </c>
      <c r="G265" s="206"/>
      <c r="H265" s="209">
        <v>0.32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83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1:65" s="14" customFormat="1">
      <c r="B266" s="205"/>
      <c r="C266" s="206"/>
      <c r="D266" s="196" t="s">
        <v>391</v>
      </c>
      <c r="E266" s="207" t="s">
        <v>19</v>
      </c>
      <c r="F266" s="208" t="s">
        <v>1476</v>
      </c>
      <c r="G266" s="206"/>
      <c r="H266" s="209">
        <v>2.3860000000000001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83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1:65" s="14" customFormat="1">
      <c r="B267" s="205"/>
      <c r="C267" s="206"/>
      <c r="D267" s="196" t="s">
        <v>391</v>
      </c>
      <c r="E267" s="207" t="s">
        <v>19</v>
      </c>
      <c r="F267" s="208" t="s">
        <v>1477</v>
      </c>
      <c r="G267" s="206"/>
      <c r="H267" s="209">
        <v>0.45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83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1:65" s="14" customFormat="1">
      <c r="B268" s="205"/>
      <c r="C268" s="206"/>
      <c r="D268" s="196" t="s">
        <v>391</v>
      </c>
      <c r="E268" s="207" t="s">
        <v>19</v>
      </c>
      <c r="F268" s="208" t="s">
        <v>1478</v>
      </c>
      <c r="G268" s="206"/>
      <c r="H268" s="209">
        <v>1.62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391</v>
      </c>
      <c r="AU268" s="215" t="s">
        <v>83</v>
      </c>
      <c r="AV268" s="14" t="s">
        <v>85</v>
      </c>
      <c r="AW268" s="14" t="s">
        <v>37</v>
      </c>
      <c r="AX268" s="14" t="s">
        <v>76</v>
      </c>
      <c r="AY268" s="215" t="s">
        <v>381</v>
      </c>
    </row>
    <row r="269" spans="1:65" s="15" customFormat="1">
      <c r="B269" s="216"/>
      <c r="C269" s="217"/>
      <c r="D269" s="196" t="s">
        <v>391</v>
      </c>
      <c r="E269" s="218" t="s">
        <v>19</v>
      </c>
      <c r="F269" s="219" t="s">
        <v>394</v>
      </c>
      <c r="G269" s="217"/>
      <c r="H269" s="220">
        <v>9.8859999999999992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391</v>
      </c>
      <c r="AU269" s="226" t="s">
        <v>83</v>
      </c>
      <c r="AV269" s="15" t="s">
        <v>389</v>
      </c>
      <c r="AW269" s="15" t="s">
        <v>37</v>
      </c>
      <c r="AX269" s="15" t="s">
        <v>83</v>
      </c>
      <c r="AY269" s="226" t="s">
        <v>381</v>
      </c>
    </row>
    <row r="270" spans="1:65" s="2" customFormat="1" ht="16.5" customHeight="1">
      <c r="A270" s="36"/>
      <c r="B270" s="37"/>
      <c r="C270" s="181" t="s">
        <v>690</v>
      </c>
      <c r="D270" s="181" t="s">
        <v>384</v>
      </c>
      <c r="E270" s="182" t="s">
        <v>1352</v>
      </c>
      <c r="F270" s="183" t="s">
        <v>1353</v>
      </c>
      <c r="G270" s="184" t="s">
        <v>387</v>
      </c>
      <c r="H270" s="185">
        <v>12.54</v>
      </c>
      <c r="I270" s="186"/>
      <c r="J270" s="187">
        <f>ROUND(I270*H270,2)</f>
        <v>0</v>
      </c>
      <c r="K270" s="183" t="s">
        <v>1297</v>
      </c>
      <c r="L270" s="41"/>
      <c r="M270" s="188" t="s">
        <v>19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389</v>
      </c>
      <c r="AT270" s="192" t="s">
        <v>384</v>
      </c>
      <c r="AU270" s="192" t="s">
        <v>83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389</v>
      </c>
      <c r="BM270" s="192" t="s">
        <v>1479</v>
      </c>
    </row>
    <row r="271" spans="1:65" s="2" customFormat="1" ht="24.2" customHeight="1">
      <c r="A271" s="36"/>
      <c r="B271" s="37"/>
      <c r="C271" s="181" t="s">
        <v>696</v>
      </c>
      <c r="D271" s="181" t="s">
        <v>384</v>
      </c>
      <c r="E271" s="182" t="s">
        <v>1359</v>
      </c>
      <c r="F271" s="183" t="s">
        <v>1360</v>
      </c>
      <c r="G271" s="184" t="s">
        <v>387</v>
      </c>
      <c r="H271" s="185">
        <v>2.6539999999999999</v>
      </c>
      <c r="I271" s="186"/>
      <c r="J271" s="187">
        <f>ROUND(I271*H271,2)</f>
        <v>0</v>
      </c>
      <c r="K271" s="183" t="s">
        <v>1297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389</v>
      </c>
      <c r="AT271" s="192" t="s">
        <v>384</v>
      </c>
      <c r="AU271" s="192" t="s">
        <v>83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389</v>
      </c>
      <c r="BM271" s="192" t="s">
        <v>1480</v>
      </c>
    </row>
    <row r="272" spans="1:65" s="2" customFormat="1" ht="19.5">
      <c r="A272" s="36"/>
      <c r="B272" s="37"/>
      <c r="C272" s="38"/>
      <c r="D272" s="196" t="s">
        <v>1198</v>
      </c>
      <c r="E272" s="38"/>
      <c r="F272" s="253" t="s">
        <v>1361</v>
      </c>
      <c r="G272" s="38"/>
      <c r="H272" s="38"/>
      <c r="I272" s="254"/>
      <c r="J272" s="38"/>
      <c r="K272" s="38"/>
      <c r="L272" s="41"/>
      <c r="M272" s="255"/>
      <c r="N272" s="256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1198</v>
      </c>
      <c r="AU272" s="19" t="s">
        <v>83</v>
      </c>
    </row>
    <row r="273" spans="1:65" s="14" customFormat="1">
      <c r="B273" s="205"/>
      <c r="C273" s="206"/>
      <c r="D273" s="196" t="s">
        <v>391</v>
      </c>
      <c r="E273" s="207" t="s">
        <v>19</v>
      </c>
      <c r="F273" s="208" t="s">
        <v>1481</v>
      </c>
      <c r="G273" s="206"/>
      <c r="H273" s="209">
        <v>5.6000000000000001E-2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391</v>
      </c>
      <c r="AU273" s="215" t="s">
        <v>83</v>
      </c>
      <c r="AV273" s="14" t="s">
        <v>85</v>
      </c>
      <c r="AW273" s="14" t="s">
        <v>37</v>
      </c>
      <c r="AX273" s="14" t="s">
        <v>76</v>
      </c>
      <c r="AY273" s="215" t="s">
        <v>381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1482</v>
      </c>
      <c r="G274" s="206"/>
      <c r="H274" s="209">
        <v>0.83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83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1483</v>
      </c>
      <c r="G275" s="206"/>
      <c r="H275" s="209">
        <v>0.66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83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1484</v>
      </c>
      <c r="G276" s="206"/>
      <c r="H276" s="209">
        <v>0.08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83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4" customFormat="1">
      <c r="B277" s="205"/>
      <c r="C277" s="206"/>
      <c r="D277" s="196" t="s">
        <v>391</v>
      </c>
      <c r="E277" s="207" t="s">
        <v>19</v>
      </c>
      <c r="F277" s="208" t="s">
        <v>1485</v>
      </c>
      <c r="G277" s="206"/>
      <c r="H277" s="209">
        <v>0.56799999999999995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83</v>
      </c>
      <c r="AV277" s="14" t="s">
        <v>85</v>
      </c>
      <c r="AW277" s="14" t="s">
        <v>37</v>
      </c>
      <c r="AX277" s="14" t="s">
        <v>76</v>
      </c>
      <c r="AY277" s="215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1486</v>
      </c>
      <c r="G278" s="206"/>
      <c r="H278" s="209">
        <v>0.1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83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4" customFormat="1">
      <c r="B279" s="205"/>
      <c r="C279" s="206"/>
      <c r="D279" s="196" t="s">
        <v>391</v>
      </c>
      <c r="E279" s="207" t="s">
        <v>19</v>
      </c>
      <c r="F279" s="208" t="s">
        <v>1487</v>
      </c>
      <c r="G279" s="206"/>
      <c r="H279" s="209">
        <v>0.36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83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1:65" s="15" customFormat="1">
      <c r="B280" s="216"/>
      <c r="C280" s="217"/>
      <c r="D280" s="196" t="s">
        <v>391</v>
      </c>
      <c r="E280" s="218" t="s">
        <v>19</v>
      </c>
      <c r="F280" s="219" t="s">
        <v>394</v>
      </c>
      <c r="G280" s="217"/>
      <c r="H280" s="220">
        <v>2.6539999999999999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391</v>
      </c>
      <c r="AU280" s="226" t="s">
        <v>83</v>
      </c>
      <c r="AV280" s="15" t="s">
        <v>389</v>
      </c>
      <c r="AW280" s="15" t="s">
        <v>37</v>
      </c>
      <c r="AX280" s="15" t="s">
        <v>83</v>
      </c>
      <c r="AY280" s="226" t="s">
        <v>381</v>
      </c>
    </row>
    <row r="281" spans="1:65" s="12" customFormat="1" ht="25.9" customHeight="1">
      <c r="B281" s="165"/>
      <c r="C281" s="166"/>
      <c r="D281" s="167" t="s">
        <v>75</v>
      </c>
      <c r="E281" s="168" t="s">
        <v>1488</v>
      </c>
      <c r="F281" s="168" t="s">
        <v>1489</v>
      </c>
      <c r="G281" s="166"/>
      <c r="H281" s="166"/>
      <c r="I281" s="169"/>
      <c r="J281" s="170">
        <f>BK281</f>
        <v>0</v>
      </c>
      <c r="K281" s="166"/>
      <c r="L281" s="171"/>
      <c r="M281" s="172"/>
      <c r="N281" s="173"/>
      <c r="O281" s="173"/>
      <c r="P281" s="174">
        <f>SUM(P282:P326)</f>
        <v>0</v>
      </c>
      <c r="Q281" s="173"/>
      <c r="R281" s="174">
        <f>SUM(R282:R326)</f>
        <v>0</v>
      </c>
      <c r="S281" s="173"/>
      <c r="T281" s="175">
        <f>SUM(T282:T326)</f>
        <v>0</v>
      </c>
      <c r="AR281" s="176" t="s">
        <v>85</v>
      </c>
      <c r="AT281" s="177" t="s">
        <v>75</v>
      </c>
      <c r="AU281" s="177" t="s">
        <v>76</v>
      </c>
      <c r="AY281" s="176" t="s">
        <v>381</v>
      </c>
      <c r="BK281" s="178">
        <f>SUM(BK282:BK326)</f>
        <v>0</v>
      </c>
    </row>
    <row r="282" spans="1:65" s="2" customFormat="1" ht="37.9" customHeight="1">
      <c r="A282" s="36"/>
      <c r="B282" s="37"/>
      <c r="C282" s="181" t="s">
        <v>701</v>
      </c>
      <c r="D282" s="181" t="s">
        <v>384</v>
      </c>
      <c r="E282" s="182" t="s">
        <v>1490</v>
      </c>
      <c r="F282" s="183" t="s">
        <v>1491</v>
      </c>
      <c r="G282" s="184" t="s">
        <v>422</v>
      </c>
      <c r="H282" s="185">
        <v>39</v>
      </c>
      <c r="I282" s="186"/>
      <c r="J282" s="187">
        <f>ROUND(I282*H282,2)</f>
        <v>0</v>
      </c>
      <c r="K282" s="183" t="s">
        <v>1297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454</v>
      </c>
      <c r="AT282" s="192" t="s">
        <v>384</v>
      </c>
      <c r="AU282" s="192" t="s">
        <v>83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454</v>
      </c>
      <c r="BM282" s="192" t="s">
        <v>1492</v>
      </c>
    </row>
    <row r="283" spans="1:65" s="2" customFormat="1" ht="48.75">
      <c r="A283" s="36"/>
      <c r="B283" s="37"/>
      <c r="C283" s="38"/>
      <c r="D283" s="196" t="s">
        <v>1198</v>
      </c>
      <c r="E283" s="38"/>
      <c r="F283" s="253" t="s">
        <v>1493</v>
      </c>
      <c r="G283" s="38"/>
      <c r="H283" s="38"/>
      <c r="I283" s="254"/>
      <c r="J283" s="38"/>
      <c r="K283" s="38"/>
      <c r="L283" s="41"/>
      <c r="M283" s="255"/>
      <c r="N283" s="256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1198</v>
      </c>
      <c r="AU283" s="19" t="s">
        <v>83</v>
      </c>
    </row>
    <row r="284" spans="1:65" s="2" customFormat="1" ht="37.9" customHeight="1">
      <c r="A284" s="36"/>
      <c r="B284" s="37"/>
      <c r="C284" s="181" t="s">
        <v>705</v>
      </c>
      <c r="D284" s="181" t="s">
        <v>384</v>
      </c>
      <c r="E284" s="182" t="s">
        <v>1494</v>
      </c>
      <c r="F284" s="183" t="s">
        <v>1495</v>
      </c>
      <c r="G284" s="184" t="s">
        <v>422</v>
      </c>
      <c r="H284" s="185">
        <v>37</v>
      </c>
      <c r="I284" s="186"/>
      <c r="J284" s="187">
        <f>ROUND(I284*H284,2)</f>
        <v>0</v>
      </c>
      <c r="K284" s="183" t="s">
        <v>1297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454</v>
      </c>
      <c r="AT284" s="192" t="s">
        <v>384</v>
      </c>
      <c r="AU284" s="192" t="s">
        <v>83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454</v>
      </c>
      <c r="BM284" s="192" t="s">
        <v>1496</v>
      </c>
    </row>
    <row r="285" spans="1:65" s="2" customFormat="1" ht="48.75">
      <c r="A285" s="36"/>
      <c r="B285" s="37"/>
      <c r="C285" s="38"/>
      <c r="D285" s="196" t="s">
        <v>1198</v>
      </c>
      <c r="E285" s="38"/>
      <c r="F285" s="253" t="s">
        <v>1493</v>
      </c>
      <c r="G285" s="38"/>
      <c r="H285" s="38"/>
      <c r="I285" s="254"/>
      <c r="J285" s="38"/>
      <c r="K285" s="38"/>
      <c r="L285" s="41"/>
      <c r="M285" s="255"/>
      <c r="N285" s="256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1198</v>
      </c>
      <c r="AU285" s="19" t="s">
        <v>83</v>
      </c>
    </row>
    <row r="286" spans="1:65" s="2" customFormat="1" ht="37.9" customHeight="1">
      <c r="A286" s="36"/>
      <c r="B286" s="37"/>
      <c r="C286" s="181" t="s">
        <v>710</v>
      </c>
      <c r="D286" s="181" t="s">
        <v>384</v>
      </c>
      <c r="E286" s="182" t="s">
        <v>1497</v>
      </c>
      <c r="F286" s="183" t="s">
        <v>1498</v>
      </c>
      <c r="G286" s="184" t="s">
        <v>422</v>
      </c>
      <c r="H286" s="185">
        <v>27</v>
      </c>
      <c r="I286" s="186"/>
      <c r="J286" s="187">
        <f>ROUND(I286*H286,2)</f>
        <v>0</v>
      </c>
      <c r="K286" s="183" t="s">
        <v>1297</v>
      </c>
      <c r="L286" s="41"/>
      <c r="M286" s="188" t="s">
        <v>19</v>
      </c>
      <c r="N286" s="189" t="s">
        <v>47</v>
      </c>
      <c r="O286" s="66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454</v>
      </c>
      <c r="AT286" s="192" t="s">
        <v>384</v>
      </c>
      <c r="AU286" s="192" t="s">
        <v>83</v>
      </c>
      <c r="AY286" s="19" t="s">
        <v>381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83</v>
      </c>
      <c r="BK286" s="193">
        <f>ROUND(I286*H286,2)</f>
        <v>0</v>
      </c>
      <c r="BL286" s="19" t="s">
        <v>454</v>
      </c>
      <c r="BM286" s="192" t="s">
        <v>1499</v>
      </c>
    </row>
    <row r="287" spans="1:65" s="2" customFormat="1" ht="48.75">
      <c r="A287" s="36"/>
      <c r="B287" s="37"/>
      <c r="C287" s="38"/>
      <c r="D287" s="196" t="s">
        <v>1198</v>
      </c>
      <c r="E287" s="38"/>
      <c r="F287" s="253" t="s">
        <v>1493</v>
      </c>
      <c r="G287" s="38"/>
      <c r="H287" s="38"/>
      <c r="I287" s="254"/>
      <c r="J287" s="38"/>
      <c r="K287" s="38"/>
      <c r="L287" s="41"/>
      <c r="M287" s="255"/>
      <c r="N287" s="256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1198</v>
      </c>
      <c r="AU287" s="19" t="s">
        <v>83</v>
      </c>
    </row>
    <row r="288" spans="1:65" s="2" customFormat="1" ht="37.9" customHeight="1">
      <c r="A288" s="36"/>
      <c r="B288" s="37"/>
      <c r="C288" s="181" t="s">
        <v>716</v>
      </c>
      <c r="D288" s="181" t="s">
        <v>384</v>
      </c>
      <c r="E288" s="182" t="s">
        <v>1500</v>
      </c>
      <c r="F288" s="183" t="s">
        <v>1501</v>
      </c>
      <c r="G288" s="184" t="s">
        <v>422</v>
      </c>
      <c r="H288" s="185">
        <v>22</v>
      </c>
      <c r="I288" s="186"/>
      <c r="J288" s="187">
        <f>ROUND(I288*H288,2)</f>
        <v>0</v>
      </c>
      <c r="K288" s="183" t="s">
        <v>1297</v>
      </c>
      <c r="L288" s="41"/>
      <c r="M288" s="188" t="s">
        <v>19</v>
      </c>
      <c r="N288" s="189" t="s">
        <v>47</v>
      </c>
      <c r="O288" s="66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454</v>
      </c>
      <c r="AT288" s="192" t="s">
        <v>384</v>
      </c>
      <c r="AU288" s="192" t="s">
        <v>83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454</v>
      </c>
      <c r="BM288" s="192" t="s">
        <v>1502</v>
      </c>
    </row>
    <row r="289" spans="1:65" s="2" customFormat="1" ht="48.75">
      <c r="A289" s="36"/>
      <c r="B289" s="37"/>
      <c r="C289" s="38"/>
      <c r="D289" s="196" t="s">
        <v>1198</v>
      </c>
      <c r="E289" s="38"/>
      <c r="F289" s="253" t="s">
        <v>1493</v>
      </c>
      <c r="G289" s="38"/>
      <c r="H289" s="38"/>
      <c r="I289" s="254"/>
      <c r="J289" s="38"/>
      <c r="K289" s="38"/>
      <c r="L289" s="41"/>
      <c r="M289" s="255"/>
      <c r="N289" s="256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1198</v>
      </c>
      <c r="AU289" s="19" t="s">
        <v>83</v>
      </c>
    </row>
    <row r="290" spans="1:65" s="2" customFormat="1" ht="33" customHeight="1">
      <c r="A290" s="36"/>
      <c r="B290" s="37"/>
      <c r="C290" s="181" t="s">
        <v>722</v>
      </c>
      <c r="D290" s="181" t="s">
        <v>384</v>
      </c>
      <c r="E290" s="182" t="s">
        <v>1503</v>
      </c>
      <c r="F290" s="183" t="s">
        <v>1504</v>
      </c>
      <c r="G290" s="184" t="s">
        <v>422</v>
      </c>
      <c r="H290" s="185">
        <v>15</v>
      </c>
      <c r="I290" s="186"/>
      <c r="J290" s="187">
        <f>ROUND(I290*H290,2)</f>
        <v>0</v>
      </c>
      <c r="K290" s="183" t="s">
        <v>1297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83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454</v>
      </c>
      <c r="BM290" s="192" t="s">
        <v>1505</v>
      </c>
    </row>
    <row r="291" spans="1:65" s="2" customFormat="1" ht="29.25">
      <c r="A291" s="36"/>
      <c r="B291" s="37"/>
      <c r="C291" s="38"/>
      <c r="D291" s="196" t="s">
        <v>1198</v>
      </c>
      <c r="E291" s="38"/>
      <c r="F291" s="253" t="s">
        <v>1506</v>
      </c>
      <c r="G291" s="38"/>
      <c r="H291" s="38"/>
      <c r="I291" s="254"/>
      <c r="J291" s="38"/>
      <c r="K291" s="38"/>
      <c r="L291" s="41"/>
      <c r="M291" s="255"/>
      <c r="N291" s="256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1198</v>
      </c>
      <c r="AU291" s="19" t="s">
        <v>83</v>
      </c>
    </row>
    <row r="292" spans="1:65" s="2" customFormat="1" ht="33" customHeight="1">
      <c r="A292" s="36"/>
      <c r="B292" s="37"/>
      <c r="C292" s="181" t="s">
        <v>726</v>
      </c>
      <c r="D292" s="181" t="s">
        <v>384</v>
      </c>
      <c r="E292" s="182" t="s">
        <v>1507</v>
      </c>
      <c r="F292" s="183" t="s">
        <v>1508</v>
      </c>
      <c r="G292" s="184" t="s">
        <v>422</v>
      </c>
      <c r="H292" s="185">
        <v>32</v>
      </c>
      <c r="I292" s="186"/>
      <c r="J292" s="187">
        <f>ROUND(I292*H292,2)</f>
        <v>0</v>
      </c>
      <c r="K292" s="183" t="s">
        <v>1297</v>
      </c>
      <c r="L292" s="41"/>
      <c r="M292" s="188" t="s">
        <v>19</v>
      </c>
      <c r="N292" s="189" t="s">
        <v>47</v>
      </c>
      <c r="O292" s="66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454</v>
      </c>
      <c r="AT292" s="192" t="s">
        <v>384</v>
      </c>
      <c r="AU292" s="192" t="s">
        <v>83</v>
      </c>
      <c r="AY292" s="19" t="s">
        <v>381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83</v>
      </c>
      <c r="BK292" s="193">
        <f>ROUND(I292*H292,2)</f>
        <v>0</v>
      </c>
      <c r="BL292" s="19" t="s">
        <v>454</v>
      </c>
      <c r="BM292" s="192" t="s">
        <v>1509</v>
      </c>
    </row>
    <row r="293" spans="1:65" s="2" customFormat="1" ht="29.25">
      <c r="A293" s="36"/>
      <c r="B293" s="37"/>
      <c r="C293" s="38"/>
      <c r="D293" s="196" t="s">
        <v>1198</v>
      </c>
      <c r="E293" s="38"/>
      <c r="F293" s="253" t="s">
        <v>1506</v>
      </c>
      <c r="G293" s="38"/>
      <c r="H293" s="38"/>
      <c r="I293" s="254"/>
      <c r="J293" s="38"/>
      <c r="K293" s="38"/>
      <c r="L293" s="41"/>
      <c r="M293" s="255"/>
      <c r="N293" s="256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1198</v>
      </c>
      <c r="AU293" s="19" t="s">
        <v>83</v>
      </c>
    </row>
    <row r="294" spans="1:65" s="2" customFormat="1" ht="33" customHeight="1">
      <c r="A294" s="36"/>
      <c r="B294" s="37"/>
      <c r="C294" s="181" t="s">
        <v>730</v>
      </c>
      <c r="D294" s="181" t="s">
        <v>384</v>
      </c>
      <c r="E294" s="182" t="s">
        <v>1510</v>
      </c>
      <c r="F294" s="183" t="s">
        <v>1511</v>
      </c>
      <c r="G294" s="184" t="s">
        <v>422</v>
      </c>
      <c r="H294" s="185">
        <v>12</v>
      </c>
      <c r="I294" s="186"/>
      <c r="J294" s="187">
        <f>ROUND(I294*H294,2)</f>
        <v>0</v>
      </c>
      <c r="K294" s="183" t="s">
        <v>1297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83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454</v>
      </c>
      <c r="BM294" s="192" t="s">
        <v>1512</v>
      </c>
    </row>
    <row r="295" spans="1:65" s="2" customFormat="1" ht="29.25">
      <c r="A295" s="36"/>
      <c r="B295" s="37"/>
      <c r="C295" s="38"/>
      <c r="D295" s="196" t="s">
        <v>1198</v>
      </c>
      <c r="E295" s="38"/>
      <c r="F295" s="253" t="s">
        <v>1506</v>
      </c>
      <c r="G295" s="38"/>
      <c r="H295" s="38"/>
      <c r="I295" s="254"/>
      <c r="J295" s="38"/>
      <c r="K295" s="38"/>
      <c r="L295" s="41"/>
      <c r="M295" s="255"/>
      <c r="N295" s="256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1198</v>
      </c>
      <c r="AU295" s="19" t="s">
        <v>83</v>
      </c>
    </row>
    <row r="296" spans="1:65" s="2" customFormat="1" ht="33" customHeight="1">
      <c r="A296" s="36"/>
      <c r="B296" s="37"/>
      <c r="C296" s="181" t="s">
        <v>734</v>
      </c>
      <c r="D296" s="181" t="s">
        <v>384</v>
      </c>
      <c r="E296" s="182" t="s">
        <v>1513</v>
      </c>
      <c r="F296" s="183" t="s">
        <v>1514</v>
      </c>
      <c r="G296" s="184" t="s">
        <v>422</v>
      </c>
      <c r="H296" s="185">
        <v>18</v>
      </c>
      <c r="I296" s="186"/>
      <c r="J296" s="187">
        <f>ROUND(I296*H296,2)</f>
        <v>0</v>
      </c>
      <c r="K296" s="183" t="s">
        <v>1297</v>
      </c>
      <c r="L296" s="41"/>
      <c r="M296" s="188" t="s">
        <v>19</v>
      </c>
      <c r="N296" s="189" t="s">
        <v>47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454</v>
      </c>
      <c r="AT296" s="192" t="s">
        <v>384</v>
      </c>
      <c r="AU296" s="192" t="s">
        <v>83</v>
      </c>
      <c r="AY296" s="19" t="s">
        <v>381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83</v>
      </c>
      <c r="BK296" s="193">
        <f>ROUND(I296*H296,2)</f>
        <v>0</v>
      </c>
      <c r="BL296" s="19" t="s">
        <v>454</v>
      </c>
      <c r="BM296" s="192" t="s">
        <v>1515</v>
      </c>
    </row>
    <row r="297" spans="1:65" s="2" customFormat="1" ht="29.25">
      <c r="A297" s="36"/>
      <c r="B297" s="37"/>
      <c r="C297" s="38"/>
      <c r="D297" s="196" t="s">
        <v>1198</v>
      </c>
      <c r="E297" s="38"/>
      <c r="F297" s="253" t="s">
        <v>1506</v>
      </c>
      <c r="G297" s="38"/>
      <c r="H297" s="38"/>
      <c r="I297" s="254"/>
      <c r="J297" s="38"/>
      <c r="K297" s="38"/>
      <c r="L297" s="41"/>
      <c r="M297" s="255"/>
      <c r="N297" s="256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1198</v>
      </c>
      <c r="AU297" s="19" t="s">
        <v>83</v>
      </c>
    </row>
    <row r="298" spans="1:65" s="2" customFormat="1" ht="24.2" customHeight="1">
      <c r="A298" s="36"/>
      <c r="B298" s="37"/>
      <c r="C298" s="181" t="s">
        <v>740</v>
      </c>
      <c r="D298" s="181" t="s">
        <v>384</v>
      </c>
      <c r="E298" s="182" t="s">
        <v>1516</v>
      </c>
      <c r="F298" s="183" t="s">
        <v>1517</v>
      </c>
      <c r="G298" s="184" t="s">
        <v>422</v>
      </c>
      <c r="H298" s="185">
        <v>29</v>
      </c>
      <c r="I298" s="186"/>
      <c r="J298" s="187">
        <f>ROUND(I298*H298,2)</f>
        <v>0</v>
      </c>
      <c r="K298" s="183" t="s">
        <v>1297</v>
      </c>
      <c r="L298" s="41"/>
      <c r="M298" s="188" t="s">
        <v>19</v>
      </c>
      <c r="N298" s="189" t="s">
        <v>47</v>
      </c>
      <c r="O298" s="66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454</v>
      </c>
      <c r="AT298" s="192" t="s">
        <v>384</v>
      </c>
      <c r="AU298" s="192" t="s">
        <v>83</v>
      </c>
      <c r="AY298" s="19" t="s">
        <v>381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83</v>
      </c>
      <c r="BK298" s="193">
        <f>ROUND(I298*H298,2)</f>
        <v>0</v>
      </c>
      <c r="BL298" s="19" t="s">
        <v>454</v>
      </c>
      <c r="BM298" s="192" t="s">
        <v>1518</v>
      </c>
    </row>
    <row r="299" spans="1:65" s="14" customFormat="1">
      <c r="B299" s="205"/>
      <c r="C299" s="206"/>
      <c r="D299" s="196" t="s">
        <v>391</v>
      </c>
      <c r="E299" s="207" t="s">
        <v>19</v>
      </c>
      <c r="F299" s="208" t="s">
        <v>1519</v>
      </c>
      <c r="G299" s="206"/>
      <c r="H299" s="209">
        <v>29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391</v>
      </c>
      <c r="AU299" s="215" t="s">
        <v>83</v>
      </c>
      <c r="AV299" s="14" t="s">
        <v>85</v>
      </c>
      <c r="AW299" s="14" t="s">
        <v>37</v>
      </c>
      <c r="AX299" s="14" t="s">
        <v>76</v>
      </c>
      <c r="AY299" s="215" t="s">
        <v>381</v>
      </c>
    </row>
    <row r="300" spans="1:65" s="15" customFormat="1">
      <c r="B300" s="216"/>
      <c r="C300" s="217"/>
      <c r="D300" s="196" t="s">
        <v>391</v>
      </c>
      <c r="E300" s="218" t="s">
        <v>19</v>
      </c>
      <c r="F300" s="219" t="s">
        <v>394</v>
      </c>
      <c r="G300" s="217"/>
      <c r="H300" s="220">
        <v>29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391</v>
      </c>
      <c r="AU300" s="226" t="s">
        <v>83</v>
      </c>
      <c r="AV300" s="15" t="s">
        <v>389</v>
      </c>
      <c r="AW300" s="15" t="s">
        <v>37</v>
      </c>
      <c r="AX300" s="15" t="s">
        <v>83</v>
      </c>
      <c r="AY300" s="226" t="s">
        <v>381</v>
      </c>
    </row>
    <row r="301" spans="1:65" s="2" customFormat="1" ht="24.2" customHeight="1">
      <c r="A301" s="36"/>
      <c r="B301" s="37"/>
      <c r="C301" s="181" t="s">
        <v>745</v>
      </c>
      <c r="D301" s="181" t="s">
        <v>384</v>
      </c>
      <c r="E301" s="182" t="s">
        <v>1520</v>
      </c>
      <c r="F301" s="183" t="s">
        <v>1521</v>
      </c>
      <c r="G301" s="184" t="s">
        <v>422</v>
      </c>
      <c r="H301" s="185">
        <v>19</v>
      </c>
      <c r="I301" s="186"/>
      <c r="J301" s="187">
        <f>ROUND(I301*H301,2)</f>
        <v>0</v>
      </c>
      <c r="K301" s="183" t="s">
        <v>1297</v>
      </c>
      <c r="L301" s="41"/>
      <c r="M301" s="188" t="s">
        <v>19</v>
      </c>
      <c r="N301" s="189" t="s">
        <v>47</v>
      </c>
      <c r="O301" s="6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454</v>
      </c>
      <c r="AT301" s="192" t="s">
        <v>384</v>
      </c>
      <c r="AU301" s="192" t="s">
        <v>83</v>
      </c>
      <c r="AY301" s="19" t="s">
        <v>381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83</v>
      </c>
      <c r="BK301" s="193">
        <f>ROUND(I301*H301,2)</f>
        <v>0</v>
      </c>
      <c r="BL301" s="19" t="s">
        <v>454</v>
      </c>
      <c r="BM301" s="192" t="s">
        <v>1522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1523</v>
      </c>
      <c r="G302" s="206"/>
      <c r="H302" s="209">
        <v>19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83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5" customFormat="1">
      <c r="B303" s="216"/>
      <c r="C303" s="217"/>
      <c r="D303" s="196" t="s">
        <v>391</v>
      </c>
      <c r="E303" s="218" t="s">
        <v>19</v>
      </c>
      <c r="F303" s="219" t="s">
        <v>394</v>
      </c>
      <c r="G303" s="217"/>
      <c r="H303" s="220">
        <v>19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391</v>
      </c>
      <c r="AU303" s="226" t="s">
        <v>83</v>
      </c>
      <c r="AV303" s="15" t="s">
        <v>389</v>
      </c>
      <c r="AW303" s="15" t="s">
        <v>37</v>
      </c>
      <c r="AX303" s="15" t="s">
        <v>83</v>
      </c>
      <c r="AY303" s="226" t="s">
        <v>381</v>
      </c>
    </row>
    <row r="304" spans="1:65" s="2" customFormat="1" ht="16.5" customHeight="1">
      <c r="A304" s="36"/>
      <c r="B304" s="37"/>
      <c r="C304" s="181" t="s">
        <v>751</v>
      </c>
      <c r="D304" s="181" t="s">
        <v>384</v>
      </c>
      <c r="E304" s="182" t="s">
        <v>1524</v>
      </c>
      <c r="F304" s="183" t="s">
        <v>1525</v>
      </c>
      <c r="G304" s="184" t="s">
        <v>431</v>
      </c>
      <c r="H304" s="185">
        <v>30</v>
      </c>
      <c r="I304" s="186"/>
      <c r="J304" s="187">
        <f t="shared" ref="J304:J310" si="10">ROUND(I304*H304,2)</f>
        <v>0</v>
      </c>
      <c r="K304" s="183" t="s">
        <v>1297</v>
      </c>
      <c r="L304" s="41"/>
      <c r="M304" s="188" t="s">
        <v>19</v>
      </c>
      <c r="N304" s="189" t="s">
        <v>47</v>
      </c>
      <c r="O304" s="66"/>
      <c r="P304" s="190">
        <f t="shared" ref="P304:P310" si="11">O304*H304</f>
        <v>0</v>
      </c>
      <c r="Q304" s="190">
        <v>0</v>
      </c>
      <c r="R304" s="190">
        <f t="shared" ref="R304:R310" si="12">Q304*H304</f>
        <v>0</v>
      </c>
      <c r="S304" s="190">
        <v>0</v>
      </c>
      <c r="T304" s="191">
        <f t="shared" ref="T304:T310" si="13"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454</v>
      </c>
      <c r="AT304" s="192" t="s">
        <v>384</v>
      </c>
      <c r="AU304" s="192" t="s">
        <v>83</v>
      </c>
      <c r="AY304" s="19" t="s">
        <v>381</v>
      </c>
      <c r="BE304" s="193">
        <f t="shared" ref="BE304:BE310" si="14">IF(N304="základní",J304,0)</f>
        <v>0</v>
      </c>
      <c r="BF304" s="193">
        <f t="shared" ref="BF304:BF310" si="15">IF(N304="snížená",J304,0)</f>
        <v>0</v>
      </c>
      <c r="BG304" s="193">
        <f t="shared" ref="BG304:BG310" si="16">IF(N304="zákl. přenesená",J304,0)</f>
        <v>0</v>
      </c>
      <c r="BH304" s="193">
        <f t="shared" ref="BH304:BH310" si="17">IF(N304="sníž. přenesená",J304,0)</f>
        <v>0</v>
      </c>
      <c r="BI304" s="193">
        <f t="shared" ref="BI304:BI310" si="18">IF(N304="nulová",J304,0)</f>
        <v>0</v>
      </c>
      <c r="BJ304" s="19" t="s">
        <v>83</v>
      </c>
      <c r="BK304" s="193">
        <f t="shared" ref="BK304:BK310" si="19">ROUND(I304*H304,2)</f>
        <v>0</v>
      </c>
      <c r="BL304" s="19" t="s">
        <v>454</v>
      </c>
      <c r="BM304" s="192" t="s">
        <v>1526</v>
      </c>
    </row>
    <row r="305" spans="1:65" s="2" customFormat="1" ht="24.2" customHeight="1">
      <c r="A305" s="36"/>
      <c r="B305" s="37"/>
      <c r="C305" s="181" t="s">
        <v>756</v>
      </c>
      <c r="D305" s="181" t="s">
        <v>384</v>
      </c>
      <c r="E305" s="182" t="s">
        <v>1527</v>
      </c>
      <c r="F305" s="183" t="s">
        <v>1528</v>
      </c>
      <c r="G305" s="184" t="s">
        <v>431</v>
      </c>
      <c r="H305" s="185">
        <v>2</v>
      </c>
      <c r="I305" s="186"/>
      <c r="J305" s="187">
        <f t="shared" si="10"/>
        <v>0</v>
      </c>
      <c r="K305" s="183" t="s">
        <v>1297</v>
      </c>
      <c r="L305" s="41"/>
      <c r="M305" s="188" t="s">
        <v>19</v>
      </c>
      <c r="N305" s="189" t="s">
        <v>47</v>
      </c>
      <c r="O305" s="66"/>
      <c r="P305" s="190">
        <f t="shared" si="11"/>
        <v>0</v>
      </c>
      <c r="Q305" s="190">
        <v>0</v>
      </c>
      <c r="R305" s="190">
        <f t="shared" si="12"/>
        <v>0</v>
      </c>
      <c r="S305" s="190">
        <v>0</v>
      </c>
      <c r="T305" s="191">
        <f t="shared" si="1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454</v>
      </c>
      <c r="AT305" s="192" t="s">
        <v>384</v>
      </c>
      <c r="AU305" s="192" t="s">
        <v>83</v>
      </c>
      <c r="AY305" s="19" t="s">
        <v>381</v>
      </c>
      <c r="BE305" s="193">
        <f t="shared" si="14"/>
        <v>0</v>
      </c>
      <c r="BF305" s="193">
        <f t="shared" si="15"/>
        <v>0</v>
      </c>
      <c r="BG305" s="193">
        <f t="shared" si="16"/>
        <v>0</v>
      </c>
      <c r="BH305" s="193">
        <f t="shared" si="17"/>
        <v>0</v>
      </c>
      <c r="BI305" s="193">
        <f t="shared" si="18"/>
        <v>0</v>
      </c>
      <c r="BJ305" s="19" t="s">
        <v>83</v>
      </c>
      <c r="BK305" s="193">
        <f t="shared" si="19"/>
        <v>0</v>
      </c>
      <c r="BL305" s="19" t="s">
        <v>454</v>
      </c>
      <c r="BM305" s="192" t="s">
        <v>1529</v>
      </c>
    </row>
    <row r="306" spans="1:65" s="2" customFormat="1" ht="24.2" customHeight="1">
      <c r="A306" s="36"/>
      <c r="B306" s="37"/>
      <c r="C306" s="181" t="s">
        <v>762</v>
      </c>
      <c r="D306" s="181" t="s">
        <v>384</v>
      </c>
      <c r="E306" s="182" t="s">
        <v>1530</v>
      </c>
      <c r="F306" s="183" t="s">
        <v>1531</v>
      </c>
      <c r="G306" s="184" t="s">
        <v>431</v>
      </c>
      <c r="H306" s="185">
        <v>2</v>
      </c>
      <c r="I306" s="186"/>
      <c r="J306" s="187">
        <f t="shared" si="10"/>
        <v>0</v>
      </c>
      <c r="K306" s="183" t="s">
        <v>1297</v>
      </c>
      <c r="L306" s="41"/>
      <c r="M306" s="188" t="s">
        <v>19</v>
      </c>
      <c r="N306" s="189" t="s">
        <v>47</v>
      </c>
      <c r="O306" s="66"/>
      <c r="P306" s="190">
        <f t="shared" si="11"/>
        <v>0</v>
      </c>
      <c r="Q306" s="190">
        <v>0</v>
      </c>
      <c r="R306" s="190">
        <f t="shared" si="12"/>
        <v>0</v>
      </c>
      <c r="S306" s="190">
        <v>0</v>
      </c>
      <c r="T306" s="191">
        <f t="shared" si="1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454</v>
      </c>
      <c r="AT306" s="192" t="s">
        <v>384</v>
      </c>
      <c r="AU306" s="192" t="s">
        <v>83</v>
      </c>
      <c r="AY306" s="19" t="s">
        <v>381</v>
      </c>
      <c r="BE306" s="193">
        <f t="shared" si="14"/>
        <v>0</v>
      </c>
      <c r="BF306" s="193">
        <f t="shared" si="15"/>
        <v>0</v>
      </c>
      <c r="BG306" s="193">
        <f t="shared" si="16"/>
        <v>0</v>
      </c>
      <c r="BH306" s="193">
        <f t="shared" si="17"/>
        <v>0</v>
      </c>
      <c r="BI306" s="193">
        <f t="shared" si="18"/>
        <v>0</v>
      </c>
      <c r="BJ306" s="19" t="s">
        <v>83</v>
      </c>
      <c r="BK306" s="193">
        <f t="shared" si="19"/>
        <v>0</v>
      </c>
      <c r="BL306" s="19" t="s">
        <v>454</v>
      </c>
      <c r="BM306" s="192" t="s">
        <v>1532</v>
      </c>
    </row>
    <row r="307" spans="1:65" s="2" customFormat="1" ht="33" customHeight="1">
      <c r="A307" s="36"/>
      <c r="B307" s="37"/>
      <c r="C307" s="181" t="s">
        <v>768</v>
      </c>
      <c r="D307" s="181" t="s">
        <v>384</v>
      </c>
      <c r="E307" s="182" t="s">
        <v>1533</v>
      </c>
      <c r="F307" s="183" t="s">
        <v>1534</v>
      </c>
      <c r="G307" s="184" t="s">
        <v>431</v>
      </c>
      <c r="H307" s="185">
        <v>1</v>
      </c>
      <c r="I307" s="186"/>
      <c r="J307" s="187">
        <f t="shared" si="10"/>
        <v>0</v>
      </c>
      <c r="K307" s="183" t="s">
        <v>1297</v>
      </c>
      <c r="L307" s="41"/>
      <c r="M307" s="188" t="s">
        <v>19</v>
      </c>
      <c r="N307" s="189" t="s">
        <v>47</v>
      </c>
      <c r="O307" s="66"/>
      <c r="P307" s="190">
        <f t="shared" si="11"/>
        <v>0</v>
      </c>
      <c r="Q307" s="190">
        <v>0</v>
      </c>
      <c r="R307" s="190">
        <f t="shared" si="12"/>
        <v>0</v>
      </c>
      <c r="S307" s="190">
        <v>0</v>
      </c>
      <c r="T307" s="191">
        <f t="shared" si="1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83</v>
      </c>
      <c r="AY307" s="19" t="s">
        <v>381</v>
      </c>
      <c r="BE307" s="193">
        <f t="shared" si="14"/>
        <v>0</v>
      </c>
      <c r="BF307" s="193">
        <f t="shared" si="15"/>
        <v>0</v>
      </c>
      <c r="BG307" s="193">
        <f t="shared" si="16"/>
        <v>0</v>
      </c>
      <c r="BH307" s="193">
        <f t="shared" si="17"/>
        <v>0</v>
      </c>
      <c r="BI307" s="193">
        <f t="shared" si="18"/>
        <v>0</v>
      </c>
      <c r="BJ307" s="19" t="s">
        <v>83</v>
      </c>
      <c r="BK307" s="193">
        <f t="shared" si="19"/>
        <v>0</v>
      </c>
      <c r="BL307" s="19" t="s">
        <v>454</v>
      </c>
      <c r="BM307" s="192" t="s">
        <v>1535</v>
      </c>
    </row>
    <row r="308" spans="1:65" s="2" customFormat="1" ht="33" customHeight="1">
      <c r="A308" s="36"/>
      <c r="B308" s="37"/>
      <c r="C308" s="181" t="s">
        <v>773</v>
      </c>
      <c r="D308" s="181" t="s">
        <v>384</v>
      </c>
      <c r="E308" s="182" t="s">
        <v>1536</v>
      </c>
      <c r="F308" s="183" t="s">
        <v>1537</v>
      </c>
      <c r="G308" s="184" t="s">
        <v>431</v>
      </c>
      <c r="H308" s="185">
        <v>1</v>
      </c>
      <c r="I308" s="186"/>
      <c r="J308" s="187">
        <f t="shared" si="10"/>
        <v>0</v>
      </c>
      <c r="K308" s="183" t="s">
        <v>1297</v>
      </c>
      <c r="L308" s="41"/>
      <c r="M308" s="188" t="s">
        <v>19</v>
      </c>
      <c r="N308" s="189" t="s">
        <v>47</v>
      </c>
      <c r="O308" s="66"/>
      <c r="P308" s="190">
        <f t="shared" si="11"/>
        <v>0</v>
      </c>
      <c r="Q308" s="190">
        <v>0</v>
      </c>
      <c r="R308" s="190">
        <f t="shared" si="12"/>
        <v>0</v>
      </c>
      <c r="S308" s="190">
        <v>0</v>
      </c>
      <c r="T308" s="191">
        <f t="shared" si="1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454</v>
      </c>
      <c r="AT308" s="192" t="s">
        <v>384</v>
      </c>
      <c r="AU308" s="192" t="s">
        <v>83</v>
      </c>
      <c r="AY308" s="19" t="s">
        <v>381</v>
      </c>
      <c r="BE308" s="193">
        <f t="shared" si="14"/>
        <v>0</v>
      </c>
      <c r="BF308" s="193">
        <f t="shared" si="15"/>
        <v>0</v>
      </c>
      <c r="BG308" s="193">
        <f t="shared" si="16"/>
        <v>0</v>
      </c>
      <c r="BH308" s="193">
        <f t="shared" si="17"/>
        <v>0</v>
      </c>
      <c r="BI308" s="193">
        <f t="shared" si="18"/>
        <v>0</v>
      </c>
      <c r="BJ308" s="19" t="s">
        <v>83</v>
      </c>
      <c r="BK308" s="193">
        <f t="shared" si="19"/>
        <v>0</v>
      </c>
      <c r="BL308" s="19" t="s">
        <v>454</v>
      </c>
      <c r="BM308" s="192" t="s">
        <v>1538</v>
      </c>
    </row>
    <row r="309" spans="1:65" s="2" customFormat="1" ht="49.15" customHeight="1">
      <c r="A309" s="36"/>
      <c r="B309" s="37"/>
      <c r="C309" s="181" t="s">
        <v>781</v>
      </c>
      <c r="D309" s="181" t="s">
        <v>384</v>
      </c>
      <c r="E309" s="182" t="s">
        <v>1539</v>
      </c>
      <c r="F309" s="183" t="s">
        <v>1540</v>
      </c>
      <c r="G309" s="184" t="s">
        <v>431</v>
      </c>
      <c r="H309" s="185">
        <v>1</v>
      </c>
      <c r="I309" s="186"/>
      <c r="J309" s="187">
        <f t="shared" si="10"/>
        <v>0</v>
      </c>
      <c r="K309" s="183" t="s">
        <v>1297</v>
      </c>
      <c r="L309" s="41"/>
      <c r="M309" s="188" t="s">
        <v>19</v>
      </c>
      <c r="N309" s="189" t="s">
        <v>47</v>
      </c>
      <c r="O309" s="66"/>
      <c r="P309" s="190">
        <f t="shared" si="11"/>
        <v>0</v>
      </c>
      <c r="Q309" s="190">
        <v>0</v>
      </c>
      <c r="R309" s="190">
        <f t="shared" si="12"/>
        <v>0</v>
      </c>
      <c r="S309" s="190">
        <v>0</v>
      </c>
      <c r="T309" s="191">
        <f t="shared" si="1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 t="shared" si="14"/>
        <v>0</v>
      </c>
      <c r="BF309" s="193">
        <f t="shared" si="15"/>
        <v>0</v>
      </c>
      <c r="BG309" s="193">
        <f t="shared" si="16"/>
        <v>0</v>
      </c>
      <c r="BH309" s="193">
        <f t="shared" si="17"/>
        <v>0</v>
      </c>
      <c r="BI309" s="193">
        <f t="shared" si="18"/>
        <v>0</v>
      </c>
      <c r="BJ309" s="19" t="s">
        <v>83</v>
      </c>
      <c r="BK309" s="193">
        <f t="shared" si="19"/>
        <v>0</v>
      </c>
      <c r="BL309" s="19" t="s">
        <v>454</v>
      </c>
      <c r="BM309" s="192" t="s">
        <v>1541</v>
      </c>
    </row>
    <row r="310" spans="1:65" s="2" customFormat="1" ht="16.5" customHeight="1">
      <c r="A310" s="36"/>
      <c r="B310" s="37"/>
      <c r="C310" s="181" t="s">
        <v>786</v>
      </c>
      <c r="D310" s="181" t="s">
        <v>384</v>
      </c>
      <c r="E310" s="182" t="s">
        <v>1542</v>
      </c>
      <c r="F310" s="183" t="s">
        <v>1543</v>
      </c>
      <c r="G310" s="184" t="s">
        <v>422</v>
      </c>
      <c r="H310" s="185">
        <v>103</v>
      </c>
      <c r="I310" s="186"/>
      <c r="J310" s="187">
        <f t="shared" si="10"/>
        <v>0</v>
      </c>
      <c r="K310" s="183" t="s">
        <v>1297</v>
      </c>
      <c r="L310" s="41"/>
      <c r="M310" s="188" t="s">
        <v>19</v>
      </c>
      <c r="N310" s="189" t="s">
        <v>47</v>
      </c>
      <c r="O310" s="66"/>
      <c r="P310" s="190">
        <f t="shared" si="11"/>
        <v>0</v>
      </c>
      <c r="Q310" s="190">
        <v>0</v>
      </c>
      <c r="R310" s="190">
        <f t="shared" si="12"/>
        <v>0</v>
      </c>
      <c r="S310" s="190">
        <v>0</v>
      </c>
      <c r="T310" s="191">
        <f t="shared" si="1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83</v>
      </c>
      <c r="AY310" s="19" t="s">
        <v>381</v>
      </c>
      <c r="BE310" s="193">
        <f t="shared" si="14"/>
        <v>0</v>
      </c>
      <c r="BF310" s="193">
        <f t="shared" si="15"/>
        <v>0</v>
      </c>
      <c r="BG310" s="193">
        <f t="shared" si="16"/>
        <v>0</v>
      </c>
      <c r="BH310" s="193">
        <f t="shared" si="17"/>
        <v>0</v>
      </c>
      <c r="BI310" s="193">
        <f t="shared" si="18"/>
        <v>0</v>
      </c>
      <c r="BJ310" s="19" t="s">
        <v>83</v>
      </c>
      <c r="BK310" s="193">
        <f t="shared" si="19"/>
        <v>0</v>
      </c>
      <c r="BL310" s="19" t="s">
        <v>454</v>
      </c>
      <c r="BM310" s="192" t="s">
        <v>1544</v>
      </c>
    </row>
    <row r="311" spans="1:65" s="2" customFormat="1" ht="19.5">
      <c r="A311" s="36"/>
      <c r="B311" s="37"/>
      <c r="C311" s="38"/>
      <c r="D311" s="196" t="s">
        <v>1198</v>
      </c>
      <c r="E311" s="38"/>
      <c r="F311" s="253" t="s">
        <v>1545</v>
      </c>
      <c r="G311" s="38"/>
      <c r="H311" s="38"/>
      <c r="I311" s="254"/>
      <c r="J311" s="38"/>
      <c r="K311" s="38"/>
      <c r="L311" s="41"/>
      <c r="M311" s="255"/>
      <c r="N311" s="256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1198</v>
      </c>
      <c r="AU311" s="19" t="s">
        <v>83</v>
      </c>
    </row>
    <row r="312" spans="1:65" s="14" customFormat="1">
      <c r="B312" s="205"/>
      <c r="C312" s="206"/>
      <c r="D312" s="196" t="s">
        <v>391</v>
      </c>
      <c r="E312" s="207" t="s">
        <v>19</v>
      </c>
      <c r="F312" s="208" t="s">
        <v>1546</v>
      </c>
      <c r="G312" s="206"/>
      <c r="H312" s="209">
        <v>103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391</v>
      </c>
      <c r="AU312" s="215" t="s">
        <v>83</v>
      </c>
      <c r="AV312" s="14" t="s">
        <v>85</v>
      </c>
      <c r="AW312" s="14" t="s">
        <v>37</v>
      </c>
      <c r="AX312" s="14" t="s">
        <v>76</v>
      </c>
      <c r="AY312" s="215" t="s">
        <v>381</v>
      </c>
    </row>
    <row r="313" spans="1:65" s="15" customFormat="1">
      <c r="B313" s="216"/>
      <c r="C313" s="217"/>
      <c r="D313" s="196" t="s">
        <v>391</v>
      </c>
      <c r="E313" s="218" t="s">
        <v>19</v>
      </c>
      <c r="F313" s="219" t="s">
        <v>394</v>
      </c>
      <c r="G313" s="217"/>
      <c r="H313" s="220">
        <v>103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391</v>
      </c>
      <c r="AU313" s="226" t="s">
        <v>83</v>
      </c>
      <c r="AV313" s="15" t="s">
        <v>389</v>
      </c>
      <c r="AW313" s="15" t="s">
        <v>37</v>
      </c>
      <c r="AX313" s="15" t="s">
        <v>83</v>
      </c>
      <c r="AY313" s="226" t="s">
        <v>381</v>
      </c>
    </row>
    <row r="314" spans="1:65" s="2" customFormat="1" ht="24.2" customHeight="1">
      <c r="A314" s="36"/>
      <c r="B314" s="37"/>
      <c r="C314" s="181" t="s">
        <v>792</v>
      </c>
      <c r="D314" s="181" t="s">
        <v>384</v>
      </c>
      <c r="E314" s="182" t="s">
        <v>1547</v>
      </c>
      <c r="F314" s="183" t="s">
        <v>1548</v>
      </c>
      <c r="G314" s="184" t="s">
        <v>422</v>
      </c>
      <c r="H314" s="185">
        <v>22</v>
      </c>
      <c r="I314" s="186"/>
      <c r="J314" s="187">
        <f>ROUND(I314*H314,2)</f>
        <v>0</v>
      </c>
      <c r="K314" s="183" t="s">
        <v>1297</v>
      </c>
      <c r="L314" s="41"/>
      <c r="M314" s="188" t="s">
        <v>19</v>
      </c>
      <c r="N314" s="189" t="s">
        <v>47</v>
      </c>
      <c r="O314" s="66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454</v>
      </c>
      <c r="AT314" s="192" t="s">
        <v>384</v>
      </c>
      <c r="AU314" s="192" t="s">
        <v>83</v>
      </c>
      <c r="AY314" s="19" t="s">
        <v>381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83</v>
      </c>
      <c r="BK314" s="193">
        <f>ROUND(I314*H314,2)</f>
        <v>0</v>
      </c>
      <c r="BL314" s="19" t="s">
        <v>454</v>
      </c>
      <c r="BM314" s="192" t="s">
        <v>1549</v>
      </c>
    </row>
    <row r="315" spans="1:65" s="2" customFormat="1" ht="19.5">
      <c r="A315" s="36"/>
      <c r="B315" s="37"/>
      <c r="C315" s="38"/>
      <c r="D315" s="196" t="s">
        <v>1198</v>
      </c>
      <c r="E315" s="38"/>
      <c r="F315" s="253" t="s">
        <v>1545</v>
      </c>
      <c r="G315" s="38"/>
      <c r="H315" s="38"/>
      <c r="I315" s="254"/>
      <c r="J315" s="38"/>
      <c r="K315" s="38"/>
      <c r="L315" s="41"/>
      <c r="M315" s="255"/>
      <c r="N315" s="256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1198</v>
      </c>
      <c r="AU315" s="19" t="s">
        <v>83</v>
      </c>
    </row>
    <row r="316" spans="1:65" s="2" customFormat="1" ht="21.75" customHeight="1">
      <c r="A316" s="36"/>
      <c r="B316" s="37"/>
      <c r="C316" s="181" t="s">
        <v>797</v>
      </c>
      <c r="D316" s="181" t="s">
        <v>384</v>
      </c>
      <c r="E316" s="182" t="s">
        <v>1550</v>
      </c>
      <c r="F316" s="183" t="s">
        <v>1551</v>
      </c>
      <c r="G316" s="184" t="s">
        <v>422</v>
      </c>
      <c r="H316" s="185">
        <v>125</v>
      </c>
      <c r="I316" s="186"/>
      <c r="J316" s="187">
        <f>ROUND(I316*H316,2)</f>
        <v>0</v>
      </c>
      <c r="K316" s="183" t="s">
        <v>1297</v>
      </c>
      <c r="L316" s="41"/>
      <c r="M316" s="188" t="s">
        <v>19</v>
      </c>
      <c r="N316" s="189" t="s">
        <v>47</v>
      </c>
      <c r="O316" s="66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454</v>
      </c>
      <c r="AT316" s="192" t="s">
        <v>384</v>
      </c>
      <c r="AU316" s="192" t="s">
        <v>83</v>
      </c>
      <c r="AY316" s="19" t="s">
        <v>381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9" t="s">
        <v>83</v>
      </c>
      <c r="BK316" s="193">
        <f>ROUND(I316*H316,2)</f>
        <v>0</v>
      </c>
      <c r="BL316" s="19" t="s">
        <v>454</v>
      </c>
      <c r="BM316" s="192" t="s">
        <v>1552</v>
      </c>
    </row>
    <row r="317" spans="1:65" s="2" customFormat="1" ht="19.5">
      <c r="A317" s="36"/>
      <c r="B317" s="37"/>
      <c r="C317" s="38"/>
      <c r="D317" s="196" t="s">
        <v>1198</v>
      </c>
      <c r="E317" s="38"/>
      <c r="F317" s="253" t="s">
        <v>1553</v>
      </c>
      <c r="G317" s="38"/>
      <c r="H317" s="38"/>
      <c r="I317" s="254"/>
      <c r="J317" s="38"/>
      <c r="K317" s="38"/>
      <c r="L317" s="41"/>
      <c r="M317" s="255"/>
      <c r="N317" s="256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1198</v>
      </c>
      <c r="AU317" s="19" t="s">
        <v>83</v>
      </c>
    </row>
    <row r="318" spans="1:65" s="14" customFormat="1">
      <c r="B318" s="205"/>
      <c r="C318" s="206"/>
      <c r="D318" s="196" t="s">
        <v>391</v>
      </c>
      <c r="E318" s="207" t="s">
        <v>19</v>
      </c>
      <c r="F318" s="208" t="s">
        <v>1554</v>
      </c>
      <c r="G318" s="206"/>
      <c r="H318" s="209">
        <v>125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391</v>
      </c>
      <c r="AU318" s="215" t="s">
        <v>83</v>
      </c>
      <c r="AV318" s="14" t="s">
        <v>85</v>
      </c>
      <c r="AW318" s="14" t="s">
        <v>37</v>
      </c>
      <c r="AX318" s="14" t="s">
        <v>76</v>
      </c>
      <c r="AY318" s="215" t="s">
        <v>381</v>
      </c>
    </row>
    <row r="319" spans="1:65" s="15" customFormat="1">
      <c r="B319" s="216"/>
      <c r="C319" s="217"/>
      <c r="D319" s="196" t="s">
        <v>391</v>
      </c>
      <c r="E319" s="218" t="s">
        <v>19</v>
      </c>
      <c r="F319" s="219" t="s">
        <v>394</v>
      </c>
      <c r="G319" s="217"/>
      <c r="H319" s="220">
        <v>125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391</v>
      </c>
      <c r="AU319" s="226" t="s">
        <v>83</v>
      </c>
      <c r="AV319" s="15" t="s">
        <v>389</v>
      </c>
      <c r="AW319" s="15" t="s">
        <v>37</v>
      </c>
      <c r="AX319" s="15" t="s">
        <v>83</v>
      </c>
      <c r="AY319" s="226" t="s">
        <v>381</v>
      </c>
    </row>
    <row r="320" spans="1:65" s="2" customFormat="1" ht="16.5" customHeight="1">
      <c r="A320" s="36"/>
      <c r="B320" s="37"/>
      <c r="C320" s="181" t="s">
        <v>803</v>
      </c>
      <c r="D320" s="181" t="s">
        <v>384</v>
      </c>
      <c r="E320" s="182" t="s">
        <v>1555</v>
      </c>
      <c r="F320" s="183" t="s">
        <v>1556</v>
      </c>
      <c r="G320" s="184" t="s">
        <v>1557</v>
      </c>
      <c r="H320" s="185">
        <v>1</v>
      </c>
      <c r="I320" s="186"/>
      <c r="J320" s="187">
        <f t="shared" ref="J320:J325" si="20">ROUND(I320*H320,2)</f>
        <v>0</v>
      </c>
      <c r="K320" s="183" t="s">
        <v>1390</v>
      </c>
      <c r="L320" s="41"/>
      <c r="M320" s="188" t="s">
        <v>19</v>
      </c>
      <c r="N320" s="189" t="s">
        <v>47</v>
      </c>
      <c r="O320" s="66"/>
      <c r="P320" s="190">
        <f t="shared" ref="P320:P325" si="21">O320*H320</f>
        <v>0</v>
      </c>
      <c r="Q320" s="190">
        <v>0</v>
      </c>
      <c r="R320" s="190">
        <f t="shared" ref="R320:R325" si="22">Q320*H320</f>
        <v>0</v>
      </c>
      <c r="S320" s="190">
        <v>0</v>
      </c>
      <c r="T320" s="191">
        <f t="shared" ref="T320:T325" si="23"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454</v>
      </c>
      <c r="AT320" s="192" t="s">
        <v>384</v>
      </c>
      <c r="AU320" s="192" t="s">
        <v>83</v>
      </c>
      <c r="AY320" s="19" t="s">
        <v>381</v>
      </c>
      <c r="BE320" s="193">
        <f t="shared" ref="BE320:BE325" si="24">IF(N320="základní",J320,0)</f>
        <v>0</v>
      </c>
      <c r="BF320" s="193">
        <f t="shared" ref="BF320:BF325" si="25">IF(N320="snížená",J320,0)</f>
        <v>0</v>
      </c>
      <c r="BG320" s="193">
        <f t="shared" ref="BG320:BG325" si="26">IF(N320="zákl. přenesená",J320,0)</f>
        <v>0</v>
      </c>
      <c r="BH320" s="193">
        <f t="shared" ref="BH320:BH325" si="27">IF(N320="sníž. přenesená",J320,0)</f>
        <v>0</v>
      </c>
      <c r="BI320" s="193">
        <f t="shared" ref="BI320:BI325" si="28">IF(N320="nulová",J320,0)</f>
        <v>0</v>
      </c>
      <c r="BJ320" s="19" t="s">
        <v>83</v>
      </c>
      <c r="BK320" s="193">
        <f t="shared" ref="BK320:BK325" si="29">ROUND(I320*H320,2)</f>
        <v>0</v>
      </c>
      <c r="BL320" s="19" t="s">
        <v>454</v>
      </c>
      <c r="BM320" s="192" t="s">
        <v>1558</v>
      </c>
    </row>
    <row r="321" spans="1:65" s="2" customFormat="1" ht="66.75" customHeight="1">
      <c r="A321" s="36"/>
      <c r="B321" s="37"/>
      <c r="C321" s="227" t="s">
        <v>808</v>
      </c>
      <c r="D321" s="227" t="s">
        <v>465</v>
      </c>
      <c r="E321" s="228" t="s">
        <v>1559</v>
      </c>
      <c r="F321" s="229" t="s">
        <v>1560</v>
      </c>
      <c r="G321" s="230" t="s">
        <v>422</v>
      </c>
      <c r="H321" s="231">
        <v>24</v>
      </c>
      <c r="I321" s="232"/>
      <c r="J321" s="233">
        <f t="shared" si="20"/>
        <v>0</v>
      </c>
      <c r="K321" s="229" t="s">
        <v>1297</v>
      </c>
      <c r="L321" s="234"/>
      <c r="M321" s="235" t="s">
        <v>19</v>
      </c>
      <c r="N321" s="236" t="s">
        <v>47</v>
      </c>
      <c r="O321" s="66"/>
      <c r="P321" s="190">
        <f t="shared" si="21"/>
        <v>0</v>
      </c>
      <c r="Q321" s="190">
        <v>0</v>
      </c>
      <c r="R321" s="190">
        <f t="shared" si="22"/>
        <v>0</v>
      </c>
      <c r="S321" s="190">
        <v>0</v>
      </c>
      <c r="T321" s="191">
        <f t="shared" si="2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468</v>
      </c>
      <c r="AT321" s="192" t="s">
        <v>465</v>
      </c>
      <c r="AU321" s="192" t="s">
        <v>83</v>
      </c>
      <c r="AY321" s="19" t="s">
        <v>381</v>
      </c>
      <c r="BE321" s="193">
        <f t="shared" si="24"/>
        <v>0</v>
      </c>
      <c r="BF321" s="193">
        <f t="shared" si="25"/>
        <v>0</v>
      </c>
      <c r="BG321" s="193">
        <f t="shared" si="26"/>
        <v>0</v>
      </c>
      <c r="BH321" s="193">
        <f t="shared" si="27"/>
        <v>0</v>
      </c>
      <c r="BI321" s="193">
        <f t="shared" si="28"/>
        <v>0</v>
      </c>
      <c r="BJ321" s="19" t="s">
        <v>83</v>
      </c>
      <c r="BK321" s="193">
        <f t="shared" si="29"/>
        <v>0</v>
      </c>
      <c r="BL321" s="19" t="s">
        <v>454</v>
      </c>
      <c r="BM321" s="192" t="s">
        <v>1561</v>
      </c>
    </row>
    <row r="322" spans="1:65" s="2" customFormat="1" ht="66.75" customHeight="1">
      <c r="A322" s="36"/>
      <c r="B322" s="37"/>
      <c r="C322" s="227" t="s">
        <v>813</v>
      </c>
      <c r="D322" s="227" t="s">
        <v>465</v>
      </c>
      <c r="E322" s="228" t="s">
        <v>1562</v>
      </c>
      <c r="F322" s="229" t="s">
        <v>1563</v>
      </c>
      <c r="G322" s="230" t="s">
        <v>422</v>
      </c>
      <c r="H322" s="231">
        <v>5</v>
      </c>
      <c r="I322" s="232"/>
      <c r="J322" s="233">
        <f t="shared" si="20"/>
        <v>0</v>
      </c>
      <c r="K322" s="229" t="s">
        <v>1297</v>
      </c>
      <c r="L322" s="234"/>
      <c r="M322" s="235" t="s">
        <v>19</v>
      </c>
      <c r="N322" s="236" t="s">
        <v>47</v>
      </c>
      <c r="O322" s="66"/>
      <c r="P322" s="190">
        <f t="shared" si="21"/>
        <v>0</v>
      </c>
      <c r="Q322" s="190">
        <v>0</v>
      </c>
      <c r="R322" s="190">
        <f t="shared" si="22"/>
        <v>0</v>
      </c>
      <c r="S322" s="190">
        <v>0</v>
      </c>
      <c r="T322" s="191">
        <f t="shared" si="2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468</v>
      </c>
      <c r="AT322" s="192" t="s">
        <v>465</v>
      </c>
      <c r="AU322" s="192" t="s">
        <v>83</v>
      </c>
      <c r="AY322" s="19" t="s">
        <v>381</v>
      </c>
      <c r="BE322" s="193">
        <f t="shared" si="24"/>
        <v>0</v>
      </c>
      <c r="BF322" s="193">
        <f t="shared" si="25"/>
        <v>0</v>
      </c>
      <c r="BG322" s="193">
        <f t="shared" si="26"/>
        <v>0</v>
      </c>
      <c r="BH322" s="193">
        <f t="shared" si="27"/>
        <v>0</v>
      </c>
      <c r="BI322" s="193">
        <f t="shared" si="28"/>
        <v>0</v>
      </c>
      <c r="BJ322" s="19" t="s">
        <v>83</v>
      </c>
      <c r="BK322" s="193">
        <f t="shared" si="29"/>
        <v>0</v>
      </c>
      <c r="BL322" s="19" t="s">
        <v>454</v>
      </c>
      <c r="BM322" s="192" t="s">
        <v>1564</v>
      </c>
    </row>
    <row r="323" spans="1:65" s="2" customFormat="1" ht="66.75" customHeight="1">
      <c r="A323" s="36"/>
      <c r="B323" s="37"/>
      <c r="C323" s="227" t="s">
        <v>817</v>
      </c>
      <c r="D323" s="227" t="s">
        <v>465</v>
      </c>
      <c r="E323" s="228" t="s">
        <v>1565</v>
      </c>
      <c r="F323" s="229" t="s">
        <v>1566</v>
      </c>
      <c r="G323" s="230" t="s">
        <v>422</v>
      </c>
      <c r="H323" s="231">
        <v>15</v>
      </c>
      <c r="I323" s="232"/>
      <c r="J323" s="233">
        <f t="shared" si="20"/>
        <v>0</v>
      </c>
      <c r="K323" s="229" t="s">
        <v>1297</v>
      </c>
      <c r="L323" s="234"/>
      <c r="M323" s="235" t="s">
        <v>19</v>
      </c>
      <c r="N323" s="236" t="s">
        <v>47</v>
      </c>
      <c r="O323" s="66"/>
      <c r="P323" s="190">
        <f t="shared" si="21"/>
        <v>0</v>
      </c>
      <c r="Q323" s="190">
        <v>0</v>
      </c>
      <c r="R323" s="190">
        <f t="shared" si="22"/>
        <v>0</v>
      </c>
      <c r="S323" s="190">
        <v>0</v>
      </c>
      <c r="T323" s="191">
        <f t="shared" si="2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468</v>
      </c>
      <c r="AT323" s="192" t="s">
        <v>465</v>
      </c>
      <c r="AU323" s="192" t="s">
        <v>83</v>
      </c>
      <c r="AY323" s="19" t="s">
        <v>381</v>
      </c>
      <c r="BE323" s="193">
        <f t="shared" si="24"/>
        <v>0</v>
      </c>
      <c r="BF323" s="193">
        <f t="shared" si="25"/>
        <v>0</v>
      </c>
      <c r="BG323" s="193">
        <f t="shared" si="26"/>
        <v>0</v>
      </c>
      <c r="BH323" s="193">
        <f t="shared" si="27"/>
        <v>0</v>
      </c>
      <c r="BI323" s="193">
        <f t="shared" si="28"/>
        <v>0</v>
      </c>
      <c r="BJ323" s="19" t="s">
        <v>83</v>
      </c>
      <c r="BK323" s="193">
        <f t="shared" si="29"/>
        <v>0</v>
      </c>
      <c r="BL323" s="19" t="s">
        <v>454</v>
      </c>
      <c r="BM323" s="192" t="s">
        <v>1567</v>
      </c>
    </row>
    <row r="324" spans="1:65" s="2" customFormat="1" ht="66.75" customHeight="1">
      <c r="A324" s="36"/>
      <c r="B324" s="37"/>
      <c r="C324" s="227" t="s">
        <v>823</v>
      </c>
      <c r="D324" s="227" t="s">
        <v>465</v>
      </c>
      <c r="E324" s="228" t="s">
        <v>1568</v>
      </c>
      <c r="F324" s="229" t="s">
        <v>1569</v>
      </c>
      <c r="G324" s="230" t="s">
        <v>422</v>
      </c>
      <c r="H324" s="231">
        <v>4</v>
      </c>
      <c r="I324" s="232"/>
      <c r="J324" s="233">
        <f t="shared" si="20"/>
        <v>0</v>
      </c>
      <c r="K324" s="229" t="s">
        <v>1297</v>
      </c>
      <c r="L324" s="234"/>
      <c r="M324" s="235" t="s">
        <v>19</v>
      </c>
      <c r="N324" s="236" t="s">
        <v>47</v>
      </c>
      <c r="O324" s="66"/>
      <c r="P324" s="190">
        <f t="shared" si="21"/>
        <v>0</v>
      </c>
      <c r="Q324" s="190">
        <v>0</v>
      </c>
      <c r="R324" s="190">
        <f t="shared" si="22"/>
        <v>0</v>
      </c>
      <c r="S324" s="190">
        <v>0</v>
      </c>
      <c r="T324" s="191">
        <f t="shared" si="2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468</v>
      </c>
      <c r="AT324" s="192" t="s">
        <v>465</v>
      </c>
      <c r="AU324" s="192" t="s">
        <v>83</v>
      </c>
      <c r="AY324" s="19" t="s">
        <v>381</v>
      </c>
      <c r="BE324" s="193">
        <f t="shared" si="24"/>
        <v>0</v>
      </c>
      <c r="BF324" s="193">
        <f t="shared" si="25"/>
        <v>0</v>
      </c>
      <c r="BG324" s="193">
        <f t="shared" si="26"/>
        <v>0</v>
      </c>
      <c r="BH324" s="193">
        <f t="shared" si="27"/>
        <v>0</v>
      </c>
      <c r="BI324" s="193">
        <f t="shared" si="28"/>
        <v>0</v>
      </c>
      <c r="BJ324" s="19" t="s">
        <v>83</v>
      </c>
      <c r="BK324" s="193">
        <f t="shared" si="29"/>
        <v>0</v>
      </c>
      <c r="BL324" s="19" t="s">
        <v>454</v>
      </c>
      <c r="BM324" s="192" t="s">
        <v>1570</v>
      </c>
    </row>
    <row r="325" spans="1:65" s="2" customFormat="1" ht="24.2" customHeight="1">
      <c r="A325" s="36"/>
      <c r="B325" s="37"/>
      <c r="C325" s="181" t="s">
        <v>829</v>
      </c>
      <c r="D325" s="181" t="s">
        <v>384</v>
      </c>
      <c r="E325" s="182" t="s">
        <v>1571</v>
      </c>
      <c r="F325" s="183" t="s">
        <v>1572</v>
      </c>
      <c r="G325" s="184" t="s">
        <v>404</v>
      </c>
      <c r="H325" s="185">
        <v>0.114</v>
      </c>
      <c r="I325" s="186"/>
      <c r="J325" s="187">
        <f t="shared" si="20"/>
        <v>0</v>
      </c>
      <c r="K325" s="183" t="s">
        <v>1297</v>
      </c>
      <c r="L325" s="41"/>
      <c r="M325" s="188" t="s">
        <v>19</v>
      </c>
      <c r="N325" s="189" t="s">
        <v>47</v>
      </c>
      <c r="O325" s="66"/>
      <c r="P325" s="190">
        <f t="shared" si="21"/>
        <v>0</v>
      </c>
      <c r="Q325" s="190">
        <v>0</v>
      </c>
      <c r="R325" s="190">
        <f t="shared" si="22"/>
        <v>0</v>
      </c>
      <c r="S325" s="190">
        <v>0</v>
      </c>
      <c r="T325" s="191">
        <f t="shared" si="2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454</v>
      </c>
      <c r="AT325" s="192" t="s">
        <v>384</v>
      </c>
      <c r="AU325" s="192" t="s">
        <v>83</v>
      </c>
      <c r="AY325" s="19" t="s">
        <v>381</v>
      </c>
      <c r="BE325" s="193">
        <f t="shared" si="24"/>
        <v>0</v>
      </c>
      <c r="BF325" s="193">
        <f t="shared" si="25"/>
        <v>0</v>
      </c>
      <c r="BG325" s="193">
        <f t="shared" si="26"/>
        <v>0</v>
      </c>
      <c r="BH325" s="193">
        <f t="shared" si="27"/>
        <v>0</v>
      </c>
      <c r="BI325" s="193">
        <f t="shared" si="28"/>
        <v>0</v>
      </c>
      <c r="BJ325" s="19" t="s">
        <v>83</v>
      </c>
      <c r="BK325" s="193">
        <f t="shared" si="29"/>
        <v>0</v>
      </c>
      <c r="BL325" s="19" t="s">
        <v>454</v>
      </c>
      <c r="BM325" s="192" t="s">
        <v>1573</v>
      </c>
    </row>
    <row r="326" spans="1:65" s="2" customFormat="1" ht="19.5">
      <c r="A326" s="36"/>
      <c r="B326" s="37"/>
      <c r="C326" s="38"/>
      <c r="D326" s="196" t="s">
        <v>1198</v>
      </c>
      <c r="E326" s="38"/>
      <c r="F326" s="253" t="s">
        <v>1574</v>
      </c>
      <c r="G326" s="38"/>
      <c r="H326" s="38"/>
      <c r="I326" s="254"/>
      <c r="J326" s="38"/>
      <c r="K326" s="38"/>
      <c r="L326" s="41"/>
      <c r="M326" s="255"/>
      <c r="N326" s="256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1198</v>
      </c>
      <c r="AU326" s="19" t="s">
        <v>83</v>
      </c>
    </row>
    <row r="327" spans="1:65" s="12" customFormat="1" ht="25.9" customHeight="1">
      <c r="B327" s="165"/>
      <c r="C327" s="166"/>
      <c r="D327" s="167" t="s">
        <v>75</v>
      </c>
      <c r="E327" s="168" t="s">
        <v>1575</v>
      </c>
      <c r="F327" s="168" t="s">
        <v>1576</v>
      </c>
      <c r="G327" s="166"/>
      <c r="H327" s="166"/>
      <c r="I327" s="169"/>
      <c r="J327" s="170">
        <f>BK327</f>
        <v>0</v>
      </c>
      <c r="K327" s="166"/>
      <c r="L327" s="171"/>
      <c r="M327" s="172"/>
      <c r="N327" s="173"/>
      <c r="O327" s="173"/>
      <c r="P327" s="174">
        <f>SUM(P328:P344)</f>
        <v>0</v>
      </c>
      <c r="Q327" s="173"/>
      <c r="R327" s="174">
        <f>SUM(R328:R344)</f>
        <v>0</v>
      </c>
      <c r="S327" s="173"/>
      <c r="T327" s="175">
        <f>SUM(T328:T344)</f>
        <v>0</v>
      </c>
      <c r="AR327" s="176" t="s">
        <v>85</v>
      </c>
      <c r="AT327" s="177" t="s">
        <v>75</v>
      </c>
      <c r="AU327" s="177" t="s">
        <v>76</v>
      </c>
      <c r="AY327" s="176" t="s">
        <v>381</v>
      </c>
      <c r="BK327" s="178">
        <f>SUM(BK328:BK344)</f>
        <v>0</v>
      </c>
    </row>
    <row r="328" spans="1:65" s="2" customFormat="1" ht="21.75" customHeight="1">
      <c r="A328" s="36"/>
      <c r="B328" s="37"/>
      <c r="C328" s="181" t="s">
        <v>834</v>
      </c>
      <c r="D328" s="181" t="s">
        <v>384</v>
      </c>
      <c r="E328" s="182" t="s">
        <v>1577</v>
      </c>
      <c r="F328" s="183" t="s">
        <v>1578</v>
      </c>
      <c r="G328" s="184" t="s">
        <v>422</v>
      </c>
      <c r="H328" s="185">
        <v>17</v>
      </c>
      <c r="I328" s="186"/>
      <c r="J328" s="187">
        <f>ROUND(I328*H328,2)</f>
        <v>0</v>
      </c>
      <c r="K328" s="183" t="s">
        <v>1297</v>
      </c>
      <c r="L328" s="41"/>
      <c r="M328" s="188" t="s">
        <v>19</v>
      </c>
      <c r="N328" s="189" t="s">
        <v>47</v>
      </c>
      <c r="O328" s="66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454</v>
      </c>
      <c r="AT328" s="192" t="s">
        <v>384</v>
      </c>
      <c r="AU328" s="192" t="s">
        <v>83</v>
      </c>
      <c r="AY328" s="19" t="s">
        <v>381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9" t="s">
        <v>83</v>
      </c>
      <c r="BK328" s="193">
        <f>ROUND(I328*H328,2)</f>
        <v>0</v>
      </c>
      <c r="BL328" s="19" t="s">
        <v>454</v>
      </c>
      <c r="BM328" s="192" t="s">
        <v>1579</v>
      </c>
    </row>
    <row r="329" spans="1:65" s="2" customFormat="1" ht="48.75">
      <c r="A329" s="36"/>
      <c r="B329" s="37"/>
      <c r="C329" s="38"/>
      <c r="D329" s="196" t="s">
        <v>1198</v>
      </c>
      <c r="E329" s="38"/>
      <c r="F329" s="253" t="s">
        <v>1580</v>
      </c>
      <c r="G329" s="38"/>
      <c r="H329" s="38"/>
      <c r="I329" s="254"/>
      <c r="J329" s="38"/>
      <c r="K329" s="38"/>
      <c r="L329" s="41"/>
      <c r="M329" s="255"/>
      <c r="N329" s="256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1198</v>
      </c>
      <c r="AU329" s="19" t="s">
        <v>83</v>
      </c>
    </row>
    <row r="330" spans="1:65" s="2" customFormat="1" ht="24.2" customHeight="1">
      <c r="A330" s="36"/>
      <c r="B330" s="37"/>
      <c r="C330" s="181" t="s">
        <v>845</v>
      </c>
      <c r="D330" s="181" t="s">
        <v>384</v>
      </c>
      <c r="E330" s="182" t="s">
        <v>1581</v>
      </c>
      <c r="F330" s="183" t="s">
        <v>1582</v>
      </c>
      <c r="G330" s="184" t="s">
        <v>422</v>
      </c>
      <c r="H330" s="185">
        <v>2</v>
      </c>
      <c r="I330" s="186"/>
      <c r="J330" s="187">
        <f>ROUND(I330*H330,2)</f>
        <v>0</v>
      </c>
      <c r="K330" s="183" t="s">
        <v>1297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1583</v>
      </c>
    </row>
    <row r="331" spans="1:65" s="2" customFormat="1" ht="16.5" customHeight="1">
      <c r="A331" s="36"/>
      <c r="B331" s="37"/>
      <c r="C331" s="181" t="s">
        <v>850</v>
      </c>
      <c r="D331" s="181" t="s">
        <v>384</v>
      </c>
      <c r="E331" s="182" t="s">
        <v>1584</v>
      </c>
      <c r="F331" s="183" t="s">
        <v>1585</v>
      </c>
      <c r="G331" s="184" t="s">
        <v>1586</v>
      </c>
      <c r="H331" s="185">
        <v>1</v>
      </c>
      <c r="I331" s="186"/>
      <c r="J331" s="187">
        <f>ROUND(I331*H331,2)</f>
        <v>0</v>
      </c>
      <c r="K331" s="183" t="s">
        <v>1297</v>
      </c>
      <c r="L331" s="41"/>
      <c r="M331" s="188" t="s">
        <v>19</v>
      </c>
      <c r="N331" s="189" t="s">
        <v>47</v>
      </c>
      <c r="O331" s="66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454</v>
      </c>
      <c r="AT331" s="192" t="s">
        <v>384</v>
      </c>
      <c r="AU331" s="192" t="s">
        <v>83</v>
      </c>
      <c r="AY331" s="19" t="s">
        <v>381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83</v>
      </c>
      <c r="BK331" s="193">
        <f>ROUND(I331*H331,2)</f>
        <v>0</v>
      </c>
      <c r="BL331" s="19" t="s">
        <v>454</v>
      </c>
      <c r="BM331" s="192" t="s">
        <v>1587</v>
      </c>
    </row>
    <row r="332" spans="1:65" s="2" customFormat="1" ht="48.75">
      <c r="A332" s="36"/>
      <c r="B332" s="37"/>
      <c r="C332" s="38"/>
      <c r="D332" s="196" t="s">
        <v>1198</v>
      </c>
      <c r="E332" s="38"/>
      <c r="F332" s="253" t="s">
        <v>1588</v>
      </c>
      <c r="G332" s="38"/>
      <c r="H332" s="38"/>
      <c r="I332" s="254"/>
      <c r="J332" s="38"/>
      <c r="K332" s="38"/>
      <c r="L332" s="41"/>
      <c r="M332" s="255"/>
      <c r="N332" s="256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1198</v>
      </c>
      <c r="AU332" s="19" t="s">
        <v>83</v>
      </c>
    </row>
    <row r="333" spans="1:65" s="2" customFormat="1" ht="16.5" customHeight="1">
      <c r="A333" s="36"/>
      <c r="B333" s="37"/>
      <c r="C333" s="181" t="s">
        <v>855</v>
      </c>
      <c r="D333" s="181" t="s">
        <v>384</v>
      </c>
      <c r="E333" s="182" t="s">
        <v>1589</v>
      </c>
      <c r="F333" s="183" t="s">
        <v>1590</v>
      </c>
      <c r="G333" s="184" t="s">
        <v>1586</v>
      </c>
      <c r="H333" s="185">
        <v>1</v>
      </c>
      <c r="I333" s="186"/>
      <c r="J333" s="187">
        <f t="shared" ref="J333:J341" si="30">ROUND(I333*H333,2)</f>
        <v>0</v>
      </c>
      <c r="K333" s="183" t="s">
        <v>1297</v>
      </c>
      <c r="L333" s="41"/>
      <c r="M333" s="188" t="s">
        <v>19</v>
      </c>
      <c r="N333" s="189" t="s">
        <v>47</v>
      </c>
      <c r="O333" s="66"/>
      <c r="P333" s="190">
        <f t="shared" ref="P333:P341" si="31">O333*H333</f>
        <v>0</v>
      </c>
      <c r="Q333" s="190">
        <v>0</v>
      </c>
      <c r="R333" s="190">
        <f t="shared" ref="R333:R341" si="32">Q333*H333</f>
        <v>0</v>
      </c>
      <c r="S333" s="190">
        <v>0</v>
      </c>
      <c r="T333" s="191">
        <f t="shared" ref="T333:T341" si="33"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 t="shared" ref="BE333:BE341" si="34">IF(N333="základní",J333,0)</f>
        <v>0</v>
      </c>
      <c r="BF333" s="193">
        <f t="shared" ref="BF333:BF341" si="35">IF(N333="snížená",J333,0)</f>
        <v>0</v>
      </c>
      <c r="BG333" s="193">
        <f t="shared" ref="BG333:BG341" si="36">IF(N333="zákl. přenesená",J333,0)</f>
        <v>0</v>
      </c>
      <c r="BH333" s="193">
        <f t="shared" ref="BH333:BH341" si="37">IF(N333="sníž. přenesená",J333,0)</f>
        <v>0</v>
      </c>
      <c r="BI333" s="193">
        <f t="shared" ref="BI333:BI341" si="38">IF(N333="nulová",J333,0)</f>
        <v>0</v>
      </c>
      <c r="BJ333" s="19" t="s">
        <v>83</v>
      </c>
      <c r="BK333" s="193">
        <f t="shared" ref="BK333:BK341" si="39">ROUND(I333*H333,2)</f>
        <v>0</v>
      </c>
      <c r="BL333" s="19" t="s">
        <v>454</v>
      </c>
      <c r="BM333" s="192" t="s">
        <v>1591</v>
      </c>
    </row>
    <row r="334" spans="1:65" s="2" customFormat="1" ht="24.2" customHeight="1">
      <c r="A334" s="36"/>
      <c r="B334" s="37"/>
      <c r="C334" s="181" t="s">
        <v>860</v>
      </c>
      <c r="D334" s="181" t="s">
        <v>384</v>
      </c>
      <c r="E334" s="182" t="s">
        <v>1592</v>
      </c>
      <c r="F334" s="183" t="s">
        <v>1593</v>
      </c>
      <c r="G334" s="184" t="s">
        <v>431</v>
      </c>
      <c r="H334" s="185">
        <v>1</v>
      </c>
      <c r="I334" s="186"/>
      <c r="J334" s="187">
        <f t="shared" si="30"/>
        <v>0</v>
      </c>
      <c r="K334" s="183" t="s">
        <v>1297</v>
      </c>
      <c r="L334" s="41"/>
      <c r="M334" s="188" t="s">
        <v>19</v>
      </c>
      <c r="N334" s="189" t="s">
        <v>47</v>
      </c>
      <c r="O334" s="66"/>
      <c r="P334" s="190">
        <f t="shared" si="31"/>
        <v>0</v>
      </c>
      <c r="Q334" s="190">
        <v>0</v>
      </c>
      <c r="R334" s="190">
        <f t="shared" si="32"/>
        <v>0</v>
      </c>
      <c r="S334" s="190">
        <v>0</v>
      </c>
      <c r="T334" s="191">
        <f t="shared" si="3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83</v>
      </c>
      <c r="AY334" s="19" t="s">
        <v>381</v>
      </c>
      <c r="BE334" s="193">
        <f t="shared" si="34"/>
        <v>0</v>
      </c>
      <c r="BF334" s="193">
        <f t="shared" si="35"/>
        <v>0</v>
      </c>
      <c r="BG334" s="193">
        <f t="shared" si="36"/>
        <v>0</v>
      </c>
      <c r="BH334" s="193">
        <f t="shared" si="37"/>
        <v>0</v>
      </c>
      <c r="BI334" s="193">
        <f t="shared" si="38"/>
        <v>0</v>
      </c>
      <c r="BJ334" s="19" t="s">
        <v>83</v>
      </c>
      <c r="BK334" s="193">
        <f t="shared" si="39"/>
        <v>0</v>
      </c>
      <c r="BL334" s="19" t="s">
        <v>454</v>
      </c>
      <c r="BM334" s="192" t="s">
        <v>1594</v>
      </c>
    </row>
    <row r="335" spans="1:65" s="2" customFormat="1" ht="24.2" customHeight="1">
      <c r="A335" s="36"/>
      <c r="B335" s="37"/>
      <c r="C335" s="181" t="s">
        <v>866</v>
      </c>
      <c r="D335" s="181" t="s">
        <v>384</v>
      </c>
      <c r="E335" s="182" t="s">
        <v>1595</v>
      </c>
      <c r="F335" s="183" t="s">
        <v>1596</v>
      </c>
      <c r="G335" s="184" t="s">
        <v>431</v>
      </c>
      <c r="H335" s="185">
        <v>1</v>
      </c>
      <c r="I335" s="186"/>
      <c r="J335" s="187">
        <f t="shared" si="30"/>
        <v>0</v>
      </c>
      <c r="K335" s="183" t="s">
        <v>1297</v>
      </c>
      <c r="L335" s="41"/>
      <c r="M335" s="188" t="s">
        <v>19</v>
      </c>
      <c r="N335" s="189" t="s">
        <v>47</v>
      </c>
      <c r="O335" s="66"/>
      <c r="P335" s="190">
        <f t="shared" si="31"/>
        <v>0</v>
      </c>
      <c r="Q335" s="190">
        <v>0</v>
      </c>
      <c r="R335" s="190">
        <f t="shared" si="32"/>
        <v>0</v>
      </c>
      <c r="S335" s="190">
        <v>0</v>
      </c>
      <c r="T335" s="191">
        <f t="shared" si="3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83</v>
      </c>
      <c r="AY335" s="19" t="s">
        <v>381</v>
      </c>
      <c r="BE335" s="193">
        <f t="shared" si="34"/>
        <v>0</v>
      </c>
      <c r="BF335" s="193">
        <f t="shared" si="35"/>
        <v>0</v>
      </c>
      <c r="BG335" s="193">
        <f t="shared" si="36"/>
        <v>0</v>
      </c>
      <c r="BH335" s="193">
        <f t="shared" si="37"/>
        <v>0</v>
      </c>
      <c r="BI335" s="193">
        <f t="shared" si="38"/>
        <v>0</v>
      </c>
      <c r="BJ335" s="19" t="s">
        <v>83</v>
      </c>
      <c r="BK335" s="193">
        <f t="shared" si="39"/>
        <v>0</v>
      </c>
      <c r="BL335" s="19" t="s">
        <v>454</v>
      </c>
      <c r="BM335" s="192" t="s">
        <v>1597</v>
      </c>
    </row>
    <row r="336" spans="1:65" s="2" customFormat="1" ht="55.5" customHeight="1">
      <c r="A336" s="36"/>
      <c r="B336" s="37"/>
      <c r="C336" s="181" t="s">
        <v>871</v>
      </c>
      <c r="D336" s="181" t="s">
        <v>384</v>
      </c>
      <c r="E336" s="182" t="s">
        <v>1598</v>
      </c>
      <c r="F336" s="183" t="s">
        <v>1599</v>
      </c>
      <c r="G336" s="184" t="s">
        <v>431</v>
      </c>
      <c r="H336" s="185">
        <v>1</v>
      </c>
      <c r="I336" s="186"/>
      <c r="J336" s="187">
        <f t="shared" si="30"/>
        <v>0</v>
      </c>
      <c r="K336" s="183" t="s">
        <v>1297</v>
      </c>
      <c r="L336" s="41"/>
      <c r="M336" s="188" t="s">
        <v>19</v>
      </c>
      <c r="N336" s="189" t="s">
        <v>47</v>
      </c>
      <c r="O336" s="66"/>
      <c r="P336" s="190">
        <f t="shared" si="31"/>
        <v>0</v>
      </c>
      <c r="Q336" s="190">
        <v>0</v>
      </c>
      <c r="R336" s="190">
        <f t="shared" si="32"/>
        <v>0</v>
      </c>
      <c r="S336" s="190">
        <v>0</v>
      </c>
      <c r="T336" s="191">
        <f t="shared" si="3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83</v>
      </c>
      <c r="AY336" s="19" t="s">
        <v>381</v>
      </c>
      <c r="BE336" s="193">
        <f t="shared" si="34"/>
        <v>0</v>
      </c>
      <c r="BF336" s="193">
        <f t="shared" si="35"/>
        <v>0</v>
      </c>
      <c r="BG336" s="193">
        <f t="shared" si="36"/>
        <v>0</v>
      </c>
      <c r="BH336" s="193">
        <f t="shared" si="37"/>
        <v>0</v>
      </c>
      <c r="BI336" s="193">
        <f t="shared" si="38"/>
        <v>0</v>
      </c>
      <c r="BJ336" s="19" t="s">
        <v>83</v>
      </c>
      <c r="BK336" s="193">
        <f t="shared" si="39"/>
        <v>0</v>
      </c>
      <c r="BL336" s="19" t="s">
        <v>454</v>
      </c>
      <c r="BM336" s="192" t="s">
        <v>1600</v>
      </c>
    </row>
    <row r="337" spans="1:65" s="2" customFormat="1" ht="24.2" customHeight="1">
      <c r="A337" s="36"/>
      <c r="B337" s="37"/>
      <c r="C337" s="181" t="s">
        <v>883</v>
      </c>
      <c r="D337" s="181" t="s">
        <v>384</v>
      </c>
      <c r="E337" s="182" t="s">
        <v>1601</v>
      </c>
      <c r="F337" s="183" t="s">
        <v>1602</v>
      </c>
      <c r="G337" s="184" t="s">
        <v>431</v>
      </c>
      <c r="H337" s="185">
        <v>1</v>
      </c>
      <c r="I337" s="186"/>
      <c r="J337" s="187">
        <f t="shared" si="30"/>
        <v>0</v>
      </c>
      <c r="K337" s="183" t="s">
        <v>1297</v>
      </c>
      <c r="L337" s="41"/>
      <c r="M337" s="188" t="s">
        <v>19</v>
      </c>
      <c r="N337" s="189" t="s">
        <v>47</v>
      </c>
      <c r="O337" s="66"/>
      <c r="P337" s="190">
        <f t="shared" si="31"/>
        <v>0</v>
      </c>
      <c r="Q337" s="190">
        <v>0</v>
      </c>
      <c r="R337" s="190">
        <f t="shared" si="32"/>
        <v>0</v>
      </c>
      <c r="S337" s="190">
        <v>0</v>
      </c>
      <c r="T337" s="191">
        <f t="shared" si="3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83</v>
      </c>
      <c r="AY337" s="19" t="s">
        <v>381</v>
      </c>
      <c r="BE337" s="193">
        <f t="shared" si="34"/>
        <v>0</v>
      </c>
      <c r="BF337" s="193">
        <f t="shared" si="35"/>
        <v>0</v>
      </c>
      <c r="BG337" s="193">
        <f t="shared" si="36"/>
        <v>0</v>
      </c>
      <c r="BH337" s="193">
        <f t="shared" si="37"/>
        <v>0</v>
      </c>
      <c r="BI337" s="193">
        <f t="shared" si="38"/>
        <v>0</v>
      </c>
      <c r="BJ337" s="19" t="s">
        <v>83</v>
      </c>
      <c r="BK337" s="193">
        <f t="shared" si="39"/>
        <v>0</v>
      </c>
      <c r="BL337" s="19" t="s">
        <v>454</v>
      </c>
      <c r="BM337" s="192" t="s">
        <v>1603</v>
      </c>
    </row>
    <row r="338" spans="1:65" s="2" customFormat="1" ht="24.2" customHeight="1">
      <c r="A338" s="36"/>
      <c r="B338" s="37"/>
      <c r="C338" s="181" t="s">
        <v>889</v>
      </c>
      <c r="D338" s="181" t="s">
        <v>384</v>
      </c>
      <c r="E338" s="182" t="s">
        <v>1604</v>
      </c>
      <c r="F338" s="183" t="s">
        <v>1605</v>
      </c>
      <c r="G338" s="184" t="s">
        <v>431</v>
      </c>
      <c r="H338" s="185">
        <v>2</v>
      </c>
      <c r="I338" s="186"/>
      <c r="J338" s="187">
        <f t="shared" si="30"/>
        <v>0</v>
      </c>
      <c r="K338" s="183" t="s">
        <v>1297</v>
      </c>
      <c r="L338" s="41"/>
      <c r="M338" s="188" t="s">
        <v>19</v>
      </c>
      <c r="N338" s="189" t="s">
        <v>47</v>
      </c>
      <c r="O338" s="66"/>
      <c r="P338" s="190">
        <f t="shared" si="31"/>
        <v>0</v>
      </c>
      <c r="Q338" s="190">
        <v>0</v>
      </c>
      <c r="R338" s="190">
        <f t="shared" si="32"/>
        <v>0</v>
      </c>
      <c r="S338" s="190">
        <v>0</v>
      </c>
      <c r="T338" s="191">
        <f t="shared" si="3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454</v>
      </c>
      <c r="AT338" s="192" t="s">
        <v>384</v>
      </c>
      <c r="AU338" s="192" t="s">
        <v>83</v>
      </c>
      <c r="AY338" s="19" t="s">
        <v>381</v>
      </c>
      <c r="BE338" s="193">
        <f t="shared" si="34"/>
        <v>0</v>
      </c>
      <c r="BF338" s="193">
        <f t="shared" si="35"/>
        <v>0</v>
      </c>
      <c r="BG338" s="193">
        <f t="shared" si="36"/>
        <v>0</v>
      </c>
      <c r="BH338" s="193">
        <f t="shared" si="37"/>
        <v>0</v>
      </c>
      <c r="BI338" s="193">
        <f t="shared" si="38"/>
        <v>0</v>
      </c>
      <c r="BJ338" s="19" t="s">
        <v>83</v>
      </c>
      <c r="BK338" s="193">
        <f t="shared" si="39"/>
        <v>0</v>
      </c>
      <c r="BL338" s="19" t="s">
        <v>454</v>
      </c>
      <c r="BM338" s="192" t="s">
        <v>1606</v>
      </c>
    </row>
    <row r="339" spans="1:65" s="2" customFormat="1" ht="55.5" customHeight="1">
      <c r="A339" s="36"/>
      <c r="B339" s="37"/>
      <c r="C339" s="227" t="s">
        <v>895</v>
      </c>
      <c r="D339" s="227" t="s">
        <v>465</v>
      </c>
      <c r="E339" s="228" t="s">
        <v>1607</v>
      </c>
      <c r="F339" s="229" t="s">
        <v>1608</v>
      </c>
      <c r="G339" s="230" t="s">
        <v>431</v>
      </c>
      <c r="H339" s="231">
        <v>1</v>
      </c>
      <c r="I339" s="232"/>
      <c r="J339" s="233">
        <f t="shared" si="30"/>
        <v>0</v>
      </c>
      <c r="K339" s="229" t="s">
        <v>1297</v>
      </c>
      <c r="L339" s="234"/>
      <c r="M339" s="235" t="s">
        <v>19</v>
      </c>
      <c r="N339" s="236" t="s">
        <v>47</v>
      </c>
      <c r="O339" s="66"/>
      <c r="P339" s="190">
        <f t="shared" si="31"/>
        <v>0</v>
      </c>
      <c r="Q339" s="190">
        <v>0</v>
      </c>
      <c r="R339" s="190">
        <f t="shared" si="32"/>
        <v>0</v>
      </c>
      <c r="S339" s="190">
        <v>0</v>
      </c>
      <c r="T339" s="191">
        <f t="shared" si="3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468</v>
      </c>
      <c r="AT339" s="192" t="s">
        <v>465</v>
      </c>
      <c r="AU339" s="192" t="s">
        <v>83</v>
      </c>
      <c r="AY339" s="19" t="s">
        <v>381</v>
      </c>
      <c r="BE339" s="193">
        <f t="shared" si="34"/>
        <v>0</v>
      </c>
      <c r="BF339" s="193">
        <f t="shared" si="35"/>
        <v>0</v>
      </c>
      <c r="BG339" s="193">
        <f t="shared" si="36"/>
        <v>0</v>
      </c>
      <c r="BH339" s="193">
        <f t="shared" si="37"/>
        <v>0</v>
      </c>
      <c r="BI339" s="193">
        <f t="shared" si="38"/>
        <v>0</v>
      </c>
      <c r="BJ339" s="19" t="s">
        <v>83</v>
      </c>
      <c r="BK339" s="193">
        <f t="shared" si="39"/>
        <v>0</v>
      </c>
      <c r="BL339" s="19" t="s">
        <v>454</v>
      </c>
      <c r="BM339" s="192" t="s">
        <v>1609</v>
      </c>
    </row>
    <row r="340" spans="1:65" s="2" customFormat="1" ht="33" customHeight="1">
      <c r="A340" s="36"/>
      <c r="B340" s="37"/>
      <c r="C340" s="181" t="s">
        <v>899</v>
      </c>
      <c r="D340" s="181" t="s">
        <v>384</v>
      </c>
      <c r="E340" s="182" t="s">
        <v>1610</v>
      </c>
      <c r="F340" s="183" t="s">
        <v>1611</v>
      </c>
      <c r="G340" s="184" t="s">
        <v>1612</v>
      </c>
      <c r="H340" s="185">
        <v>1</v>
      </c>
      <c r="I340" s="186"/>
      <c r="J340" s="187">
        <f t="shared" si="30"/>
        <v>0</v>
      </c>
      <c r="K340" s="183" t="s">
        <v>19</v>
      </c>
      <c r="L340" s="41"/>
      <c r="M340" s="188" t="s">
        <v>19</v>
      </c>
      <c r="N340" s="189" t="s">
        <v>47</v>
      </c>
      <c r="O340" s="66"/>
      <c r="P340" s="190">
        <f t="shared" si="31"/>
        <v>0</v>
      </c>
      <c r="Q340" s="190">
        <v>0</v>
      </c>
      <c r="R340" s="190">
        <f t="shared" si="32"/>
        <v>0</v>
      </c>
      <c r="S340" s="190">
        <v>0</v>
      </c>
      <c r="T340" s="191">
        <f t="shared" si="3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83</v>
      </c>
      <c r="AY340" s="19" t="s">
        <v>381</v>
      </c>
      <c r="BE340" s="193">
        <f t="shared" si="34"/>
        <v>0</v>
      </c>
      <c r="BF340" s="193">
        <f t="shared" si="35"/>
        <v>0</v>
      </c>
      <c r="BG340" s="193">
        <f t="shared" si="36"/>
        <v>0</v>
      </c>
      <c r="BH340" s="193">
        <f t="shared" si="37"/>
        <v>0</v>
      </c>
      <c r="BI340" s="193">
        <f t="shared" si="38"/>
        <v>0</v>
      </c>
      <c r="BJ340" s="19" t="s">
        <v>83</v>
      </c>
      <c r="BK340" s="193">
        <f t="shared" si="39"/>
        <v>0</v>
      </c>
      <c r="BL340" s="19" t="s">
        <v>454</v>
      </c>
      <c r="BM340" s="192" t="s">
        <v>1613</v>
      </c>
    </row>
    <row r="341" spans="1:65" s="2" customFormat="1" ht="24.2" customHeight="1">
      <c r="A341" s="36"/>
      <c r="B341" s="37"/>
      <c r="C341" s="181" t="s">
        <v>906</v>
      </c>
      <c r="D341" s="181" t="s">
        <v>384</v>
      </c>
      <c r="E341" s="182" t="s">
        <v>1614</v>
      </c>
      <c r="F341" s="183" t="s">
        <v>1615</v>
      </c>
      <c r="G341" s="184" t="s">
        <v>404</v>
      </c>
      <c r="H341" s="185">
        <v>0.27</v>
      </c>
      <c r="I341" s="186"/>
      <c r="J341" s="187">
        <f t="shared" si="30"/>
        <v>0</v>
      </c>
      <c r="K341" s="183" t="s">
        <v>1297</v>
      </c>
      <c r="L341" s="41"/>
      <c r="M341" s="188" t="s">
        <v>19</v>
      </c>
      <c r="N341" s="189" t="s">
        <v>47</v>
      </c>
      <c r="O341" s="66"/>
      <c r="P341" s="190">
        <f t="shared" si="31"/>
        <v>0</v>
      </c>
      <c r="Q341" s="190">
        <v>0</v>
      </c>
      <c r="R341" s="190">
        <f t="shared" si="32"/>
        <v>0</v>
      </c>
      <c r="S341" s="190">
        <v>0</v>
      </c>
      <c r="T341" s="191">
        <f t="shared" si="3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454</v>
      </c>
      <c r="AT341" s="192" t="s">
        <v>384</v>
      </c>
      <c r="AU341" s="192" t="s">
        <v>83</v>
      </c>
      <c r="AY341" s="19" t="s">
        <v>381</v>
      </c>
      <c r="BE341" s="193">
        <f t="shared" si="34"/>
        <v>0</v>
      </c>
      <c r="BF341" s="193">
        <f t="shared" si="35"/>
        <v>0</v>
      </c>
      <c r="BG341" s="193">
        <f t="shared" si="36"/>
        <v>0</v>
      </c>
      <c r="BH341" s="193">
        <f t="shared" si="37"/>
        <v>0</v>
      </c>
      <c r="BI341" s="193">
        <f t="shared" si="38"/>
        <v>0</v>
      </c>
      <c r="BJ341" s="19" t="s">
        <v>83</v>
      </c>
      <c r="BK341" s="193">
        <f t="shared" si="39"/>
        <v>0</v>
      </c>
      <c r="BL341" s="19" t="s">
        <v>454</v>
      </c>
      <c r="BM341" s="192" t="s">
        <v>1616</v>
      </c>
    </row>
    <row r="342" spans="1:65" s="2" customFormat="1" ht="19.5">
      <c r="A342" s="36"/>
      <c r="B342" s="37"/>
      <c r="C342" s="38"/>
      <c r="D342" s="196" t="s">
        <v>1198</v>
      </c>
      <c r="E342" s="38"/>
      <c r="F342" s="253" t="s">
        <v>1574</v>
      </c>
      <c r="G342" s="38"/>
      <c r="H342" s="38"/>
      <c r="I342" s="254"/>
      <c r="J342" s="38"/>
      <c r="K342" s="38"/>
      <c r="L342" s="41"/>
      <c r="M342" s="255"/>
      <c r="N342" s="256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1198</v>
      </c>
      <c r="AU342" s="19" t="s">
        <v>83</v>
      </c>
    </row>
    <row r="343" spans="1:65" s="2" customFormat="1" ht="24.2" customHeight="1">
      <c r="A343" s="36"/>
      <c r="B343" s="37"/>
      <c r="C343" s="181" t="s">
        <v>911</v>
      </c>
      <c r="D343" s="181" t="s">
        <v>384</v>
      </c>
      <c r="E343" s="182" t="s">
        <v>1617</v>
      </c>
      <c r="F343" s="183" t="s">
        <v>1618</v>
      </c>
      <c r="G343" s="184" t="s">
        <v>1619</v>
      </c>
      <c r="H343" s="185">
        <v>1</v>
      </c>
      <c r="I343" s="186"/>
      <c r="J343" s="187">
        <f>ROUND(I343*H343,2)</f>
        <v>0</v>
      </c>
      <c r="K343" s="183" t="s">
        <v>1297</v>
      </c>
      <c r="L343" s="41"/>
      <c r="M343" s="188" t="s">
        <v>19</v>
      </c>
      <c r="N343" s="189" t="s">
        <v>47</v>
      </c>
      <c r="O343" s="66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454</v>
      </c>
      <c r="AT343" s="192" t="s">
        <v>384</v>
      </c>
      <c r="AU343" s="192" t="s">
        <v>83</v>
      </c>
      <c r="AY343" s="19" t="s">
        <v>381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9" t="s">
        <v>83</v>
      </c>
      <c r="BK343" s="193">
        <f>ROUND(I343*H343,2)</f>
        <v>0</v>
      </c>
      <c r="BL343" s="19" t="s">
        <v>454</v>
      </c>
      <c r="BM343" s="192" t="s">
        <v>1620</v>
      </c>
    </row>
    <row r="344" spans="1:65" s="2" customFormat="1" ht="39">
      <c r="A344" s="36"/>
      <c r="B344" s="37"/>
      <c r="C344" s="38"/>
      <c r="D344" s="196" t="s">
        <v>1198</v>
      </c>
      <c r="E344" s="38"/>
      <c r="F344" s="253" t="s">
        <v>1621</v>
      </c>
      <c r="G344" s="38"/>
      <c r="H344" s="38"/>
      <c r="I344" s="254"/>
      <c r="J344" s="38"/>
      <c r="K344" s="38"/>
      <c r="L344" s="41"/>
      <c r="M344" s="255"/>
      <c r="N344" s="256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1198</v>
      </c>
      <c r="AU344" s="19" t="s">
        <v>83</v>
      </c>
    </row>
    <row r="345" spans="1:65" s="12" customFormat="1" ht="25.9" customHeight="1">
      <c r="B345" s="165"/>
      <c r="C345" s="166"/>
      <c r="D345" s="167" t="s">
        <v>75</v>
      </c>
      <c r="E345" s="168" t="s">
        <v>1622</v>
      </c>
      <c r="F345" s="168" t="s">
        <v>1623</v>
      </c>
      <c r="G345" s="166"/>
      <c r="H345" s="166"/>
      <c r="I345" s="169"/>
      <c r="J345" s="170">
        <f>BK345</f>
        <v>0</v>
      </c>
      <c r="K345" s="166"/>
      <c r="L345" s="171"/>
      <c r="M345" s="172"/>
      <c r="N345" s="173"/>
      <c r="O345" s="173"/>
      <c r="P345" s="174">
        <f>SUM(P346:P351)</f>
        <v>0</v>
      </c>
      <c r="Q345" s="173"/>
      <c r="R345" s="174">
        <f>SUM(R346:R351)</f>
        <v>0</v>
      </c>
      <c r="S345" s="173"/>
      <c r="T345" s="175">
        <f>SUM(T346:T351)</f>
        <v>0</v>
      </c>
      <c r="AR345" s="176" t="s">
        <v>85</v>
      </c>
      <c r="AT345" s="177" t="s">
        <v>75</v>
      </c>
      <c r="AU345" s="177" t="s">
        <v>76</v>
      </c>
      <c r="AY345" s="176" t="s">
        <v>381</v>
      </c>
      <c r="BK345" s="178">
        <f>SUM(BK346:BK351)</f>
        <v>0</v>
      </c>
    </row>
    <row r="346" spans="1:65" s="2" customFormat="1" ht="24.2" customHeight="1">
      <c r="A346" s="36"/>
      <c r="B346" s="37"/>
      <c r="C346" s="181" t="s">
        <v>922</v>
      </c>
      <c r="D346" s="181" t="s">
        <v>384</v>
      </c>
      <c r="E346" s="182" t="s">
        <v>1624</v>
      </c>
      <c r="F346" s="183" t="s">
        <v>1625</v>
      </c>
      <c r="G346" s="184" t="s">
        <v>1586</v>
      </c>
      <c r="H346" s="185">
        <v>1</v>
      </c>
      <c r="I346" s="186"/>
      <c r="J346" s="187">
        <f>ROUND(I346*H346,2)</f>
        <v>0</v>
      </c>
      <c r="K346" s="183" t="s">
        <v>1390</v>
      </c>
      <c r="L346" s="41"/>
      <c r="M346" s="188" t="s">
        <v>19</v>
      </c>
      <c r="N346" s="189" t="s">
        <v>47</v>
      </c>
      <c r="O346" s="66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83</v>
      </c>
      <c r="AY346" s="19" t="s">
        <v>381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83</v>
      </c>
      <c r="BK346" s="193">
        <f>ROUND(I346*H346,2)</f>
        <v>0</v>
      </c>
      <c r="BL346" s="19" t="s">
        <v>454</v>
      </c>
      <c r="BM346" s="192" t="s">
        <v>1626</v>
      </c>
    </row>
    <row r="347" spans="1:65" s="2" customFormat="1" ht="29.25">
      <c r="A347" s="36"/>
      <c r="B347" s="37"/>
      <c r="C347" s="38"/>
      <c r="D347" s="196" t="s">
        <v>1198</v>
      </c>
      <c r="E347" s="38"/>
      <c r="F347" s="253" t="s">
        <v>1627</v>
      </c>
      <c r="G347" s="38"/>
      <c r="H347" s="38"/>
      <c r="I347" s="254"/>
      <c r="J347" s="38"/>
      <c r="K347" s="38"/>
      <c r="L347" s="41"/>
      <c r="M347" s="255"/>
      <c r="N347" s="256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1198</v>
      </c>
      <c r="AU347" s="19" t="s">
        <v>83</v>
      </c>
    </row>
    <row r="348" spans="1:65" s="2" customFormat="1" ht="24.2" customHeight="1">
      <c r="A348" s="36"/>
      <c r="B348" s="37"/>
      <c r="C348" s="181" t="s">
        <v>926</v>
      </c>
      <c r="D348" s="181" t="s">
        <v>384</v>
      </c>
      <c r="E348" s="182" t="s">
        <v>1628</v>
      </c>
      <c r="F348" s="183" t="s">
        <v>1629</v>
      </c>
      <c r="G348" s="184" t="s">
        <v>431</v>
      </c>
      <c r="H348" s="185">
        <v>2</v>
      </c>
      <c r="I348" s="186"/>
      <c r="J348" s="187">
        <f>ROUND(I348*H348,2)</f>
        <v>0</v>
      </c>
      <c r="K348" s="183" t="s">
        <v>1297</v>
      </c>
      <c r="L348" s="41"/>
      <c r="M348" s="188" t="s">
        <v>19</v>
      </c>
      <c r="N348" s="189" t="s">
        <v>47</v>
      </c>
      <c r="O348" s="66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83</v>
      </c>
      <c r="AY348" s="19" t="s">
        <v>381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9" t="s">
        <v>83</v>
      </c>
      <c r="BK348" s="193">
        <f>ROUND(I348*H348,2)</f>
        <v>0</v>
      </c>
      <c r="BL348" s="19" t="s">
        <v>454</v>
      </c>
      <c r="BM348" s="192" t="s">
        <v>1630</v>
      </c>
    </row>
    <row r="349" spans="1:65" s="2" customFormat="1" ht="49.15" customHeight="1">
      <c r="A349" s="36"/>
      <c r="B349" s="37"/>
      <c r="C349" s="227" t="s">
        <v>930</v>
      </c>
      <c r="D349" s="227" t="s">
        <v>465</v>
      </c>
      <c r="E349" s="228" t="s">
        <v>1631</v>
      </c>
      <c r="F349" s="229" t="s">
        <v>1632</v>
      </c>
      <c r="G349" s="230" t="s">
        <v>431</v>
      </c>
      <c r="H349" s="231">
        <v>1</v>
      </c>
      <c r="I349" s="232"/>
      <c r="J349" s="233">
        <f>ROUND(I349*H349,2)</f>
        <v>0</v>
      </c>
      <c r="K349" s="229" t="s">
        <v>1297</v>
      </c>
      <c r="L349" s="234"/>
      <c r="M349" s="235" t="s">
        <v>19</v>
      </c>
      <c r="N349" s="236" t="s">
        <v>47</v>
      </c>
      <c r="O349" s="66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468</v>
      </c>
      <c r="AT349" s="192" t="s">
        <v>465</v>
      </c>
      <c r="AU349" s="192" t="s">
        <v>83</v>
      </c>
      <c r="AY349" s="19" t="s">
        <v>381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83</v>
      </c>
      <c r="BK349" s="193">
        <f>ROUND(I349*H349,2)</f>
        <v>0</v>
      </c>
      <c r="BL349" s="19" t="s">
        <v>454</v>
      </c>
      <c r="BM349" s="192" t="s">
        <v>1633</v>
      </c>
    </row>
    <row r="350" spans="1:65" s="2" customFormat="1" ht="24.2" customHeight="1">
      <c r="A350" s="36"/>
      <c r="B350" s="37"/>
      <c r="C350" s="181" t="s">
        <v>934</v>
      </c>
      <c r="D350" s="181" t="s">
        <v>384</v>
      </c>
      <c r="E350" s="182" t="s">
        <v>1634</v>
      </c>
      <c r="F350" s="183" t="s">
        <v>1635</v>
      </c>
      <c r="G350" s="184" t="s">
        <v>404</v>
      </c>
      <c r="H350" s="185">
        <v>8.9999999999999993E-3</v>
      </c>
      <c r="I350" s="186"/>
      <c r="J350" s="187">
        <f>ROUND(I350*H350,2)</f>
        <v>0</v>
      </c>
      <c r="K350" s="183" t="s">
        <v>1297</v>
      </c>
      <c r="L350" s="41"/>
      <c r="M350" s="188" t="s">
        <v>19</v>
      </c>
      <c r="N350" s="189" t="s">
        <v>47</v>
      </c>
      <c r="O350" s="66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2" t="s">
        <v>454</v>
      </c>
      <c r="AT350" s="192" t="s">
        <v>384</v>
      </c>
      <c r="AU350" s="192" t="s">
        <v>83</v>
      </c>
      <c r="AY350" s="19" t="s">
        <v>381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9" t="s">
        <v>83</v>
      </c>
      <c r="BK350" s="193">
        <f>ROUND(I350*H350,2)</f>
        <v>0</v>
      </c>
      <c r="BL350" s="19" t="s">
        <v>454</v>
      </c>
      <c r="BM350" s="192" t="s">
        <v>1636</v>
      </c>
    </row>
    <row r="351" spans="1:65" s="2" customFormat="1" ht="19.5">
      <c r="A351" s="36"/>
      <c r="B351" s="37"/>
      <c r="C351" s="38"/>
      <c r="D351" s="196" t="s">
        <v>1198</v>
      </c>
      <c r="E351" s="38"/>
      <c r="F351" s="253" t="s">
        <v>1574</v>
      </c>
      <c r="G351" s="38"/>
      <c r="H351" s="38"/>
      <c r="I351" s="254"/>
      <c r="J351" s="38"/>
      <c r="K351" s="38"/>
      <c r="L351" s="41"/>
      <c r="M351" s="255"/>
      <c r="N351" s="256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1198</v>
      </c>
      <c r="AU351" s="19" t="s">
        <v>83</v>
      </c>
    </row>
    <row r="352" spans="1:65" s="12" customFormat="1" ht="25.9" customHeight="1">
      <c r="B352" s="165"/>
      <c r="C352" s="166"/>
      <c r="D352" s="167" t="s">
        <v>75</v>
      </c>
      <c r="E352" s="168" t="s">
        <v>1637</v>
      </c>
      <c r="F352" s="168" t="s">
        <v>1638</v>
      </c>
      <c r="G352" s="166"/>
      <c r="H352" s="166"/>
      <c r="I352" s="169"/>
      <c r="J352" s="170">
        <f>BK352</f>
        <v>0</v>
      </c>
      <c r="K352" s="166"/>
      <c r="L352" s="171"/>
      <c r="M352" s="172"/>
      <c r="N352" s="173"/>
      <c r="O352" s="173"/>
      <c r="P352" s="174">
        <f>SUM(P353:P378)</f>
        <v>0</v>
      </c>
      <c r="Q352" s="173"/>
      <c r="R352" s="174">
        <f>SUM(R353:R378)</f>
        <v>0</v>
      </c>
      <c r="S352" s="173"/>
      <c r="T352" s="175">
        <f>SUM(T353:T378)</f>
        <v>0</v>
      </c>
      <c r="AR352" s="176" t="s">
        <v>85</v>
      </c>
      <c r="AT352" s="177" t="s">
        <v>75</v>
      </c>
      <c r="AU352" s="177" t="s">
        <v>76</v>
      </c>
      <c r="AY352" s="176" t="s">
        <v>381</v>
      </c>
      <c r="BK352" s="178">
        <f>SUM(BK353:BK378)</f>
        <v>0</v>
      </c>
    </row>
    <row r="353" spans="1:65" s="2" customFormat="1" ht="16.5" customHeight="1">
      <c r="A353" s="36"/>
      <c r="B353" s="37"/>
      <c r="C353" s="181" t="s">
        <v>938</v>
      </c>
      <c r="D353" s="181" t="s">
        <v>384</v>
      </c>
      <c r="E353" s="182" t="s">
        <v>1639</v>
      </c>
      <c r="F353" s="183" t="s">
        <v>1640</v>
      </c>
      <c r="G353" s="184" t="s">
        <v>1586</v>
      </c>
      <c r="H353" s="185">
        <v>5</v>
      </c>
      <c r="I353" s="186"/>
      <c r="J353" s="187">
        <f>ROUND(I353*H353,2)</f>
        <v>0</v>
      </c>
      <c r="K353" s="183" t="s">
        <v>1297</v>
      </c>
      <c r="L353" s="41"/>
      <c r="M353" s="188" t="s">
        <v>19</v>
      </c>
      <c r="N353" s="189" t="s">
        <v>47</v>
      </c>
      <c r="O353" s="66"/>
      <c r="P353" s="190">
        <f>O353*H353</f>
        <v>0</v>
      </c>
      <c r="Q353" s="190">
        <v>0</v>
      </c>
      <c r="R353" s="190">
        <f>Q353*H353</f>
        <v>0</v>
      </c>
      <c r="S353" s="190">
        <v>0</v>
      </c>
      <c r="T353" s="191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83</v>
      </c>
      <c r="AY353" s="19" t="s">
        <v>381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9" t="s">
        <v>83</v>
      </c>
      <c r="BK353" s="193">
        <f>ROUND(I353*H353,2)</f>
        <v>0</v>
      </c>
      <c r="BL353" s="19" t="s">
        <v>454</v>
      </c>
      <c r="BM353" s="192" t="s">
        <v>1641</v>
      </c>
    </row>
    <row r="354" spans="1:65" s="2" customFormat="1" ht="16.5" customHeight="1">
      <c r="A354" s="36"/>
      <c r="B354" s="37"/>
      <c r="C354" s="181" t="s">
        <v>942</v>
      </c>
      <c r="D354" s="181" t="s">
        <v>384</v>
      </c>
      <c r="E354" s="182" t="s">
        <v>1642</v>
      </c>
      <c r="F354" s="183" t="s">
        <v>1643</v>
      </c>
      <c r="G354" s="184" t="s">
        <v>1586</v>
      </c>
      <c r="H354" s="185">
        <v>1</v>
      </c>
      <c r="I354" s="186"/>
      <c r="J354" s="187">
        <f>ROUND(I354*H354,2)</f>
        <v>0</v>
      </c>
      <c r="K354" s="183" t="s">
        <v>1297</v>
      </c>
      <c r="L354" s="41"/>
      <c r="M354" s="188" t="s">
        <v>19</v>
      </c>
      <c r="N354" s="189" t="s">
        <v>47</v>
      </c>
      <c r="O354" s="66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83</v>
      </c>
      <c r="AY354" s="19" t="s">
        <v>381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9" t="s">
        <v>83</v>
      </c>
      <c r="BK354" s="193">
        <f>ROUND(I354*H354,2)</f>
        <v>0</v>
      </c>
      <c r="BL354" s="19" t="s">
        <v>454</v>
      </c>
      <c r="BM354" s="192" t="s">
        <v>1644</v>
      </c>
    </row>
    <row r="355" spans="1:65" s="2" customFormat="1" ht="16.5" customHeight="1">
      <c r="A355" s="36"/>
      <c r="B355" s="37"/>
      <c r="C355" s="181" t="s">
        <v>945</v>
      </c>
      <c r="D355" s="181" t="s">
        <v>384</v>
      </c>
      <c r="E355" s="182" t="s">
        <v>1645</v>
      </c>
      <c r="F355" s="183" t="s">
        <v>1646</v>
      </c>
      <c r="G355" s="184" t="s">
        <v>1586</v>
      </c>
      <c r="H355" s="185">
        <v>5</v>
      </c>
      <c r="I355" s="186"/>
      <c r="J355" s="187">
        <f>ROUND(I355*H355,2)</f>
        <v>0</v>
      </c>
      <c r="K355" s="183" t="s">
        <v>1297</v>
      </c>
      <c r="L355" s="41"/>
      <c r="M355" s="188" t="s">
        <v>19</v>
      </c>
      <c r="N355" s="189" t="s">
        <v>47</v>
      </c>
      <c r="O355" s="66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454</v>
      </c>
      <c r="AT355" s="192" t="s">
        <v>384</v>
      </c>
      <c r="AU355" s="192" t="s">
        <v>83</v>
      </c>
      <c r="AY355" s="19" t="s">
        <v>381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9" t="s">
        <v>83</v>
      </c>
      <c r="BK355" s="193">
        <f>ROUND(I355*H355,2)</f>
        <v>0</v>
      </c>
      <c r="BL355" s="19" t="s">
        <v>454</v>
      </c>
      <c r="BM355" s="192" t="s">
        <v>1647</v>
      </c>
    </row>
    <row r="356" spans="1:65" s="2" customFormat="1" ht="19.5">
      <c r="A356" s="36"/>
      <c r="B356" s="37"/>
      <c r="C356" s="38"/>
      <c r="D356" s="196" t="s">
        <v>1198</v>
      </c>
      <c r="E356" s="38"/>
      <c r="F356" s="253" t="s">
        <v>1648</v>
      </c>
      <c r="G356" s="38"/>
      <c r="H356" s="38"/>
      <c r="I356" s="254"/>
      <c r="J356" s="38"/>
      <c r="K356" s="38"/>
      <c r="L356" s="41"/>
      <c r="M356" s="255"/>
      <c r="N356" s="256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1198</v>
      </c>
      <c r="AU356" s="19" t="s">
        <v>83</v>
      </c>
    </row>
    <row r="357" spans="1:65" s="2" customFormat="1" ht="16.5" customHeight="1">
      <c r="A357" s="36"/>
      <c r="B357" s="37"/>
      <c r="C357" s="181" t="s">
        <v>949</v>
      </c>
      <c r="D357" s="181" t="s">
        <v>384</v>
      </c>
      <c r="E357" s="182" t="s">
        <v>1649</v>
      </c>
      <c r="F357" s="183" t="s">
        <v>1650</v>
      </c>
      <c r="G357" s="184" t="s">
        <v>1586</v>
      </c>
      <c r="H357" s="185">
        <v>3</v>
      </c>
      <c r="I357" s="186"/>
      <c r="J357" s="187">
        <f>ROUND(I357*H357,2)</f>
        <v>0</v>
      </c>
      <c r="K357" s="183" t="s">
        <v>1297</v>
      </c>
      <c r="L357" s="41"/>
      <c r="M357" s="188" t="s">
        <v>19</v>
      </c>
      <c r="N357" s="189" t="s">
        <v>47</v>
      </c>
      <c r="O357" s="66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454</v>
      </c>
      <c r="AT357" s="192" t="s">
        <v>384</v>
      </c>
      <c r="AU357" s="192" t="s">
        <v>83</v>
      </c>
      <c r="AY357" s="19" t="s">
        <v>381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83</v>
      </c>
      <c r="BK357" s="193">
        <f>ROUND(I357*H357,2)</f>
        <v>0</v>
      </c>
      <c r="BL357" s="19" t="s">
        <v>454</v>
      </c>
      <c r="BM357" s="192" t="s">
        <v>1651</v>
      </c>
    </row>
    <row r="358" spans="1:65" s="2" customFormat="1" ht="16.5" customHeight="1">
      <c r="A358" s="36"/>
      <c r="B358" s="37"/>
      <c r="C358" s="181" t="s">
        <v>953</v>
      </c>
      <c r="D358" s="181" t="s">
        <v>384</v>
      </c>
      <c r="E358" s="182" t="s">
        <v>1652</v>
      </c>
      <c r="F358" s="183" t="s">
        <v>1653</v>
      </c>
      <c r="G358" s="184" t="s">
        <v>431</v>
      </c>
      <c r="H358" s="185">
        <v>1</v>
      </c>
      <c r="I358" s="186"/>
      <c r="J358" s="187">
        <f>ROUND(I358*H358,2)</f>
        <v>0</v>
      </c>
      <c r="K358" s="183" t="s">
        <v>1297</v>
      </c>
      <c r="L358" s="41"/>
      <c r="M358" s="188" t="s">
        <v>19</v>
      </c>
      <c r="N358" s="189" t="s">
        <v>47</v>
      </c>
      <c r="O358" s="66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454</v>
      </c>
      <c r="AT358" s="192" t="s">
        <v>384</v>
      </c>
      <c r="AU358" s="192" t="s">
        <v>83</v>
      </c>
      <c r="AY358" s="19" t="s">
        <v>381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9" t="s">
        <v>83</v>
      </c>
      <c r="BK358" s="193">
        <f>ROUND(I358*H358,2)</f>
        <v>0</v>
      </c>
      <c r="BL358" s="19" t="s">
        <v>454</v>
      </c>
      <c r="BM358" s="192" t="s">
        <v>1654</v>
      </c>
    </row>
    <row r="359" spans="1:65" s="2" customFormat="1" ht="24.2" customHeight="1">
      <c r="A359" s="36"/>
      <c r="B359" s="37"/>
      <c r="C359" s="181" t="s">
        <v>957</v>
      </c>
      <c r="D359" s="181" t="s">
        <v>384</v>
      </c>
      <c r="E359" s="182" t="s">
        <v>1655</v>
      </c>
      <c r="F359" s="183" t="s">
        <v>1656</v>
      </c>
      <c r="G359" s="184" t="s">
        <v>1586</v>
      </c>
      <c r="H359" s="185">
        <v>16</v>
      </c>
      <c r="I359" s="186"/>
      <c r="J359" s="187">
        <f>ROUND(I359*H359,2)</f>
        <v>0</v>
      </c>
      <c r="K359" s="183" t="s">
        <v>1297</v>
      </c>
      <c r="L359" s="41"/>
      <c r="M359" s="188" t="s">
        <v>19</v>
      </c>
      <c r="N359" s="189" t="s">
        <v>47</v>
      </c>
      <c r="O359" s="66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454</v>
      </c>
      <c r="AT359" s="192" t="s">
        <v>384</v>
      </c>
      <c r="AU359" s="192" t="s">
        <v>83</v>
      </c>
      <c r="AY359" s="19" t="s">
        <v>381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9" t="s">
        <v>83</v>
      </c>
      <c r="BK359" s="193">
        <f>ROUND(I359*H359,2)</f>
        <v>0</v>
      </c>
      <c r="BL359" s="19" t="s">
        <v>454</v>
      </c>
      <c r="BM359" s="192" t="s">
        <v>1657</v>
      </c>
    </row>
    <row r="360" spans="1:65" s="14" customFormat="1">
      <c r="B360" s="205"/>
      <c r="C360" s="206"/>
      <c r="D360" s="196" t="s">
        <v>391</v>
      </c>
      <c r="E360" s="207" t="s">
        <v>19</v>
      </c>
      <c r="F360" s="208" t="s">
        <v>1658</v>
      </c>
      <c r="G360" s="206"/>
      <c r="H360" s="209">
        <v>16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391</v>
      </c>
      <c r="AU360" s="215" t="s">
        <v>83</v>
      </c>
      <c r="AV360" s="14" t="s">
        <v>85</v>
      </c>
      <c r="AW360" s="14" t="s">
        <v>37</v>
      </c>
      <c r="AX360" s="14" t="s">
        <v>76</v>
      </c>
      <c r="AY360" s="215" t="s">
        <v>381</v>
      </c>
    </row>
    <row r="361" spans="1:65" s="15" customFormat="1">
      <c r="B361" s="216"/>
      <c r="C361" s="217"/>
      <c r="D361" s="196" t="s">
        <v>391</v>
      </c>
      <c r="E361" s="218" t="s">
        <v>19</v>
      </c>
      <c r="F361" s="219" t="s">
        <v>394</v>
      </c>
      <c r="G361" s="217"/>
      <c r="H361" s="220">
        <v>16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391</v>
      </c>
      <c r="AU361" s="226" t="s">
        <v>83</v>
      </c>
      <c r="AV361" s="15" t="s">
        <v>389</v>
      </c>
      <c r="AW361" s="15" t="s">
        <v>37</v>
      </c>
      <c r="AX361" s="15" t="s">
        <v>83</v>
      </c>
      <c r="AY361" s="226" t="s">
        <v>381</v>
      </c>
    </row>
    <row r="362" spans="1:65" s="2" customFormat="1" ht="24.2" customHeight="1">
      <c r="A362" s="36"/>
      <c r="B362" s="37"/>
      <c r="C362" s="181" t="s">
        <v>961</v>
      </c>
      <c r="D362" s="181" t="s">
        <v>384</v>
      </c>
      <c r="E362" s="182" t="s">
        <v>1659</v>
      </c>
      <c r="F362" s="183" t="s">
        <v>1660</v>
      </c>
      <c r="G362" s="184" t="s">
        <v>431</v>
      </c>
      <c r="H362" s="185">
        <v>1</v>
      </c>
      <c r="I362" s="186"/>
      <c r="J362" s="187">
        <f t="shared" ref="J362:J377" si="40">ROUND(I362*H362,2)</f>
        <v>0</v>
      </c>
      <c r="K362" s="183" t="s">
        <v>1297</v>
      </c>
      <c r="L362" s="41"/>
      <c r="M362" s="188" t="s">
        <v>19</v>
      </c>
      <c r="N362" s="189" t="s">
        <v>47</v>
      </c>
      <c r="O362" s="66"/>
      <c r="P362" s="190">
        <f t="shared" ref="P362:P377" si="41">O362*H362</f>
        <v>0</v>
      </c>
      <c r="Q362" s="190">
        <v>0</v>
      </c>
      <c r="R362" s="190">
        <f t="shared" ref="R362:R377" si="42">Q362*H362</f>
        <v>0</v>
      </c>
      <c r="S362" s="190">
        <v>0</v>
      </c>
      <c r="T362" s="191">
        <f t="shared" ref="T362:T377" si="43"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454</v>
      </c>
      <c r="AT362" s="192" t="s">
        <v>384</v>
      </c>
      <c r="AU362" s="192" t="s">
        <v>83</v>
      </c>
      <c r="AY362" s="19" t="s">
        <v>381</v>
      </c>
      <c r="BE362" s="193">
        <f t="shared" ref="BE362:BE377" si="44">IF(N362="základní",J362,0)</f>
        <v>0</v>
      </c>
      <c r="BF362" s="193">
        <f t="shared" ref="BF362:BF377" si="45">IF(N362="snížená",J362,0)</f>
        <v>0</v>
      </c>
      <c r="BG362" s="193">
        <f t="shared" ref="BG362:BG377" si="46">IF(N362="zákl. přenesená",J362,0)</f>
        <v>0</v>
      </c>
      <c r="BH362" s="193">
        <f t="shared" ref="BH362:BH377" si="47">IF(N362="sníž. přenesená",J362,0)</f>
        <v>0</v>
      </c>
      <c r="BI362" s="193">
        <f t="shared" ref="BI362:BI377" si="48">IF(N362="nulová",J362,0)</f>
        <v>0</v>
      </c>
      <c r="BJ362" s="19" t="s">
        <v>83</v>
      </c>
      <c r="BK362" s="193">
        <f t="shared" ref="BK362:BK377" si="49">ROUND(I362*H362,2)</f>
        <v>0</v>
      </c>
      <c r="BL362" s="19" t="s">
        <v>454</v>
      </c>
      <c r="BM362" s="192" t="s">
        <v>1661</v>
      </c>
    </row>
    <row r="363" spans="1:65" s="2" customFormat="1" ht="24.2" customHeight="1">
      <c r="A363" s="36"/>
      <c r="B363" s="37"/>
      <c r="C363" s="181" t="s">
        <v>965</v>
      </c>
      <c r="D363" s="181" t="s">
        <v>384</v>
      </c>
      <c r="E363" s="182" t="s">
        <v>1662</v>
      </c>
      <c r="F363" s="183" t="s">
        <v>1663</v>
      </c>
      <c r="G363" s="184" t="s">
        <v>431</v>
      </c>
      <c r="H363" s="185">
        <v>8</v>
      </c>
      <c r="I363" s="186"/>
      <c r="J363" s="187">
        <f t="shared" si="40"/>
        <v>0</v>
      </c>
      <c r="K363" s="183" t="s">
        <v>1297</v>
      </c>
      <c r="L363" s="41"/>
      <c r="M363" s="188" t="s">
        <v>19</v>
      </c>
      <c r="N363" s="189" t="s">
        <v>47</v>
      </c>
      <c r="O363" s="66"/>
      <c r="P363" s="190">
        <f t="shared" si="41"/>
        <v>0</v>
      </c>
      <c r="Q363" s="190">
        <v>0</v>
      </c>
      <c r="R363" s="190">
        <f t="shared" si="42"/>
        <v>0</v>
      </c>
      <c r="S363" s="190">
        <v>0</v>
      </c>
      <c r="T363" s="191">
        <f t="shared" si="4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454</v>
      </c>
      <c r="AT363" s="192" t="s">
        <v>384</v>
      </c>
      <c r="AU363" s="192" t="s">
        <v>83</v>
      </c>
      <c r="AY363" s="19" t="s">
        <v>381</v>
      </c>
      <c r="BE363" s="193">
        <f t="shared" si="44"/>
        <v>0</v>
      </c>
      <c r="BF363" s="193">
        <f t="shared" si="45"/>
        <v>0</v>
      </c>
      <c r="BG363" s="193">
        <f t="shared" si="46"/>
        <v>0</v>
      </c>
      <c r="BH363" s="193">
        <f t="shared" si="47"/>
        <v>0</v>
      </c>
      <c r="BI363" s="193">
        <f t="shared" si="48"/>
        <v>0</v>
      </c>
      <c r="BJ363" s="19" t="s">
        <v>83</v>
      </c>
      <c r="BK363" s="193">
        <f t="shared" si="49"/>
        <v>0</v>
      </c>
      <c r="BL363" s="19" t="s">
        <v>454</v>
      </c>
      <c r="BM363" s="192" t="s">
        <v>1664</v>
      </c>
    </row>
    <row r="364" spans="1:65" s="2" customFormat="1" ht="24.2" customHeight="1">
      <c r="A364" s="36"/>
      <c r="B364" s="37"/>
      <c r="C364" s="181" t="s">
        <v>969</v>
      </c>
      <c r="D364" s="181" t="s">
        <v>384</v>
      </c>
      <c r="E364" s="182" t="s">
        <v>1665</v>
      </c>
      <c r="F364" s="183" t="s">
        <v>1666</v>
      </c>
      <c r="G364" s="184" t="s">
        <v>431</v>
      </c>
      <c r="H364" s="185">
        <v>6</v>
      </c>
      <c r="I364" s="186"/>
      <c r="J364" s="187">
        <f t="shared" si="40"/>
        <v>0</v>
      </c>
      <c r="K364" s="183" t="s">
        <v>1297</v>
      </c>
      <c r="L364" s="41"/>
      <c r="M364" s="188" t="s">
        <v>19</v>
      </c>
      <c r="N364" s="189" t="s">
        <v>47</v>
      </c>
      <c r="O364" s="66"/>
      <c r="P364" s="190">
        <f t="shared" si="41"/>
        <v>0</v>
      </c>
      <c r="Q364" s="190">
        <v>0</v>
      </c>
      <c r="R364" s="190">
        <f t="shared" si="42"/>
        <v>0</v>
      </c>
      <c r="S364" s="190">
        <v>0</v>
      </c>
      <c r="T364" s="191">
        <f t="shared" si="4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83</v>
      </c>
      <c r="AY364" s="19" t="s">
        <v>381</v>
      </c>
      <c r="BE364" s="193">
        <f t="shared" si="44"/>
        <v>0</v>
      </c>
      <c r="BF364" s="193">
        <f t="shared" si="45"/>
        <v>0</v>
      </c>
      <c r="BG364" s="193">
        <f t="shared" si="46"/>
        <v>0</v>
      </c>
      <c r="BH364" s="193">
        <f t="shared" si="47"/>
        <v>0</v>
      </c>
      <c r="BI364" s="193">
        <f t="shared" si="48"/>
        <v>0</v>
      </c>
      <c r="BJ364" s="19" t="s">
        <v>83</v>
      </c>
      <c r="BK364" s="193">
        <f t="shared" si="49"/>
        <v>0</v>
      </c>
      <c r="BL364" s="19" t="s">
        <v>454</v>
      </c>
      <c r="BM364" s="192" t="s">
        <v>1667</v>
      </c>
    </row>
    <row r="365" spans="1:65" s="2" customFormat="1" ht="44.25" customHeight="1">
      <c r="A365" s="36"/>
      <c r="B365" s="37"/>
      <c r="C365" s="227" t="s">
        <v>973</v>
      </c>
      <c r="D365" s="227" t="s">
        <v>465</v>
      </c>
      <c r="E365" s="228" t="s">
        <v>1668</v>
      </c>
      <c r="F365" s="229" t="s">
        <v>1669</v>
      </c>
      <c r="G365" s="230" t="s">
        <v>431</v>
      </c>
      <c r="H365" s="231">
        <v>1</v>
      </c>
      <c r="I365" s="232"/>
      <c r="J365" s="233">
        <f t="shared" si="40"/>
        <v>0</v>
      </c>
      <c r="K365" s="229" t="s">
        <v>1297</v>
      </c>
      <c r="L365" s="234"/>
      <c r="M365" s="235" t="s">
        <v>19</v>
      </c>
      <c r="N365" s="236" t="s">
        <v>47</v>
      </c>
      <c r="O365" s="66"/>
      <c r="P365" s="190">
        <f t="shared" si="41"/>
        <v>0</v>
      </c>
      <c r="Q365" s="190">
        <v>0</v>
      </c>
      <c r="R365" s="190">
        <f t="shared" si="42"/>
        <v>0</v>
      </c>
      <c r="S365" s="190">
        <v>0</v>
      </c>
      <c r="T365" s="191">
        <f t="shared" si="4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468</v>
      </c>
      <c r="AT365" s="192" t="s">
        <v>465</v>
      </c>
      <c r="AU365" s="192" t="s">
        <v>83</v>
      </c>
      <c r="AY365" s="19" t="s">
        <v>381</v>
      </c>
      <c r="BE365" s="193">
        <f t="shared" si="44"/>
        <v>0</v>
      </c>
      <c r="BF365" s="193">
        <f t="shared" si="45"/>
        <v>0</v>
      </c>
      <c r="BG365" s="193">
        <f t="shared" si="46"/>
        <v>0</v>
      </c>
      <c r="BH365" s="193">
        <f t="shared" si="47"/>
        <v>0</v>
      </c>
      <c r="BI365" s="193">
        <f t="shared" si="48"/>
        <v>0</v>
      </c>
      <c r="BJ365" s="19" t="s">
        <v>83</v>
      </c>
      <c r="BK365" s="193">
        <f t="shared" si="49"/>
        <v>0</v>
      </c>
      <c r="BL365" s="19" t="s">
        <v>454</v>
      </c>
      <c r="BM365" s="192" t="s">
        <v>1670</v>
      </c>
    </row>
    <row r="366" spans="1:65" s="2" customFormat="1" ht="37.9" customHeight="1">
      <c r="A366" s="36"/>
      <c r="B366" s="37"/>
      <c r="C366" s="227" t="s">
        <v>977</v>
      </c>
      <c r="D366" s="227" t="s">
        <v>465</v>
      </c>
      <c r="E366" s="228" t="s">
        <v>1671</v>
      </c>
      <c r="F366" s="229" t="s">
        <v>1672</v>
      </c>
      <c r="G366" s="230" t="s">
        <v>431</v>
      </c>
      <c r="H366" s="231">
        <v>5</v>
      </c>
      <c r="I366" s="232"/>
      <c r="J366" s="233">
        <f t="shared" si="40"/>
        <v>0</v>
      </c>
      <c r="K366" s="229" t="s">
        <v>1297</v>
      </c>
      <c r="L366" s="234"/>
      <c r="M366" s="235" t="s">
        <v>19</v>
      </c>
      <c r="N366" s="236" t="s">
        <v>47</v>
      </c>
      <c r="O366" s="66"/>
      <c r="P366" s="190">
        <f t="shared" si="41"/>
        <v>0</v>
      </c>
      <c r="Q366" s="190">
        <v>0</v>
      </c>
      <c r="R366" s="190">
        <f t="shared" si="42"/>
        <v>0</v>
      </c>
      <c r="S366" s="190">
        <v>0</v>
      </c>
      <c r="T366" s="191">
        <f t="shared" si="4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468</v>
      </c>
      <c r="AT366" s="192" t="s">
        <v>465</v>
      </c>
      <c r="AU366" s="192" t="s">
        <v>83</v>
      </c>
      <c r="AY366" s="19" t="s">
        <v>381</v>
      </c>
      <c r="BE366" s="193">
        <f t="shared" si="44"/>
        <v>0</v>
      </c>
      <c r="BF366" s="193">
        <f t="shared" si="45"/>
        <v>0</v>
      </c>
      <c r="BG366" s="193">
        <f t="shared" si="46"/>
        <v>0</v>
      </c>
      <c r="BH366" s="193">
        <f t="shared" si="47"/>
        <v>0</v>
      </c>
      <c r="BI366" s="193">
        <f t="shared" si="48"/>
        <v>0</v>
      </c>
      <c r="BJ366" s="19" t="s">
        <v>83</v>
      </c>
      <c r="BK366" s="193">
        <f t="shared" si="49"/>
        <v>0</v>
      </c>
      <c r="BL366" s="19" t="s">
        <v>454</v>
      </c>
      <c r="BM366" s="192" t="s">
        <v>1673</v>
      </c>
    </row>
    <row r="367" spans="1:65" s="2" customFormat="1" ht="24.2" customHeight="1">
      <c r="A367" s="36"/>
      <c r="B367" s="37"/>
      <c r="C367" s="227" t="s">
        <v>1674</v>
      </c>
      <c r="D367" s="227" t="s">
        <v>465</v>
      </c>
      <c r="E367" s="228" t="s">
        <v>1675</v>
      </c>
      <c r="F367" s="229" t="s">
        <v>1676</v>
      </c>
      <c r="G367" s="230" t="s">
        <v>431</v>
      </c>
      <c r="H367" s="231">
        <v>3</v>
      </c>
      <c r="I367" s="232"/>
      <c r="J367" s="233">
        <f t="shared" si="40"/>
        <v>0</v>
      </c>
      <c r="K367" s="229" t="s">
        <v>1297</v>
      </c>
      <c r="L367" s="234"/>
      <c r="M367" s="235" t="s">
        <v>19</v>
      </c>
      <c r="N367" s="236" t="s">
        <v>47</v>
      </c>
      <c r="O367" s="66"/>
      <c r="P367" s="190">
        <f t="shared" si="41"/>
        <v>0</v>
      </c>
      <c r="Q367" s="190">
        <v>0</v>
      </c>
      <c r="R367" s="190">
        <f t="shared" si="42"/>
        <v>0</v>
      </c>
      <c r="S367" s="190">
        <v>0</v>
      </c>
      <c r="T367" s="191">
        <f t="shared" si="4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2" t="s">
        <v>468</v>
      </c>
      <c r="AT367" s="192" t="s">
        <v>465</v>
      </c>
      <c r="AU367" s="192" t="s">
        <v>83</v>
      </c>
      <c r="AY367" s="19" t="s">
        <v>381</v>
      </c>
      <c r="BE367" s="193">
        <f t="shared" si="44"/>
        <v>0</v>
      </c>
      <c r="BF367" s="193">
        <f t="shared" si="45"/>
        <v>0</v>
      </c>
      <c r="BG367" s="193">
        <f t="shared" si="46"/>
        <v>0</v>
      </c>
      <c r="BH367" s="193">
        <f t="shared" si="47"/>
        <v>0</v>
      </c>
      <c r="BI367" s="193">
        <f t="shared" si="48"/>
        <v>0</v>
      </c>
      <c r="BJ367" s="19" t="s">
        <v>83</v>
      </c>
      <c r="BK367" s="193">
        <f t="shared" si="49"/>
        <v>0</v>
      </c>
      <c r="BL367" s="19" t="s">
        <v>454</v>
      </c>
      <c r="BM367" s="192" t="s">
        <v>1677</v>
      </c>
    </row>
    <row r="368" spans="1:65" s="2" customFormat="1" ht="24.2" customHeight="1">
      <c r="A368" s="36"/>
      <c r="B368" s="37"/>
      <c r="C368" s="227" t="s">
        <v>1462</v>
      </c>
      <c r="D368" s="227" t="s">
        <v>465</v>
      </c>
      <c r="E368" s="228" t="s">
        <v>1678</v>
      </c>
      <c r="F368" s="229" t="s">
        <v>1679</v>
      </c>
      <c r="G368" s="230" t="s">
        <v>431</v>
      </c>
      <c r="H368" s="231">
        <v>4</v>
      </c>
      <c r="I368" s="232"/>
      <c r="J368" s="233">
        <f t="shared" si="40"/>
        <v>0</v>
      </c>
      <c r="K368" s="229" t="s">
        <v>1297</v>
      </c>
      <c r="L368" s="234"/>
      <c r="M368" s="235" t="s">
        <v>19</v>
      </c>
      <c r="N368" s="236" t="s">
        <v>47</v>
      </c>
      <c r="O368" s="66"/>
      <c r="P368" s="190">
        <f t="shared" si="41"/>
        <v>0</v>
      </c>
      <c r="Q368" s="190">
        <v>0</v>
      </c>
      <c r="R368" s="190">
        <f t="shared" si="42"/>
        <v>0</v>
      </c>
      <c r="S368" s="190">
        <v>0</v>
      </c>
      <c r="T368" s="191">
        <f t="shared" si="4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468</v>
      </c>
      <c r="AT368" s="192" t="s">
        <v>465</v>
      </c>
      <c r="AU368" s="192" t="s">
        <v>83</v>
      </c>
      <c r="AY368" s="19" t="s">
        <v>381</v>
      </c>
      <c r="BE368" s="193">
        <f t="shared" si="44"/>
        <v>0</v>
      </c>
      <c r="BF368" s="193">
        <f t="shared" si="45"/>
        <v>0</v>
      </c>
      <c r="BG368" s="193">
        <f t="shared" si="46"/>
        <v>0</v>
      </c>
      <c r="BH368" s="193">
        <f t="shared" si="47"/>
        <v>0</v>
      </c>
      <c r="BI368" s="193">
        <f t="shared" si="48"/>
        <v>0</v>
      </c>
      <c r="BJ368" s="19" t="s">
        <v>83</v>
      </c>
      <c r="BK368" s="193">
        <f t="shared" si="49"/>
        <v>0</v>
      </c>
      <c r="BL368" s="19" t="s">
        <v>454</v>
      </c>
      <c r="BM368" s="192" t="s">
        <v>1680</v>
      </c>
    </row>
    <row r="369" spans="1:65" s="2" customFormat="1" ht="33" customHeight="1">
      <c r="A369" s="36"/>
      <c r="B369" s="37"/>
      <c r="C369" s="227" t="s">
        <v>1681</v>
      </c>
      <c r="D369" s="227" t="s">
        <v>465</v>
      </c>
      <c r="E369" s="228" t="s">
        <v>1682</v>
      </c>
      <c r="F369" s="229" t="s">
        <v>1683</v>
      </c>
      <c r="G369" s="230" t="s">
        <v>431</v>
      </c>
      <c r="H369" s="231">
        <v>1</v>
      </c>
      <c r="I369" s="232"/>
      <c r="J369" s="233">
        <f t="shared" si="40"/>
        <v>0</v>
      </c>
      <c r="K369" s="229" t="s">
        <v>1297</v>
      </c>
      <c r="L369" s="234"/>
      <c r="M369" s="235" t="s">
        <v>19</v>
      </c>
      <c r="N369" s="236" t="s">
        <v>47</v>
      </c>
      <c r="O369" s="66"/>
      <c r="P369" s="190">
        <f t="shared" si="41"/>
        <v>0</v>
      </c>
      <c r="Q369" s="190">
        <v>0</v>
      </c>
      <c r="R369" s="190">
        <f t="shared" si="42"/>
        <v>0</v>
      </c>
      <c r="S369" s="190">
        <v>0</v>
      </c>
      <c r="T369" s="191">
        <f t="shared" si="4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468</v>
      </c>
      <c r="AT369" s="192" t="s">
        <v>465</v>
      </c>
      <c r="AU369" s="192" t="s">
        <v>83</v>
      </c>
      <c r="AY369" s="19" t="s">
        <v>381</v>
      </c>
      <c r="BE369" s="193">
        <f t="shared" si="44"/>
        <v>0</v>
      </c>
      <c r="BF369" s="193">
        <f t="shared" si="45"/>
        <v>0</v>
      </c>
      <c r="BG369" s="193">
        <f t="shared" si="46"/>
        <v>0</v>
      </c>
      <c r="BH369" s="193">
        <f t="shared" si="47"/>
        <v>0</v>
      </c>
      <c r="BI369" s="193">
        <f t="shared" si="48"/>
        <v>0</v>
      </c>
      <c r="BJ369" s="19" t="s">
        <v>83</v>
      </c>
      <c r="BK369" s="193">
        <f t="shared" si="49"/>
        <v>0</v>
      </c>
      <c r="BL369" s="19" t="s">
        <v>454</v>
      </c>
      <c r="BM369" s="192" t="s">
        <v>1684</v>
      </c>
    </row>
    <row r="370" spans="1:65" s="2" customFormat="1" ht="24.2" customHeight="1">
      <c r="A370" s="36"/>
      <c r="B370" s="37"/>
      <c r="C370" s="227" t="s">
        <v>1463</v>
      </c>
      <c r="D370" s="227" t="s">
        <v>465</v>
      </c>
      <c r="E370" s="228" t="s">
        <v>1685</v>
      </c>
      <c r="F370" s="229" t="s">
        <v>1686</v>
      </c>
      <c r="G370" s="230" t="s">
        <v>431</v>
      </c>
      <c r="H370" s="231">
        <v>2</v>
      </c>
      <c r="I370" s="232"/>
      <c r="J370" s="233">
        <f t="shared" si="40"/>
        <v>0</v>
      </c>
      <c r="K370" s="229" t="s">
        <v>1297</v>
      </c>
      <c r="L370" s="234"/>
      <c r="M370" s="235" t="s">
        <v>19</v>
      </c>
      <c r="N370" s="236" t="s">
        <v>47</v>
      </c>
      <c r="O370" s="66"/>
      <c r="P370" s="190">
        <f t="shared" si="41"/>
        <v>0</v>
      </c>
      <c r="Q370" s="190">
        <v>0</v>
      </c>
      <c r="R370" s="190">
        <f t="shared" si="42"/>
        <v>0</v>
      </c>
      <c r="S370" s="190">
        <v>0</v>
      </c>
      <c r="T370" s="191">
        <f t="shared" si="4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2" t="s">
        <v>468</v>
      </c>
      <c r="AT370" s="192" t="s">
        <v>465</v>
      </c>
      <c r="AU370" s="192" t="s">
        <v>83</v>
      </c>
      <c r="AY370" s="19" t="s">
        <v>381</v>
      </c>
      <c r="BE370" s="193">
        <f t="shared" si="44"/>
        <v>0</v>
      </c>
      <c r="BF370" s="193">
        <f t="shared" si="45"/>
        <v>0</v>
      </c>
      <c r="BG370" s="193">
        <f t="shared" si="46"/>
        <v>0</v>
      </c>
      <c r="BH370" s="193">
        <f t="shared" si="47"/>
        <v>0</v>
      </c>
      <c r="BI370" s="193">
        <f t="shared" si="48"/>
        <v>0</v>
      </c>
      <c r="BJ370" s="19" t="s">
        <v>83</v>
      </c>
      <c r="BK370" s="193">
        <f t="shared" si="49"/>
        <v>0</v>
      </c>
      <c r="BL370" s="19" t="s">
        <v>454</v>
      </c>
      <c r="BM370" s="192" t="s">
        <v>1687</v>
      </c>
    </row>
    <row r="371" spans="1:65" s="2" customFormat="1" ht="24.2" customHeight="1">
      <c r="A371" s="36"/>
      <c r="B371" s="37"/>
      <c r="C371" s="227" t="s">
        <v>1688</v>
      </c>
      <c r="D371" s="227" t="s">
        <v>465</v>
      </c>
      <c r="E371" s="228" t="s">
        <v>1689</v>
      </c>
      <c r="F371" s="229" t="s">
        <v>1690</v>
      </c>
      <c r="G371" s="230" t="s">
        <v>431</v>
      </c>
      <c r="H371" s="231">
        <v>1</v>
      </c>
      <c r="I371" s="232"/>
      <c r="J371" s="233">
        <f t="shared" si="40"/>
        <v>0</v>
      </c>
      <c r="K371" s="229" t="s">
        <v>1297</v>
      </c>
      <c r="L371" s="234"/>
      <c r="M371" s="235" t="s">
        <v>19</v>
      </c>
      <c r="N371" s="236" t="s">
        <v>47</v>
      </c>
      <c r="O371" s="66"/>
      <c r="P371" s="190">
        <f t="shared" si="41"/>
        <v>0</v>
      </c>
      <c r="Q371" s="190">
        <v>0</v>
      </c>
      <c r="R371" s="190">
        <f t="shared" si="42"/>
        <v>0</v>
      </c>
      <c r="S371" s="190">
        <v>0</v>
      </c>
      <c r="T371" s="191">
        <f t="shared" si="4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468</v>
      </c>
      <c r="AT371" s="192" t="s">
        <v>465</v>
      </c>
      <c r="AU371" s="192" t="s">
        <v>83</v>
      </c>
      <c r="AY371" s="19" t="s">
        <v>381</v>
      </c>
      <c r="BE371" s="193">
        <f t="shared" si="44"/>
        <v>0</v>
      </c>
      <c r="BF371" s="193">
        <f t="shared" si="45"/>
        <v>0</v>
      </c>
      <c r="BG371" s="193">
        <f t="shared" si="46"/>
        <v>0</v>
      </c>
      <c r="BH371" s="193">
        <f t="shared" si="47"/>
        <v>0</v>
      </c>
      <c r="BI371" s="193">
        <f t="shared" si="48"/>
        <v>0</v>
      </c>
      <c r="BJ371" s="19" t="s">
        <v>83</v>
      </c>
      <c r="BK371" s="193">
        <f t="shared" si="49"/>
        <v>0</v>
      </c>
      <c r="BL371" s="19" t="s">
        <v>454</v>
      </c>
      <c r="BM371" s="192" t="s">
        <v>1691</v>
      </c>
    </row>
    <row r="372" spans="1:65" s="2" customFormat="1" ht="24.2" customHeight="1">
      <c r="A372" s="36"/>
      <c r="B372" s="37"/>
      <c r="C372" s="227" t="s">
        <v>1464</v>
      </c>
      <c r="D372" s="227" t="s">
        <v>465</v>
      </c>
      <c r="E372" s="228" t="s">
        <v>1692</v>
      </c>
      <c r="F372" s="229" t="s">
        <v>1693</v>
      </c>
      <c r="G372" s="230" t="s">
        <v>431</v>
      </c>
      <c r="H372" s="231">
        <v>2</v>
      </c>
      <c r="I372" s="232"/>
      <c r="J372" s="233">
        <f t="shared" si="40"/>
        <v>0</v>
      </c>
      <c r="K372" s="229" t="s">
        <v>1297</v>
      </c>
      <c r="L372" s="234"/>
      <c r="M372" s="235" t="s">
        <v>19</v>
      </c>
      <c r="N372" s="236" t="s">
        <v>47</v>
      </c>
      <c r="O372" s="66"/>
      <c r="P372" s="190">
        <f t="shared" si="41"/>
        <v>0</v>
      </c>
      <c r="Q372" s="190">
        <v>0</v>
      </c>
      <c r="R372" s="190">
        <f t="shared" si="42"/>
        <v>0</v>
      </c>
      <c r="S372" s="190">
        <v>0</v>
      </c>
      <c r="T372" s="191">
        <f t="shared" si="4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2" t="s">
        <v>468</v>
      </c>
      <c r="AT372" s="192" t="s">
        <v>465</v>
      </c>
      <c r="AU372" s="192" t="s">
        <v>83</v>
      </c>
      <c r="AY372" s="19" t="s">
        <v>381</v>
      </c>
      <c r="BE372" s="193">
        <f t="shared" si="44"/>
        <v>0</v>
      </c>
      <c r="BF372" s="193">
        <f t="shared" si="45"/>
        <v>0</v>
      </c>
      <c r="BG372" s="193">
        <f t="shared" si="46"/>
        <v>0</v>
      </c>
      <c r="BH372" s="193">
        <f t="shared" si="47"/>
        <v>0</v>
      </c>
      <c r="BI372" s="193">
        <f t="shared" si="48"/>
        <v>0</v>
      </c>
      <c r="BJ372" s="19" t="s">
        <v>83</v>
      </c>
      <c r="BK372" s="193">
        <f t="shared" si="49"/>
        <v>0</v>
      </c>
      <c r="BL372" s="19" t="s">
        <v>454</v>
      </c>
      <c r="BM372" s="192" t="s">
        <v>1694</v>
      </c>
    </row>
    <row r="373" spans="1:65" s="2" customFormat="1" ht="24.2" customHeight="1">
      <c r="A373" s="36"/>
      <c r="B373" s="37"/>
      <c r="C373" s="227" t="s">
        <v>1695</v>
      </c>
      <c r="D373" s="227" t="s">
        <v>465</v>
      </c>
      <c r="E373" s="228" t="s">
        <v>1696</v>
      </c>
      <c r="F373" s="229" t="s">
        <v>1697</v>
      </c>
      <c r="G373" s="230" t="s">
        <v>431</v>
      </c>
      <c r="H373" s="231">
        <v>4</v>
      </c>
      <c r="I373" s="232"/>
      <c r="J373" s="233">
        <f t="shared" si="40"/>
        <v>0</v>
      </c>
      <c r="K373" s="229" t="s">
        <v>1297</v>
      </c>
      <c r="L373" s="234"/>
      <c r="M373" s="235" t="s">
        <v>19</v>
      </c>
      <c r="N373" s="236" t="s">
        <v>47</v>
      </c>
      <c r="O373" s="66"/>
      <c r="P373" s="190">
        <f t="shared" si="41"/>
        <v>0</v>
      </c>
      <c r="Q373" s="190">
        <v>0</v>
      </c>
      <c r="R373" s="190">
        <f t="shared" si="42"/>
        <v>0</v>
      </c>
      <c r="S373" s="190">
        <v>0</v>
      </c>
      <c r="T373" s="191">
        <f t="shared" si="4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468</v>
      </c>
      <c r="AT373" s="192" t="s">
        <v>465</v>
      </c>
      <c r="AU373" s="192" t="s">
        <v>83</v>
      </c>
      <c r="AY373" s="19" t="s">
        <v>381</v>
      </c>
      <c r="BE373" s="193">
        <f t="shared" si="44"/>
        <v>0</v>
      </c>
      <c r="BF373" s="193">
        <f t="shared" si="45"/>
        <v>0</v>
      </c>
      <c r="BG373" s="193">
        <f t="shared" si="46"/>
        <v>0</v>
      </c>
      <c r="BH373" s="193">
        <f t="shared" si="47"/>
        <v>0</v>
      </c>
      <c r="BI373" s="193">
        <f t="shared" si="48"/>
        <v>0</v>
      </c>
      <c r="BJ373" s="19" t="s">
        <v>83</v>
      </c>
      <c r="BK373" s="193">
        <f t="shared" si="49"/>
        <v>0</v>
      </c>
      <c r="BL373" s="19" t="s">
        <v>454</v>
      </c>
      <c r="BM373" s="192" t="s">
        <v>1698</v>
      </c>
    </row>
    <row r="374" spans="1:65" s="2" customFormat="1" ht="33" customHeight="1">
      <c r="A374" s="36"/>
      <c r="B374" s="37"/>
      <c r="C374" s="227" t="s">
        <v>1466</v>
      </c>
      <c r="D374" s="227" t="s">
        <v>465</v>
      </c>
      <c r="E374" s="228" t="s">
        <v>1699</v>
      </c>
      <c r="F374" s="229" t="s">
        <v>1700</v>
      </c>
      <c r="G374" s="230" t="s">
        <v>431</v>
      </c>
      <c r="H374" s="231">
        <v>1</v>
      </c>
      <c r="I374" s="232"/>
      <c r="J374" s="233">
        <f t="shared" si="40"/>
        <v>0</v>
      </c>
      <c r="K374" s="229" t="s">
        <v>1297</v>
      </c>
      <c r="L374" s="234"/>
      <c r="M374" s="235" t="s">
        <v>19</v>
      </c>
      <c r="N374" s="236" t="s">
        <v>47</v>
      </c>
      <c r="O374" s="66"/>
      <c r="P374" s="190">
        <f t="shared" si="41"/>
        <v>0</v>
      </c>
      <c r="Q374" s="190">
        <v>0</v>
      </c>
      <c r="R374" s="190">
        <f t="shared" si="42"/>
        <v>0</v>
      </c>
      <c r="S374" s="190">
        <v>0</v>
      </c>
      <c r="T374" s="191">
        <f t="shared" si="4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2" t="s">
        <v>468</v>
      </c>
      <c r="AT374" s="192" t="s">
        <v>465</v>
      </c>
      <c r="AU374" s="192" t="s">
        <v>83</v>
      </c>
      <c r="AY374" s="19" t="s">
        <v>381</v>
      </c>
      <c r="BE374" s="193">
        <f t="shared" si="44"/>
        <v>0</v>
      </c>
      <c r="BF374" s="193">
        <f t="shared" si="45"/>
        <v>0</v>
      </c>
      <c r="BG374" s="193">
        <f t="shared" si="46"/>
        <v>0</v>
      </c>
      <c r="BH374" s="193">
        <f t="shared" si="47"/>
        <v>0</v>
      </c>
      <c r="BI374" s="193">
        <f t="shared" si="48"/>
        <v>0</v>
      </c>
      <c r="BJ374" s="19" t="s">
        <v>83</v>
      </c>
      <c r="BK374" s="193">
        <f t="shared" si="49"/>
        <v>0</v>
      </c>
      <c r="BL374" s="19" t="s">
        <v>454</v>
      </c>
      <c r="BM374" s="192" t="s">
        <v>1701</v>
      </c>
    </row>
    <row r="375" spans="1:65" s="2" customFormat="1" ht="55.5" customHeight="1">
      <c r="A375" s="36"/>
      <c r="B375" s="37"/>
      <c r="C375" s="227" t="s">
        <v>1702</v>
      </c>
      <c r="D375" s="227" t="s">
        <v>465</v>
      </c>
      <c r="E375" s="228" t="s">
        <v>1703</v>
      </c>
      <c r="F375" s="229" t="s">
        <v>1704</v>
      </c>
      <c r="G375" s="230" t="s">
        <v>431</v>
      </c>
      <c r="H375" s="231">
        <v>1</v>
      </c>
      <c r="I375" s="232"/>
      <c r="J375" s="233">
        <f t="shared" si="40"/>
        <v>0</v>
      </c>
      <c r="K375" s="229" t="s">
        <v>1297</v>
      </c>
      <c r="L375" s="234"/>
      <c r="M375" s="235" t="s">
        <v>19</v>
      </c>
      <c r="N375" s="236" t="s">
        <v>47</v>
      </c>
      <c r="O375" s="66"/>
      <c r="P375" s="190">
        <f t="shared" si="41"/>
        <v>0</v>
      </c>
      <c r="Q375" s="190">
        <v>0</v>
      </c>
      <c r="R375" s="190">
        <f t="shared" si="42"/>
        <v>0</v>
      </c>
      <c r="S375" s="190">
        <v>0</v>
      </c>
      <c r="T375" s="191">
        <f t="shared" si="4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468</v>
      </c>
      <c r="AT375" s="192" t="s">
        <v>465</v>
      </c>
      <c r="AU375" s="192" t="s">
        <v>83</v>
      </c>
      <c r="AY375" s="19" t="s">
        <v>381</v>
      </c>
      <c r="BE375" s="193">
        <f t="shared" si="44"/>
        <v>0</v>
      </c>
      <c r="BF375" s="193">
        <f t="shared" si="45"/>
        <v>0</v>
      </c>
      <c r="BG375" s="193">
        <f t="shared" si="46"/>
        <v>0</v>
      </c>
      <c r="BH375" s="193">
        <f t="shared" si="47"/>
        <v>0</v>
      </c>
      <c r="BI375" s="193">
        <f t="shared" si="48"/>
        <v>0</v>
      </c>
      <c r="BJ375" s="19" t="s">
        <v>83</v>
      </c>
      <c r="BK375" s="193">
        <f t="shared" si="49"/>
        <v>0</v>
      </c>
      <c r="BL375" s="19" t="s">
        <v>454</v>
      </c>
      <c r="BM375" s="192" t="s">
        <v>1705</v>
      </c>
    </row>
    <row r="376" spans="1:65" s="2" customFormat="1" ht="37.9" customHeight="1">
      <c r="A376" s="36"/>
      <c r="B376" s="37"/>
      <c r="C376" s="227" t="s">
        <v>1467</v>
      </c>
      <c r="D376" s="227" t="s">
        <v>465</v>
      </c>
      <c r="E376" s="228" t="s">
        <v>1706</v>
      </c>
      <c r="F376" s="229" t="s">
        <v>1707</v>
      </c>
      <c r="G376" s="230" t="s">
        <v>431</v>
      </c>
      <c r="H376" s="231">
        <v>1</v>
      </c>
      <c r="I376" s="232"/>
      <c r="J376" s="233">
        <f t="shared" si="40"/>
        <v>0</v>
      </c>
      <c r="K376" s="229" t="s">
        <v>1297</v>
      </c>
      <c r="L376" s="234"/>
      <c r="M376" s="235" t="s">
        <v>19</v>
      </c>
      <c r="N376" s="236" t="s">
        <v>47</v>
      </c>
      <c r="O376" s="66"/>
      <c r="P376" s="190">
        <f t="shared" si="41"/>
        <v>0</v>
      </c>
      <c r="Q376" s="190">
        <v>0</v>
      </c>
      <c r="R376" s="190">
        <f t="shared" si="42"/>
        <v>0</v>
      </c>
      <c r="S376" s="190">
        <v>0</v>
      </c>
      <c r="T376" s="191">
        <f t="shared" si="4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2" t="s">
        <v>468</v>
      </c>
      <c r="AT376" s="192" t="s">
        <v>465</v>
      </c>
      <c r="AU376" s="192" t="s">
        <v>83</v>
      </c>
      <c r="AY376" s="19" t="s">
        <v>381</v>
      </c>
      <c r="BE376" s="193">
        <f t="shared" si="44"/>
        <v>0</v>
      </c>
      <c r="BF376" s="193">
        <f t="shared" si="45"/>
        <v>0</v>
      </c>
      <c r="BG376" s="193">
        <f t="shared" si="46"/>
        <v>0</v>
      </c>
      <c r="BH376" s="193">
        <f t="shared" si="47"/>
        <v>0</v>
      </c>
      <c r="BI376" s="193">
        <f t="shared" si="48"/>
        <v>0</v>
      </c>
      <c r="BJ376" s="19" t="s">
        <v>83</v>
      </c>
      <c r="BK376" s="193">
        <f t="shared" si="49"/>
        <v>0</v>
      </c>
      <c r="BL376" s="19" t="s">
        <v>454</v>
      </c>
      <c r="BM376" s="192" t="s">
        <v>1708</v>
      </c>
    </row>
    <row r="377" spans="1:65" s="2" customFormat="1" ht="24.2" customHeight="1">
      <c r="A377" s="36"/>
      <c r="B377" s="37"/>
      <c r="C377" s="181" t="s">
        <v>1709</v>
      </c>
      <c r="D377" s="181" t="s">
        <v>384</v>
      </c>
      <c r="E377" s="182" t="s">
        <v>1710</v>
      </c>
      <c r="F377" s="183" t="s">
        <v>1711</v>
      </c>
      <c r="G377" s="184" t="s">
        <v>404</v>
      </c>
      <c r="H377" s="185">
        <v>0.219</v>
      </c>
      <c r="I377" s="186"/>
      <c r="J377" s="187">
        <f t="shared" si="40"/>
        <v>0</v>
      </c>
      <c r="K377" s="183" t="s">
        <v>1297</v>
      </c>
      <c r="L377" s="41"/>
      <c r="M377" s="188" t="s">
        <v>19</v>
      </c>
      <c r="N377" s="189" t="s">
        <v>47</v>
      </c>
      <c r="O377" s="66"/>
      <c r="P377" s="190">
        <f t="shared" si="41"/>
        <v>0</v>
      </c>
      <c r="Q377" s="190">
        <v>0</v>
      </c>
      <c r="R377" s="190">
        <f t="shared" si="42"/>
        <v>0</v>
      </c>
      <c r="S377" s="190">
        <v>0</v>
      </c>
      <c r="T377" s="191">
        <f t="shared" si="4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454</v>
      </c>
      <c r="AT377" s="192" t="s">
        <v>384</v>
      </c>
      <c r="AU377" s="192" t="s">
        <v>83</v>
      </c>
      <c r="AY377" s="19" t="s">
        <v>381</v>
      </c>
      <c r="BE377" s="193">
        <f t="shared" si="44"/>
        <v>0</v>
      </c>
      <c r="BF377" s="193">
        <f t="shared" si="45"/>
        <v>0</v>
      </c>
      <c r="BG377" s="193">
        <f t="shared" si="46"/>
        <v>0</v>
      </c>
      <c r="BH377" s="193">
        <f t="shared" si="47"/>
        <v>0</v>
      </c>
      <c r="BI377" s="193">
        <f t="shared" si="48"/>
        <v>0</v>
      </c>
      <c r="BJ377" s="19" t="s">
        <v>83</v>
      </c>
      <c r="BK377" s="193">
        <f t="shared" si="49"/>
        <v>0</v>
      </c>
      <c r="BL377" s="19" t="s">
        <v>454</v>
      </c>
      <c r="BM377" s="192" t="s">
        <v>1712</v>
      </c>
    </row>
    <row r="378" spans="1:65" s="2" customFormat="1" ht="19.5">
      <c r="A378" s="36"/>
      <c r="B378" s="37"/>
      <c r="C378" s="38"/>
      <c r="D378" s="196" t="s">
        <v>1198</v>
      </c>
      <c r="E378" s="38"/>
      <c r="F378" s="253" t="s">
        <v>1574</v>
      </c>
      <c r="G378" s="38"/>
      <c r="H378" s="38"/>
      <c r="I378" s="254"/>
      <c r="J378" s="38"/>
      <c r="K378" s="38"/>
      <c r="L378" s="41"/>
      <c r="M378" s="255"/>
      <c r="N378" s="256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1198</v>
      </c>
      <c r="AU378" s="19" t="s">
        <v>83</v>
      </c>
    </row>
    <row r="379" spans="1:65" s="12" customFormat="1" ht="25.9" customHeight="1">
      <c r="B379" s="165"/>
      <c r="C379" s="166"/>
      <c r="D379" s="167" t="s">
        <v>75</v>
      </c>
      <c r="E379" s="168" t="s">
        <v>1713</v>
      </c>
      <c r="F379" s="168" t="s">
        <v>1714</v>
      </c>
      <c r="G379" s="166"/>
      <c r="H379" s="166"/>
      <c r="I379" s="169"/>
      <c r="J379" s="170">
        <f>BK379</f>
        <v>0</v>
      </c>
      <c r="K379" s="166"/>
      <c r="L379" s="171"/>
      <c r="M379" s="172"/>
      <c r="N379" s="173"/>
      <c r="O379" s="173"/>
      <c r="P379" s="174">
        <f>SUM(P380:P388)</f>
        <v>0</v>
      </c>
      <c r="Q379" s="173"/>
      <c r="R379" s="174">
        <f>SUM(R380:R388)</f>
        <v>0</v>
      </c>
      <c r="S379" s="173"/>
      <c r="T379" s="175">
        <f>SUM(T380:T388)</f>
        <v>0</v>
      </c>
      <c r="AR379" s="176" t="s">
        <v>85</v>
      </c>
      <c r="AT379" s="177" t="s">
        <v>75</v>
      </c>
      <c r="AU379" s="177" t="s">
        <v>76</v>
      </c>
      <c r="AY379" s="176" t="s">
        <v>381</v>
      </c>
      <c r="BK379" s="178">
        <f>SUM(BK380:BK388)</f>
        <v>0</v>
      </c>
    </row>
    <row r="380" spans="1:65" s="2" customFormat="1" ht="78" customHeight="1">
      <c r="A380" s="36"/>
      <c r="B380" s="37"/>
      <c r="C380" s="181" t="s">
        <v>1468</v>
      </c>
      <c r="D380" s="181" t="s">
        <v>384</v>
      </c>
      <c r="E380" s="182" t="s">
        <v>1715</v>
      </c>
      <c r="F380" s="183" t="s">
        <v>1716</v>
      </c>
      <c r="G380" s="184" t="s">
        <v>1586</v>
      </c>
      <c r="H380" s="185">
        <v>4</v>
      </c>
      <c r="I380" s="186"/>
      <c r="J380" s="187">
        <f>ROUND(I380*H380,2)</f>
        <v>0</v>
      </c>
      <c r="K380" s="183" t="s">
        <v>1297</v>
      </c>
      <c r="L380" s="41"/>
      <c r="M380" s="188" t="s">
        <v>19</v>
      </c>
      <c r="N380" s="189" t="s">
        <v>47</v>
      </c>
      <c r="O380" s="66"/>
      <c r="P380" s="190">
        <f>O380*H380</f>
        <v>0</v>
      </c>
      <c r="Q380" s="190">
        <v>0</v>
      </c>
      <c r="R380" s="190">
        <f>Q380*H380</f>
        <v>0</v>
      </c>
      <c r="S380" s="190">
        <v>0</v>
      </c>
      <c r="T380" s="191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454</v>
      </c>
      <c r="AT380" s="192" t="s">
        <v>384</v>
      </c>
      <c r="AU380" s="192" t="s">
        <v>83</v>
      </c>
      <c r="AY380" s="19" t="s">
        <v>381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9" t="s">
        <v>83</v>
      </c>
      <c r="BK380" s="193">
        <f>ROUND(I380*H380,2)</f>
        <v>0</v>
      </c>
      <c r="BL380" s="19" t="s">
        <v>454</v>
      </c>
      <c r="BM380" s="192" t="s">
        <v>1717</v>
      </c>
    </row>
    <row r="381" spans="1:65" s="2" customFormat="1" ht="29.25">
      <c r="A381" s="36"/>
      <c r="B381" s="37"/>
      <c r="C381" s="38"/>
      <c r="D381" s="196" t="s">
        <v>1198</v>
      </c>
      <c r="E381" s="38"/>
      <c r="F381" s="253" t="s">
        <v>1718</v>
      </c>
      <c r="G381" s="38"/>
      <c r="H381" s="38"/>
      <c r="I381" s="254"/>
      <c r="J381" s="38"/>
      <c r="K381" s="38"/>
      <c r="L381" s="41"/>
      <c r="M381" s="255"/>
      <c r="N381" s="256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1198</v>
      </c>
      <c r="AU381" s="19" t="s">
        <v>83</v>
      </c>
    </row>
    <row r="382" spans="1:65" s="2" customFormat="1" ht="78" customHeight="1">
      <c r="A382" s="36"/>
      <c r="B382" s="37"/>
      <c r="C382" s="181" t="s">
        <v>1719</v>
      </c>
      <c r="D382" s="181" t="s">
        <v>384</v>
      </c>
      <c r="E382" s="182" t="s">
        <v>1720</v>
      </c>
      <c r="F382" s="183" t="s">
        <v>1721</v>
      </c>
      <c r="G382" s="184" t="s">
        <v>1586</v>
      </c>
      <c r="H382" s="185">
        <v>1</v>
      </c>
      <c r="I382" s="186"/>
      <c r="J382" s="187">
        <f>ROUND(I382*H382,2)</f>
        <v>0</v>
      </c>
      <c r="K382" s="183" t="s">
        <v>1297</v>
      </c>
      <c r="L382" s="41"/>
      <c r="M382" s="188" t="s">
        <v>19</v>
      </c>
      <c r="N382" s="189" t="s">
        <v>47</v>
      </c>
      <c r="O382" s="66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454</v>
      </c>
      <c r="AT382" s="192" t="s">
        <v>384</v>
      </c>
      <c r="AU382" s="192" t="s">
        <v>83</v>
      </c>
      <c r="AY382" s="19" t="s">
        <v>381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9" t="s">
        <v>83</v>
      </c>
      <c r="BK382" s="193">
        <f>ROUND(I382*H382,2)</f>
        <v>0</v>
      </c>
      <c r="BL382" s="19" t="s">
        <v>454</v>
      </c>
      <c r="BM382" s="192" t="s">
        <v>1722</v>
      </c>
    </row>
    <row r="383" spans="1:65" s="2" customFormat="1" ht="29.25">
      <c r="A383" s="36"/>
      <c r="B383" s="37"/>
      <c r="C383" s="38"/>
      <c r="D383" s="196" t="s">
        <v>1198</v>
      </c>
      <c r="E383" s="38"/>
      <c r="F383" s="253" t="s">
        <v>1718</v>
      </c>
      <c r="G383" s="38"/>
      <c r="H383" s="38"/>
      <c r="I383" s="254"/>
      <c r="J383" s="38"/>
      <c r="K383" s="38"/>
      <c r="L383" s="41"/>
      <c r="M383" s="255"/>
      <c r="N383" s="256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1198</v>
      </c>
      <c r="AU383" s="19" t="s">
        <v>83</v>
      </c>
    </row>
    <row r="384" spans="1:65" s="2" customFormat="1" ht="66.75" customHeight="1">
      <c r="A384" s="36"/>
      <c r="B384" s="37"/>
      <c r="C384" s="181" t="s">
        <v>1471</v>
      </c>
      <c r="D384" s="181" t="s">
        <v>384</v>
      </c>
      <c r="E384" s="182" t="s">
        <v>1723</v>
      </c>
      <c r="F384" s="183" t="s">
        <v>1724</v>
      </c>
      <c r="G384" s="184" t="s">
        <v>1586</v>
      </c>
      <c r="H384" s="185">
        <v>1</v>
      </c>
      <c r="I384" s="186"/>
      <c r="J384" s="187">
        <f>ROUND(I384*H384,2)</f>
        <v>0</v>
      </c>
      <c r="K384" s="183" t="s">
        <v>1297</v>
      </c>
      <c r="L384" s="41"/>
      <c r="M384" s="188" t="s">
        <v>19</v>
      </c>
      <c r="N384" s="189" t="s">
        <v>47</v>
      </c>
      <c r="O384" s="66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2" t="s">
        <v>454</v>
      </c>
      <c r="AT384" s="192" t="s">
        <v>384</v>
      </c>
      <c r="AU384" s="192" t="s">
        <v>83</v>
      </c>
      <c r="AY384" s="19" t="s">
        <v>381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9" t="s">
        <v>83</v>
      </c>
      <c r="BK384" s="193">
        <f>ROUND(I384*H384,2)</f>
        <v>0</v>
      </c>
      <c r="BL384" s="19" t="s">
        <v>454</v>
      </c>
      <c r="BM384" s="192" t="s">
        <v>1725</v>
      </c>
    </row>
    <row r="385" spans="1:65" s="2" customFormat="1" ht="29.25">
      <c r="A385" s="36"/>
      <c r="B385" s="37"/>
      <c r="C385" s="38"/>
      <c r="D385" s="196" t="s">
        <v>1198</v>
      </c>
      <c r="E385" s="38"/>
      <c r="F385" s="253" t="s">
        <v>1718</v>
      </c>
      <c r="G385" s="38"/>
      <c r="H385" s="38"/>
      <c r="I385" s="254"/>
      <c r="J385" s="38"/>
      <c r="K385" s="38"/>
      <c r="L385" s="41"/>
      <c r="M385" s="255"/>
      <c r="N385" s="256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1198</v>
      </c>
      <c r="AU385" s="19" t="s">
        <v>83</v>
      </c>
    </row>
    <row r="386" spans="1:65" s="2" customFormat="1" ht="37.9" customHeight="1">
      <c r="A386" s="36"/>
      <c r="B386" s="37"/>
      <c r="C386" s="227" t="s">
        <v>1726</v>
      </c>
      <c r="D386" s="227" t="s">
        <v>465</v>
      </c>
      <c r="E386" s="228" t="s">
        <v>1727</v>
      </c>
      <c r="F386" s="229" t="s">
        <v>1728</v>
      </c>
      <c r="G386" s="230" t="s">
        <v>431</v>
      </c>
      <c r="H386" s="231">
        <v>6</v>
      </c>
      <c r="I386" s="232"/>
      <c r="J386" s="233">
        <f>ROUND(I386*H386,2)</f>
        <v>0</v>
      </c>
      <c r="K386" s="229" t="s">
        <v>1297</v>
      </c>
      <c r="L386" s="234"/>
      <c r="M386" s="235" t="s">
        <v>19</v>
      </c>
      <c r="N386" s="236" t="s">
        <v>47</v>
      </c>
      <c r="O386" s="66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468</v>
      </c>
      <c r="AT386" s="192" t="s">
        <v>465</v>
      </c>
      <c r="AU386" s="192" t="s">
        <v>83</v>
      </c>
      <c r="AY386" s="19" t="s">
        <v>381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9" t="s">
        <v>83</v>
      </c>
      <c r="BK386" s="193">
        <f>ROUND(I386*H386,2)</f>
        <v>0</v>
      </c>
      <c r="BL386" s="19" t="s">
        <v>454</v>
      </c>
      <c r="BM386" s="192" t="s">
        <v>1729</v>
      </c>
    </row>
    <row r="387" spans="1:65" s="2" customFormat="1" ht="24.2" customHeight="1">
      <c r="A387" s="36"/>
      <c r="B387" s="37"/>
      <c r="C387" s="181" t="s">
        <v>1479</v>
      </c>
      <c r="D387" s="181" t="s">
        <v>384</v>
      </c>
      <c r="E387" s="182" t="s">
        <v>1730</v>
      </c>
      <c r="F387" s="183" t="s">
        <v>1731</v>
      </c>
      <c r="G387" s="184" t="s">
        <v>404</v>
      </c>
      <c r="H387" s="185">
        <v>5.3999999999999999E-2</v>
      </c>
      <c r="I387" s="186"/>
      <c r="J387" s="187">
        <f>ROUND(I387*H387,2)</f>
        <v>0</v>
      </c>
      <c r="K387" s="183" t="s">
        <v>1297</v>
      </c>
      <c r="L387" s="41"/>
      <c r="M387" s="188" t="s">
        <v>19</v>
      </c>
      <c r="N387" s="189" t="s">
        <v>47</v>
      </c>
      <c r="O387" s="66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454</v>
      </c>
      <c r="AT387" s="192" t="s">
        <v>384</v>
      </c>
      <c r="AU387" s="192" t="s">
        <v>83</v>
      </c>
      <c r="AY387" s="19" t="s">
        <v>381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83</v>
      </c>
      <c r="BK387" s="193">
        <f>ROUND(I387*H387,2)</f>
        <v>0</v>
      </c>
      <c r="BL387" s="19" t="s">
        <v>454</v>
      </c>
      <c r="BM387" s="192" t="s">
        <v>1732</v>
      </c>
    </row>
    <row r="388" spans="1:65" s="2" customFormat="1" ht="19.5">
      <c r="A388" s="36"/>
      <c r="B388" s="37"/>
      <c r="C388" s="38"/>
      <c r="D388" s="196" t="s">
        <v>1198</v>
      </c>
      <c r="E388" s="38"/>
      <c r="F388" s="253" t="s">
        <v>1574</v>
      </c>
      <c r="G388" s="38"/>
      <c r="H388" s="38"/>
      <c r="I388" s="254"/>
      <c r="J388" s="38"/>
      <c r="K388" s="38"/>
      <c r="L388" s="41"/>
      <c r="M388" s="255"/>
      <c r="N388" s="256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1198</v>
      </c>
      <c r="AU388" s="19" t="s">
        <v>83</v>
      </c>
    </row>
    <row r="389" spans="1:65" s="12" customFormat="1" ht="25.9" customHeight="1">
      <c r="B389" s="165"/>
      <c r="C389" s="166"/>
      <c r="D389" s="167" t="s">
        <v>75</v>
      </c>
      <c r="E389" s="168" t="s">
        <v>694</v>
      </c>
      <c r="F389" s="168" t="s">
        <v>695</v>
      </c>
      <c r="G389" s="166"/>
      <c r="H389" s="166"/>
      <c r="I389" s="169"/>
      <c r="J389" s="170">
        <f>BK389</f>
        <v>0</v>
      </c>
      <c r="K389" s="166"/>
      <c r="L389" s="171"/>
      <c r="M389" s="172"/>
      <c r="N389" s="173"/>
      <c r="O389" s="173"/>
      <c r="P389" s="174">
        <f>SUM(P390:P394)</f>
        <v>0</v>
      </c>
      <c r="Q389" s="173"/>
      <c r="R389" s="174">
        <f>SUM(R390:R394)</f>
        <v>0</v>
      </c>
      <c r="S389" s="173"/>
      <c r="T389" s="175">
        <f>SUM(T390:T394)</f>
        <v>0</v>
      </c>
      <c r="AR389" s="176" t="s">
        <v>85</v>
      </c>
      <c r="AT389" s="177" t="s">
        <v>75</v>
      </c>
      <c r="AU389" s="177" t="s">
        <v>76</v>
      </c>
      <c r="AY389" s="176" t="s">
        <v>381</v>
      </c>
      <c r="BK389" s="178">
        <f>SUM(BK390:BK394)</f>
        <v>0</v>
      </c>
    </row>
    <row r="390" spans="1:65" s="2" customFormat="1" ht="24.2" customHeight="1">
      <c r="A390" s="36"/>
      <c r="B390" s="37"/>
      <c r="C390" s="181" t="s">
        <v>1733</v>
      </c>
      <c r="D390" s="181" t="s">
        <v>384</v>
      </c>
      <c r="E390" s="182" t="s">
        <v>1734</v>
      </c>
      <c r="F390" s="183" t="s">
        <v>1735</v>
      </c>
      <c r="G390" s="184" t="s">
        <v>1235</v>
      </c>
      <c r="H390" s="185">
        <v>12</v>
      </c>
      <c r="I390" s="186"/>
      <c r="J390" s="187">
        <f>ROUND(I390*H390,2)</f>
        <v>0</v>
      </c>
      <c r="K390" s="183" t="s">
        <v>1297</v>
      </c>
      <c r="L390" s="41"/>
      <c r="M390" s="188" t="s">
        <v>19</v>
      </c>
      <c r="N390" s="189" t="s">
        <v>47</v>
      </c>
      <c r="O390" s="66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454</v>
      </c>
      <c r="AT390" s="192" t="s">
        <v>384</v>
      </c>
      <c r="AU390" s="192" t="s">
        <v>83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454</v>
      </c>
      <c r="BM390" s="192" t="s">
        <v>1736</v>
      </c>
    </row>
    <row r="391" spans="1:65" s="2" customFormat="1" ht="16.5" customHeight="1">
      <c r="A391" s="36"/>
      <c r="B391" s="37"/>
      <c r="C391" s="181" t="s">
        <v>1480</v>
      </c>
      <c r="D391" s="181" t="s">
        <v>384</v>
      </c>
      <c r="E391" s="182" t="s">
        <v>1737</v>
      </c>
      <c r="F391" s="183" t="s">
        <v>1738</v>
      </c>
      <c r="G391" s="184" t="s">
        <v>422</v>
      </c>
      <c r="H391" s="185">
        <v>33</v>
      </c>
      <c r="I391" s="186"/>
      <c r="J391" s="187">
        <f>ROUND(I391*H391,2)</f>
        <v>0</v>
      </c>
      <c r="K391" s="183" t="s">
        <v>1390</v>
      </c>
      <c r="L391" s="41"/>
      <c r="M391" s="188" t="s">
        <v>19</v>
      </c>
      <c r="N391" s="189" t="s">
        <v>47</v>
      </c>
      <c r="O391" s="66"/>
      <c r="P391" s="190">
        <f>O391*H391</f>
        <v>0</v>
      </c>
      <c r="Q391" s="190">
        <v>0</v>
      </c>
      <c r="R391" s="190">
        <f>Q391*H391</f>
        <v>0</v>
      </c>
      <c r="S391" s="190">
        <v>0</v>
      </c>
      <c r="T391" s="191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2" t="s">
        <v>454</v>
      </c>
      <c r="AT391" s="192" t="s">
        <v>384</v>
      </c>
      <c r="AU391" s="192" t="s">
        <v>83</v>
      </c>
      <c r="AY391" s="19" t="s">
        <v>381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9" t="s">
        <v>83</v>
      </c>
      <c r="BK391" s="193">
        <f>ROUND(I391*H391,2)</f>
        <v>0</v>
      </c>
      <c r="BL391" s="19" t="s">
        <v>454</v>
      </c>
      <c r="BM391" s="192" t="s">
        <v>1739</v>
      </c>
    </row>
    <row r="392" spans="1:65" s="2" customFormat="1" ht="16.5" customHeight="1">
      <c r="A392" s="36"/>
      <c r="B392" s="37"/>
      <c r="C392" s="227" t="s">
        <v>1740</v>
      </c>
      <c r="D392" s="227" t="s">
        <v>465</v>
      </c>
      <c r="E392" s="228" t="s">
        <v>1741</v>
      </c>
      <c r="F392" s="229" t="s">
        <v>1742</v>
      </c>
      <c r="G392" s="230" t="s">
        <v>1235</v>
      </c>
      <c r="H392" s="231">
        <v>12</v>
      </c>
      <c r="I392" s="232"/>
      <c r="J392" s="233">
        <f>ROUND(I392*H392,2)</f>
        <v>0</v>
      </c>
      <c r="K392" s="229" t="s">
        <v>1297</v>
      </c>
      <c r="L392" s="234"/>
      <c r="M392" s="235" t="s">
        <v>19</v>
      </c>
      <c r="N392" s="236" t="s">
        <v>47</v>
      </c>
      <c r="O392" s="66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2" t="s">
        <v>468</v>
      </c>
      <c r="AT392" s="192" t="s">
        <v>465</v>
      </c>
      <c r="AU392" s="192" t="s">
        <v>83</v>
      </c>
      <c r="AY392" s="19" t="s">
        <v>381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9" t="s">
        <v>83</v>
      </c>
      <c r="BK392" s="193">
        <f>ROUND(I392*H392,2)</f>
        <v>0</v>
      </c>
      <c r="BL392" s="19" t="s">
        <v>454</v>
      </c>
      <c r="BM392" s="192" t="s">
        <v>1743</v>
      </c>
    </row>
    <row r="393" spans="1:65" s="2" customFormat="1" ht="24.2" customHeight="1">
      <c r="A393" s="36"/>
      <c r="B393" s="37"/>
      <c r="C393" s="181" t="s">
        <v>1492</v>
      </c>
      <c r="D393" s="181" t="s">
        <v>384</v>
      </c>
      <c r="E393" s="182" t="s">
        <v>1744</v>
      </c>
      <c r="F393" s="183" t="s">
        <v>1745</v>
      </c>
      <c r="G393" s="184" t="s">
        <v>404</v>
      </c>
      <c r="H393" s="185">
        <v>1.2999999999999999E-2</v>
      </c>
      <c r="I393" s="186"/>
      <c r="J393" s="187">
        <f>ROUND(I393*H393,2)</f>
        <v>0</v>
      </c>
      <c r="K393" s="183" t="s">
        <v>1297</v>
      </c>
      <c r="L393" s="41"/>
      <c r="M393" s="188" t="s">
        <v>19</v>
      </c>
      <c r="N393" s="189" t="s">
        <v>47</v>
      </c>
      <c r="O393" s="66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2" t="s">
        <v>454</v>
      </c>
      <c r="AT393" s="192" t="s">
        <v>384</v>
      </c>
      <c r="AU393" s="192" t="s">
        <v>83</v>
      </c>
      <c r="AY393" s="19" t="s">
        <v>381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9" t="s">
        <v>83</v>
      </c>
      <c r="BK393" s="193">
        <f>ROUND(I393*H393,2)</f>
        <v>0</v>
      </c>
      <c r="BL393" s="19" t="s">
        <v>454</v>
      </c>
      <c r="BM393" s="192" t="s">
        <v>1746</v>
      </c>
    </row>
    <row r="394" spans="1:65" s="2" customFormat="1" ht="19.5">
      <c r="A394" s="36"/>
      <c r="B394" s="37"/>
      <c r="C394" s="38"/>
      <c r="D394" s="196" t="s">
        <v>1198</v>
      </c>
      <c r="E394" s="38"/>
      <c r="F394" s="253" t="s">
        <v>1747</v>
      </c>
      <c r="G394" s="38"/>
      <c r="H394" s="38"/>
      <c r="I394" s="254"/>
      <c r="J394" s="38"/>
      <c r="K394" s="38"/>
      <c r="L394" s="41"/>
      <c r="M394" s="255"/>
      <c r="N394" s="256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1198</v>
      </c>
      <c r="AU394" s="19" t="s">
        <v>83</v>
      </c>
    </row>
    <row r="395" spans="1:65" s="12" customFormat="1" ht="25.9" customHeight="1">
      <c r="B395" s="165"/>
      <c r="C395" s="166"/>
      <c r="D395" s="167" t="s">
        <v>75</v>
      </c>
      <c r="E395" s="168" t="s">
        <v>893</v>
      </c>
      <c r="F395" s="168" t="s">
        <v>1748</v>
      </c>
      <c r="G395" s="166"/>
      <c r="H395" s="166"/>
      <c r="I395" s="169"/>
      <c r="J395" s="170">
        <f>BK395</f>
        <v>0</v>
      </c>
      <c r="K395" s="166"/>
      <c r="L395" s="171"/>
      <c r="M395" s="172"/>
      <c r="N395" s="173"/>
      <c r="O395" s="173"/>
      <c r="P395" s="174">
        <f>SUM(P396:P397)</f>
        <v>0</v>
      </c>
      <c r="Q395" s="173"/>
      <c r="R395" s="174">
        <f>SUM(R396:R397)</f>
        <v>0</v>
      </c>
      <c r="S395" s="173"/>
      <c r="T395" s="175">
        <f>SUM(T396:T397)</f>
        <v>0</v>
      </c>
      <c r="AR395" s="176" t="s">
        <v>85</v>
      </c>
      <c r="AT395" s="177" t="s">
        <v>75</v>
      </c>
      <c r="AU395" s="177" t="s">
        <v>76</v>
      </c>
      <c r="AY395" s="176" t="s">
        <v>381</v>
      </c>
      <c r="BK395" s="178">
        <f>SUM(BK396:BK397)</f>
        <v>0</v>
      </c>
    </row>
    <row r="396" spans="1:65" s="2" customFormat="1" ht="37.9" customHeight="1">
      <c r="A396" s="36"/>
      <c r="B396" s="37"/>
      <c r="C396" s="181" t="s">
        <v>1749</v>
      </c>
      <c r="D396" s="181" t="s">
        <v>384</v>
      </c>
      <c r="E396" s="182" t="s">
        <v>1750</v>
      </c>
      <c r="F396" s="183" t="s">
        <v>1751</v>
      </c>
      <c r="G396" s="184" t="s">
        <v>422</v>
      </c>
      <c r="H396" s="185">
        <v>17</v>
      </c>
      <c r="I396" s="186"/>
      <c r="J396" s="187">
        <f>ROUND(I396*H396,2)</f>
        <v>0</v>
      </c>
      <c r="K396" s="183" t="s">
        <v>1297</v>
      </c>
      <c r="L396" s="41"/>
      <c r="M396" s="188" t="s">
        <v>19</v>
      </c>
      <c r="N396" s="189" t="s">
        <v>47</v>
      </c>
      <c r="O396" s="66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2" t="s">
        <v>454</v>
      </c>
      <c r="AT396" s="192" t="s">
        <v>384</v>
      </c>
      <c r="AU396" s="192" t="s">
        <v>83</v>
      </c>
      <c r="AY396" s="19" t="s">
        <v>381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9" t="s">
        <v>83</v>
      </c>
      <c r="BK396" s="193">
        <f>ROUND(I396*H396,2)</f>
        <v>0</v>
      </c>
      <c r="BL396" s="19" t="s">
        <v>454</v>
      </c>
      <c r="BM396" s="192" t="s">
        <v>1752</v>
      </c>
    </row>
    <row r="397" spans="1:65" s="2" customFormat="1" ht="19.5">
      <c r="A397" s="36"/>
      <c r="B397" s="37"/>
      <c r="C397" s="38"/>
      <c r="D397" s="196" t="s">
        <v>1198</v>
      </c>
      <c r="E397" s="38"/>
      <c r="F397" s="253" t="s">
        <v>1753</v>
      </c>
      <c r="G397" s="38"/>
      <c r="H397" s="38"/>
      <c r="I397" s="254"/>
      <c r="J397" s="38"/>
      <c r="K397" s="38"/>
      <c r="L397" s="41"/>
      <c r="M397" s="257"/>
      <c r="N397" s="258"/>
      <c r="O397" s="250"/>
      <c r="P397" s="250"/>
      <c r="Q397" s="250"/>
      <c r="R397" s="250"/>
      <c r="S397" s="250"/>
      <c r="T397" s="259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1198</v>
      </c>
      <c r="AU397" s="19" t="s">
        <v>83</v>
      </c>
    </row>
    <row r="398" spans="1:65" s="2" customFormat="1" ht="6.95" customHeight="1">
      <c r="A398" s="36"/>
      <c r="B398" s="49"/>
      <c r="C398" s="50"/>
      <c r="D398" s="50"/>
      <c r="E398" s="50"/>
      <c r="F398" s="50"/>
      <c r="G398" s="50"/>
      <c r="H398" s="50"/>
      <c r="I398" s="50"/>
      <c r="J398" s="50"/>
      <c r="K398" s="50"/>
      <c r="L398" s="41"/>
      <c r="M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</row>
  </sheetData>
  <sheetProtection algorithmName="SHA-512" hashValue="mgG9vCnx9PgTVLM5crJ9kzkBc2nqa8z6PdqsezeHIIMdK2zWgUp+j4YV6mk1RGIIyuJlc7hZeRKWKkrt0ecGOA==" saltValue="BePjAAgjeXmlxFHhn5zerg==" spinCount="100000" sheet="1" objects="1" scenarios="1" formatColumns="0" formatRows="0" autoFilter="0"/>
  <autoFilter ref="C99:K397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topLeftCell="A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105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1754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ROUND((SUM(BE93:BE170)),  2)</f>
        <v>0</v>
      </c>
      <c r="G35" s="36"/>
      <c r="H35" s="36"/>
      <c r="I35" s="127">
        <v>0.21</v>
      </c>
      <c r="J35" s="126">
        <f>ROUND(((SUM(BE93:BE170))*I35),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ROUND((SUM(BF93:BF170)),  2)</f>
        <v>0</v>
      </c>
      <c r="G36" s="36"/>
      <c r="H36" s="36"/>
      <c r="I36" s="127">
        <v>0.15</v>
      </c>
      <c r="J36" s="126">
        <f>ROUND(((SUM(BF93:BF170))*I36),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ROUND((SUM(BG93:BG170)),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ROUND((SUM(BH93:BH170)),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ROUND((SUM(BI93:BI170)),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J111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J117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J126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J145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J159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327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9" t="str">
        <f>E11</f>
        <v>D 101.06 -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Brno, Pisárky, Výstaviště, k. ú. Brno – Bohunice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P94+P96+P100+P111+P117+P126+P145+P159</f>
        <v>0</v>
      </c>
      <c r="Q93" s="74"/>
      <c r="R93" s="162">
        <f>R94+R96+R100+R111+R117+R126+R145+R159</f>
        <v>0</v>
      </c>
      <c r="S93" s="74"/>
      <c r="T93" s="163">
        <f>T94+T96+T100+T111+T117+T126+T145+T159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BK94+BK96+BK100+BK111+BK117+BK126+BK145+BK159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24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1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1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SUM(P101:P110)</f>
        <v>0</v>
      </c>
      <c r="Q100" s="173"/>
      <c r="R100" s="174">
        <f>SUM(R101:R110)</f>
        <v>0</v>
      </c>
      <c r="S100" s="173"/>
      <c r="T100" s="175">
        <f>SUM(T101:T110)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SUM(BK101:BK110)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116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1778</v>
      </c>
      <c r="G102" s="206"/>
      <c r="H102" s="209">
        <v>116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116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227" t="s">
        <v>382</v>
      </c>
      <c r="D104" s="227" t="s">
        <v>465</v>
      </c>
      <c r="E104" s="228" t="s">
        <v>1779</v>
      </c>
      <c r="F104" s="229" t="s">
        <v>1780</v>
      </c>
      <c r="G104" s="230" t="s">
        <v>422</v>
      </c>
      <c r="H104" s="231">
        <v>98</v>
      </c>
      <c r="I104" s="232"/>
      <c r="J104" s="233">
        <f t="shared" ref="J104:J109" si="0">ROUND(I104*H104,2)</f>
        <v>0</v>
      </c>
      <c r="K104" s="229" t="s">
        <v>1297</v>
      </c>
      <c r="L104" s="234"/>
      <c r="M104" s="235" t="s">
        <v>19</v>
      </c>
      <c r="N104" s="236" t="s">
        <v>47</v>
      </c>
      <c r="O104" s="66"/>
      <c r="P104" s="190">
        <f t="shared" ref="P104:P109" si="1">O104*H104</f>
        <v>0</v>
      </c>
      <c r="Q104" s="190">
        <v>0</v>
      </c>
      <c r="R104" s="190">
        <f t="shared" ref="R104:R109" si="2">Q104*H104</f>
        <v>0</v>
      </c>
      <c r="S104" s="190">
        <v>0</v>
      </c>
      <c r="T104" s="191">
        <f t="shared" ref="T104:T109" si="3"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468</v>
      </c>
      <c r="AT104" s="192" t="s">
        <v>465</v>
      </c>
      <c r="AU104" s="192" t="s">
        <v>83</v>
      </c>
      <c r="AY104" s="19" t="s">
        <v>381</v>
      </c>
      <c r="BE104" s="193">
        <f t="shared" ref="BE104:BE109" si="4">IF(N104="základní",J104,0)</f>
        <v>0</v>
      </c>
      <c r="BF104" s="193">
        <f t="shared" ref="BF104:BF109" si="5">IF(N104="snížená",J104,0)</f>
        <v>0</v>
      </c>
      <c r="BG104" s="193">
        <f t="shared" ref="BG104:BG109" si="6">IF(N104="zákl. přenesená",J104,0)</f>
        <v>0</v>
      </c>
      <c r="BH104" s="193">
        <f t="shared" ref="BH104:BH109" si="7">IF(N104="sníž. přenesená",J104,0)</f>
        <v>0</v>
      </c>
      <c r="BI104" s="193">
        <f t="shared" ref="BI104:BI109" si="8">IF(N104="nulová",J104,0)</f>
        <v>0</v>
      </c>
      <c r="BJ104" s="19" t="s">
        <v>83</v>
      </c>
      <c r="BK104" s="193">
        <f t="shared" ref="BK104:BK109" si="9"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227" t="s">
        <v>419</v>
      </c>
      <c r="D105" s="227" t="s">
        <v>465</v>
      </c>
      <c r="E105" s="228" t="s">
        <v>1781</v>
      </c>
      <c r="F105" s="229" t="s">
        <v>1782</v>
      </c>
      <c r="G105" s="230" t="s">
        <v>422</v>
      </c>
      <c r="H105" s="231">
        <v>14</v>
      </c>
      <c r="I105" s="232"/>
      <c r="J105" s="233">
        <f t="shared" si="0"/>
        <v>0</v>
      </c>
      <c r="K105" s="229" t="s">
        <v>1297</v>
      </c>
      <c r="L105" s="234"/>
      <c r="M105" s="235" t="s">
        <v>19</v>
      </c>
      <c r="N105" s="236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468</v>
      </c>
      <c r="AT105" s="192" t="s">
        <v>465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454</v>
      </c>
      <c r="BM105" s="192" t="s">
        <v>464</v>
      </c>
    </row>
    <row r="106" spans="1:65" s="2" customFormat="1" ht="49.15" customHeight="1">
      <c r="A106" s="36"/>
      <c r="B106" s="37"/>
      <c r="C106" s="227" t="s">
        <v>428</v>
      </c>
      <c r="D106" s="227" t="s">
        <v>465</v>
      </c>
      <c r="E106" s="228" t="s">
        <v>1783</v>
      </c>
      <c r="F106" s="229" t="s">
        <v>1784</v>
      </c>
      <c r="G106" s="230" t="s">
        <v>422</v>
      </c>
      <c r="H106" s="231">
        <v>4</v>
      </c>
      <c r="I106" s="232"/>
      <c r="J106" s="233">
        <f t="shared" si="0"/>
        <v>0</v>
      </c>
      <c r="K106" s="229" t="s">
        <v>1297</v>
      </c>
      <c r="L106" s="234"/>
      <c r="M106" s="235" t="s">
        <v>19</v>
      </c>
      <c r="N106" s="236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468</v>
      </c>
      <c r="AT106" s="192" t="s">
        <v>465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454</v>
      </c>
      <c r="BM106" s="192" t="s">
        <v>454</v>
      </c>
    </row>
    <row r="107" spans="1:65" s="2" customFormat="1" ht="24.2" customHeight="1">
      <c r="A107" s="36"/>
      <c r="B107" s="37"/>
      <c r="C107" s="227" t="s">
        <v>426</v>
      </c>
      <c r="D107" s="227" t="s">
        <v>465</v>
      </c>
      <c r="E107" s="228" t="s">
        <v>1785</v>
      </c>
      <c r="F107" s="229" t="s">
        <v>1786</v>
      </c>
      <c r="G107" s="230" t="s">
        <v>431</v>
      </c>
      <c r="H107" s="231">
        <v>450</v>
      </c>
      <c r="I107" s="232"/>
      <c r="J107" s="233">
        <f t="shared" si="0"/>
        <v>0</v>
      </c>
      <c r="K107" s="229" t="s">
        <v>1297</v>
      </c>
      <c r="L107" s="234"/>
      <c r="M107" s="235" t="s">
        <v>19</v>
      </c>
      <c r="N107" s="236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468</v>
      </c>
      <c r="AT107" s="192" t="s">
        <v>465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227" t="s">
        <v>437</v>
      </c>
      <c r="D108" s="227" t="s">
        <v>465</v>
      </c>
      <c r="E108" s="228" t="s">
        <v>1787</v>
      </c>
      <c r="F108" s="229" t="s">
        <v>1788</v>
      </c>
      <c r="G108" s="230" t="s">
        <v>431</v>
      </c>
      <c r="H108" s="231">
        <v>1</v>
      </c>
      <c r="I108" s="232"/>
      <c r="J108" s="233">
        <f t="shared" si="0"/>
        <v>0</v>
      </c>
      <c r="K108" s="229" t="s">
        <v>1297</v>
      </c>
      <c r="L108" s="234"/>
      <c r="M108" s="235" t="s">
        <v>19</v>
      </c>
      <c r="N108" s="236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468</v>
      </c>
      <c r="AT108" s="192" t="s">
        <v>465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454</v>
      </c>
      <c r="BM108" s="192" t="s">
        <v>495</v>
      </c>
    </row>
    <row r="109" spans="1:65" s="2" customFormat="1" ht="24.2" customHeight="1">
      <c r="A109" s="36"/>
      <c r="B109" s="37"/>
      <c r="C109" s="181" t="s">
        <v>443</v>
      </c>
      <c r="D109" s="181" t="s">
        <v>384</v>
      </c>
      <c r="E109" s="182" t="s">
        <v>1789</v>
      </c>
      <c r="F109" s="183" t="s">
        <v>1790</v>
      </c>
      <c r="G109" s="184" t="s">
        <v>404</v>
      </c>
      <c r="H109" s="185">
        <v>3.0000000000000001E-3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454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454</v>
      </c>
      <c r="BM109" s="192" t="s">
        <v>505</v>
      </c>
    </row>
    <row r="110" spans="1:65" s="2" customFormat="1" ht="19.5">
      <c r="A110" s="36"/>
      <c r="B110" s="37"/>
      <c r="C110" s="38"/>
      <c r="D110" s="196" t="s">
        <v>1198</v>
      </c>
      <c r="E110" s="38"/>
      <c r="F110" s="253" t="s">
        <v>1747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83</v>
      </c>
    </row>
    <row r="111" spans="1:65" s="12" customFormat="1" ht="25.9" customHeight="1">
      <c r="B111" s="165"/>
      <c r="C111" s="166"/>
      <c r="D111" s="167" t="s">
        <v>75</v>
      </c>
      <c r="E111" s="168" t="s">
        <v>1791</v>
      </c>
      <c r="F111" s="168" t="s">
        <v>1792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SUM(P112:P116)</f>
        <v>0</v>
      </c>
      <c r="Q111" s="173"/>
      <c r="R111" s="174">
        <f>SUM(R112:R116)</f>
        <v>0</v>
      </c>
      <c r="S111" s="173"/>
      <c r="T111" s="175">
        <f>SUM(T112:T116)</f>
        <v>0</v>
      </c>
      <c r="AR111" s="176" t="s">
        <v>85</v>
      </c>
      <c r="AT111" s="177" t="s">
        <v>75</v>
      </c>
      <c r="AU111" s="177" t="s">
        <v>76</v>
      </c>
      <c r="AY111" s="176" t="s">
        <v>381</v>
      </c>
      <c r="BK111" s="178">
        <f>SUM(BK112:BK116)</f>
        <v>0</v>
      </c>
    </row>
    <row r="112" spans="1:65" s="2" customFormat="1" ht="24.2" customHeight="1">
      <c r="A112" s="36"/>
      <c r="B112" s="37"/>
      <c r="C112" s="181" t="s">
        <v>451</v>
      </c>
      <c r="D112" s="181" t="s">
        <v>384</v>
      </c>
      <c r="E112" s="182" t="s">
        <v>1793</v>
      </c>
      <c r="F112" s="183" t="s">
        <v>1794</v>
      </c>
      <c r="G112" s="184" t="s">
        <v>1586</v>
      </c>
      <c r="H112" s="185">
        <v>1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516</v>
      </c>
    </row>
    <row r="113" spans="1:65" s="2" customFormat="1" ht="21.75" customHeight="1">
      <c r="A113" s="36"/>
      <c r="B113" s="37"/>
      <c r="C113" s="227" t="s">
        <v>457</v>
      </c>
      <c r="D113" s="227" t="s">
        <v>465</v>
      </c>
      <c r="E113" s="228" t="s">
        <v>1795</v>
      </c>
      <c r="F113" s="229" t="s">
        <v>1796</v>
      </c>
      <c r="G113" s="230" t="s">
        <v>431</v>
      </c>
      <c r="H113" s="231">
        <v>1</v>
      </c>
      <c r="I113" s="232"/>
      <c r="J113" s="233">
        <f>ROUND(I113*H113,2)</f>
        <v>0</v>
      </c>
      <c r="K113" s="229" t="s">
        <v>1390</v>
      </c>
      <c r="L113" s="234"/>
      <c r="M113" s="235" t="s">
        <v>19</v>
      </c>
      <c r="N113" s="236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468</v>
      </c>
      <c r="AT113" s="192" t="s">
        <v>465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49.15" customHeight="1">
      <c r="A114" s="36"/>
      <c r="B114" s="37"/>
      <c r="C114" s="181" t="s">
        <v>464</v>
      </c>
      <c r="D114" s="181" t="s">
        <v>384</v>
      </c>
      <c r="E114" s="182" t="s">
        <v>1797</v>
      </c>
      <c r="F114" s="183" t="s">
        <v>1798</v>
      </c>
      <c r="G114" s="184" t="s">
        <v>1557</v>
      </c>
      <c r="H114" s="185">
        <v>1</v>
      </c>
      <c r="I114" s="186"/>
      <c r="J114" s="187">
        <f>ROUND(I114*H114,2)</f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24.2" customHeight="1">
      <c r="A115" s="36"/>
      <c r="B115" s="37"/>
      <c r="C115" s="181" t="s">
        <v>8</v>
      </c>
      <c r="D115" s="181" t="s">
        <v>384</v>
      </c>
      <c r="E115" s="182" t="s">
        <v>1799</v>
      </c>
      <c r="F115" s="183" t="s">
        <v>1800</v>
      </c>
      <c r="G115" s="184" t="s">
        <v>404</v>
      </c>
      <c r="H115" s="185">
        <v>3.4000000000000002E-2</v>
      </c>
      <c r="I115" s="186"/>
      <c r="J115" s="187">
        <f>ROUND(I115*H115,2)</f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454</v>
      </c>
      <c r="BM115" s="192" t="s">
        <v>556</v>
      </c>
    </row>
    <row r="116" spans="1:65" s="2" customFormat="1" ht="19.5">
      <c r="A116" s="36"/>
      <c r="B116" s="37"/>
      <c r="C116" s="38"/>
      <c r="D116" s="196" t="s">
        <v>1198</v>
      </c>
      <c r="E116" s="38"/>
      <c r="F116" s="253" t="s">
        <v>1574</v>
      </c>
      <c r="G116" s="38"/>
      <c r="H116" s="38"/>
      <c r="I116" s="254"/>
      <c r="J116" s="38"/>
      <c r="K116" s="38"/>
      <c r="L116" s="41"/>
      <c r="M116" s="255"/>
      <c r="N116" s="25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1198</v>
      </c>
      <c r="AU116" s="19" t="s">
        <v>83</v>
      </c>
    </row>
    <row r="117" spans="1:65" s="12" customFormat="1" ht="25.9" customHeight="1">
      <c r="B117" s="165"/>
      <c r="C117" s="166"/>
      <c r="D117" s="167" t="s">
        <v>75</v>
      </c>
      <c r="E117" s="168" t="s">
        <v>1801</v>
      </c>
      <c r="F117" s="168" t="s">
        <v>1802</v>
      </c>
      <c r="G117" s="166"/>
      <c r="H117" s="166"/>
      <c r="I117" s="169"/>
      <c r="J117" s="170">
        <f>BK117</f>
        <v>0</v>
      </c>
      <c r="K117" s="166"/>
      <c r="L117" s="171"/>
      <c r="M117" s="172"/>
      <c r="N117" s="173"/>
      <c r="O117" s="173"/>
      <c r="P117" s="174">
        <f>SUM(P118:P125)</f>
        <v>0</v>
      </c>
      <c r="Q117" s="173"/>
      <c r="R117" s="174">
        <f>SUM(R118:R125)</f>
        <v>0</v>
      </c>
      <c r="S117" s="173"/>
      <c r="T117" s="175">
        <f>SUM(T118:T125)</f>
        <v>0</v>
      </c>
      <c r="AR117" s="176" t="s">
        <v>83</v>
      </c>
      <c r="AT117" s="177" t="s">
        <v>75</v>
      </c>
      <c r="AU117" s="177" t="s">
        <v>76</v>
      </c>
      <c r="AY117" s="176" t="s">
        <v>381</v>
      </c>
      <c r="BK117" s="178">
        <f>SUM(BK118:BK125)</f>
        <v>0</v>
      </c>
    </row>
    <row r="118" spans="1:65" s="2" customFormat="1" ht="37.9" customHeight="1">
      <c r="A118" s="36"/>
      <c r="B118" s="37"/>
      <c r="C118" s="181" t="s">
        <v>454</v>
      </c>
      <c r="D118" s="181" t="s">
        <v>384</v>
      </c>
      <c r="E118" s="182" t="s">
        <v>1803</v>
      </c>
      <c r="F118" s="183" t="s">
        <v>1804</v>
      </c>
      <c r="G118" s="184" t="s">
        <v>1805</v>
      </c>
      <c r="H118" s="185">
        <v>1</v>
      </c>
      <c r="I118" s="186"/>
      <c r="J118" s="187">
        <f t="shared" ref="J118:J124" si="10">ROUND(I118*H118,2)</f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ref="P118:P124" si="11">O118*H118</f>
        <v>0</v>
      </c>
      <c r="Q118" s="190">
        <v>0</v>
      </c>
      <c r="R118" s="190">
        <f t="shared" ref="R118:R124" si="12">Q118*H118</f>
        <v>0</v>
      </c>
      <c r="S118" s="190">
        <v>0</v>
      </c>
      <c r="T118" s="191">
        <f t="shared" ref="T118:T124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ref="BE118:BE124" si="14">IF(N118="základní",J118,0)</f>
        <v>0</v>
      </c>
      <c r="BF118" s="193">
        <f t="shared" ref="BF118:BF124" si="15">IF(N118="snížená",J118,0)</f>
        <v>0</v>
      </c>
      <c r="BG118" s="193">
        <f t="shared" ref="BG118:BG124" si="16">IF(N118="zákl. přenesená",J118,0)</f>
        <v>0</v>
      </c>
      <c r="BH118" s="193">
        <f t="shared" ref="BH118:BH124" si="17">IF(N118="sníž. přenesená",J118,0)</f>
        <v>0</v>
      </c>
      <c r="BI118" s="193">
        <f t="shared" ref="BI118:BI124" si="18">IF(N118="nulová",J118,0)</f>
        <v>0</v>
      </c>
      <c r="BJ118" s="19" t="s">
        <v>83</v>
      </c>
      <c r="BK118" s="193">
        <f t="shared" ref="BK118:BK124" si="19">ROUND(I118*H118,2)</f>
        <v>0</v>
      </c>
      <c r="BL118" s="19" t="s">
        <v>389</v>
      </c>
      <c r="BM118" s="192" t="s">
        <v>468</v>
      </c>
    </row>
    <row r="119" spans="1:65" s="2" customFormat="1" ht="33" customHeight="1">
      <c r="A119" s="36"/>
      <c r="B119" s="37"/>
      <c r="C119" s="181" t="s">
        <v>481</v>
      </c>
      <c r="D119" s="181" t="s">
        <v>384</v>
      </c>
      <c r="E119" s="182" t="s">
        <v>1806</v>
      </c>
      <c r="F119" s="183" t="s">
        <v>1807</v>
      </c>
      <c r="G119" s="184" t="s">
        <v>431</v>
      </c>
      <c r="H119" s="185">
        <v>1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577</v>
      </c>
    </row>
    <row r="120" spans="1:65" s="2" customFormat="1" ht="33" customHeight="1">
      <c r="A120" s="36"/>
      <c r="B120" s="37"/>
      <c r="C120" s="181" t="s">
        <v>486</v>
      </c>
      <c r="D120" s="181" t="s">
        <v>384</v>
      </c>
      <c r="E120" s="182" t="s">
        <v>1808</v>
      </c>
      <c r="F120" s="183" t="s">
        <v>1809</v>
      </c>
      <c r="G120" s="184" t="s">
        <v>431</v>
      </c>
      <c r="H120" s="185">
        <v>4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587</v>
      </c>
    </row>
    <row r="121" spans="1:65" s="2" customFormat="1" ht="24.2" customHeight="1">
      <c r="A121" s="36"/>
      <c r="B121" s="37"/>
      <c r="C121" s="181" t="s">
        <v>490</v>
      </c>
      <c r="D121" s="181" t="s">
        <v>384</v>
      </c>
      <c r="E121" s="182" t="s">
        <v>1810</v>
      </c>
      <c r="F121" s="183" t="s">
        <v>1811</v>
      </c>
      <c r="G121" s="184" t="s">
        <v>431</v>
      </c>
      <c r="H121" s="185">
        <v>1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598</v>
      </c>
    </row>
    <row r="122" spans="1:65" s="2" customFormat="1" ht="44.25" customHeight="1">
      <c r="A122" s="36"/>
      <c r="B122" s="37"/>
      <c r="C122" s="181" t="s">
        <v>495</v>
      </c>
      <c r="D122" s="181" t="s">
        <v>384</v>
      </c>
      <c r="E122" s="182" t="s">
        <v>1812</v>
      </c>
      <c r="F122" s="183" t="s">
        <v>1813</v>
      </c>
      <c r="G122" s="184" t="s">
        <v>431</v>
      </c>
      <c r="H122" s="185">
        <v>1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609</v>
      </c>
    </row>
    <row r="123" spans="1:65" s="2" customFormat="1" ht="16.5" customHeight="1">
      <c r="A123" s="36"/>
      <c r="B123" s="37"/>
      <c r="C123" s="181" t="s">
        <v>7</v>
      </c>
      <c r="D123" s="181" t="s">
        <v>384</v>
      </c>
      <c r="E123" s="182" t="s">
        <v>1814</v>
      </c>
      <c r="F123" s="183" t="s">
        <v>1815</v>
      </c>
      <c r="G123" s="184" t="s">
        <v>607</v>
      </c>
      <c r="H123" s="185">
        <v>1</v>
      </c>
      <c r="I123" s="186"/>
      <c r="J123" s="187">
        <f t="shared" si="10"/>
        <v>0</v>
      </c>
      <c r="K123" s="183" t="s">
        <v>1390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615</v>
      </c>
    </row>
    <row r="124" spans="1:65" s="2" customFormat="1" ht="24.2" customHeight="1">
      <c r="A124" s="36"/>
      <c r="B124" s="37"/>
      <c r="C124" s="181" t="s">
        <v>505</v>
      </c>
      <c r="D124" s="181" t="s">
        <v>384</v>
      </c>
      <c r="E124" s="182" t="s">
        <v>1816</v>
      </c>
      <c r="F124" s="183" t="s">
        <v>1817</v>
      </c>
      <c r="G124" s="184" t="s">
        <v>1818</v>
      </c>
      <c r="H124" s="260"/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622</v>
      </c>
    </row>
    <row r="125" spans="1:65" s="2" customFormat="1" ht="19.5">
      <c r="A125" s="36"/>
      <c r="B125" s="37"/>
      <c r="C125" s="38"/>
      <c r="D125" s="196" t="s">
        <v>1198</v>
      </c>
      <c r="E125" s="38"/>
      <c r="F125" s="253" t="s">
        <v>1574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83</v>
      </c>
    </row>
    <row r="126" spans="1:65" s="12" customFormat="1" ht="25.9" customHeight="1">
      <c r="B126" s="165"/>
      <c r="C126" s="166"/>
      <c r="D126" s="167" t="s">
        <v>75</v>
      </c>
      <c r="E126" s="168" t="s">
        <v>1819</v>
      </c>
      <c r="F126" s="168" t="s">
        <v>1820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SUM(P127:P144)</f>
        <v>0</v>
      </c>
      <c r="Q126" s="173"/>
      <c r="R126" s="174">
        <f>SUM(R127:R144)</f>
        <v>0</v>
      </c>
      <c r="S126" s="173"/>
      <c r="T126" s="175">
        <f>SUM(T127:T144)</f>
        <v>0</v>
      </c>
      <c r="AR126" s="176" t="s">
        <v>85</v>
      </c>
      <c r="AT126" s="177" t="s">
        <v>75</v>
      </c>
      <c r="AU126" s="177" t="s">
        <v>76</v>
      </c>
      <c r="AY126" s="176" t="s">
        <v>381</v>
      </c>
      <c r="BK126" s="178">
        <f>SUM(BK127:BK144)</f>
        <v>0</v>
      </c>
    </row>
    <row r="127" spans="1:65" s="2" customFormat="1" ht="33" customHeight="1">
      <c r="A127" s="36"/>
      <c r="B127" s="37"/>
      <c r="C127" s="181" t="s">
        <v>510</v>
      </c>
      <c r="D127" s="181" t="s">
        <v>384</v>
      </c>
      <c r="E127" s="182" t="s">
        <v>1821</v>
      </c>
      <c r="F127" s="183" t="s">
        <v>1822</v>
      </c>
      <c r="G127" s="184" t="s">
        <v>422</v>
      </c>
      <c r="H127" s="185">
        <v>98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454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454</v>
      </c>
      <c r="BM127" s="192" t="s">
        <v>628</v>
      </c>
    </row>
    <row r="128" spans="1:65" s="2" customFormat="1" ht="39">
      <c r="A128" s="36"/>
      <c r="B128" s="37"/>
      <c r="C128" s="38"/>
      <c r="D128" s="196" t="s">
        <v>1198</v>
      </c>
      <c r="E128" s="38"/>
      <c r="F128" s="253" t="s">
        <v>1823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2" customFormat="1" ht="33" customHeight="1">
      <c r="A129" s="36"/>
      <c r="B129" s="37"/>
      <c r="C129" s="181" t="s">
        <v>516</v>
      </c>
      <c r="D129" s="181" t="s">
        <v>384</v>
      </c>
      <c r="E129" s="182" t="s">
        <v>1824</v>
      </c>
      <c r="F129" s="183" t="s">
        <v>1825</v>
      </c>
      <c r="G129" s="184" t="s">
        <v>422</v>
      </c>
      <c r="H129" s="185">
        <v>14</v>
      </c>
      <c r="I129" s="186"/>
      <c r="J129" s="187">
        <f>ROUND(I129*H129,2)</f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454</v>
      </c>
      <c r="BM129" s="192" t="s">
        <v>634</v>
      </c>
    </row>
    <row r="130" spans="1:65" s="2" customFormat="1" ht="39">
      <c r="A130" s="36"/>
      <c r="B130" s="37"/>
      <c r="C130" s="38"/>
      <c r="D130" s="196" t="s">
        <v>1198</v>
      </c>
      <c r="E130" s="38"/>
      <c r="F130" s="253" t="s">
        <v>1823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83</v>
      </c>
    </row>
    <row r="131" spans="1:65" s="2" customFormat="1" ht="33" customHeight="1">
      <c r="A131" s="36"/>
      <c r="B131" s="37"/>
      <c r="C131" s="181" t="s">
        <v>523</v>
      </c>
      <c r="D131" s="181" t="s">
        <v>384</v>
      </c>
      <c r="E131" s="182" t="s">
        <v>1826</v>
      </c>
      <c r="F131" s="183" t="s">
        <v>1827</v>
      </c>
      <c r="G131" s="184" t="s">
        <v>422</v>
      </c>
      <c r="H131" s="185">
        <v>4</v>
      </c>
      <c r="I131" s="186"/>
      <c r="J131" s="187">
        <f>ROUND(I131*H131,2)</f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454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454</v>
      </c>
      <c r="BM131" s="192" t="s">
        <v>640</v>
      </c>
    </row>
    <row r="132" spans="1:65" s="2" customFormat="1" ht="39">
      <c r="A132" s="36"/>
      <c r="B132" s="37"/>
      <c r="C132" s="38"/>
      <c r="D132" s="196" t="s">
        <v>1198</v>
      </c>
      <c r="E132" s="38"/>
      <c r="F132" s="253" t="s">
        <v>1823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2" customFormat="1" ht="24.2" customHeight="1">
      <c r="A133" s="36"/>
      <c r="B133" s="37"/>
      <c r="C133" s="181" t="s">
        <v>529</v>
      </c>
      <c r="D133" s="181" t="s">
        <v>384</v>
      </c>
      <c r="E133" s="182" t="s">
        <v>1828</v>
      </c>
      <c r="F133" s="183" t="s">
        <v>1829</v>
      </c>
      <c r="G133" s="184" t="s">
        <v>431</v>
      </c>
      <c r="H133" s="185">
        <v>30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454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647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1830</v>
      </c>
      <c r="G134" s="206"/>
      <c r="H134" s="209">
        <v>30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5" customFormat="1">
      <c r="B135" s="216"/>
      <c r="C135" s="217"/>
      <c r="D135" s="196" t="s">
        <v>391</v>
      </c>
      <c r="E135" s="218" t="s">
        <v>19</v>
      </c>
      <c r="F135" s="219" t="s">
        <v>394</v>
      </c>
      <c r="G135" s="217"/>
      <c r="H135" s="220">
        <v>30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391</v>
      </c>
      <c r="AU135" s="226" t="s">
        <v>83</v>
      </c>
      <c r="AV135" s="15" t="s">
        <v>389</v>
      </c>
      <c r="AW135" s="15" t="s">
        <v>37</v>
      </c>
      <c r="AX135" s="15" t="s">
        <v>83</v>
      </c>
      <c r="AY135" s="226" t="s">
        <v>381</v>
      </c>
    </row>
    <row r="136" spans="1:65" s="2" customFormat="1" ht="24.2" customHeight="1">
      <c r="A136" s="36"/>
      <c r="B136" s="37"/>
      <c r="C136" s="181" t="s">
        <v>534</v>
      </c>
      <c r="D136" s="181" t="s">
        <v>384</v>
      </c>
      <c r="E136" s="182" t="s">
        <v>1831</v>
      </c>
      <c r="F136" s="183" t="s">
        <v>1832</v>
      </c>
      <c r="G136" s="184" t="s">
        <v>431</v>
      </c>
      <c r="H136" s="185">
        <v>2</v>
      </c>
      <c r="I136" s="186"/>
      <c r="J136" s="187">
        <f>ROUND(I136*H136,2)</f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454</v>
      </c>
      <c r="AT136" s="192" t="s">
        <v>384</v>
      </c>
      <c r="AU136" s="192" t="s">
        <v>83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454</v>
      </c>
      <c r="BM136" s="192" t="s">
        <v>653</v>
      </c>
    </row>
    <row r="137" spans="1:65" s="2" customFormat="1" ht="24.2" customHeight="1">
      <c r="A137" s="36"/>
      <c r="B137" s="37"/>
      <c r="C137" s="181" t="s">
        <v>540</v>
      </c>
      <c r="D137" s="181" t="s">
        <v>384</v>
      </c>
      <c r="E137" s="182" t="s">
        <v>1833</v>
      </c>
      <c r="F137" s="183" t="s">
        <v>1834</v>
      </c>
      <c r="G137" s="184" t="s">
        <v>422</v>
      </c>
      <c r="H137" s="185">
        <v>116</v>
      </c>
      <c r="I137" s="186"/>
      <c r="J137" s="187">
        <f>ROUND(I137*H137,2)</f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454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454</v>
      </c>
      <c r="BM137" s="192" t="s">
        <v>659</v>
      </c>
    </row>
    <row r="138" spans="1:65" s="2" customFormat="1" ht="19.5">
      <c r="A138" s="36"/>
      <c r="B138" s="37"/>
      <c r="C138" s="38"/>
      <c r="D138" s="196" t="s">
        <v>1198</v>
      </c>
      <c r="E138" s="38"/>
      <c r="F138" s="253" t="s">
        <v>1545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83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1778</v>
      </c>
      <c r="G139" s="206"/>
      <c r="H139" s="209">
        <v>116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83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116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83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44.25" customHeight="1">
      <c r="A141" s="36"/>
      <c r="B141" s="37"/>
      <c r="C141" s="181" t="s">
        <v>549</v>
      </c>
      <c r="D141" s="181" t="s">
        <v>384</v>
      </c>
      <c r="E141" s="182" t="s">
        <v>1835</v>
      </c>
      <c r="F141" s="183" t="s">
        <v>1836</v>
      </c>
      <c r="G141" s="184" t="s">
        <v>1557</v>
      </c>
      <c r="H141" s="185">
        <v>2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667</v>
      </c>
    </row>
    <row r="142" spans="1:65" s="2" customFormat="1" ht="37.9" customHeight="1">
      <c r="A142" s="36"/>
      <c r="B142" s="37"/>
      <c r="C142" s="181" t="s">
        <v>556</v>
      </c>
      <c r="D142" s="181" t="s">
        <v>384</v>
      </c>
      <c r="E142" s="182" t="s">
        <v>1837</v>
      </c>
      <c r="F142" s="183" t="s">
        <v>1838</v>
      </c>
      <c r="G142" s="184" t="s">
        <v>1557</v>
      </c>
      <c r="H142" s="185">
        <v>25</v>
      </c>
      <c r="I142" s="186"/>
      <c r="J142" s="187">
        <f>ROUND(I142*H142,2)</f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454</v>
      </c>
      <c r="AT142" s="192" t="s">
        <v>384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454</v>
      </c>
      <c r="BM142" s="192" t="s">
        <v>674</v>
      </c>
    </row>
    <row r="143" spans="1:65" s="2" customFormat="1" ht="37.9" customHeight="1">
      <c r="A143" s="36"/>
      <c r="B143" s="37"/>
      <c r="C143" s="181" t="s">
        <v>561</v>
      </c>
      <c r="D143" s="181" t="s">
        <v>384</v>
      </c>
      <c r="E143" s="182" t="s">
        <v>1839</v>
      </c>
      <c r="F143" s="183" t="s">
        <v>1840</v>
      </c>
      <c r="G143" s="184" t="s">
        <v>1557</v>
      </c>
      <c r="H143" s="185">
        <v>5</v>
      </c>
      <c r="I143" s="186"/>
      <c r="J143" s="187">
        <f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682</v>
      </c>
    </row>
    <row r="144" spans="1:65" s="2" customFormat="1" ht="24.2" customHeight="1">
      <c r="A144" s="36"/>
      <c r="B144" s="37"/>
      <c r="C144" s="181" t="s">
        <v>468</v>
      </c>
      <c r="D144" s="181" t="s">
        <v>384</v>
      </c>
      <c r="E144" s="182" t="s">
        <v>1841</v>
      </c>
      <c r="F144" s="183" t="s">
        <v>1842</v>
      </c>
      <c r="G144" s="184" t="s">
        <v>404</v>
      </c>
      <c r="H144" s="185">
        <v>0.1</v>
      </c>
      <c r="I144" s="186"/>
      <c r="J144" s="187">
        <f>ROUND(I144*H144,2)</f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83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454</v>
      </c>
      <c r="BM144" s="192" t="s">
        <v>690</v>
      </c>
    </row>
    <row r="145" spans="1:65" s="12" customFormat="1" ht="25.9" customHeight="1">
      <c r="B145" s="165"/>
      <c r="C145" s="166"/>
      <c r="D145" s="167" t="s">
        <v>75</v>
      </c>
      <c r="E145" s="168" t="s">
        <v>1843</v>
      </c>
      <c r="F145" s="168" t="s">
        <v>1844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SUM(P146:P158)</f>
        <v>0</v>
      </c>
      <c r="Q145" s="173"/>
      <c r="R145" s="174">
        <f>SUM(R146:R158)</f>
        <v>0</v>
      </c>
      <c r="S145" s="173"/>
      <c r="T145" s="175">
        <f>SUM(T146:T158)</f>
        <v>0</v>
      </c>
      <c r="AR145" s="176" t="s">
        <v>85</v>
      </c>
      <c r="AT145" s="177" t="s">
        <v>75</v>
      </c>
      <c r="AU145" s="177" t="s">
        <v>76</v>
      </c>
      <c r="AY145" s="176" t="s">
        <v>381</v>
      </c>
      <c r="BK145" s="178">
        <f>SUM(BK146:BK158)</f>
        <v>0</v>
      </c>
    </row>
    <row r="146" spans="1:65" s="2" customFormat="1" ht="24.2" customHeight="1">
      <c r="A146" s="36"/>
      <c r="B146" s="37"/>
      <c r="C146" s="181" t="s">
        <v>571</v>
      </c>
      <c r="D146" s="181" t="s">
        <v>384</v>
      </c>
      <c r="E146" s="182" t="s">
        <v>1845</v>
      </c>
      <c r="F146" s="183" t="s">
        <v>1846</v>
      </c>
      <c r="G146" s="184" t="s">
        <v>431</v>
      </c>
      <c r="H146" s="185">
        <v>2</v>
      </c>
      <c r="I146" s="186"/>
      <c r="J146" s="187">
        <f t="shared" ref="J146:J151" si="20">ROUND(I146*H146,2)</f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ref="P146:P151" si="21">O146*H146</f>
        <v>0</v>
      </c>
      <c r="Q146" s="190">
        <v>0</v>
      </c>
      <c r="R146" s="190">
        <f t="shared" ref="R146:R151" si="22">Q146*H146</f>
        <v>0</v>
      </c>
      <c r="S146" s="190">
        <v>0</v>
      </c>
      <c r="T146" s="191">
        <f t="shared" ref="T146:T151" si="2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ref="BE146:BE151" si="24">IF(N146="základní",J146,0)</f>
        <v>0</v>
      </c>
      <c r="BF146" s="193">
        <f t="shared" ref="BF146:BF151" si="25">IF(N146="snížená",J146,0)</f>
        <v>0</v>
      </c>
      <c r="BG146" s="193">
        <f t="shared" ref="BG146:BG151" si="26">IF(N146="zákl. přenesená",J146,0)</f>
        <v>0</v>
      </c>
      <c r="BH146" s="193">
        <f t="shared" ref="BH146:BH151" si="27">IF(N146="sníž. přenesená",J146,0)</f>
        <v>0</v>
      </c>
      <c r="BI146" s="193">
        <f t="shared" ref="BI146:BI151" si="28">IF(N146="nulová",J146,0)</f>
        <v>0</v>
      </c>
      <c r="BJ146" s="19" t="s">
        <v>83</v>
      </c>
      <c r="BK146" s="193">
        <f t="shared" ref="BK146:BK151" si="29">ROUND(I146*H146,2)</f>
        <v>0</v>
      </c>
      <c r="BL146" s="19" t="s">
        <v>454</v>
      </c>
      <c r="BM146" s="192" t="s">
        <v>701</v>
      </c>
    </row>
    <row r="147" spans="1:65" s="2" customFormat="1" ht="24.2" customHeight="1">
      <c r="A147" s="36"/>
      <c r="B147" s="37"/>
      <c r="C147" s="181" t="s">
        <v>577</v>
      </c>
      <c r="D147" s="181" t="s">
        <v>384</v>
      </c>
      <c r="E147" s="182" t="s">
        <v>1847</v>
      </c>
      <c r="F147" s="183" t="s">
        <v>1848</v>
      </c>
      <c r="G147" s="184" t="s">
        <v>431</v>
      </c>
      <c r="H147" s="185">
        <v>2</v>
      </c>
      <c r="I147" s="186"/>
      <c r="J147" s="187">
        <f t="shared" si="2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83</v>
      </c>
      <c r="AY147" s="19" t="s">
        <v>381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83</v>
      </c>
      <c r="BK147" s="193">
        <f t="shared" si="29"/>
        <v>0</v>
      </c>
      <c r="BL147" s="19" t="s">
        <v>454</v>
      </c>
      <c r="BM147" s="192" t="s">
        <v>710</v>
      </c>
    </row>
    <row r="148" spans="1:65" s="2" customFormat="1" ht="24.2" customHeight="1">
      <c r="A148" s="36"/>
      <c r="B148" s="37"/>
      <c r="C148" s="181" t="s">
        <v>582</v>
      </c>
      <c r="D148" s="181" t="s">
        <v>384</v>
      </c>
      <c r="E148" s="182" t="s">
        <v>1849</v>
      </c>
      <c r="F148" s="183" t="s">
        <v>1850</v>
      </c>
      <c r="G148" s="184" t="s">
        <v>431</v>
      </c>
      <c r="H148" s="185">
        <v>1</v>
      </c>
      <c r="I148" s="186"/>
      <c r="J148" s="187">
        <f t="shared" si="2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83</v>
      </c>
      <c r="AY148" s="19" t="s">
        <v>381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83</v>
      </c>
      <c r="BK148" s="193">
        <f t="shared" si="29"/>
        <v>0</v>
      </c>
      <c r="BL148" s="19" t="s">
        <v>454</v>
      </c>
      <c r="BM148" s="192" t="s">
        <v>722</v>
      </c>
    </row>
    <row r="149" spans="1:65" s="2" customFormat="1" ht="24.2" customHeight="1">
      <c r="A149" s="36"/>
      <c r="B149" s="37"/>
      <c r="C149" s="181" t="s">
        <v>587</v>
      </c>
      <c r="D149" s="181" t="s">
        <v>384</v>
      </c>
      <c r="E149" s="182" t="s">
        <v>1851</v>
      </c>
      <c r="F149" s="183" t="s">
        <v>1852</v>
      </c>
      <c r="G149" s="184" t="s">
        <v>431</v>
      </c>
      <c r="H149" s="185">
        <v>2</v>
      </c>
      <c r="I149" s="186"/>
      <c r="J149" s="187">
        <f t="shared" si="2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454</v>
      </c>
      <c r="AT149" s="192" t="s">
        <v>384</v>
      </c>
      <c r="AU149" s="192" t="s">
        <v>83</v>
      </c>
      <c r="AY149" s="19" t="s">
        <v>381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83</v>
      </c>
      <c r="BK149" s="193">
        <f t="shared" si="29"/>
        <v>0</v>
      </c>
      <c r="BL149" s="19" t="s">
        <v>454</v>
      </c>
      <c r="BM149" s="192" t="s">
        <v>730</v>
      </c>
    </row>
    <row r="150" spans="1:65" s="2" customFormat="1" ht="37.9" customHeight="1">
      <c r="A150" s="36"/>
      <c r="B150" s="37"/>
      <c r="C150" s="181" t="s">
        <v>593</v>
      </c>
      <c r="D150" s="181" t="s">
        <v>384</v>
      </c>
      <c r="E150" s="182" t="s">
        <v>1853</v>
      </c>
      <c r="F150" s="183" t="s">
        <v>1854</v>
      </c>
      <c r="G150" s="184" t="s">
        <v>431</v>
      </c>
      <c r="H150" s="185">
        <v>15</v>
      </c>
      <c r="I150" s="186"/>
      <c r="J150" s="187">
        <f t="shared" si="2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454</v>
      </c>
      <c r="AT150" s="192" t="s">
        <v>384</v>
      </c>
      <c r="AU150" s="192" t="s">
        <v>83</v>
      </c>
      <c r="AY150" s="19" t="s">
        <v>381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83</v>
      </c>
      <c r="BK150" s="193">
        <f t="shared" si="29"/>
        <v>0</v>
      </c>
      <c r="BL150" s="19" t="s">
        <v>454</v>
      </c>
      <c r="BM150" s="192" t="s">
        <v>740</v>
      </c>
    </row>
    <row r="151" spans="1:65" s="2" customFormat="1" ht="24.2" customHeight="1">
      <c r="A151" s="36"/>
      <c r="B151" s="37"/>
      <c r="C151" s="181" t="s">
        <v>598</v>
      </c>
      <c r="D151" s="181" t="s">
        <v>384</v>
      </c>
      <c r="E151" s="182" t="s">
        <v>1855</v>
      </c>
      <c r="F151" s="183" t="s">
        <v>1856</v>
      </c>
      <c r="G151" s="184" t="s">
        <v>431</v>
      </c>
      <c r="H151" s="185">
        <v>30</v>
      </c>
      <c r="I151" s="186"/>
      <c r="J151" s="187">
        <f t="shared" si="2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83</v>
      </c>
      <c r="AY151" s="19" t="s">
        <v>381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83</v>
      </c>
      <c r="BK151" s="193">
        <f t="shared" si="29"/>
        <v>0</v>
      </c>
      <c r="BL151" s="19" t="s">
        <v>454</v>
      </c>
      <c r="BM151" s="192" t="s">
        <v>751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1830</v>
      </c>
      <c r="G152" s="206"/>
      <c r="H152" s="209">
        <v>30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83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5" customFormat="1">
      <c r="B153" s="216"/>
      <c r="C153" s="217"/>
      <c r="D153" s="196" t="s">
        <v>391</v>
      </c>
      <c r="E153" s="218" t="s">
        <v>19</v>
      </c>
      <c r="F153" s="219" t="s">
        <v>394</v>
      </c>
      <c r="G153" s="217"/>
      <c r="H153" s="220">
        <v>30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391</v>
      </c>
      <c r="AU153" s="226" t="s">
        <v>83</v>
      </c>
      <c r="AV153" s="15" t="s">
        <v>389</v>
      </c>
      <c r="AW153" s="15" t="s">
        <v>37</v>
      </c>
      <c r="AX153" s="15" t="s">
        <v>83</v>
      </c>
      <c r="AY153" s="226" t="s">
        <v>381</v>
      </c>
    </row>
    <row r="154" spans="1:65" s="2" customFormat="1" ht="24.2" customHeight="1">
      <c r="A154" s="36"/>
      <c r="B154" s="37"/>
      <c r="C154" s="181" t="s">
        <v>604</v>
      </c>
      <c r="D154" s="181" t="s">
        <v>384</v>
      </c>
      <c r="E154" s="182" t="s">
        <v>1857</v>
      </c>
      <c r="F154" s="183" t="s">
        <v>1858</v>
      </c>
      <c r="G154" s="184" t="s">
        <v>431</v>
      </c>
      <c r="H154" s="185">
        <v>1</v>
      </c>
      <c r="I154" s="186"/>
      <c r="J154" s="187">
        <f>ROUND(I154*H154,2)</f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762</v>
      </c>
    </row>
    <row r="155" spans="1:65" s="2" customFormat="1" ht="24.2" customHeight="1">
      <c r="A155" s="36"/>
      <c r="B155" s="37"/>
      <c r="C155" s="181" t="s">
        <v>609</v>
      </c>
      <c r="D155" s="181" t="s">
        <v>384</v>
      </c>
      <c r="E155" s="182" t="s">
        <v>1859</v>
      </c>
      <c r="F155" s="183" t="s">
        <v>1860</v>
      </c>
      <c r="G155" s="184" t="s">
        <v>431</v>
      </c>
      <c r="H155" s="185">
        <v>1</v>
      </c>
      <c r="I155" s="186"/>
      <c r="J155" s="187">
        <f>ROUND(I155*H155,2)</f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773</v>
      </c>
    </row>
    <row r="156" spans="1:65" s="2" customFormat="1" ht="16.5" customHeight="1">
      <c r="A156" s="36"/>
      <c r="B156" s="37"/>
      <c r="C156" s="181" t="s">
        <v>612</v>
      </c>
      <c r="D156" s="181" t="s">
        <v>384</v>
      </c>
      <c r="E156" s="182" t="s">
        <v>1861</v>
      </c>
      <c r="F156" s="183" t="s">
        <v>1862</v>
      </c>
      <c r="G156" s="184" t="s">
        <v>431</v>
      </c>
      <c r="H156" s="185">
        <v>15</v>
      </c>
      <c r="I156" s="186"/>
      <c r="J156" s="187">
        <f>ROUND(I156*H156,2)</f>
        <v>0</v>
      </c>
      <c r="K156" s="183" t="s">
        <v>1390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454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454</v>
      </c>
      <c r="BM156" s="192" t="s">
        <v>786</v>
      </c>
    </row>
    <row r="157" spans="1:65" s="2" customFormat="1" ht="24.2" customHeight="1">
      <c r="A157" s="36"/>
      <c r="B157" s="37"/>
      <c r="C157" s="227" t="s">
        <v>615</v>
      </c>
      <c r="D157" s="227" t="s">
        <v>465</v>
      </c>
      <c r="E157" s="228" t="s">
        <v>1863</v>
      </c>
      <c r="F157" s="229" t="s">
        <v>1864</v>
      </c>
      <c r="G157" s="230" t="s">
        <v>431</v>
      </c>
      <c r="H157" s="231">
        <v>15</v>
      </c>
      <c r="I157" s="232"/>
      <c r="J157" s="233">
        <f>ROUND(I157*H157,2)</f>
        <v>0</v>
      </c>
      <c r="K157" s="229" t="s">
        <v>1297</v>
      </c>
      <c r="L157" s="234"/>
      <c r="M157" s="235" t="s">
        <v>19</v>
      </c>
      <c r="N157" s="236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468</v>
      </c>
      <c r="AT157" s="192" t="s">
        <v>465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797</v>
      </c>
    </row>
    <row r="158" spans="1:65" s="2" customFormat="1" ht="21.75" customHeight="1">
      <c r="A158" s="36"/>
      <c r="B158" s="37"/>
      <c r="C158" s="181" t="s">
        <v>619</v>
      </c>
      <c r="D158" s="181" t="s">
        <v>384</v>
      </c>
      <c r="E158" s="182" t="s">
        <v>1865</v>
      </c>
      <c r="F158" s="183" t="s">
        <v>1866</v>
      </c>
      <c r="G158" s="184" t="s">
        <v>404</v>
      </c>
      <c r="H158" s="185">
        <v>1.6E-2</v>
      </c>
      <c r="I158" s="186"/>
      <c r="J158" s="187">
        <f>ROUND(I158*H158,2)</f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454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454</v>
      </c>
      <c r="BM158" s="192" t="s">
        <v>808</v>
      </c>
    </row>
    <row r="159" spans="1:65" s="12" customFormat="1" ht="25.9" customHeight="1">
      <c r="B159" s="165"/>
      <c r="C159" s="166"/>
      <c r="D159" s="167" t="s">
        <v>75</v>
      </c>
      <c r="E159" s="168" t="s">
        <v>1867</v>
      </c>
      <c r="F159" s="168" t="s">
        <v>1868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SUM(P160:P170)</f>
        <v>0</v>
      </c>
      <c r="Q159" s="173"/>
      <c r="R159" s="174">
        <f>SUM(R160:R170)</f>
        <v>0</v>
      </c>
      <c r="S159" s="173"/>
      <c r="T159" s="175">
        <f>SUM(T160:T170)</f>
        <v>0</v>
      </c>
      <c r="AR159" s="176" t="s">
        <v>85</v>
      </c>
      <c r="AT159" s="177" t="s">
        <v>75</v>
      </c>
      <c r="AU159" s="177" t="s">
        <v>76</v>
      </c>
      <c r="AY159" s="176" t="s">
        <v>381</v>
      </c>
      <c r="BK159" s="178">
        <f>SUM(BK160:BK170)</f>
        <v>0</v>
      </c>
    </row>
    <row r="160" spans="1:65" s="2" customFormat="1" ht="24.2" customHeight="1">
      <c r="A160" s="36"/>
      <c r="B160" s="37"/>
      <c r="C160" s="181" t="s">
        <v>622</v>
      </c>
      <c r="D160" s="181" t="s">
        <v>384</v>
      </c>
      <c r="E160" s="182" t="s">
        <v>1869</v>
      </c>
      <c r="F160" s="183" t="s">
        <v>1870</v>
      </c>
      <c r="G160" s="184" t="s">
        <v>431</v>
      </c>
      <c r="H160" s="185">
        <v>15</v>
      </c>
      <c r="I160" s="186"/>
      <c r="J160" s="187">
        <f t="shared" ref="J160:J170" si="30">ROUND(I160*H160,2)</f>
        <v>0</v>
      </c>
      <c r="K160" s="183" t="s">
        <v>1297</v>
      </c>
      <c r="L160" s="41"/>
      <c r="M160" s="188" t="s">
        <v>19</v>
      </c>
      <c r="N160" s="189" t="s">
        <v>47</v>
      </c>
      <c r="O160" s="66"/>
      <c r="P160" s="190">
        <f t="shared" ref="P160:P170" si="31">O160*H160</f>
        <v>0</v>
      </c>
      <c r="Q160" s="190">
        <v>0</v>
      </c>
      <c r="R160" s="190">
        <f t="shared" ref="R160:R170" si="32">Q160*H160</f>
        <v>0</v>
      </c>
      <c r="S160" s="190">
        <v>0</v>
      </c>
      <c r="T160" s="191">
        <f t="shared" ref="T160:T170" si="33"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454</v>
      </c>
      <c r="AT160" s="192" t="s">
        <v>384</v>
      </c>
      <c r="AU160" s="192" t="s">
        <v>83</v>
      </c>
      <c r="AY160" s="19" t="s">
        <v>381</v>
      </c>
      <c r="BE160" s="193">
        <f t="shared" ref="BE160:BE170" si="34">IF(N160="základní",J160,0)</f>
        <v>0</v>
      </c>
      <c r="BF160" s="193">
        <f t="shared" ref="BF160:BF170" si="35">IF(N160="snížená",J160,0)</f>
        <v>0</v>
      </c>
      <c r="BG160" s="193">
        <f t="shared" ref="BG160:BG170" si="36">IF(N160="zákl. přenesená",J160,0)</f>
        <v>0</v>
      </c>
      <c r="BH160" s="193">
        <f t="shared" ref="BH160:BH170" si="37">IF(N160="sníž. přenesená",J160,0)</f>
        <v>0</v>
      </c>
      <c r="BI160" s="193">
        <f t="shared" ref="BI160:BI170" si="38">IF(N160="nulová",J160,0)</f>
        <v>0</v>
      </c>
      <c r="BJ160" s="19" t="s">
        <v>83</v>
      </c>
      <c r="BK160" s="193">
        <f t="shared" ref="BK160:BK170" si="39">ROUND(I160*H160,2)</f>
        <v>0</v>
      </c>
      <c r="BL160" s="19" t="s">
        <v>454</v>
      </c>
      <c r="BM160" s="192" t="s">
        <v>817</v>
      </c>
    </row>
    <row r="161" spans="1:65" s="2" customFormat="1" ht="33" customHeight="1">
      <c r="A161" s="36"/>
      <c r="B161" s="37"/>
      <c r="C161" s="181" t="s">
        <v>625</v>
      </c>
      <c r="D161" s="181" t="s">
        <v>384</v>
      </c>
      <c r="E161" s="182" t="s">
        <v>1871</v>
      </c>
      <c r="F161" s="183" t="s">
        <v>1872</v>
      </c>
      <c r="G161" s="184" t="s">
        <v>431</v>
      </c>
      <c r="H161" s="185">
        <v>15</v>
      </c>
      <c r="I161" s="186"/>
      <c r="J161" s="187">
        <f t="shared" si="30"/>
        <v>0</v>
      </c>
      <c r="K161" s="183" t="s">
        <v>1297</v>
      </c>
      <c r="L161" s="41"/>
      <c r="M161" s="188" t="s">
        <v>19</v>
      </c>
      <c r="N161" s="189" t="s">
        <v>47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83</v>
      </c>
      <c r="AY161" s="19" t="s">
        <v>381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83</v>
      </c>
      <c r="BK161" s="193">
        <f t="shared" si="39"/>
        <v>0</v>
      </c>
      <c r="BL161" s="19" t="s">
        <v>454</v>
      </c>
      <c r="BM161" s="192" t="s">
        <v>829</v>
      </c>
    </row>
    <row r="162" spans="1:65" s="2" customFormat="1" ht="66.75" customHeight="1">
      <c r="A162" s="36"/>
      <c r="B162" s="37"/>
      <c r="C162" s="227" t="s">
        <v>628</v>
      </c>
      <c r="D162" s="227" t="s">
        <v>465</v>
      </c>
      <c r="E162" s="228" t="s">
        <v>1873</v>
      </c>
      <c r="F162" s="229" t="s">
        <v>1874</v>
      </c>
      <c r="G162" s="230" t="s">
        <v>431</v>
      </c>
      <c r="H162" s="231">
        <v>6</v>
      </c>
      <c r="I162" s="232"/>
      <c r="J162" s="233">
        <f t="shared" si="30"/>
        <v>0</v>
      </c>
      <c r="K162" s="229" t="s">
        <v>1297</v>
      </c>
      <c r="L162" s="234"/>
      <c r="M162" s="235" t="s">
        <v>19</v>
      </c>
      <c r="N162" s="236" t="s">
        <v>47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83</v>
      </c>
      <c r="AY162" s="19" t="s">
        <v>381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83</v>
      </c>
      <c r="BK162" s="193">
        <f t="shared" si="39"/>
        <v>0</v>
      </c>
      <c r="BL162" s="19" t="s">
        <v>454</v>
      </c>
      <c r="BM162" s="192" t="s">
        <v>845</v>
      </c>
    </row>
    <row r="163" spans="1:65" s="2" customFormat="1" ht="66.75" customHeight="1">
      <c r="A163" s="36"/>
      <c r="B163" s="37"/>
      <c r="C163" s="227" t="s">
        <v>631</v>
      </c>
      <c r="D163" s="227" t="s">
        <v>465</v>
      </c>
      <c r="E163" s="228" t="s">
        <v>1875</v>
      </c>
      <c r="F163" s="229" t="s">
        <v>1876</v>
      </c>
      <c r="G163" s="230" t="s">
        <v>431</v>
      </c>
      <c r="H163" s="231">
        <v>1</v>
      </c>
      <c r="I163" s="232"/>
      <c r="J163" s="233">
        <f t="shared" si="30"/>
        <v>0</v>
      </c>
      <c r="K163" s="229" t="s">
        <v>1297</v>
      </c>
      <c r="L163" s="234"/>
      <c r="M163" s="235" t="s">
        <v>19</v>
      </c>
      <c r="N163" s="236" t="s">
        <v>47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468</v>
      </c>
      <c r="AT163" s="192" t="s">
        <v>465</v>
      </c>
      <c r="AU163" s="192" t="s">
        <v>83</v>
      </c>
      <c r="AY163" s="19" t="s">
        <v>381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83</v>
      </c>
      <c r="BK163" s="193">
        <f t="shared" si="39"/>
        <v>0</v>
      </c>
      <c r="BL163" s="19" t="s">
        <v>454</v>
      </c>
      <c r="BM163" s="192" t="s">
        <v>855</v>
      </c>
    </row>
    <row r="164" spans="1:65" s="2" customFormat="1" ht="66.75" customHeight="1">
      <c r="A164" s="36"/>
      <c r="B164" s="37"/>
      <c r="C164" s="227" t="s">
        <v>634</v>
      </c>
      <c r="D164" s="227" t="s">
        <v>465</v>
      </c>
      <c r="E164" s="228" t="s">
        <v>1877</v>
      </c>
      <c r="F164" s="229" t="s">
        <v>1878</v>
      </c>
      <c r="G164" s="230" t="s">
        <v>431</v>
      </c>
      <c r="H164" s="231">
        <v>1</v>
      </c>
      <c r="I164" s="232"/>
      <c r="J164" s="233">
        <f t="shared" si="30"/>
        <v>0</v>
      </c>
      <c r="K164" s="229" t="s">
        <v>1297</v>
      </c>
      <c r="L164" s="234"/>
      <c r="M164" s="235" t="s">
        <v>19</v>
      </c>
      <c r="N164" s="236" t="s">
        <v>47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468</v>
      </c>
      <c r="AT164" s="192" t="s">
        <v>465</v>
      </c>
      <c r="AU164" s="192" t="s">
        <v>83</v>
      </c>
      <c r="AY164" s="19" t="s">
        <v>381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83</v>
      </c>
      <c r="BK164" s="193">
        <f t="shared" si="39"/>
        <v>0</v>
      </c>
      <c r="BL164" s="19" t="s">
        <v>454</v>
      </c>
      <c r="BM164" s="192" t="s">
        <v>866</v>
      </c>
    </row>
    <row r="165" spans="1:65" s="2" customFormat="1" ht="66.75" customHeight="1">
      <c r="A165" s="36"/>
      <c r="B165" s="37"/>
      <c r="C165" s="227" t="s">
        <v>637</v>
      </c>
      <c r="D165" s="227" t="s">
        <v>465</v>
      </c>
      <c r="E165" s="228" t="s">
        <v>1879</v>
      </c>
      <c r="F165" s="229" t="s">
        <v>1880</v>
      </c>
      <c r="G165" s="230" t="s">
        <v>431</v>
      </c>
      <c r="H165" s="231">
        <v>1</v>
      </c>
      <c r="I165" s="232"/>
      <c r="J165" s="233">
        <f t="shared" si="30"/>
        <v>0</v>
      </c>
      <c r="K165" s="229" t="s">
        <v>1297</v>
      </c>
      <c r="L165" s="234"/>
      <c r="M165" s="235" t="s">
        <v>19</v>
      </c>
      <c r="N165" s="236" t="s">
        <v>47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468</v>
      </c>
      <c r="AT165" s="192" t="s">
        <v>465</v>
      </c>
      <c r="AU165" s="192" t="s">
        <v>83</v>
      </c>
      <c r="AY165" s="19" t="s">
        <v>381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83</v>
      </c>
      <c r="BK165" s="193">
        <f t="shared" si="39"/>
        <v>0</v>
      </c>
      <c r="BL165" s="19" t="s">
        <v>454</v>
      </c>
      <c r="BM165" s="192" t="s">
        <v>883</v>
      </c>
    </row>
    <row r="166" spans="1:65" s="2" customFormat="1" ht="66.75" customHeight="1">
      <c r="A166" s="36"/>
      <c r="B166" s="37"/>
      <c r="C166" s="227" t="s">
        <v>640</v>
      </c>
      <c r="D166" s="227" t="s">
        <v>465</v>
      </c>
      <c r="E166" s="228" t="s">
        <v>1881</v>
      </c>
      <c r="F166" s="229" t="s">
        <v>1882</v>
      </c>
      <c r="G166" s="230" t="s">
        <v>431</v>
      </c>
      <c r="H166" s="231">
        <v>2</v>
      </c>
      <c r="I166" s="232"/>
      <c r="J166" s="233">
        <f t="shared" si="30"/>
        <v>0</v>
      </c>
      <c r="K166" s="229" t="s">
        <v>1297</v>
      </c>
      <c r="L166" s="234"/>
      <c r="M166" s="235" t="s">
        <v>19</v>
      </c>
      <c r="N166" s="236" t="s">
        <v>47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468</v>
      </c>
      <c r="AT166" s="192" t="s">
        <v>465</v>
      </c>
      <c r="AU166" s="192" t="s">
        <v>83</v>
      </c>
      <c r="AY166" s="19" t="s">
        <v>381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83</v>
      </c>
      <c r="BK166" s="193">
        <f t="shared" si="39"/>
        <v>0</v>
      </c>
      <c r="BL166" s="19" t="s">
        <v>454</v>
      </c>
      <c r="BM166" s="192" t="s">
        <v>895</v>
      </c>
    </row>
    <row r="167" spans="1:65" s="2" customFormat="1" ht="66.75" customHeight="1">
      <c r="A167" s="36"/>
      <c r="B167" s="37"/>
      <c r="C167" s="227" t="s">
        <v>644</v>
      </c>
      <c r="D167" s="227" t="s">
        <v>465</v>
      </c>
      <c r="E167" s="228" t="s">
        <v>1883</v>
      </c>
      <c r="F167" s="229" t="s">
        <v>1884</v>
      </c>
      <c r="G167" s="230" t="s">
        <v>431</v>
      </c>
      <c r="H167" s="231">
        <v>1</v>
      </c>
      <c r="I167" s="232"/>
      <c r="J167" s="233">
        <f t="shared" si="30"/>
        <v>0</v>
      </c>
      <c r="K167" s="229" t="s">
        <v>1297</v>
      </c>
      <c r="L167" s="234"/>
      <c r="M167" s="235" t="s">
        <v>19</v>
      </c>
      <c r="N167" s="236" t="s">
        <v>47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468</v>
      </c>
      <c r="AT167" s="192" t="s">
        <v>465</v>
      </c>
      <c r="AU167" s="192" t="s">
        <v>83</v>
      </c>
      <c r="AY167" s="19" t="s">
        <v>381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83</v>
      </c>
      <c r="BK167" s="193">
        <f t="shared" si="39"/>
        <v>0</v>
      </c>
      <c r="BL167" s="19" t="s">
        <v>454</v>
      </c>
      <c r="BM167" s="192" t="s">
        <v>906</v>
      </c>
    </row>
    <row r="168" spans="1:65" s="2" customFormat="1" ht="66.75" customHeight="1">
      <c r="A168" s="36"/>
      <c r="B168" s="37"/>
      <c r="C168" s="227" t="s">
        <v>647</v>
      </c>
      <c r="D168" s="227" t="s">
        <v>465</v>
      </c>
      <c r="E168" s="228" t="s">
        <v>1885</v>
      </c>
      <c r="F168" s="229" t="s">
        <v>1886</v>
      </c>
      <c r="G168" s="230" t="s">
        <v>431</v>
      </c>
      <c r="H168" s="231">
        <v>1</v>
      </c>
      <c r="I168" s="232"/>
      <c r="J168" s="233">
        <f t="shared" si="30"/>
        <v>0</v>
      </c>
      <c r="K168" s="229" t="s">
        <v>1297</v>
      </c>
      <c r="L168" s="234"/>
      <c r="M168" s="235" t="s">
        <v>19</v>
      </c>
      <c r="N168" s="236" t="s">
        <v>47</v>
      </c>
      <c r="O168" s="66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468</v>
      </c>
      <c r="AT168" s="192" t="s">
        <v>465</v>
      </c>
      <c r="AU168" s="192" t="s">
        <v>83</v>
      </c>
      <c r="AY168" s="19" t="s">
        <v>381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83</v>
      </c>
      <c r="BK168" s="193">
        <f t="shared" si="39"/>
        <v>0</v>
      </c>
      <c r="BL168" s="19" t="s">
        <v>454</v>
      </c>
      <c r="BM168" s="192" t="s">
        <v>922</v>
      </c>
    </row>
    <row r="169" spans="1:65" s="2" customFormat="1" ht="66.75" customHeight="1">
      <c r="A169" s="36"/>
      <c r="B169" s="37"/>
      <c r="C169" s="227" t="s">
        <v>650</v>
      </c>
      <c r="D169" s="227" t="s">
        <v>465</v>
      </c>
      <c r="E169" s="228" t="s">
        <v>1887</v>
      </c>
      <c r="F169" s="229" t="s">
        <v>1888</v>
      </c>
      <c r="G169" s="230" t="s">
        <v>431</v>
      </c>
      <c r="H169" s="231">
        <v>2</v>
      </c>
      <c r="I169" s="232"/>
      <c r="J169" s="233">
        <f t="shared" si="30"/>
        <v>0</v>
      </c>
      <c r="K169" s="229" t="s">
        <v>1297</v>
      </c>
      <c r="L169" s="234"/>
      <c r="M169" s="235" t="s">
        <v>19</v>
      </c>
      <c r="N169" s="236" t="s">
        <v>47</v>
      </c>
      <c r="O169" s="66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468</v>
      </c>
      <c r="AT169" s="192" t="s">
        <v>465</v>
      </c>
      <c r="AU169" s="192" t="s">
        <v>83</v>
      </c>
      <c r="AY169" s="19" t="s">
        <v>381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9" t="s">
        <v>83</v>
      </c>
      <c r="BK169" s="193">
        <f t="shared" si="39"/>
        <v>0</v>
      </c>
      <c r="BL169" s="19" t="s">
        <v>454</v>
      </c>
      <c r="BM169" s="192" t="s">
        <v>930</v>
      </c>
    </row>
    <row r="170" spans="1:65" s="2" customFormat="1" ht="24.2" customHeight="1">
      <c r="A170" s="36"/>
      <c r="B170" s="37"/>
      <c r="C170" s="181" t="s">
        <v>653</v>
      </c>
      <c r="D170" s="181" t="s">
        <v>384</v>
      </c>
      <c r="E170" s="182" t="s">
        <v>1889</v>
      </c>
      <c r="F170" s="183" t="s">
        <v>1890</v>
      </c>
      <c r="G170" s="184" t="s">
        <v>404</v>
      </c>
      <c r="H170" s="185">
        <v>0.23300000000000001</v>
      </c>
      <c r="I170" s="186"/>
      <c r="J170" s="187">
        <f t="shared" si="30"/>
        <v>0</v>
      </c>
      <c r="K170" s="183" t="s">
        <v>1297</v>
      </c>
      <c r="L170" s="41"/>
      <c r="M170" s="248" t="s">
        <v>19</v>
      </c>
      <c r="N170" s="249" t="s">
        <v>47</v>
      </c>
      <c r="O170" s="250"/>
      <c r="P170" s="251">
        <f t="shared" si="31"/>
        <v>0</v>
      </c>
      <c r="Q170" s="251">
        <v>0</v>
      </c>
      <c r="R170" s="251">
        <f t="shared" si="32"/>
        <v>0</v>
      </c>
      <c r="S170" s="251">
        <v>0</v>
      </c>
      <c r="T170" s="252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454</v>
      </c>
      <c r="AT170" s="192" t="s">
        <v>384</v>
      </c>
      <c r="AU170" s="192" t="s">
        <v>83</v>
      </c>
      <c r="AY170" s="19" t="s">
        <v>381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9" t="s">
        <v>83</v>
      </c>
      <c r="BK170" s="193">
        <f t="shared" si="39"/>
        <v>0</v>
      </c>
      <c r="BL170" s="19" t="s">
        <v>454</v>
      </c>
      <c r="BM170" s="192" t="s">
        <v>938</v>
      </c>
    </row>
    <row r="171" spans="1:65" s="2" customFormat="1" ht="6.95" customHeight="1">
      <c r="A171" s="36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41"/>
      <c r="M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algorithmName="SHA-512" hashValue="3I00F9ul0Uuc8kEXhuYdiYQ/tsbC+gxOlzjxaNclhmfhHY+4gZtdGqLeDI7zyIKWrNTBsc0YkRIqDd41MKO2wA==" saltValue="/2Oy0MFfuvJALw1FwCSNSsuVxcV/JQnYtHjbu4T5nzTgYIMbuaTu2gM6HBfnf0WJoHl6zE+1QgGOp33O3wLjKw==" spinCount="100000" sheet="1" objects="1" scenarios="1" formatColumns="0" formatRows="0" autoFilter="0"/>
  <autoFilter ref="C92:K17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topLeftCell="A91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108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1891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ROUND((SUM(BE88:BE116)),  2)</f>
        <v>0</v>
      </c>
      <c r="G35" s="36"/>
      <c r="H35" s="36"/>
      <c r="I35" s="127">
        <v>0.21</v>
      </c>
      <c r="J35" s="126">
        <f>ROUND(((SUM(BE88:BE116))*I35),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ROUND((SUM(BF88:BF116)),  2)</f>
        <v>0</v>
      </c>
      <c r="G36" s="36"/>
      <c r="H36" s="36"/>
      <c r="I36" s="127">
        <v>0.15</v>
      </c>
      <c r="J36" s="126">
        <f>ROUND(((SUM(BF88:BF116))*I36),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ROUND((SUM(BG88:BG116)),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ROUND((SUM(BH88:BH116)),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ROUND((SUM(BI88:BI116)),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1892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9" customFormat="1" ht="24.95" customHeight="1">
      <c r="B65" s="143"/>
      <c r="C65" s="144"/>
      <c r="D65" s="145" t="s">
        <v>1893</v>
      </c>
      <c r="E65" s="146"/>
      <c r="F65" s="146"/>
      <c r="G65" s="146"/>
      <c r="H65" s="146"/>
      <c r="I65" s="146"/>
      <c r="J65" s="147">
        <f>J107</f>
        <v>0</v>
      </c>
      <c r="K65" s="144"/>
      <c r="L65" s="148"/>
    </row>
    <row r="66" spans="1:31" s="9" customFormat="1" ht="24.95" customHeight="1">
      <c r="B66" s="143"/>
      <c r="C66" s="144"/>
      <c r="D66" s="145" t="s">
        <v>1894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327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9" t="str">
        <f>E11</f>
        <v>D 101.09 - Vzduchotechnika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P89+P107+P110</f>
        <v>0</v>
      </c>
      <c r="Q88" s="74"/>
      <c r="R88" s="162">
        <f>R89+R107+R110</f>
        <v>0</v>
      </c>
      <c r="S88" s="74"/>
      <c r="T88" s="163">
        <f>T89+T107+T110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BK89+BK107+BK110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1895</v>
      </c>
      <c r="F89" s="168" t="s">
        <v>1896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SUM(P90:P106)</f>
        <v>0</v>
      </c>
      <c r="Q89" s="173"/>
      <c r="R89" s="174">
        <f>SUM(R90:R106)</f>
        <v>0</v>
      </c>
      <c r="S89" s="173"/>
      <c r="T89" s="175">
        <f>SUM(T90:T106)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SUM(BK90:BK106)</f>
        <v>0</v>
      </c>
    </row>
    <row r="90" spans="1:65" s="2" customFormat="1" ht="16.5" customHeight="1">
      <c r="A90" s="36"/>
      <c r="B90" s="37"/>
      <c r="C90" s="227" t="s">
        <v>83</v>
      </c>
      <c r="D90" s="227" t="s">
        <v>465</v>
      </c>
      <c r="E90" s="228" t="s">
        <v>1897</v>
      </c>
      <c r="F90" s="229" t="s">
        <v>1898</v>
      </c>
      <c r="G90" s="230" t="s">
        <v>1557</v>
      </c>
      <c r="H90" s="231">
        <v>1</v>
      </c>
      <c r="I90" s="232"/>
      <c r="J90" s="233">
        <f t="shared" ref="J90:J106" si="0">ROUND(I90*H90,2)</f>
        <v>0</v>
      </c>
      <c r="K90" s="229" t="s">
        <v>1390</v>
      </c>
      <c r="L90" s="234"/>
      <c r="M90" s="235" t="s">
        <v>19</v>
      </c>
      <c r="N90" s="236" t="s">
        <v>47</v>
      </c>
      <c r="O90" s="66"/>
      <c r="P90" s="190">
        <f t="shared" ref="P90:P106" si="1">O90*H90</f>
        <v>0</v>
      </c>
      <c r="Q90" s="190">
        <v>0</v>
      </c>
      <c r="R90" s="190">
        <f t="shared" ref="R90:R106" si="2">Q90*H90</f>
        <v>0</v>
      </c>
      <c r="S90" s="190">
        <v>0</v>
      </c>
      <c r="T90" s="191">
        <f t="shared" ref="T90:T106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428</v>
      </c>
      <c r="AT90" s="192" t="s">
        <v>465</v>
      </c>
      <c r="AU90" s="192" t="s">
        <v>83</v>
      </c>
      <c r="AY90" s="19" t="s">
        <v>381</v>
      </c>
      <c r="BE90" s="193">
        <f t="shared" ref="BE90:BE106" si="4">IF(N90="základní",J90,0)</f>
        <v>0</v>
      </c>
      <c r="BF90" s="193">
        <f t="shared" ref="BF90:BF106" si="5">IF(N90="snížená",J90,0)</f>
        <v>0</v>
      </c>
      <c r="BG90" s="193">
        <f t="shared" ref="BG90:BG106" si="6">IF(N90="zákl. přenesená",J90,0)</f>
        <v>0</v>
      </c>
      <c r="BH90" s="193">
        <f t="shared" ref="BH90:BH106" si="7">IF(N90="sníž. přenesená",J90,0)</f>
        <v>0</v>
      </c>
      <c r="BI90" s="193">
        <f t="shared" ref="BI90:BI106" si="8">IF(N90="nulová",J90,0)</f>
        <v>0</v>
      </c>
      <c r="BJ90" s="19" t="s">
        <v>83</v>
      </c>
      <c r="BK90" s="193">
        <f t="shared" ref="BK90:BK106" si="9">ROUND(I90*H90,2)</f>
        <v>0</v>
      </c>
      <c r="BL90" s="19" t="s">
        <v>389</v>
      </c>
      <c r="BM90" s="192" t="s">
        <v>85</v>
      </c>
    </row>
    <row r="91" spans="1:65" s="2" customFormat="1" ht="44.25" customHeight="1">
      <c r="A91" s="36"/>
      <c r="B91" s="37"/>
      <c r="C91" s="227" t="s">
        <v>85</v>
      </c>
      <c r="D91" s="227" t="s">
        <v>465</v>
      </c>
      <c r="E91" s="228" t="s">
        <v>1899</v>
      </c>
      <c r="F91" s="229" t="s">
        <v>1900</v>
      </c>
      <c r="G91" s="230" t="s">
        <v>607</v>
      </c>
      <c r="H91" s="231">
        <v>1</v>
      </c>
      <c r="I91" s="232"/>
      <c r="J91" s="233">
        <f t="shared" si="0"/>
        <v>0</v>
      </c>
      <c r="K91" s="229" t="s">
        <v>1390</v>
      </c>
      <c r="L91" s="234"/>
      <c r="M91" s="235" t="s">
        <v>19</v>
      </c>
      <c r="N91" s="236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389</v>
      </c>
    </row>
    <row r="92" spans="1:65" s="2" customFormat="1" ht="44.25" customHeight="1">
      <c r="A92" s="36"/>
      <c r="B92" s="37"/>
      <c r="C92" s="227" t="s">
        <v>398</v>
      </c>
      <c r="D92" s="227" t="s">
        <v>465</v>
      </c>
      <c r="E92" s="228" t="s">
        <v>1901</v>
      </c>
      <c r="F92" s="229" t="s">
        <v>1900</v>
      </c>
      <c r="G92" s="230" t="s">
        <v>607</v>
      </c>
      <c r="H92" s="231">
        <v>1</v>
      </c>
      <c r="I92" s="232"/>
      <c r="J92" s="233">
        <f t="shared" si="0"/>
        <v>0</v>
      </c>
      <c r="K92" s="229" t="s">
        <v>1390</v>
      </c>
      <c r="L92" s="234"/>
      <c r="M92" s="235" t="s">
        <v>19</v>
      </c>
      <c r="N92" s="236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382</v>
      </c>
    </row>
    <row r="93" spans="1:65" s="2" customFormat="1" ht="16.5" customHeight="1">
      <c r="A93" s="36"/>
      <c r="B93" s="37"/>
      <c r="C93" s="227" t="s">
        <v>389</v>
      </c>
      <c r="D93" s="227" t="s">
        <v>465</v>
      </c>
      <c r="E93" s="228" t="s">
        <v>1902</v>
      </c>
      <c r="F93" s="229" t="s">
        <v>1903</v>
      </c>
      <c r="G93" s="230" t="s">
        <v>1557</v>
      </c>
      <c r="H93" s="231">
        <v>4</v>
      </c>
      <c r="I93" s="232"/>
      <c r="J93" s="233">
        <f t="shared" si="0"/>
        <v>0</v>
      </c>
      <c r="K93" s="229" t="s">
        <v>1390</v>
      </c>
      <c r="L93" s="234"/>
      <c r="M93" s="235" t="s">
        <v>19</v>
      </c>
      <c r="N93" s="236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428</v>
      </c>
    </row>
    <row r="94" spans="1:65" s="2" customFormat="1" ht="16.5" customHeight="1">
      <c r="A94" s="36"/>
      <c r="B94" s="37"/>
      <c r="C94" s="227" t="s">
        <v>408</v>
      </c>
      <c r="D94" s="227" t="s">
        <v>465</v>
      </c>
      <c r="E94" s="228" t="s">
        <v>1904</v>
      </c>
      <c r="F94" s="229" t="s">
        <v>1905</v>
      </c>
      <c r="G94" s="230" t="s">
        <v>1557</v>
      </c>
      <c r="H94" s="231">
        <v>1</v>
      </c>
      <c r="I94" s="232"/>
      <c r="J94" s="233">
        <f t="shared" si="0"/>
        <v>0</v>
      </c>
      <c r="K94" s="229" t="s">
        <v>1390</v>
      </c>
      <c r="L94" s="234"/>
      <c r="M94" s="235" t="s">
        <v>19</v>
      </c>
      <c r="N94" s="236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428</v>
      </c>
      <c r="AT94" s="192" t="s">
        <v>465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437</v>
      </c>
    </row>
    <row r="95" spans="1:65" s="2" customFormat="1" ht="16.5" customHeight="1">
      <c r="A95" s="36"/>
      <c r="B95" s="37"/>
      <c r="C95" s="227" t="s">
        <v>382</v>
      </c>
      <c r="D95" s="227" t="s">
        <v>465</v>
      </c>
      <c r="E95" s="228" t="s">
        <v>1906</v>
      </c>
      <c r="F95" s="229" t="s">
        <v>1907</v>
      </c>
      <c r="G95" s="230" t="s">
        <v>1557</v>
      </c>
      <c r="H95" s="231">
        <v>1</v>
      </c>
      <c r="I95" s="232"/>
      <c r="J95" s="233">
        <f t="shared" si="0"/>
        <v>0</v>
      </c>
      <c r="K95" s="229" t="s">
        <v>1390</v>
      </c>
      <c r="L95" s="234"/>
      <c r="M95" s="235" t="s">
        <v>19</v>
      </c>
      <c r="N95" s="236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451</v>
      </c>
    </row>
    <row r="96" spans="1:65" s="2" customFormat="1" ht="21.75" customHeight="1">
      <c r="A96" s="36"/>
      <c r="B96" s="37"/>
      <c r="C96" s="227" t="s">
        <v>419</v>
      </c>
      <c r="D96" s="227" t="s">
        <v>465</v>
      </c>
      <c r="E96" s="228" t="s">
        <v>1908</v>
      </c>
      <c r="F96" s="229" t="s">
        <v>1909</v>
      </c>
      <c r="G96" s="230" t="s">
        <v>1557</v>
      </c>
      <c r="H96" s="231">
        <v>7</v>
      </c>
      <c r="I96" s="232"/>
      <c r="J96" s="233">
        <f t="shared" si="0"/>
        <v>0</v>
      </c>
      <c r="K96" s="229" t="s">
        <v>1390</v>
      </c>
      <c r="L96" s="234"/>
      <c r="M96" s="235" t="s">
        <v>19</v>
      </c>
      <c r="N96" s="236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428</v>
      </c>
      <c r="AT96" s="192" t="s">
        <v>465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464</v>
      </c>
    </row>
    <row r="97" spans="1:65" s="2" customFormat="1" ht="24.2" customHeight="1">
      <c r="A97" s="36"/>
      <c r="B97" s="37"/>
      <c r="C97" s="227" t="s">
        <v>428</v>
      </c>
      <c r="D97" s="227" t="s">
        <v>465</v>
      </c>
      <c r="E97" s="228" t="s">
        <v>1910</v>
      </c>
      <c r="F97" s="229" t="s">
        <v>6463</v>
      </c>
      <c r="G97" s="230" t="s">
        <v>1911</v>
      </c>
      <c r="H97" s="231">
        <v>1</v>
      </c>
      <c r="I97" s="232"/>
      <c r="J97" s="233">
        <f t="shared" si="0"/>
        <v>0</v>
      </c>
      <c r="K97" s="229" t="s">
        <v>1390</v>
      </c>
      <c r="L97" s="234"/>
      <c r="M97" s="235" t="s">
        <v>19</v>
      </c>
      <c r="N97" s="236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454</v>
      </c>
    </row>
    <row r="98" spans="1:65" s="2" customFormat="1" ht="24.2" customHeight="1">
      <c r="A98" s="36"/>
      <c r="B98" s="37"/>
      <c r="C98" s="227" t="s">
        <v>426</v>
      </c>
      <c r="D98" s="227" t="s">
        <v>465</v>
      </c>
      <c r="E98" s="228" t="s">
        <v>1912</v>
      </c>
      <c r="F98" s="229" t="s">
        <v>6464</v>
      </c>
      <c r="G98" s="230" t="s">
        <v>1911</v>
      </c>
      <c r="H98" s="231">
        <v>12</v>
      </c>
      <c r="I98" s="232"/>
      <c r="J98" s="233">
        <f t="shared" si="0"/>
        <v>0</v>
      </c>
      <c r="K98" s="229" t="s">
        <v>1390</v>
      </c>
      <c r="L98" s="234"/>
      <c r="M98" s="235" t="s">
        <v>19</v>
      </c>
      <c r="N98" s="236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486</v>
      </c>
    </row>
    <row r="99" spans="1:65" s="2" customFormat="1" ht="24.2" customHeight="1">
      <c r="A99" s="36"/>
      <c r="B99" s="37"/>
      <c r="C99" s="227" t="s">
        <v>437</v>
      </c>
      <c r="D99" s="227" t="s">
        <v>465</v>
      </c>
      <c r="E99" s="228" t="s">
        <v>1913</v>
      </c>
      <c r="F99" s="229" t="s">
        <v>6465</v>
      </c>
      <c r="G99" s="230" t="s">
        <v>1911</v>
      </c>
      <c r="H99" s="231">
        <v>10</v>
      </c>
      <c r="I99" s="232"/>
      <c r="J99" s="233">
        <f t="shared" si="0"/>
        <v>0</v>
      </c>
      <c r="K99" s="229" t="s">
        <v>1390</v>
      </c>
      <c r="L99" s="234"/>
      <c r="M99" s="235" t="s">
        <v>19</v>
      </c>
      <c r="N99" s="236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428</v>
      </c>
      <c r="AT99" s="192" t="s">
        <v>465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495</v>
      </c>
    </row>
    <row r="100" spans="1:65" s="2" customFormat="1" ht="24.2" customHeight="1">
      <c r="A100" s="36"/>
      <c r="B100" s="37"/>
      <c r="C100" s="227" t="s">
        <v>443</v>
      </c>
      <c r="D100" s="227" t="s">
        <v>465</v>
      </c>
      <c r="E100" s="228" t="s">
        <v>1914</v>
      </c>
      <c r="F100" s="229" t="s">
        <v>6466</v>
      </c>
      <c r="G100" s="230" t="s">
        <v>1911</v>
      </c>
      <c r="H100" s="231">
        <v>6</v>
      </c>
      <c r="I100" s="232"/>
      <c r="J100" s="233">
        <f t="shared" si="0"/>
        <v>0</v>
      </c>
      <c r="K100" s="229" t="s">
        <v>1390</v>
      </c>
      <c r="L100" s="234"/>
      <c r="M100" s="235" t="s">
        <v>19</v>
      </c>
      <c r="N100" s="236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428</v>
      </c>
      <c r="AT100" s="192" t="s">
        <v>465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505</v>
      </c>
    </row>
    <row r="101" spans="1:65" s="2" customFormat="1" ht="24.2" customHeight="1">
      <c r="A101" s="36"/>
      <c r="B101" s="37"/>
      <c r="C101" s="227" t="s">
        <v>451</v>
      </c>
      <c r="D101" s="227" t="s">
        <v>465</v>
      </c>
      <c r="E101" s="228" t="s">
        <v>1915</v>
      </c>
      <c r="F101" s="229" t="s">
        <v>6467</v>
      </c>
      <c r="G101" s="230" t="s">
        <v>1911</v>
      </c>
      <c r="H101" s="231">
        <v>1</v>
      </c>
      <c r="I101" s="232"/>
      <c r="J101" s="233">
        <f t="shared" si="0"/>
        <v>0</v>
      </c>
      <c r="K101" s="229" t="s">
        <v>1390</v>
      </c>
      <c r="L101" s="234"/>
      <c r="M101" s="235" t="s">
        <v>19</v>
      </c>
      <c r="N101" s="236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516</v>
      </c>
    </row>
    <row r="102" spans="1:65" s="2" customFormat="1" ht="21.75" customHeight="1">
      <c r="A102" s="36"/>
      <c r="B102" s="37"/>
      <c r="C102" s="227" t="s">
        <v>457</v>
      </c>
      <c r="D102" s="227" t="s">
        <v>465</v>
      </c>
      <c r="E102" s="228" t="s">
        <v>1916</v>
      </c>
      <c r="F102" s="229" t="s">
        <v>1917</v>
      </c>
      <c r="G102" s="230" t="s">
        <v>1911</v>
      </c>
      <c r="H102" s="231">
        <v>1</v>
      </c>
      <c r="I102" s="232"/>
      <c r="J102" s="233">
        <f t="shared" si="0"/>
        <v>0</v>
      </c>
      <c r="K102" s="229" t="s">
        <v>1390</v>
      </c>
      <c r="L102" s="234"/>
      <c r="M102" s="235" t="s">
        <v>19</v>
      </c>
      <c r="N102" s="236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428</v>
      </c>
      <c r="AT102" s="192" t="s">
        <v>465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529</v>
      </c>
    </row>
    <row r="103" spans="1:65" s="2" customFormat="1" ht="21.75" customHeight="1">
      <c r="A103" s="36"/>
      <c r="B103" s="37"/>
      <c r="C103" s="227" t="s">
        <v>464</v>
      </c>
      <c r="D103" s="227" t="s">
        <v>465</v>
      </c>
      <c r="E103" s="228" t="s">
        <v>1918</v>
      </c>
      <c r="F103" s="229" t="s">
        <v>1919</v>
      </c>
      <c r="G103" s="230" t="s">
        <v>1911</v>
      </c>
      <c r="H103" s="231">
        <v>15</v>
      </c>
      <c r="I103" s="232"/>
      <c r="J103" s="233">
        <f t="shared" si="0"/>
        <v>0</v>
      </c>
      <c r="K103" s="229" t="s">
        <v>1390</v>
      </c>
      <c r="L103" s="234"/>
      <c r="M103" s="235" t="s">
        <v>19</v>
      </c>
      <c r="N103" s="236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428</v>
      </c>
      <c r="AT103" s="192" t="s">
        <v>465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540</v>
      </c>
    </row>
    <row r="104" spans="1:65" s="2" customFormat="1" ht="16.5" customHeight="1">
      <c r="A104" s="36"/>
      <c r="B104" s="37"/>
      <c r="C104" s="227" t="s">
        <v>8</v>
      </c>
      <c r="D104" s="227" t="s">
        <v>465</v>
      </c>
      <c r="E104" s="228" t="s">
        <v>1920</v>
      </c>
      <c r="F104" s="229" t="s">
        <v>6471</v>
      </c>
      <c r="G104" s="230" t="s">
        <v>411</v>
      </c>
      <c r="H104" s="231">
        <v>2</v>
      </c>
      <c r="I104" s="232"/>
      <c r="J104" s="233">
        <f t="shared" si="0"/>
        <v>0</v>
      </c>
      <c r="K104" s="229" t="s">
        <v>1390</v>
      </c>
      <c r="L104" s="234"/>
      <c r="M104" s="235" t="s">
        <v>19</v>
      </c>
      <c r="N104" s="236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428</v>
      </c>
      <c r="AT104" s="192" t="s">
        <v>465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556</v>
      </c>
    </row>
    <row r="105" spans="1:65" s="2" customFormat="1" ht="24.2" customHeight="1">
      <c r="A105" s="36"/>
      <c r="B105" s="37"/>
      <c r="C105" s="227" t="s">
        <v>454</v>
      </c>
      <c r="D105" s="227" t="s">
        <v>465</v>
      </c>
      <c r="E105" s="228" t="s">
        <v>1921</v>
      </c>
      <c r="F105" s="229" t="s">
        <v>1922</v>
      </c>
      <c r="G105" s="230" t="s">
        <v>411</v>
      </c>
      <c r="H105" s="231">
        <v>2</v>
      </c>
      <c r="I105" s="232"/>
      <c r="J105" s="233">
        <f t="shared" si="0"/>
        <v>0</v>
      </c>
      <c r="K105" s="229" t="s">
        <v>1390</v>
      </c>
      <c r="L105" s="234"/>
      <c r="M105" s="235" t="s">
        <v>19</v>
      </c>
      <c r="N105" s="236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428</v>
      </c>
      <c r="AT105" s="192" t="s">
        <v>465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468</v>
      </c>
    </row>
    <row r="106" spans="1:65" s="2" customFormat="1" ht="16.5" customHeight="1">
      <c r="A106" s="36"/>
      <c r="B106" s="37"/>
      <c r="C106" s="227" t="s">
        <v>481</v>
      </c>
      <c r="D106" s="227" t="s">
        <v>465</v>
      </c>
      <c r="E106" s="228" t="s">
        <v>1923</v>
      </c>
      <c r="F106" s="229" t="s">
        <v>1924</v>
      </c>
      <c r="G106" s="230" t="s">
        <v>607</v>
      </c>
      <c r="H106" s="231">
        <v>1</v>
      </c>
      <c r="I106" s="232"/>
      <c r="J106" s="233">
        <f t="shared" si="0"/>
        <v>0</v>
      </c>
      <c r="K106" s="229" t="s">
        <v>1390</v>
      </c>
      <c r="L106" s="234"/>
      <c r="M106" s="235" t="s">
        <v>19</v>
      </c>
      <c r="N106" s="236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428</v>
      </c>
      <c r="AT106" s="192" t="s">
        <v>465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577</v>
      </c>
    </row>
    <row r="107" spans="1:65" s="12" customFormat="1" ht="25.9" customHeight="1">
      <c r="B107" s="165"/>
      <c r="C107" s="166"/>
      <c r="D107" s="167" t="s">
        <v>75</v>
      </c>
      <c r="E107" s="168" t="s">
        <v>1925</v>
      </c>
      <c r="F107" s="168" t="s">
        <v>1926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SUM(P108:P109)</f>
        <v>0</v>
      </c>
      <c r="Q107" s="173"/>
      <c r="R107" s="174">
        <f>SUM(R108:R109)</f>
        <v>0</v>
      </c>
      <c r="S107" s="173"/>
      <c r="T107" s="175">
        <f>SUM(T108:T109)</f>
        <v>0</v>
      </c>
      <c r="AR107" s="176" t="s">
        <v>83</v>
      </c>
      <c r="AT107" s="177" t="s">
        <v>75</v>
      </c>
      <c r="AU107" s="177" t="s">
        <v>76</v>
      </c>
      <c r="AY107" s="176" t="s">
        <v>381</v>
      </c>
      <c r="BK107" s="178">
        <f>SUM(BK108:BK109)</f>
        <v>0</v>
      </c>
    </row>
    <row r="108" spans="1:65" s="2" customFormat="1" ht="24.2" customHeight="1">
      <c r="A108" s="36"/>
      <c r="B108" s="37"/>
      <c r="C108" s="227" t="s">
        <v>486</v>
      </c>
      <c r="D108" s="227" t="s">
        <v>465</v>
      </c>
      <c r="E108" s="228" t="s">
        <v>1927</v>
      </c>
      <c r="F108" s="229" t="s">
        <v>1928</v>
      </c>
      <c r="G108" s="230" t="s">
        <v>1557</v>
      </c>
      <c r="H108" s="231">
        <v>4</v>
      </c>
      <c r="I108" s="232"/>
      <c r="J108" s="233">
        <f>ROUND(I108*H108,2)</f>
        <v>0</v>
      </c>
      <c r="K108" s="229" t="s">
        <v>1390</v>
      </c>
      <c r="L108" s="234"/>
      <c r="M108" s="235" t="s">
        <v>19</v>
      </c>
      <c r="N108" s="236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428</v>
      </c>
      <c r="AT108" s="192" t="s">
        <v>465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587</v>
      </c>
    </row>
    <row r="109" spans="1:65" s="2" customFormat="1" ht="16.5" customHeight="1">
      <c r="A109" s="36"/>
      <c r="B109" s="37"/>
      <c r="C109" s="227" t="s">
        <v>490</v>
      </c>
      <c r="D109" s="227" t="s">
        <v>465</v>
      </c>
      <c r="E109" s="228" t="s">
        <v>1929</v>
      </c>
      <c r="F109" s="229" t="s">
        <v>1924</v>
      </c>
      <c r="G109" s="230" t="s">
        <v>607</v>
      </c>
      <c r="H109" s="231">
        <v>1</v>
      </c>
      <c r="I109" s="232"/>
      <c r="J109" s="233">
        <f>ROUND(I109*H109,2)</f>
        <v>0</v>
      </c>
      <c r="K109" s="229" t="s">
        <v>1390</v>
      </c>
      <c r="L109" s="234"/>
      <c r="M109" s="235" t="s">
        <v>19</v>
      </c>
      <c r="N109" s="236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428</v>
      </c>
      <c r="AT109" s="192" t="s">
        <v>465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598</v>
      </c>
    </row>
    <row r="110" spans="1:65" s="12" customFormat="1" ht="25.9" customHeight="1">
      <c r="B110" s="165"/>
      <c r="C110" s="166"/>
      <c r="D110" s="167" t="s">
        <v>75</v>
      </c>
      <c r="E110" s="168" t="s">
        <v>1930</v>
      </c>
      <c r="F110" s="168" t="s">
        <v>1931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SUM(P111:P116)</f>
        <v>0</v>
      </c>
      <c r="Q110" s="173"/>
      <c r="R110" s="174">
        <f>SUM(R111:R116)</f>
        <v>0</v>
      </c>
      <c r="S110" s="173"/>
      <c r="T110" s="175">
        <f>SUM(T111:T116)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SUM(BK111:BK116)</f>
        <v>0</v>
      </c>
    </row>
    <row r="111" spans="1:65" s="2" customFormat="1" ht="16.5" customHeight="1">
      <c r="A111" s="36"/>
      <c r="B111" s="37"/>
      <c r="C111" s="181" t="s">
        <v>495</v>
      </c>
      <c r="D111" s="181" t="s">
        <v>384</v>
      </c>
      <c r="E111" s="182" t="s">
        <v>1932</v>
      </c>
      <c r="F111" s="183" t="s">
        <v>1933</v>
      </c>
      <c r="G111" s="184" t="s">
        <v>607</v>
      </c>
      <c r="H111" s="185">
        <v>1</v>
      </c>
      <c r="I111" s="186"/>
      <c r="J111" s="187">
        <f t="shared" ref="J111:J116" si="10">ROUND(I111*H111,2)</f>
        <v>0</v>
      </c>
      <c r="K111" s="183" t="s">
        <v>1390</v>
      </c>
      <c r="L111" s="41"/>
      <c r="M111" s="188" t="s">
        <v>19</v>
      </c>
      <c r="N111" s="189" t="s">
        <v>47</v>
      </c>
      <c r="O111" s="66"/>
      <c r="P111" s="190">
        <f t="shared" ref="P111:P116" si="11">O111*H111</f>
        <v>0</v>
      </c>
      <c r="Q111" s="190">
        <v>0</v>
      </c>
      <c r="R111" s="190">
        <f t="shared" ref="R111:R116" si="12">Q111*H111</f>
        <v>0</v>
      </c>
      <c r="S111" s="190">
        <v>0</v>
      </c>
      <c r="T111" s="191">
        <f t="shared" ref="T111:T116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ref="BE111:BE116" si="14">IF(N111="základní",J111,0)</f>
        <v>0</v>
      </c>
      <c r="BF111" s="193">
        <f t="shared" ref="BF111:BF116" si="15">IF(N111="snížená",J111,0)</f>
        <v>0</v>
      </c>
      <c r="BG111" s="193">
        <f t="shared" ref="BG111:BG116" si="16">IF(N111="zákl. přenesená",J111,0)</f>
        <v>0</v>
      </c>
      <c r="BH111" s="193">
        <f t="shared" ref="BH111:BH116" si="17">IF(N111="sníž. přenesená",J111,0)</f>
        <v>0</v>
      </c>
      <c r="BI111" s="193">
        <f t="shared" ref="BI111:BI116" si="18">IF(N111="nulová",J111,0)</f>
        <v>0</v>
      </c>
      <c r="BJ111" s="19" t="s">
        <v>83</v>
      </c>
      <c r="BK111" s="193">
        <f t="shared" ref="BK111:BK116" si="19">ROUND(I111*H111,2)</f>
        <v>0</v>
      </c>
      <c r="BL111" s="19" t="s">
        <v>389</v>
      </c>
      <c r="BM111" s="192" t="s">
        <v>609</v>
      </c>
    </row>
    <row r="112" spans="1:65" s="2" customFormat="1" ht="16.5" customHeight="1">
      <c r="A112" s="36"/>
      <c r="B112" s="37"/>
      <c r="C112" s="181" t="s">
        <v>7</v>
      </c>
      <c r="D112" s="181" t="s">
        <v>384</v>
      </c>
      <c r="E112" s="182" t="s">
        <v>1934</v>
      </c>
      <c r="F112" s="183" t="s">
        <v>1935</v>
      </c>
      <c r="G112" s="184" t="s">
        <v>607</v>
      </c>
      <c r="H112" s="185">
        <v>1</v>
      </c>
      <c r="I112" s="186"/>
      <c r="J112" s="187">
        <f t="shared" si="10"/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615</v>
      </c>
    </row>
    <row r="113" spans="1:65" s="2" customFormat="1" ht="16.5" customHeight="1">
      <c r="A113" s="36"/>
      <c r="B113" s="37"/>
      <c r="C113" s="181" t="s">
        <v>505</v>
      </c>
      <c r="D113" s="181" t="s">
        <v>384</v>
      </c>
      <c r="E113" s="182" t="s">
        <v>1936</v>
      </c>
      <c r="F113" s="183" t="s">
        <v>1937</v>
      </c>
      <c r="G113" s="184" t="s">
        <v>607</v>
      </c>
      <c r="H113" s="185">
        <v>1</v>
      </c>
      <c r="I113" s="186"/>
      <c r="J113" s="187">
        <f t="shared" si="10"/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622</v>
      </c>
    </row>
    <row r="114" spans="1:65" s="2" customFormat="1" ht="24.2" customHeight="1">
      <c r="A114" s="36"/>
      <c r="B114" s="37"/>
      <c r="C114" s="181" t="s">
        <v>510</v>
      </c>
      <c r="D114" s="181" t="s">
        <v>384</v>
      </c>
      <c r="E114" s="182" t="s">
        <v>1938</v>
      </c>
      <c r="F114" s="183" t="s">
        <v>1939</v>
      </c>
      <c r="G114" s="184" t="s">
        <v>607</v>
      </c>
      <c r="H114" s="185">
        <v>1</v>
      </c>
      <c r="I114" s="186"/>
      <c r="J114" s="187">
        <f t="shared" si="10"/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628</v>
      </c>
    </row>
    <row r="115" spans="1:65" s="2" customFormat="1" ht="16.5" customHeight="1">
      <c r="A115" s="36"/>
      <c r="B115" s="37"/>
      <c r="C115" s="181" t="s">
        <v>516</v>
      </c>
      <c r="D115" s="181" t="s">
        <v>384</v>
      </c>
      <c r="E115" s="182" t="s">
        <v>1940</v>
      </c>
      <c r="F115" s="183" t="s">
        <v>1941</v>
      </c>
      <c r="G115" s="184" t="s">
        <v>607</v>
      </c>
      <c r="H115" s="185">
        <v>1</v>
      </c>
      <c r="I115" s="186"/>
      <c r="J115" s="187">
        <f t="shared" si="10"/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634</v>
      </c>
    </row>
    <row r="116" spans="1:65" s="2" customFormat="1" ht="24.2" customHeight="1">
      <c r="A116" s="36"/>
      <c r="B116" s="37"/>
      <c r="C116" s="181" t="s">
        <v>523</v>
      </c>
      <c r="D116" s="181" t="s">
        <v>384</v>
      </c>
      <c r="E116" s="182" t="s">
        <v>1942</v>
      </c>
      <c r="F116" s="183" t="s">
        <v>1943</v>
      </c>
      <c r="G116" s="184" t="s">
        <v>607</v>
      </c>
      <c r="H116" s="185">
        <v>1</v>
      </c>
      <c r="I116" s="186"/>
      <c r="J116" s="187">
        <f t="shared" si="10"/>
        <v>0</v>
      </c>
      <c r="K116" s="183" t="s">
        <v>1390</v>
      </c>
      <c r="L116" s="41"/>
      <c r="M116" s="248" t="s">
        <v>19</v>
      </c>
      <c r="N116" s="249" t="s">
        <v>47</v>
      </c>
      <c r="O116" s="250"/>
      <c r="P116" s="251">
        <f t="shared" si="11"/>
        <v>0</v>
      </c>
      <c r="Q116" s="251">
        <v>0</v>
      </c>
      <c r="R116" s="251">
        <f t="shared" si="12"/>
        <v>0</v>
      </c>
      <c r="S116" s="251">
        <v>0</v>
      </c>
      <c r="T116" s="252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640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Yfmc3ElYjxd69m02HhFE9naZ1g6hk+lOOLmwBgYv8cK2t3YHe66DDc8Rw9KAAQFqeSdps5V6ib/pWq80lp08Eg==" saltValue="BZ2r66fCwKGdJcsNOwFIyA==" spinCount="100000" sheet="1" objects="1" scenarios="1" formatColumns="0" formatRows="0" autoFilter="0"/>
  <autoFilter ref="C87:K116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1944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ROUND((SUM(BE94:BE210)),  2)</f>
        <v>0</v>
      </c>
      <c r="G35" s="36"/>
      <c r="H35" s="36"/>
      <c r="I35" s="127">
        <v>0.21</v>
      </c>
      <c r="J35" s="126">
        <f>ROUND(((SUM(BE94:BE210))*I35),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ROUND((SUM(BF94:BF210)),  2)</f>
        <v>0</v>
      </c>
      <c r="G36" s="36"/>
      <c r="H36" s="36"/>
      <c r="I36" s="127">
        <v>0.15</v>
      </c>
      <c r="J36" s="126">
        <f>ROUND(((SUM(BF94:BF210))*I36),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ROUND((SUM(BG94:BG210)),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ROUND((SUM(BH94:BH210)),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ROUND((SUM(BI94:BI210)),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J121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J144</f>
        <v>0</v>
      </c>
      <c r="K66" s="144"/>
      <c r="L66" s="148"/>
    </row>
    <row r="67" spans="1:31" s="9" customFormat="1" ht="24.95" customHeight="1">
      <c r="B67" s="143"/>
      <c r="C67" s="144"/>
      <c r="D67" s="145" t="s">
        <v>1948</v>
      </c>
      <c r="E67" s="146"/>
      <c r="F67" s="146"/>
      <c r="G67" s="146"/>
      <c r="H67" s="146"/>
      <c r="I67" s="146"/>
      <c r="J67" s="147">
        <f>J160</f>
        <v>0</v>
      </c>
      <c r="K67" s="144"/>
      <c r="L67" s="148"/>
    </row>
    <row r="68" spans="1:31" s="9" customFormat="1" ht="24.95" customHeight="1">
      <c r="B68" s="143"/>
      <c r="C68" s="144"/>
      <c r="D68" s="145" t="s">
        <v>1949</v>
      </c>
      <c r="E68" s="146"/>
      <c r="F68" s="146"/>
      <c r="G68" s="146"/>
      <c r="H68" s="146"/>
      <c r="I68" s="146"/>
      <c r="J68" s="147">
        <f>J167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J184</f>
        <v>0</v>
      </c>
      <c r="K69" s="144"/>
      <c r="L69" s="148"/>
    </row>
    <row r="70" spans="1:31" s="9" customFormat="1" ht="24.95" customHeight="1">
      <c r="B70" s="143"/>
      <c r="C70" s="144"/>
      <c r="D70" s="145" t="s">
        <v>1755</v>
      </c>
      <c r="E70" s="146"/>
      <c r="F70" s="146"/>
      <c r="G70" s="146"/>
      <c r="H70" s="146"/>
      <c r="I70" s="146"/>
      <c r="J70" s="147">
        <f>J200</f>
        <v>0</v>
      </c>
      <c r="K70" s="144"/>
      <c r="L70" s="148"/>
    </row>
    <row r="71" spans="1:31" s="9" customFormat="1" ht="24.95" customHeight="1">
      <c r="B71" s="143"/>
      <c r="C71" s="144"/>
      <c r="D71" s="145" t="s">
        <v>1951</v>
      </c>
      <c r="E71" s="146"/>
      <c r="F71" s="146"/>
      <c r="G71" s="146"/>
      <c r="H71" s="146"/>
      <c r="I71" s="146"/>
      <c r="J71" s="147">
        <f>J203</f>
        <v>0</v>
      </c>
      <c r="K71" s="144"/>
      <c r="L71" s="148"/>
    </row>
    <row r="72" spans="1:31" s="9" customFormat="1" ht="24.95" customHeight="1">
      <c r="B72" s="143"/>
      <c r="C72" s="144"/>
      <c r="D72" s="145" t="s">
        <v>1952</v>
      </c>
      <c r="E72" s="146"/>
      <c r="F72" s="146"/>
      <c r="G72" s="146"/>
      <c r="H72" s="146"/>
      <c r="I72" s="146"/>
      <c r="J72" s="147">
        <f>J206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327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9" t="str">
        <f>E11</f>
        <v>D 101.10 -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P95+P121+P144+P160+P167+P184+P200+P203+P206</f>
        <v>0</v>
      </c>
      <c r="Q94" s="74"/>
      <c r="R94" s="162">
        <f>R95+R121+R144+R160+R167+R184+R200+R203+R206</f>
        <v>0</v>
      </c>
      <c r="S94" s="74"/>
      <c r="T94" s="163">
        <f>T95+T121+T144+T160+T167+T184+T200+T203+T206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BK95+BK121+BK144+BK160+BK167+BK184+BK200+BK203+BK206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1895</v>
      </c>
      <c r="F95" s="168" t="s">
        <v>1953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SUM(P96:P120)</f>
        <v>0</v>
      </c>
      <c r="Q95" s="173"/>
      <c r="R95" s="174">
        <f>SUM(R96:R120)</f>
        <v>0</v>
      </c>
      <c r="S95" s="173"/>
      <c r="T95" s="175">
        <f>SUM(T96:T120)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SUM(BK96:BK120)</f>
        <v>0</v>
      </c>
    </row>
    <row r="96" spans="1:65" s="2" customFormat="1" ht="16.5" customHeight="1">
      <c r="A96" s="36"/>
      <c r="B96" s="37"/>
      <c r="C96" s="181" t="s">
        <v>83</v>
      </c>
      <c r="D96" s="181" t="s">
        <v>384</v>
      </c>
      <c r="E96" s="182" t="s">
        <v>1954</v>
      </c>
      <c r="F96" s="183" t="s">
        <v>1955</v>
      </c>
      <c r="G96" s="184" t="s">
        <v>607</v>
      </c>
      <c r="H96" s="185">
        <v>1</v>
      </c>
      <c r="I96" s="186"/>
      <c r="J96" s="187">
        <f t="shared" ref="J96:J120" si="0">ROUND(I96*H96,2)</f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ref="P96:P120" si="1">O96*H96</f>
        <v>0</v>
      </c>
      <c r="Q96" s="190">
        <v>0</v>
      </c>
      <c r="R96" s="190">
        <f t="shared" ref="R96:R120" si="2">Q96*H96</f>
        <v>0</v>
      </c>
      <c r="S96" s="190">
        <v>0</v>
      </c>
      <c r="T96" s="191">
        <f t="shared" ref="T96:T120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ref="BE96:BE120" si="4">IF(N96="základní",J96,0)</f>
        <v>0</v>
      </c>
      <c r="BF96" s="193">
        <f t="shared" ref="BF96:BF120" si="5">IF(N96="snížená",J96,0)</f>
        <v>0</v>
      </c>
      <c r="BG96" s="193">
        <f t="shared" ref="BG96:BG120" si="6">IF(N96="zákl. přenesená",J96,0)</f>
        <v>0</v>
      </c>
      <c r="BH96" s="193">
        <f t="shared" ref="BH96:BH120" si="7">IF(N96="sníž. přenesená",J96,0)</f>
        <v>0</v>
      </c>
      <c r="BI96" s="193">
        <f t="shared" ref="BI96:BI120" si="8">IF(N96="nulová",J96,0)</f>
        <v>0</v>
      </c>
      <c r="BJ96" s="19" t="s">
        <v>83</v>
      </c>
      <c r="BK96" s="193">
        <f t="shared" ref="BK96:BK120" si="9">ROUND(I96*H96,2)</f>
        <v>0</v>
      </c>
      <c r="BL96" s="19" t="s">
        <v>389</v>
      </c>
      <c r="BM96" s="192" t="s">
        <v>85</v>
      </c>
    </row>
    <row r="97" spans="1:65" s="2" customFormat="1" ht="16.5" customHeight="1">
      <c r="A97" s="36"/>
      <c r="B97" s="37"/>
      <c r="C97" s="181" t="s">
        <v>85</v>
      </c>
      <c r="D97" s="181" t="s">
        <v>384</v>
      </c>
      <c r="E97" s="182" t="s">
        <v>1957</v>
      </c>
      <c r="F97" s="183" t="s">
        <v>1958</v>
      </c>
      <c r="G97" s="184" t="s">
        <v>607</v>
      </c>
      <c r="H97" s="185">
        <v>1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389</v>
      </c>
    </row>
    <row r="98" spans="1:65" s="2" customFormat="1" ht="33" customHeight="1">
      <c r="A98" s="36"/>
      <c r="B98" s="37"/>
      <c r="C98" s="181" t="s">
        <v>398</v>
      </c>
      <c r="D98" s="181" t="s">
        <v>384</v>
      </c>
      <c r="E98" s="182" t="s">
        <v>1959</v>
      </c>
      <c r="F98" s="183" t="s">
        <v>1960</v>
      </c>
      <c r="G98" s="184" t="s">
        <v>422</v>
      </c>
      <c r="H98" s="185">
        <v>15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1961</v>
      </c>
      <c r="F99" s="183" t="s">
        <v>1962</v>
      </c>
      <c r="G99" s="184" t="s">
        <v>422</v>
      </c>
      <c r="H99" s="185">
        <v>35</v>
      </c>
      <c r="I99" s="186"/>
      <c r="J99" s="187">
        <f t="shared" si="0"/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428</v>
      </c>
    </row>
    <row r="100" spans="1:65" s="2" customFormat="1" ht="16.5" customHeight="1">
      <c r="A100" s="36"/>
      <c r="B100" s="37"/>
      <c r="C100" s="181" t="s">
        <v>408</v>
      </c>
      <c r="D100" s="181" t="s">
        <v>384</v>
      </c>
      <c r="E100" s="182" t="s">
        <v>1963</v>
      </c>
      <c r="F100" s="183" t="s">
        <v>1964</v>
      </c>
      <c r="G100" s="184" t="s">
        <v>422</v>
      </c>
      <c r="H100" s="185">
        <v>35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437</v>
      </c>
    </row>
    <row r="101" spans="1:65" s="2" customFormat="1" ht="24.2" customHeight="1">
      <c r="A101" s="36"/>
      <c r="B101" s="37"/>
      <c r="C101" s="181" t="s">
        <v>382</v>
      </c>
      <c r="D101" s="181" t="s">
        <v>384</v>
      </c>
      <c r="E101" s="182" t="s">
        <v>1965</v>
      </c>
      <c r="F101" s="183" t="s">
        <v>1966</v>
      </c>
      <c r="G101" s="184" t="s">
        <v>422</v>
      </c>
      <c r="H101" s="185">
        <v>85</v>
      </c>
      <c r="I101" s="186"/>
      <c r="J101" s="187">
        <f t="shared" si="0"/>
        <v>0</v>
      </c>
      <c r="K101" s="183" t="s">
        <v>1967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451</v>
      </c>
    </row>
    <row r="102" spans="1:65" s="2" customFormat="1" ht="24.2" customHeight="1">
      <c r="A102" s="36"/>
      <c r="B102" s="37"/>
      <c r="C102" s="181" t="s">
        <v>419</v>
      </c>
      <c r="D102" s="181" t="s">
        <v>384</v>
      </c>
      <c r="E102" s="182" t="s">
        <v>1968</v>
      </c>
      <c r="F102" s="183" t="s">
        <v>1969</v>
      </c>
      <c r="G102" s="184" t="s">
        <v>422</v>
      </c>
      <c r="H102" s="185">
        <v>25</v>
      </c>
      <c r="I102" s="186"/>
      <c r="J102" s="187">
        <f t="shared" si="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464</v>
      </c>
    </row>
    <row r="103" spans="1:65" s="2" customFormat="1" ht="24.2" customHeight="1">
      <c r="A103" s="36"/>
      <c r="B103" s="37"/>
      <c r="C103" s="181" t="s">
        <v>428</v>
      </c>
      <c r="D103" s="181" t="s">
        <v>384</v>
      </c>
      <c r="E103" s="182" t="s">
        <v>1970</v>
      </c>
      <c r="F103" s="183" t="s">
        <v>1971</v>
      </c>
      <c r="G103" s="184" t="s">
        <v>422</v>
      </c>
      <c r="H103" s="185">
        <v>210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454</v>
      </c>
    </row>
    <row r="104" spans="1:65" s="2" customFormat="1" ht="24.2" customHeight="1">
      <c r="A104" s="36"/>
      <c r="B104" s="37"/>
      <c r="C104" s="181" t="s">
        <v>426</v>
      </c>
      <c r="D104" s="181" t="s">
        <v>384</v>
      </c>
      <c r="E104" s="182" t="s">
        <v>1972</v>
      </c>
      <c r="F104" s="183" t="s">
        <v>1973</v>
      </c>
      <c r="G104" s="184" t="s">
        <v>422</v>
      </c>
      <c r="H104" s="185">
        <v>750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486</v>
      </c>
    </row>
    <row r="105" spans="1:65" s="2" customFormat="1" ht="24.2" customHeight="1">
      <c r="A105" s="36"/>
      <c r="B105" s="37"/>
      <c r="C105" s="181" t="s">
        <v>437</v>
      </c>
      <c r="D105" s="181" t="s">
        <v>384</v>
      </c>
      <c r="E105" s="182" t="s">
        <v>1974</v>
      </c>
      <c r="F105" s="183" t="s">
        <v>1975</v>
      </c>
      <c r="G105" s="184" t="s">
        <v>422</v>
      </c>
      <c r="H105" s="185">
        <v>90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495</v>
      </c>
    </row>
    <row r="106" spans="1:65" s="2" customFormat="1" ht="24.2" customHeight="1">
      <c r="A106" s="36"/>
      <c r="B106" s="37"/>
      <c r="C106" s="181" t="s">
        <v>443</v>
      </c>
      <c r="D106" s="181" t="s">
        <v>384</v>
      </c>
      <c r="E106" s="182" t="s">
        <v>1976</v>
      </c>
      <c r="F106" s="183" t="s">
        <v>1977</v>
      </c>
      <c r="G106" s="184" t="s">
        <v>422</v>
      </c>
      <c r="H106" s="185">
        <v>20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505</v>
      </c>
    </row>
    <row r="107" spans="1:65" s="2" customFormat="1" ht="24.2" customHeight="1">
      <c r="A107" s="36"/>
      <c r="B107" s="37"/>
      <c r="C107" s="181" t="s">
        <v>451</v>
      </c>
      <c r="D107" s="181" t="s">
        <v>384</v>
      </c>
      <c r="E107" s="182" t="s">
        <v>1978</v>
      </c>
      <c r="F107" s="183" t="s">
        <v>1979</v>
      </c>
      <c r="G107" s="184" t="s">
        <v>422</v>
      </c>
      <c r="H107" s="185">
        <v>990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516</v>
      </c>
    </row>
    <row r="108" spans="1:65" s="2" customFormat="1" ht="33" customHeight="1">
      <c r="A108" s="36"/>
      <c r="B108" s="37"/>
      <c r="C108" s="181" t="s">
        <v>457</v>
      </c>
      <c r="D108" s="181" t="s">
        <v>384</v>
      </c>
      <c r="E108" s="182" t="s">
        <v>1980</v>
      </c>
      <c r="F108" s="183" t="s">
        <v>1981</v>
      </c>
      <c r="G108" s="184" t="s">
        <v>422</v>
      </c>
      <c r="H108" s="185">
        <v>105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529</v>
      </c>
    </row>
    <row r="109" spans="1:65" s="2" customFormat="1" ht="21.75" customHeight="1">
      <c r="A109" s="36"/>
      <c r="B109" s="37"/>
      <c r="C109" s="181" t="s">
        <v>464</v>
      </c>
      <c r="D109" s="181" t="s">
        <v>384</v>
      </c>
      <c r="E109" s="182" t="s">
        <v>1982</v>
      </c>
      <c r="F109" s="183" t="s">
        <v>1983</v>
      </c>
      <c r="G109" s="184" t="s">
        <v>431</v>
      </c>
      <c r="H109" s="185">
        <v>2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540</v>
      </c>
    </row>
    <row r="110" spans="1:65" s="2" customFormat="1" ht="44.25" customHeight="1">
      <c r="A110" s="36"/>
      <c r="B110" s="37"/>
      <c r="C110" s="181" t="s">
        <v>8</v>
      </c>
      <c r="D110" s="181" t="s">
        <v>384</v>
      </c>
      <c r="E110" s="182" t="s">
        <v>1984</v>
      </c>
      <c r="F110" s="183" t="s">
        <v>1985</v>
      </c>
      <c r="G110" s="184" t="s">
        <v>607</v>
      </c>
      <c r="H110" s="185">
        <v>1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556</v>
      </c>
    </row>
    <row r="111" spans="1:65" s="2" customFormat="1" ht="24.2" customHeight="1">
      <c r="A111" s="36"/>
      <c r="B111" s="37"/>
      <c r="C111" s="181" t="s">
        <v>454</v>
      </c>
      <c r="D111" s="181" t="s">
        <v>384</v>
      </c>
      <c r="E111" s="182" t="s">
        <v>1986</v>
      </c>
      <c r="F111" s="183" t="s">
        <v>1987</v>
      </c>
      <c r="G111" s="184" t="s">
        <v>431</v>
      </c>
      <c r="H111" s="185">
        <v>12</v>
      </c>
      <c r="I111" s="186"/>
      <c r="J111" s="187">
        <f t="shared" si="0"/>
        <v>0</v>
      </c>
      <c r="K111" s="183" t="s">
        <v>1967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468</v>
      </c>
    </row>
    <row r="112" spans="1:65" s="2" customFormat="1" ht="24.2" customHeight="1">
      <c r="A112" s="36"/>
      <c r="B112" s="37"/>
      <c r="C112" s="181" t="s">
        <v>481</v>
      </c>
      <c r="D112" s="181" t="s">
        <v>384</v>
      </c>
      <c r="E112" s="182" t="s">
        <v>1988</v>
      </c>
      <c r="F112" s="183" t="s">
        <v>1989</v>
      </c>
      <c r="G112" s="184" t="s">
        <v>422</v>
      </c>
      <c r="H112" s="185">
        <v>550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577</v>
      </c>
    </row>
    <row r="113" spans="1:65" s="2" customFormat="1" ht="24.2" customHeight="1">
      <c r="A113" s="36"/>
      <c r="B113" s="37"/>
      <c r="C113" s="181" t="s">
        <v>486</v>
      </c>
      <c r="D113" s="181" t="s">
        <v>384</v>
      </c>
      <c r="E113" s="182" t="s">
        <v>1990</v>
      </c>
      <c r="F113" s="183" t="s">
        <v>1991</v>
      </c>
      <c r="G113" s="184" t="s">
        <v>422</v>
      </c>
      <c r="H113" s="185">
        <v>150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587</v>
      </c>
    </row>
    <row r="114" spans="1:65" s="2" customFormat="1" ht="24.2" customHeight="1">
      <c r="A114" s="36"/>
      <c r="B114" s="37"/>
      <c r="C114" s="181" t="s">
        <v>490</v>
      </c>
      <c r="D114" s="181" t="s">
        <v>384</v>
      </c>
      <c r="E114" s="182" t="s">
        <v>1992</v>
      </c>
      <c r="F114" s="183" t="s">
        <v>1993</v>
      </c>
      <c r="G114" s="184" t="s">
        <v>422</v>
      </c>
      <c r="H114" s="185">
        <v>90</v>
      </c>
      <c r="I114" s="186"/>
      <c r="J114" s="187">
        <f t="shared" si="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598</v>
      </c>
    </row>
    <row r="115" spans="1:65" s="2" customFormat="1" ht="33" customHeight="1">
      <c r="A115" s="36"/>
      <c r="B115" s="37"/>
      <c r="C115" s="181" t="s">
        <v>495</v>
      </c>
      <c r="D115" s="181" t="s">
        <v>384</v>
      </c>
      <c r="E115" s="182" t="s">
        <v>1994</v>
      </c>
      <c r="F115" s="183" t="s">
        <v>1995</v>
      </c>
      <c r="G115" s="184" t="s">
        <v>431</v>
      </c>
      <c r="H115" s="185">
        <v>4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609</v>
      </c>
    </row>
    <row r="116" spans="1:65" s="2" customFormat="1" ht="24.2" customHeight="1">
      <c r="A116" s="36"/>
      <c r="B116" s="37"/>
      <c r="C116" s="181" t="s">
        <v>7</v>
      </c>
      <c r="D116" s="181" t="s">
        <v>384</v>
      </c>
      <c r="E116" s="182" t="s">
        <v>1996</v>
      </c>
      <c r="F116" s="183" t="s">
        <v>1997</v>
      </c>
      <c r="G116" s="184" t="s">
        <v>431</v>
      </c>
      <c r="H116" s="185">
        <v>3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615</v>
      </c>
    </row>
    <row r="117" spans="1:65" s="2" customFormat="1" ht="16.5" customHeight="1">
      <c r="A117" s="36"/>
      <c r="B117" s="37"/>
      <c r="C117" s="181" t="s">
        <v>505</v>
      </c>
      <c r="D117" s="181" t="s">
        <v>384</v>
      </c>
      <c r="E117" s="182" t="s">
        <v>1998</v>
      </c>
      <c r="F117" s="183" t="s">
        <v>1999</v>
      </c>
      <c r="G117" s="184" t="s">
        <v>431</v>
      </c>
      <c r="H117" s="185">
        <v>1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622</v>
      </c>
    </row>
    <row r="118" spans="1:65" s="2" customFormat="1" ht="16.5" customHeight="1">
      <c r="A118" s="36"/>
      <c r="B118" s="37"/>
      <c r="C118" s="181" t="s">
        <v>510</v>
      </c>
      <c r="D118" s="181" t="s">
        <v>384</v>
      </c>
      <c r="E118" s="182" t="s">
        <v>2000</v>
      </c>
      <c r="F118" s="183" t="s">
        <v>2001</v>
      </c>
      <c r="G118" s="184" t="s">
        <v>431</v>
      </c>
      <c r="H118" s="185">
        <v>2</v>
      </c>
      <c r="I118" s="186"/>
      <c r="J118" s="187">
        <f t="shared" si="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628</v>
      </c>
    </row>
    <row r="119" spans="1:65" s="2" customFormat="1" ht="16.5" customHeight="1">
      <c r="A119" s="36"/>
      <c r="B119" s="37"/>
      <c r="C119" s="181" t="s">
        <v>516</v>
      </c>
      <c r="D119" s="181" t="s">
        <v>384</v>
      </c>
      <c r="E119" s="182" t="s">
        <v>2002</v>
      </c>
      <c r="F119" s="183" t="s">
        <v>2003</v>
      </c>
      <c r="G119" s="184" t="s">
        <v>431</v>
      </c>
      <c r="H119" s="185">
        <v>1</v>
      </c>
      <c r="I119" s="186"/>
      <c r="J119" s="187">
        <f t="shared" si="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634</v>
      </c>
    </row>
    <row r="120" spans="1:65" s="2" customFormat="1" ht="24.2" customHeight="1">
      <c r="A120" s="36"/>
      <c r="B120" s="37"/>
      <c r="C120" s="181" t="s">
        <v>523</v>
      </c>
      <c r="D120" s="181" t="s">
        <v>384</v>
      </c>
      <c r="E120" s="182" t="s">
        <v>2004</v>
      </c>
      <c r="F120" s="183" t="s">
        <v>2005</v>
      </c>
      <c r="G120" s="184" t="s">
        <v>431</v>
      </c>
      <c r="H120" s="185">
        <v>1</v>
      </c>
      <c r="I120" s="186"/>
      <c r="J120" s="187">
        <f t="shared" si="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640</v>
      </c>
    </row>
    <row r="121" spans="1:65" s="12" customFormat="1" ht="25.9" customHeight="1">
      <c r="B121" s="165"/>
      <c r="C121" s="166"/>
      <c r="D121" s="167" t="s">
        <v>75</v>
      </c>
      <c r="E121" s="168" t="s">
        <v>1925</v>
      </c>
      <c r="F121" s="168" t="s">
        <v>2006</v>
      </c>
      <c r="G121" s="166"/>
      <c r="H121" s="166"/>
      <c r="I121" s="169"/>
      <c r="J121" s="170">
        <f>BK121</f>
        <v>0</v>
      </c>
      <c r="K121" s="166"/>
      <c r="L121" s="171"/>
      <c r="M121" s="172"/>
      <c r="N121" s="173"/>
      <c r="O121" s="173"/>
      <c r="P121" s="174">
        <f>SUM(P122:P143)</f>
        <v>0</v>
      </c>
      <c r="Q121" s="173"/>
      <c r="R121" s="174">
        <f>SUM(R122:R143)</f>
        <v>0</v>
      </c>
      <c r="S121" s="173"/>
      <c r="T121" s="175">
        <f>SUM(T122:T143)</f>
        <v>0</v>
      </c>
      <c r="AR121" s="176" t="s">
        <v>83</v>
      </c>
      <c r="AT121" s="177" t="s">
        <v>75</v>
      </c>
      <c r="AU121" s="177" t="s">
        <v>76</v>
      </c>
      <c r="AY121" s="176" t="s">
        <v>381</v>
      </c>
      <c r="BK121" s="178">
        <f>SUM(BK122:BK143)</f>
        <v>0</v>
      </c>
    </row>
    <row r="122" spans="1:65" s="2" customFormat="1" ht="24.2" customHeight="1">
      <c r="A122" s="36"/>
      <c r="B122" s="37"/>
      <c r="C122" s="181" t="s">
        <v>529</v>
      </c>
      <c r="D122" s="181" t="s">
        <v>384</v>
      </c>
      <c r="E122" s="182" t="s">
        <v>2007</v>
      </c>
      <c r="F122" s="183" t="s">
        <v>2008</v>
      </c>
      <c r="G122" s="184" t="s">
        <v>422</v>
      </c>
      <c r="H122" s="185">
        <v>300</v>
      </c>
      <c r="I122" s="186"/>
      <c r="J122" s="187">
        <f t="shared" ref="J122:J129" si="10">ROUND(I122*H122,2)</f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ref="P122:P129" si="11">O122*H122</f>
        <v>0</v>
      </c>
      <c r="Q122" s="190">
        <v>0</v>
      </c>
      <c r="R122" s="190">
        <f t="shared" ref="R122:R129" si="12">Q122*H122</f>
        <v>0</v>
      </c>
      <c r="S122" s="190">
        <v>0</v>
      </c>
      <c r="T122" s="191">
        <f t="shared" ref="T122:T129" si="13"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ref="BE122:BE129" si="14">IF(N122="základní",J122,0)</f>
        <v>0</v>
      </c>
      <c r="BF122" s="193">
        <f t="shared" ref="BF122:BF129" si="15">IF(N122="snížená",J122,0)</f>
        <v>0</v>
      </c>
      <c r="BG122" s="193">
        <f t="shared" ref="BG122:BG129" si="16">IF(N122="zákl. přenesená",J122,0)</f>
        <v>0</v>
      </c>
      <c r="BH122" s="193">
        <f t="shared" ref="BH122:BH129" si="17">IF(N122="sníž. přenesená",J122,0)</f>
        <v>0</v>
      </c>
      <c r="BI122" s="193">
        <f t="shared" ref="BI122:BI129" si="18">IF(N122="nulová",J122,0)</f>
        <v>0</v>
      </c>
      <c r="BJ122" s="19" t="s">
        <v>83</v>
      </c>
      <c r="BK122" s="193">
        <f t="shared" ref="BK122:BK129" si="19">ROUND(I122*H122,2)</f>
        <v>0</v>
      </c>
      <c r="BL122" s="19" t="s">
        <v>389</v>
      </c>
      <c r="BM122" s="192" t="s">
        <v>647</v>
      </c>
    </row>
    <row r="123" spans="1:65" s="2" customFormat="1" ht="78" customHeight="1">
      <c r="A123" s="36"/>
      <c r="B123" s="37"/>
      <c r="C123" s="181" t="s">
        <v>534</v>
      </c>
      <c r="D123" s="181" t="s">
        <v>384</v>
      </c>
      <c r="E123" s="182" t="s">
        <v>2009</v>
      </c>
      <c r="F123" s="183" t="s">
        <v>2010</v>
      </c>
      <c r="G123" s="184" t="s">
        <v>422</v>
      </c>
      <c r="H123" s="185">
        <v>300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653</v>
      </c>
    </row>
    <row r="124" spans="1:65" s="2" customFormat="1" ht="24.2" customHeight="1">
      <c r="A124" s="36"/>
      <c r="B124" s="37"/>
      <c r="C124" s="181" t="s">
        <v>540</v>
      </c>
      <c r="D124" s="181" t="s">
        <v>384</v>
      </c>
      <c r="E124" s="182" t="s">
        <v>2011</v>
      </c>
      <c r="F124" s="183" t="s">
        <v>2012</v>
      </c>
      <c r="G124" s="184" t="s">
        <v>422</v>
      </c>
      <c r="H124" s="185">
        <v>350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659</v>
      </c>
    </row>
    <row r="125" spans="1:65" s="2" customFormat="1" ht="78" customHeight="1">
      <c r="A125" s="36"/>
      <c r="B125" s="37"/>
      <c r="C125" s="181" t="s">
        <v>549</v>
      </c>
      <c r="D125" s="181" t="s">
        <v>384</v>
      </c>
      <c r="E125" s="182" t="s">
        <v>2013</v>
      </c>
      <c r="F125" s="183" t="s">
        <v>2014</v>
      </c>
      <c r="G125" s="184" t="s">
        <v>422</v>
      </c>
      <c r="H125" s="185">
        <v>350</v>
      </c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667</v>
      </c>
    </row>
    <row r="126" spans="1:65" s="2" customFormat="1" ht="24.2" customHeight="1">
      <c r="A126" s="36"/>
      <c r="B126" s="37"/>
      <c r="C126" s="181" t="s">
        <v>556</v>
      </c>
      <c r="D126" s="181" t="s">
        <v>384</v>
      </c>
      <c r="E126" s="182" t="s">
        <v>2015</v>
      </c>
      <c r="F126" s="183" t="s">
        <v>2016</v>
      </c>
      <c r="G126" s="184" t="s">
        <v>422</v>
      </c>
      <c r="H126" s="185">
        <v>790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674</v>
      </c>
    </row>
    <row r="127" spans="1:65" s="2" customFormat="1" ht="24.2" customHeight="1">
      <c r="A127" s="36"/>
      <c r="B127" s="37"/>
      <c r="C127" s="181" t="s">
        <v>561</v>
      </c>
      <c r="D127" s="181" t="s">
        <v>384</v>
      </c>
      <c r="E127" s="182" t="s">
        <v>2017</v>
      </c>
      <c r="F127" s="183" t="s">
        <v>2018</v>
      </c>
      <c r="G127" s="184" t="s">
        <v>422</v>
      </c>
      <c r="H127" s="185">
        <v>790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682</v>
      </c>
    </row>
    <row r="128" spans="1:65" s="2" customFormat="1" ht="16.5" customHeight="1">
      <c r="A128" s="36"/>
      <c r="B128" s="37"/>
      <c r="C128" s="181" t="s">
        <v>468</v>
      </c>
      <c r="D128" s="181" t="s">
        <v>384</v>
      </c>
      <c r="E128" s="182" t="s">
        <v>2019</v>
      </c>
      <c r="F128" s="183" t="s">
        <v>2020</v>
      </c>
      <c r="G128" s="184" t="s">
        <v>607</v>
      </c>
      <c r="H128" s="185">
        <v>1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690</v>
      </c>
    </row>
    <row r="129" spans="1:65" s="2" customFormat="1" ht="16.5" customHeight="1">
      <c r="A129" s="36"/>
      <c r="B129" s="37"/>
      <c r="C129" s="181" t="s">
        <v>571</v>
      </c>
      <c r="D129" s="181" t="s">
        <v>384</v>
      </c>
      <c r="E129" s="182" t="s">
        <v>2021</v>
      </c>
      <c r="F129" s="183" t="s">
        <v>2022</v>
      </c>
      <c r="G129" s="184" t="s">
        <v>431</v>
      </c>
      <c r="H129" s="185">
        <v>3050</v>
      </c>
      <c r="I129" s="186"/>
      <c r="J129" s="187">
        <f t="shared" si="10"/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701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2023</v>
      </c>
      <c r="G130" s="206"/>
      <c r="H130" s="209">
        <v>3050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3050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83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2" customFormat="1" ht="16.5" customHeight="1">
      <c r="A132" s="36"/>
      <c r="B132" s="37"/>
      <c r="C132" s="181" t="s">
        <v>577</v>
      </c>
      <c r="D132" s="181" t="s">
        <v>384</v>
      </c>
      <c r="E132" s="182" t="s">
        <v>2024</v>
      </c>
      <c r="F132" s="183" t="s">
        <v>2025</v>
      </c>
      <c r="G132" s="184" t="s">
        <v>431</v>
      </c>
      <c r="H132" s="185">
        <v>550</v>
      </c>
      <c r="I132" s="186"/>
      <c r="J132" s="187">
        <f t="shared" ref="J132:J143" si="20">ROUND(I132*H132,2)</f>
        <v>0</v>
      </c>
      <c r="K132" s="183" t="s">
        <v>1956</v>
      </c>
      <c r="L132" s="41"/>
      <c r="M132" s="188" t="s">
        <v>19</v>
      </c>
      <c r="N132" s="189" t="s">
        <v>47</v>
      </c>
      <c r="O132" s="66"/>
      <c r="P132" s="190">
        <f t="shared" ref="P132:P143" si="21">O132*H132</f>
        <v>0</v>
      </c>
      <c r="Q132" s="190">
        <v>0</v>
      </c>
      <c r="R132" s="190">
        <f t="shared" ref="R132:R143" si="22">Q132*H132</f>
        <v>0</v>
      </c>
      <c r="S132" s="190">
        <v>0</v>
      </c>
      <c r="T132" s="191">
        <f t="shared" ref="T132:T143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ref="BE132:BE143" si="24">IF(N132="základní",J132,0)</f>
        <v>0</v>
      </c>
      <c r="BF132" s="193">
        <f t="shared" ref="BF132:BF143" si="25">IF(N132="snížená",J132,0)</f>
        <v>0</v>
      </c>
      <c r="BG132" s="193">
        <f t="shared" ref="BG132:BG143" si="26">IF(N132="zákl. přenesená",J132,0)</f>
        <v>0</v>
      </c>
      <c r="BH132" s="193">
        <f t="shared" ref="BH132:BH143" si="27">IF(N132="sníž. přenesená",J132,0)</f>
        <v>0</v>
      </c>
      <c r="BI132" s="193">
        <f t="shared" ref="BI132:BI143" si="28">IF(N132="nulová",J132,0)</f>
        <v>0</v>
      </c>
      <c r="BJ132" s="19" t="s">
        <v>83</v>
      </c>
      <c r="BK132" s="193">
        <f t="shared" ref="BK132:BK143" si="29">ROUND(I132*H132,2)</f>
        <v>0</v>
      </c>
      <c r="BL132" s="19" t="s">
        <v>389</v>
      </c>
      <c r="BM132" s="192" t="s">
        <v>710</v>
      </c>
    </row>
    <row r="133" spans="1:65" s="2" customFormat="1" ht="24.2" customHeight="1">
      <c r="A133" s="36"/>
      <c r="B133" s="37"/>
      <c r="C133" s="181" t="s">
        <v>582</v>
      </c>
      <c r="D133" s="181" t="s">
        <v>384</v>
      </c>
      <c r="E133" s="182" t="s">
        <v>2026</v>
      </c>
      <c r="F133" s="183" t="s">
        <v>2027</v>
      </c>
      <c r="G133" s="184" t="s">
        <v>431</v>
      </c>
      <c r="H133" s="185">
        <v>2500</v>
      </c>
      <c r="I133" s="186"/>
      <c r="J133" s="187">
        <f t="shared" si="20"/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722</v>
      </c>
    </row>
    <row r="134" spans="1:65" s="2" customFormat="1" ht="16.5" customHeight="1">
      <c r="A134" s="36"/>
      <c r="B134" s="37"/>
      <c r="C134" s="181" t="s">
        <v>587</v>
      </c>
      <c r="D134" s="181" t="s">
        <v>384</v>
      </c>
      <c r="E134" s="182" t="s">
        <v>2028</v>
      </c>
      <c r="F134" s="183" t="s">
        <v>2029</v>
      </c>
      <c r="G134" s="184" t="s">
        <v>2030</v>
      </c>
      <c r="H134" s="185">
        <v>10</v>
      </c>
      <c r="I134" s="186"/>
      <c r="J134" s="187">
        <f t="shared" si="20"/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730</v>
      </c>
    </row>
    <row r="135" spans="1:65" s="2" customFormat="1" ht="16.5" customHeight="1">
      <c r="A135" s="36"/>
      <c r="B135" s="37"/>
      <c r="C135" s="181" t="s">
        <v>593</v>
      </c>
      <c r="D135" s="181" t="s">
        <v>384</v>
      </c>
      <c r="E135" s="182" t="s">
        <v>2031</v>
      </c>
      <c r="F135" s="183" t="s">
        <v>2032</v>
      </c>
      <c r="G135" s="184" t="s">
        <v>607</v>
      </c>
      <c r="H135" s="185">
        <v>1</v>
      </c>
      <c r="I135" s="186"/>
      <c r="J135" s="187">
        <f t="shared" si="20"/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740</v>
      </c>
    </row>
    <row r="136" spans="1:65" s="2" customFormat="1" ht="16.5" customHeight="1">
      <c r="A136" s="36"/>
      <c r="B136" s="37"/>
      <c r="C136" s="181" t="s">
        <v>598</v>
      </c>
      <c r="D136" s="181" t="s">
        <v>384</v>
      </c>
      <c r="E136" s="182" t="s">
        <v>2033</v>
      </c>
      <c r="F136" s="183" t="s">
        <v>2034</v>
      </c>
      <c r="G136" s="184" t="s">
        <v>607</v>
      </c>
      <c r="H136" s="185">
        <v>1</v>
      </c>
      <c r="I136" s="186"/>
      <c r="J136" s="187">
        <f t="shared" si="2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751</v>
      </c>
    </row>
    <row r="137" spans="1:65" s="2" customFormat="1" ht="24.2" customHeight="1">
      <c r="A137" s="36"/>
      <c r="B137" s="37"/>
      <c r="C137" s="181" t="s">
        <v>604</v>
      </c>
      <c r="D137" s="181" t="s">
        <v>384</v>
      </c>
      <c r="E137" s="182" t="s">
        <v>2035</v>
      </c>
      <c r="F137" s="183" t="s">
        <v>2036</v>
      </c>
      <c r="G137" s="184" t="s">
        <v>431</v>
      </c>
      <c r="H137" s="185">
        <v>130</v>
      </c>
      <c r="I137" s="186"/>
      <c r="J137" s="187">
        <f t="shared" si="2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762</v>
      </c>
    </row>
    <row r="138" spans="1:65" s="2" customFormat="1" ht="55.5" customHeight="1">
      <c r="A138" s="36"/>
      <c r="B138" s="37"/>
      <c r="C138" s="181" t="s">
        <v>609</v>
      </c>
      <c r="D138" s="181" t="s">
        <v>384</v>
      </c>
      <c r="E138" s="182" t="s">
        <v>2037</v>
      </c>
      <c r="F138" s="183" t="s">
        <v>2038</v>
      </c>
      <c r="G138" s="184" t="s">
        <v>431</v>
      </c>
      <c r="H138" s="185">
        <v>130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773</v>
      </c>
    </row>
    <row r="139" spans="1:65" s="2" customFormat="1" ht="24.2" customHeight="1">
      <c r="A139" s="36"/>
      <c r="B139" s="37"/>
      <c r="C139" s="181" t="s">
        <v>612</v>
      </c>
      <c r="D139" s="181" t="s">
        <v>384</v>
      </c>
      <c r="E139" s="182" t="s">
        <v>2039</v>
      </c>
      <c r="F139" s="183" t="s">
        <v>2040</v>
      </c>
      <c r="G139" s="184" t="s">
        <v>431</v>
      </c>
      <c r="H139" s="185">
        <v>35</v>
      </c>
      <c r="I139" s="186"/>
      <c r="J139" s="187">
        <f t="shared" si="2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786</v>
      </c>
    </row>
    <row r="140" spans="1:65" s="2" customFormat="1" ht="62.65" customHeight="1">
      <c r="A140" s="36"/>
      <c r="B140" s="37"/>
      <c r="C140" s="181" t="s">
        <v>615</v>
      </c>
      <c r="D140" s="181" t="s">
        <v>384</v>
      </c>
      <c r="E140" s="182" t="s">
        <v>2041</v>
      </c>
      <c r="F140" s="183" t="s">
        <v>2042</v>
      </c>
      <c r="G140" s="184" t="s">
        <v>431</v>
      </c>
      <c r="H140" s="185">
        <v>35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797</v>
      </c>
    </row>
    <row r="141" spans="1:65" s="2" customFormat="1" ht="16.5" customHeight="1">
      <c r="A141" s="36"/>
      <c r="B141" s="37"/>
      <c r="C141" s="181" t="s">
        <v>619</v>
      </c>
      <c r="D141" s="181" t="s">
        <v>384</v>
      </c>
      <c r="E141" s="182" t="s">
        <v>2043</v>
      </c>
      <c r="F141" s="183" t="s">
        <v>2044</v>
      </c>
      <c r="G141" s="184" t="s">
        <v>431</v>
      </c>
      <c r="H141" s="185">
        <v>50</v>
      </c>
      <c r="I141" s="186"/>
      <c r="J141" s="187">
        <f t="shared" si="2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808</v>
      </c>
    </row>
    <row r="142" spans="1:65" s="2" customFormat="1" ht="78" customHeight="1">
      <c r="A142" s="36"/>
      <c r="B142" s="37"/>
      <c r="C142" s="181" t="s">
        <v>622</v>
      </c>
      <c r="D142" s="181" t="s">
        <v>384</v>
      </c>
      <c r="E142" s="182" t="s">
        <v>2045</v>
      </c>
      <c r="F142" s="183" t="s">
        <v>2046</v>
      </c>
      <c r="G142" s="184" t="s">
        <v>431</v>
      </c>
      <c r="H142" s="185">
        <v>50</v>
      </c>
      <c r="I142" s="186"/>
      <c r="J142" s="187">
        <f t="shared" si="20"/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817</v>
      </c>
    </row>
    <row r="143" spans="1:65" s="2" customFormat="1" ht="16.5" customHeight="1">
      <c r="A143" s="36"/>
      <c r="B143" s="37"/>
      <c r="C143" s="181" t="s">
        <v>625</v>
      </c>
      <c r="D143" s="181" t="s">
        <v>384</v>
      </c>
      <c r="E143" s="182" t="s">
        <v>2047</v>
      </c>
      <c r="F143" s="183" t="s">
        <v>2048</v>
      </c>
      <c r="G143" s="184" t="s">
        <v>607</v>
      </c>
      <c r="H143" s="185">
        <v>1</v>
      </c>
      <c r="I143" s="186"/>
      <c r="J143" s="187">
        <f t="shared" si="20"/>
        <v>0</v>
      </c>
      <c r="K143" s="183" t="s">
        <v>1956</v>
      </c>
      <c r="L143" s="41"/>
      <c r="M143" s="188" t="s">
        <v>19</v>
      </c>
      <c r="N143" s="189" t="s">
        <v>47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83</v>
      </c>
      <c r="BK143" s="193">
        <f t="shared" si="29"/>
        <v>0</v>
      </c>
      <c r="BL143" s="19" t="s">
        <v>389</v>
      </c>
      <c r="BM143" s="192" t="s">
        <v>829</v>
      </c>
    </row>
    <row r="144" spans="1:65" s="12" customFormat="1" ht="25.9" customHeight="1">
      <c r="B144" s="165"/>
      <c r="C144" s="166"/>
      <c r="D144" s="167" t="s">
        <v>75</v>
      </c>
      <c r="E144" s="168" t="s">
        <v>2049</v>
      </c>
      <c r="F144" s="168" t="s">
        <v>2050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SUM(P145:P159)</f>
        <v>0</v>
      </c>
      <c r="Q144" s="173"/>
      <c r="R144" s="174">
        <f>SUM(R145:R159)</f>
        <v>0</v>
      </c>
      <c r="S144" s="173"/>
      <c r="T144" s="175">
        <f>SUM(T145:T159)</f>
        <v>0</v>
      </c>
      <c r="AR144" s="176" t="s">
        <v>83</v>
      </c>
      <c r="AT144" s="177" t="s">
        <v>75</v>
      </c>
      <c r="AU144" s="177" t="s">
        <v>76</v>
      </c>
      <c r="AY144" s="176" t="s">
        <v>381</v>
      </c>
      <c r="BK144" s="178">
        <f>SUM(BK145:BK159)</f>
        <v>0</v>
      </c>
    </row>
    <row r="145" spans="1:65" s="2" customFormat="1" ht="16.5" customHeight="1">
      <c r="A145" s="36"/>
      <c r="B145" s="37"/>
      <c r="C145" s="181" t="s">
        <v>628</v>
      </c>
      <c r="D145" s="181" t="s">
        <v>384</v>
      </c>
      <c r="E145" s="182" t="s">
        <v>2051</v>
      </c>
      <c r="F145" s="183" t="s">
        <v>2052</v>
      </c>
      <c r="G145" s="184" t="s">
        <v>431</v>
      </c>
      <c r="H145" s="185">
        <v>4</v>
      </c>
      <c r="I145" s="186"/>
      <c r="J145" s="187">
        <f t="shared" ref="J145:J159" si="30">ROUND(I145*H145,2)</f>
        <v>0</v>
      </c>
      <c r="K145" s="183" t="s">
        <v>1956</v>
      </c>
      <c r="L145" s="41"/>
      <c r="M145" s="188" t="s">
        <v>19</v>
      </c>
      <c r="N145" s="189" t="s">
        <v>47</v>
      </c>
      <c r="O145" s="66"/>
      <c r="P145" s="190">
        <f t="shared" ref="P145:P159" si="31">O145*H145</f>
        <v>0</v>
      </c>
      <c r="Q145" s="190">
        <v>0</v>
      </c>
      <c r="R145" s="190">
        <f t="shared" ref="R145:R159" si="32">Q145*H145</f>
        <v>0</v>
      </c>
      <c r="S145" s="190">
        <v>0</v>
      </c>
      <c r="T145" s="191">
        <f t="shared" ref="T145:T159" si="33"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ref="BE145:BE159" si="34">IF(N145="základní",J145,0)</f>
        <v>0</v>
      </c>
      <c r="BF145" s="193">
        <f t="shared" ref="BF145:BF159" si="35">IF(N145="snížená",J145,0)</f>
        <v>0</v>
      </c>
      <c r="BG145" s="193">
        <f t="shared" ref="BG145:BG159" si="36">IF(N145="zákl. přenesená",J145,0)</f>
        <v>0</v>
      </c>
      <c r="BH145" s="193">
        <f t="shared" ref="BH145:BH159" si="37">IF(N145="sníž. přenesená",J145,0)</f>
        <v>0</v>
      </c>
      <c r="BI145" s="193">
        <f t="shared" ref="BI145:BI159" si="38">IF(N145="nulová",J145,0)</f>
        <v>0</v>
      </c>
      <c r="BJ145" s="19" t="s">
        <v>83</v>
      </c>
      <c r="BK145" s="193">
        <f t="shared" ref="BK145:BK159" si="39">ROUND(I145*H145,2)</f>
        <v>0</v>
      </c>
      <c r="BL145" s="19" t="s">
        <v>389</v>
      </c>
      <c r="BM145" s="192" t="s">
        <v>845</v>
      </c>
    </row>
    <row r="146" spans="1:65" s="2" customFormat="1" ht="37.9" customHeight="1">
      <c r="A146" s="36"/>
      <c r="B146" s="37"/>
      <c r="C146" s="181" t="s">
        <v>631</v>
      </c>
      <c r="D146" s="181" t="s">
        <v>384</v>
      </c>
      <c r="E146" s="182" t="s">
        <v>2053</v>
      </c>
      <c r="F146" s="183" t="s">
        <v>2054</v>
      </c>
      <c r="G146" s="184" t="s">
        <v>431</v>
      </c>
      <c r="H146" s="185">
        <v>4</v>
      </c>
      <c r="I146" s="186"/>
      <c r="J146" s="187">
        <f t="shared" si="30"/>
        <v>0</v>
      </c>
      <c r="K146" s="183" t="s">
        <v>1956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855</v>
      </c>
    </row>
    <row r="147" spans="1:65" s="2" customFormat="1" ht="24.2" customHeight="1">
      <c r="A147" s="36"/>
      <c r="B147" s="37"/>
      <c r="C147" s="181" t="s">
        <v>634</v>
      </c>
      <c r="D147" s="181" t="s">
        <v>384</v>
      </c>
      <c r="E147" s="182" t="s">
        <v>2055</v>
      </c>
      <c r="F147" s="183" t="s">
        <v>2056</v>
      </c>
      <c r="G147" s="184" t="s">
        <v>431</v>
      </c>
      <c r="H147" s="185">
        <v>1</v>
      </c>
      <c r="I147" s="186"/>
      <c r="J147" s="187">
        <f t="shared" si="30"/>
        <v>0</v>
      </c>
      <c r="K147" s="183" t="s">
        <v>1956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866</v>
      </c>
    </row>
    <row r="148" spans="1:65" s="2" customFormat="1" ht="24.2" customHeight="1">
      <c r="A148" s="36"/>
      <c r="B148" s="37"/>
      <c r="C148" s="181" t="s">
        <v>637</v>
      </c>
      <c r="D148" s="181" t="s">
        <v>384</v>
      </c>
      <c r="E148" s="182" t="s">
        <v>2057</v>
      </c>
      <c r="F148" s="183" t="s">
        <v>2058</v>
      </c>
      <c r="G148" s="184" t="s">
        <v>431</v>
      </c>
      <c r="H148" s="185">
        <v>4</v>
      </c>
      <c r="I148" s="186"/>
      <c r="J148" s="187">
        <f t="shared" si="30"/>
        <v>0</v>
      </c>
      <c r="K148" s="183" t="s">
        <v>1956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883</v>
      </c>
    </row>
    <row r="149" spans="1:65" s="2" customFormat="1" ht="16.5" customHeight="1">
      <c r="A149" s="36"/>
      <c r="B149" s="37"/>
      <c r="C149" s="181" t="s">
        <v>640</v>
      </c>
      <c r="D149" s="181" t="s">
        <v>384</v>
      </c>
      <c r="E149" s="182" t="s">
        <v>2059</v>
      </c>
      <c r="F149" s="183" t="s">
        <v>2060</v>
      </c>
      <c r="G149" s="184" t="s">
        <v>431</v>
      </c>
      <c r="H149" s="185">
        <v>2</v>
      </c>
      <c r="I149" s="186"/>
      <c r="J149" s="187">
        <f t="shared" si="3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895</v>
      </c>
    </row>
    <row r="150" spans="1:65" s="2" customFormat="1" ht="24.2" customHeight="1">
      <c r="A150" s="36"/>
      <c r="B150" s="37"/>
      <c r="C150" s="181" t="s">
        <v>644</v>
      </c>
      <c r="D150" s="181" t="s">
        <v>384</v>
      </c>
      <c r="E150" s="182" t="s">
        <v>2061</v>
      </c>
      <c r="F150" s="183" t="s">
        <v>2062</v>
      </c>
      <c r="G150" s="184" t="s">
        <v>431</v>
      </c>
      <c r="H150" s="185">
        <v>2</v>
      </c>
      <c r="I150" s="186"/>
      <c r="J150" s="187">
        <f t="shared" si="3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906</v>
      </c>
    </row>
    <row r="151" spans="1:65" s="2" customFormat="1" ht="24.2" customHeight="1">
      <c r="A151" s="36"/>
      <c r="B151" s="37"/>
      <c r="C151" s="181" t="s">
        <v>647</v>
      </c>
      <c r="D151" s="181" t="s">
        <v>384</v>
      </c>
      <c r="E151" s="182" t="s">
        <v>2063</v>
      </c>
      <c r="F151" s="183" t="s">
        <v>2064</v>
      </c>
      <c r="G151" s="184" t="s">
        <v>431</v>
      </c>
      <c r="H151" s="185">
        <v>2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922</v>
      </c>
    </row>
    <row r="152" spans="1:65" s="2" customFormat="1" ht="37.9" customHeight="1">
      <c r="A152" s="36"/>
      <c r="B152" s="37"/>
      <c r="C152" s="181" t="s">
        <v>650</v>
      </c>
      <c r="D152" s="181" t="s">
        <v>384</v>
      </c>
      <c r="E152" s="182" t="s">
        <v>2065</v>
      </c>
      <c r="F152" s="183" t="s">
        <v>2066</v>
      </c>
      <c r="G152" s="184" t="s">
        <v>431</v>
      </c>
      <c r="H152" s="185">
        <v>2</v>
      </c>
      <c r="I152" s="186"/>
      <c r="J152" s="187">
        <f t="shared" si="3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930</v>
      </c>
    </row>
    <row r="153" spans="1:65" s="2" customFormat="1" ht="37.9" customHeight="1">
      <c r="A153" s="36"/>
      <c r="B153" s="37"/>
      <c r="C153" s="181" t="s">
        <v>653</v>
      </c>
      <c r="D153" s="181" t="s">
        <v>384</v>
      </c>
      <c r="E153" s="182" t="s">
        <v>2067</v>
      </c>
      <c r="F153" s="183" t="s">
        <v>2068</v>
      </c>
      <c r="G153" s="184" t="s">
        <v>431</v>
      </c>
      <c r="H153" s="185">
        <v>25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938</v>
      </c>
    </row>
    <row r="154" spans="1:65" s="2" customFormat="1" ht="37.9" customHeight="1">
      <c r="A154" s="36"/>
      <c r="B154" s="37"/>
      <c r="C154" s="181" t="s">
        <v>656</v>
      </c>
      <c r="D154" s="181" t="s">
        <v>384</v>
      </c>
      <c r="E154" s="182" t="s">
        <v>2069</v>
      </c>
      <c r="F154" s="183" t="s">
        <v>2070</v>
      </c>
      <c r="G154" s="184" t="s">
        <v>431</v>
      </c>
      <c r="H154" s="185">
        <v>2</v>
      </c>
      <c r="I154" s="186"/>
      <c r="J154" s="187">
        <f t="shared" si="3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945</v>
      </c>
    </row>
    <row r="155" spans="1:65" s="2" customFormat="1" ht="37.9" customHeight="1">
      <c r="A155" s="36"/>
      <c r="B155" s="37"/>
      <c r="C155" s="181" t="s">
        <v>659</v>
      </c>
      <c r="D155" s="181" t="s">
        <v>384</v>
      </c>
      <c r="E155" s="182" t="s">
        <v>2071</v>
      </c>
      <c r="F155" s="183" t="s">
        <v>2072</v>
      </c>
      <c r="G155" s="184" t="s">
        <v>431</v>
      </c>
      <c r="H155" s="185">
        <v>10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953</v>
      </c>
    </row>
    <row r="156" spans="1:65" s="2" customFormat="1" ht="37.9" customHeight="1">
      <c r="A156" s="36"/>
      <c r="B156" s="37"/>
      <c r="C156" s="181" t="s">
        <v>663</v>
      </c>
      <c r="D156" s="181" t="s">
        <v>384</v>
      </c>
      <c r="E156" s="182" t="s">
        <v>2073</v>
      </c>
      <c r="F156" s="183" t="s">
        <v>2074</v>
      </c>
      <c r="G156" s="184" t="s">
        <v>431</v>
      </c>
      <c r="H156" s="185">
        <v>1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389</v>
      </c>
      <c r="BM156" s="192" t="s">
        <v>961</v>
      </c>
    </row>
    <row r="157" spans="1:65" s="2" customFormat="1" ht="49.15" customHeight="1">
      <c r="A157" s="36"/>
      <c r="B157" s="37"/>
      <c r="C157" s="181" t="s">
        <v>667</v>
      </c>
      <c r="D157" s="181" t="s">
        <v>384</v>
      </c>
      <c r="E157" s="182" t="s">
        <v>2075</v>
      </c>
      <c r="F157" s="183" t="s">
        <v>2076</v>
      </c>
      <c r="G157" s="184" t="s">
        <v>431</v>
      </c>
      <c r="H157" s="185">
        <v>18</v>
      </c>
      <c r="I157" s="186"/>
      <c r="J157" s="187">
        <f t="shared" si="30"/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83</v>
      </c>
      <c r="BK157" s="193">
        <f t="shared" si="39"/>
        <v>0</v>
      </c>
      <c r="BL157" s="19" t="s">
        <v>389</v>
      </c>
      <c r="BM157" s="192" t="s">
        <v>969</v>
      </c>
    </row>
    <row r="158" spans="1:65" s="2" customFormat="1" ht="44.25" customHeight="1">
      <c r="A158" s="36"/>
      <c r="B158" s="37"/>
      <c r="C158" s="181" t="s">
        <v>671</v>
      </c>
      <c r="D158" s="181" t="s">
        <v>384</v>
      </c>
      <c r="E158" s="182" t="s">
        <v>2077</v>
      </c>
      <c r="F158" s="183" t="s">
        <v>2078</v>
      </c>
      <c r="G158" s="184" t="s">
        <v>431</v>
      </c>
      <c r="H158" s="185">
        <v>33</v>
      </c>
      <c r="I158" s="186"/>
      <c r="J158" s="187">
        <f t="shared" si="30"/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83</v>
      </c>
      <c r="BK158" s="193">
        <f t="shared" si="39"/>
        <v>0</v>
      </c>
      <c r="BL158" s="19" t="s">
        <v>389</v>
      </c>
      <c r="BM158" s="192" t="s">
        <v>977</v>
      </c>
    </row>
    <row r="159" spans="1:65" s="2" customFormat="1" ht="16.5" customHeight="1">
      <c r="A159" s="36"/>
      <c r="B159" s="37"/>
      <c r="C159" s="181" t="s">
        <v>674</v>
      </c>
      <c r="D159" s="181" t="s">
        <v>384</v>
      </c>
      <c r="E159" s="182" t="s">
        <v>2079</v>
      </c>
      <c r="F159" s="183" t="s">
        <v>2080</v>
      </c>
      <c r="G159" s="184" t="s">
        <v>431</v>
      </c>
      <c r="H159" s="185">
        <v>1</v>
      </c>
      <c r="I159" s="186"/>
      <c r="J159" s="187">
        <f t="shared" si="3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83</v>
      </c>
      <c r="BK159" s="193">
        <f t="shared" si="39"/>
        <v>0</v>
      </c>
      <c r="BL159" s="19" t="s">
        <v>389</v>
      </c>
      <c r="BM159" s="192" t="s">
        <v>1462</v>
      </c>
    </row>
    <row r="160" spans="1:65" s="12" customFormat="1" ht="25.9" customHeight="1">
      <c r="B160" s="165"/>
      <c r="C160" s="166"/>
      <c r="D160" s="167" t="s">
        <v>75</v>
      </c>
      <c r="E160" s="168" t="s">
        <v>2081</v>
      </c>
      <c r="F160" s="168" t="s">
        <v>2082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SUM(P161:P166)</f>
        <v>0</v>
      </c>
      <c r="Q160" s="173"/>
      <c r="R160" s="174">
        <f>SUM(R161:R166)</f>
        <v>0</v>
      </c>
      <c r="S160" s="173"/>
      <c r="T160" s="175">
        <f>SUM(T161:T166)</f>
        <v>0</v>
      </c>
      <c r="AR160" s="176" t="s">
        <v>83</v>
      </c>
      <c r="AT160" s="177" t="s">
        <v>75</v>
      </c>
      <c r="AU160" s="177" t="s">
        <v>76</v>
      </c>
      <c r="AY160" s="176" t="s">
        <v>381</v>
      </c>
      <c r="BK160" s="178">
        <f>SUM(BK161:BK166)</f>
        <v>0</v>
      </c>
    </row>
    <row r="161" spans="1:65" s="2" customFormat="1" ht="24.2" customHeight="1">
      <c r="A161" s="36"/>
      <c r="B161" s="37"/>
      <c r="C161" s="181" t="s">
        <v>678</v>
      </c>
      <c r="D161" s="181" t="s">
        <v>384</v>
      </c>
      <c r="E161" s="182" t="s">
        <v>2083</v>
      </c>
      <c r="F161" s="183" t="s">
        <v>2084</v>
      </c>
      <c r="G161" s="184" t="s">
        <v>422</v>
      </c>
      <c r="H161" s="185">
        <v>12</v>
      </c>
      <c r="I161" s="186"/>
      <c r="J161" s="187">
        <f t="shared" ref="J161:J166" si="40">ROUND(I161*H161,2)</f>
        <v>0</v>
      </c>
      <c r="K161" s="183" t="s">
        <v>1956</v>
      </c>
      <c r="L161" s="41"/>
      <c r="M161" s="188" t="s">
        <v>19</v>
      </c>
      <c r="N161" s="189" t="s">
        <v>47</v>
      </c>
      <c r="O161" s="66"/>
      <c r="P161" s="190">
        <f t="shared" ref="P161:P166" si="41">O161*H161</f>
        <v>0</v>
      </c>
      <c r="Q161" s="190">
        <v>0</v>
      </c>
      <c r="R161" s="190">
        <f t="shared" ref="R161:R166" si="42">Q161*H161</f>
        <v>0</v>
      </c>
      <c r="S161" s="190">
        <v>0</v>
      </c>
      <c r="T161" s="191">
        <f t="shared" ref="T161:T166" si="43"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 t="shared" ref="BE161:BE166" si="44">IF(N161="základní",J161,0)</f>
        <v>0</v>
      </c>
      <c r="BF161" s="193">
        <f t="shared" ref="BF161:BF166" si="45">IF(N161="snížená",J161,0)</f>
        <v>0</v>
      </c>
      <c r="BG161" s="193">
        <f t="shared" ref="BG161:BG166" si="46">IF(N161="zákl. přenesená",J161,0)</f>
        <v>0</v>
      </c>
      <c r="BH161" s="193">
        <f t="shared" ref="BH161:BH166" si="47">IF(N161="sníž. přenesená",J161,0)</f>
        <v>0</v>
      </c>
      <c r="BI161" s="193">
        <f t="shared" ref="BI161:BI166" si="48">IF(N161="nulová",J161,0)</f>
        <v>0</v>
      </c>
      <c r="BJ161" s="19" t="s">
        <v>83</v>
      </c>
      <c r="BK161" s="193">
        <f t="shared" ref="BK161:BK166" si="49">ROUND(I161*H161,2)</f>
        <v>0</v>
      </c>
      <c r="BL161" s="19" t="s">
        <v>389</v>
      </c>
      <c r="BM161" s="192" t="s">
        <v>1463</v>
      </c>
    </row>
    <row r="162" spans="1:65" s="2" customFormat="1" ht="16.5" customHeight="1">
      <c r="A162" s="36"/>
      <c r="B162" s="37"/>
      <c r="C162" s="181" t="s">
        <v>682</v>
      </c>
      <c r="D162" s="181" t="s">
        <v>384</v>
      </c>
      <c r="E162" s="182" t="s">
        <v>2085</v>
      </c>
      <c r="F162" s="183" t="s">
        <v>2086</v>
      </c>
      <c r="G162" s="184" t="s">
        <v>607</v>
      </c>
      <c r="H162" s="185">
        <v>1</v>
      </c>
      <c r="I162" s="186"/>
      <c r="J162" s="187">
        <f t="shared" si="40"/>
        <v>0</v>
      </c>
      <c r="K162" s="183" t="s">
        <v>1956</v>
      </c>
      <c r="L162" s="41"/>
      <c r="M162" s="188" t="s">
        <v>19</v>
      </c>
      <c r="N162" s="189" t="s">
        <v>47</v>
      </c>
      <c r="O162" s="66"/>
      <c r="P162" s="190">
        <f t="shared" si="41"/>
        <v>0</v>
      </c>
      <c r="Q162" s="190">
        <v>0</v>
      </c>
      <c r="R162" s="190">
        <f t="shared" si="42"/>
        <v>0</v>
      </c>
      <c r="S162" s="190">
        <v>0</v>
      </c>
      <c r="T162" s="191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 t="shared" si="44"/>
        <v>0</v>
      </c>
      <c r="BF162" s="193">
        <f t="shared" si="45"/>
        <v>0</v>
      </c>
      <c r="BG162" s="193">
        <f t="shared" si="46"/>
        <v>0</v>
      </c>
      <c r="BH162" s="193">
        <f t="shared" si="47"/>
        <v>0</v>
      </c>
      <c r="BI162" s="193">
        <f t="shared" si="48"/>
        <v>0</v>
      </c>
      <c r="BJ162" s="19" t="s">
        <v>83</v>
      </c>
      <c r="BK162" s="193">
        <f t="shared" si="49"/>
        <v>0</v>
      </c>
      <c r="BL162" s="19" t="s">
        <v>389</v>
      </c>
      <c r="BM162" s="192" t="s">
        <v>1464</v>
      </c>
    </row>
    <row r="163" spans="1:65" s="2" customFormat="1" ht="24.2" customHeight="1">
      <c r="A163" s="36"/>
      <c r="B163" s="37"/>
      <c r="C163" s="181" t="s">
        <v>686</v>
      </c>
      <c r="D163" s="181" t="s">
        <v>384</v>
      </c>
      <c r="E163" s="182" t="s">
        <v>2087</v>
      </c>
      <c r="F163" s="183" t="s">
        <v>2088</v>
      </c>
      <c r="G163" s="184" t="s">
        <v>431</v>
      </c>
      <c r="H163" s="185">
        <v>4</v>
      </c>
      <c r="I163" s="186"/>
      <c r="J163" s="187">
        <f t="shared" si="40"/>
        <v>0</v>
      </c>
      <c r="K163" s="183" t="s">
        <v>1956</v>
      </c>
      <c r="L163" s="41"/>
      <c r="M163" s="188" t="s">
        <v>19</v>
      </c>
      <c r="N163" s="189" t="s">
        <v>47</v>
      </c>
      <c r="O163" s="66"/>
      <c r="P163" s="190">
        <f t="shared" si="41"/>
        <v>0</v>
      </c>
      <c r="Q163" s="190">
        <v>0</v>
      </c>
      <c r="R163" s="190">
        <f t="shared" si="42"/>
        <v>0</v>
      </c>
      <c r="S163" s="190">
        <v>0</v>
      </c>
      <c r="T163" s="191">
        <f t="shared" si="4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 t="shared" si="44"/>
        <v>0</v>
      </c>
      <c r="BF163" s="193">
        <f t="shared" si="45"/>
        <v>0</v>
      </c>
      <c r="BG163" s="193">
        <f t="shared" si="46"/>
        <v>0</v>
      </c>
      <c r="BH163" s="193">
        <f t="shared" si="47"/>
        <v>0</v>
      </c>
      <c r="BI163" s="193">
        <f t="shared" si="48"/>
        <v>0</v>
      </c>
      <c r="BJ163" s="19" t="s">
        <v>83</v>
      </c>
      <c r="BK163" s="193">
        <f t="shared" si="49"/>
        <v>0</v>
      </c>
      <c r="BL163" s="19" t="s">
        <v>389</v>
      </c>
      <c r="BM163" s="192" t="s">
        <v>1466</v>
      </c>
    </row>
    <row r="164" spans="1:65" s="2" customFormat="1" ht="24.2" customHeight="1">
      <c r="A164" s="36"/>
      <c r="B164" s="37"/>
      <c r="C164" s="181" t="s">
        <v>690</v>
      </c>
      <c r="D164" s="181" t="s">
        <v>384</v>
      </c>
      <c r="E164" s="182" t="s">
        <v>2089</v>
      </c>
      <c r="F164" s="183" t="s">
        <v>2090</v>
      </c>
      <c r="G164" s="184" t="s">
        <v>431</v>
      </c>
      <c r="H164" s="185">
        <v>6</v>
      </c>
      <c r="I164" s="186"/>
      <c r="J164" s="187">
        <f t="shared" si="40"/>
        <v>0</v>
      </c>
      <c r="K164" s="183" t="s">
        <v>1956</v>
      </c>
      <c r="L164" s="41"/>
      <c r="M164" s="188" t="s">
        <v>19</v>
      </c>
      <c r="N164" s="189" t="s">
        <v>47</v>
      </c>
      <c r="O164" s="66"/>
      <c r="P164" s="190">
        <f t="shared" si="41"/>
        <v>0</v>
      </c>
      <c r="Q164" s="190">
        <v>0</v>
      </c>
      <c r="R164" s="190">
        <f t="shared" si="42"/>
        <v>0</v>
      </c>
      <c r="S164" s="190">
        <v>0</v>
      </c>
      <c r="T164" s="191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si="44"/>
        <v>0</v>
      </c>
      <c r="BF164" s="193">
        <f t="shared" si="45"/>
        <v>0</v>
      </c>
      <c r="BG164" s="193">
        <f t="shared" si="46"/>
        <v>0</v>
      </c>
      <c r="BH164" s="193">
        <f t="shared" si="47"/>
        <v>0</v>
      </c>
      <c r="BI164" s="193">
        <f t="shared" si="48"/>
        <v>0</v>
      </c>
      <c r="BJ164" s="19" t="s">
        <v>83</v>
      </c>
      <c r="BK164" s="193">
        <f t="shared" si="49"/>
        <v>0</v>
      </c>
      <c r="BL164" s="19" t="s">
        <v>389</v>
      </c>
      <c r="BM164" s="192" t="s">
        <v>1467</v>
      </c>
    </row>
    <row r="165" spans="1:65" s="2" customFormat="1" ht="37.9" customHeight="1">
      <c r="A165" s="36"/>
      <c r="B165" s="37"/>
      <c r="C165" s="181" t="s">
        <v>696</v>
      </c>
      <c r="D165" s="181" t="s">
        <v>384</v>
      </c>
      <c r="E165" s="182" t="s">
        <v>2091</v>
      </c>
      <c r="F165" s="183" t="s">
        <v>2092</v>
      </c>
      <c r="G165" s="184" t="s">
        <v>431</v>
      </c>
      <c r="H165" s="185">
        <v>32</v>
      </c>
      <c r="I165" s="186"/>
      <c r="J165" s="187">
        <f t="shared" si="40"/>
        <v>0</v>
      </c>
      <c r="K165" s="183" t="s">
        <v>1956</v>
      </c>
      <c r="L165" s="41"/>
      <c r="M165" s="188" t="s">
        <v>19</v>
      </c>
      <c r="N165" s="189" t="s">
        <v>47</v>
      </c>
      <c r="O165" s="66"/>
      <c r="P165" s="190">
        <f t="shared" si="41"/>
        <v>0</v>
      </c>
      <c r="Q165" s="190">
        <v>0</v>
      </c>
      <c r="R165" s="190">
        <f t="shared" si="42"/>
        <v>0</v>
      </c>
      <c r="S165" s="190">
        <v>0</v>
      </c>
      <c r="T165" s="191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44"/>
        <v>0</v>
      </c>
      <c r="BF165" s="193">
        <f t="shared" si="45"/>
        <v>0</v>
      </c>
      <c r="BG165" s="193">
        <f t="shared" si="46"/>
        <v>0</v>
      </c>
      <c r="BH165" s="193">
        <f t="shared" si="47"/>
        <v>0</v>
      </c>
      <c r="BI165" s="193">
        <f t="shared" si="48"/>
        <v>0</v>
      </c>
      <c r="BJ165" s="19" t="s">
        <v>83</v>
      </c>
      <c r="BK165" s="193">
        <f t="shared" si="49"/>
        <v>0</v>
      </c>
      <c r="BL165" s="19" t="s">
        <v>389</v>
      </c>
      <c r="BM165" s="192" t="s">
        <v>1468</v>
      </c>
    </row>
    <row r="166" spans="1:65" s="2" customFormat="1" ht="24.2" customHeight="1">
      <c r="A166" s="36"/>
      <c r="B166" s="37"/>
      <c r="C166" s="181" t="s">
        <v>701</v>
      </c>
      <c r="D166" s="181" t="s">
        <v>384</v>
      </c>
      <c r="E166" s="182" t="s">
        <v>2093</v>
      </c>
      <c r="F166" s="183" t="s">
        <v>2094</v>
      </c>
      <c r="G166" s="184" t="s">
        <v>431</v>
      </c>
      <c r="H166" s="185">
        <v>18</v>
      </c>
      <c r="I166" s="186"/>
      <c r="J166" s="187">
        <f t="shared" si="40"/>
        <v>0</v>
      </c>
      <c r="K166" s="183" t="s">
        <v>1956</v>
      </c>
      <c r="L166" s="41"/>
      <c r="M166" s="188" t="s">
        <v>19</v>
      </c>
      <c r="N166" s="189" t="s">
        <v>47</v>
      </c>
      <c r="O166" s="66"/>
      <c r="P166" s="190">
        <f t="shared" si="41"/>
        <v>0</v>
      </c>
      <c r="Q166" s="190">
        <v>0</v>
      </c>
      <c r="R166" s="190">
        <f t="shared" si="42"/>
        <v>0</v>
      </c>
      <c r="S166" s="190">
        <v>0</v>
      </c>
      <c r="T166" s="191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44"/>
        <v>0</v>
      </c>
      <c r="BF166" s="193">
        <f t="shared" si="45"/>
        <v>0</v>
      </c>
      <c r="BG166" s="193">
        <f t="shared" si="46"/>
        <v>0</v>
      </c>
      <c r="BH166" s="193">
        <f t="shared" si="47"/>
        <v>0</v>
      </c>
      <c r="BI166" s="193">
        <f t="shared" si="48"/>
        <v>0</v>
      </c>
      <c r="BJ166" s="19" t="s">
        <v>83</v>
      </c>
      <c r="BK166" s="193">
        <f t="shared" si="49"/>
        <v>0</v>
      </c>
      <c r="BL166" s="19" t="s">
        <v>389</v>
      </c>
      <c r="BM166" s="192" t="s">
        <v>1471</v>
      </c>
    </row>
    <row r="167" spans="1:65" s="12" customFormat="1" ht="25.9" customHeight="1">
      <c r="B167" s="165"/>
      <c r="C167" s="166"/>
      <c r="D167" s="167" t="s">
        <v>75</v>
      </c>
      <c r="E167" s="168" t="s">
        <v>2095</v>
      </c>
      <c r="F167" s="168" t="s">
        <v>2096</v>
      </c>
      <c r="G167" s="166"/>
      <c r="H167" s="166"/>
      <c r="I167" s="169"/>
      <c r="J167" s="170">
        <f>BK167</f>
        <v>0</v>
      </c>
      <c r="K167" s="166"/>
      <c r="L167" s="171"/>
      <c r="M167" s="172"/>
      <c r="N167" s="173"/>
      <c r="O167" s="173"/>
      <c r="P167" s="174">
        <f>SUM(P168:P183)</f>
        <v>0</v>
      </c>
      <c r="Q167" s="173"/>
      <c r="R167" s="174">
        <f>SUM(R168:R183)</f>
        <v>0</v>
      </c>
      <c r="S167" s="173"/>
      <c r="T167" s="175">
        <f>SUM(T168:T183)</f>
        <v>0</v>
      </c>
      <c r="AR167" s="176" t="s">
        <v>83</v>
      </c>
      <c r="AT167" s="177" t="s">
        <v>75</v>
      </c>
      <c r="AU167" s="177" t="s">
        <v>76</v>
      </c>
      <c r="AY167" s="176" t="s">
        <v>381</v>
      </c>
      <c r="BK167" s="178">
        <f>SUM(BK168:BK183)</f>
        <v>0</v>
      </c>
    </row>
    <row r="168" spans="1:65" s="2" customFormat="1" ht="21.75" customHeight="1">
      <c r="A168" s="36"/>
      <c r="B168" s="37"/>
      <c r="C168" s="181" t="s">
        <v>705</v>
      </c>
      <c r="D168" s="181" t="s">
        <v>384</v>
      </c>
      <c r="E168" s="182" t="s">
        <v>2097</v>
      </c>
      <c r="F168" s="183" t="s">
        <v>2098</v>
      </c>
      <c r="G168" s="184" t="s">
        <v>431</v>
      </c>
      <c r="H168" s="185">
        <v>2</v>
      </c>
      <c r="I168" s="186"/>
      <c r="J168" s="187">
        <f t="shared" ref="J168:J183" si="50">ROUND(I168*H168,2)</f>
        <v>0</v>
      </c>
      <c r="K168" s="183" t="s">
        <v>1956</v>
      </c>
      <c r="L168" s="41"/>
      <c r="M168" s="188" t="s">
        <v>19</v>
      </c>
      <c r="N168" s="189" t="s">
        <v>47</v>
      </c>
      <c r="O168" s="66"/>
      <c r="P168" s="190">
        <f t="shared" ref="P168:P183" si="51">O168*H168</f>
        <v>0</v>
      </c>
      <c r="Q168" s="190">
        <v>0</v>
      </c>
      <c r="R168" s="190">
        <f t="shared" ref="R168:R183" si="52">Q168*H168</f>
        <v>0</v>
      </c>
      <c r="S168" s="190">
        <v>0</v>
      </c>
      <c r="T168" s="191">
        <f t="shared" ref="T168:T183" si="53"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ref="BE168:BE183" si="54">IF(N168="základní",J168,0)</f>
        <v>0</v>
      </c>
      <c r="BF168" s="193">
        <f t="shared" ref="BF168:BF183" si="55">IF(N168="snížená",J168,0)</f>
        <v>0</v>
      </c>
      <c r="BG168" s="193">
        <f t="shared" ref="BG168:BG183" si="56">IF(N168="zákl. přenesená",J168,0)</f>
        <v>0</v>
      </c>
      <c r="BH168" s="193">
        <f t="shared" ref="BH168:BH183" si="57">IF(N168="sníž. přenesená",J168,0)</f>
        <v>0</v>
      </c>
      <c r="BI168" s="193">
        <f t="shared" ref="BI168:BI183" si="58">IF(N168="nulová",J168,0)</f>
        <v>0</v>
      </c>
      <c r="BJ168" s="19" t="s">
        <v>83</v>
      </c>
      <c r="BK168" s="193">
        <f t="shared" ref="BK168:BK183" si="59">ROUND(I168*H168,2)</f>
        <v>0</v>
      </c>
      <c r="BL168" s="19" t="s">
        <v>389</v>
      </c>
      <c r="BM168" s="192" t="s">
        <v>1479</v>
      </c>
    </row>
    <row r="169" spans="1:65" s="2" customFormat="1" ht="16.5" customHeight="1">
      <c r="A169" s="36"/>
      <c r="B169" s="37"/>
      <c r="C169" s="181" t="s">
        <v>710</v>
      </c>
      <c r="D169" s="181" t="s">
        <v>384</v>
      </c>
      <c r="E169" s="182" t="s">
        <v>2099</v>
      </c>
      <c r="F169" s="183" t="s">
        <v>2100</v>
      </c>
      <c r="G169" s="184" t="s">
        <v>431</v>
      </c>
      <c r="H169" s="185">
        <v>2</v>
      </c>
      <c r="I169" s="186"/>
      <c r="J169" s="187">
        <f t="shared" si="50"/>
        <v>0</v>
      </c>
      <c r="K169" s="183" t="s">
        <v>1956</v>
      </c>
      <c r="L169" s="41"/>
      <c r="M169" s="188" t="s">
        <v>19</v>
      </c>
      <c r="N169" s="189" t="s">
        <v>47</v>
      </c>
      <c r="O169" s="66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19" t="s">
        <v>83</v>
      </c>
      <c r="BK169" s="193">
        <f t="shared" si="59"/>
        <v>0</v>
      </c>
      <c r="BL169" s="19" t="s">
        <v>389</v>
      </c>
      <c r="BM169" s="192" t="s">
        <v>1492</v>
      </c>
    </row>
    <row r="170" spans="1:65" s="2" customFormat="1" ht="16.5" customHeight="1">
      <c r="A170" s="36"/>
      <c r="B170" s="37"/>
      <c r="C170" s="181" t="s">
        <v>716</v>
      </c>
      <c r="D170" s="181" t="s">
        <v>384</v>
      </c>
      <c r="E170" s="182" t="s">
        <v>2101</v>
      </c>
      <c r="F170" s="183" t="s">
        <v>2102</v>
      </c>
      <c r="G170" s="184" t="s">
        <v>431</v>
      </c>
      <c r="H170" s="185">
        <v>4</v>
      </c>
      <c r="I170" s="186"/>
      <c r="J170" s="187">
        <f t="shared" si="50"/>
        <v>0</v>
      </c>
      <c r="K170" s="183" t="s">
        <v>1956</v>
      </c>
      <c r="L170" s="41"/>
      <c r="M170" s="188" t="s">
        <v>19</v>
      </c>
      <c r="N170" s="189" t="s">
        <v>47</v>
      </c>
      <c r="O170" s="66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19" t="s">
        <v>83</v>
      </c>
      <c r="BK170" s="193">
        <f t="shared" si="59"/>
        <v>0</v>
      </c>
      <c r="BL170" s="19" t="s">
        <v>389</v>
      </c>
      <c r="BM170" s="192" t="s">
        <v>1496</v>
      </c>
    </row>
    <row r="171" spans="1:65" s="2" customFormat="1" ht="24.2" customHeight="1">
      <c r="A171" s="36"/>
      <c r="B171" s="37"/>
      <c r="C171" s="181" t="s">
        <v>722</v>
      </c>
      <c r="D171" s="181" t="s">
        <v>384</v>
      </c>
      <c r="E171" s="182" t="s">
        <v>2103</v>
      </c>
      <c r="F171" s="183" t="s">
        <v>2104</v>
      </c>
      <c r="G171" s="184" t="s">
        <v>431</v>
      </c>
      <c r="H171" s="185">
        <v>2</v>
      </c>
      <c r="I171" s="186"/>
      <c r="J171" s="187">
        <f t="shared" si="50"/>
        <v>0</v>
      </c>
      <c r="K171" s="183" t="s">
        <v>1956</v>
      </c>
      <c r="L171" s="41"/>
      <c r="M171" s="188" t="s">
        <v>19</v>
      </c>
      <c r="N171" s="189" t="s">
        <v>47</v>
      </c>
      <c r="O171" s="66"/>
      <c r="P171" s="190">
        <f t="shared" si="51"/>
        <v>0</v>
      </c>
      <c r="Q171" s="190">
        <v>0</v>
      </c>
      <c r="R171" s="190">
        <f t="shared" si="52"/>
        <v>0</v>
      </c>
      <c r="S171" s="190">
        <v>0</v>
      </c>
      <c r="T171" s="191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54"/>
        <v>0</v>
      </c>
      <c r="BF171" s="193">
        <f t="shared" si="55"/>
        <v>0</v>
      </c>
      <c r="BG171" s="193">
        <f t="shared" si="56"/>
        <v>0</v>
      </c>
      <c r="BH171" s="193">
        <f t="shared" si="57"/>
        <v>0</v>
      </c>
      <c r="BI171" s="193">
        <f t="shared" si="58"/>
        <v>0</v>
      </c>
      <c r="BJ171" s="19" t="s">
        <v>83</v>
      </c>
      <c r="BK171" s="193">
        <f t="shared" si="59"/>
        <v>0</v>
      </c>
      <c r="BL171" s="19" t="s">
        <v>389</v>
      </c>
      <c r="BM171" s="192" t="s">
        <v>1499</v>
      </c>
    </row>
    <row r="172" spans="1:65" s="2" customFormat="1" ht="16.5" customHeight="1">
      <c r="A172" s="36"/>
      <c r="B172" s="37"/>
      <c r="C172" s="181" t="s">
        <v>726</v>
      </c>
      <c r="D172" s="181" t="s">
        <v>384</v>
      </c>
      <c r="E172" s="182" t="s">
        <v>2105</v>
      </c>
      <c r="F172" s="183" t="s">
        <v>2106</v>
      </c>
      <c r="G172" s="184" t="s">
        <v>431</v>
      </c>
      <c r="H172" s="185">
        <v>2</v>
      </c>
      <c r="I172" s="186"/>
      <c r="J172" s="187">
        <f t="shared" si="50"/>
        <v>0</v>
      </c>
      <c r="K172" s="183" t="s">
        <v>1956</v>
      </c>
      <c r="L172" s="41"/>
      <c r="M172" s="188" t="s">
        <v>19</v>
      </c>
      <c r="N172" s="189" t="s">
        <v>47</v>
      </c>
      <c r="O172" s="66"/>
      <c r="P172" s="190">
        <f t="shared" si="51"/>
        <v>0</v>
      </c>
      <c r="Q172" s="190">
        <v>0</v>
      </c>
      <c r="R172" s="190">
        <f t="shared" si="52"/>
        <v>0</v>
      </c>
      <c r="S172" s="190">
        <v>0</v>
      </c>
      <c r="T172" s="191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54"/>
        <v>0</v>
      </c>
      <c r="BF172" s="193">
        <f t="shared" si="55"/>
        <v>0</v>
      </c>
      <c r="BG172" s="193">
        <f t="shared" si="56"/>
        <v>0</v>
      </c>
      <c r="BH172" s="193">
        <f t="shared" si="57"/>
        <v>0</v>
      </c>
      <c r="BI172" s="193">
        <f t="shared" si="58"/>
        <v>0</v>
      </c>
      <c r="BJ172" s="19" t="s">
        <v>83</v>
      </c>
      <c r="BK172" s="193">
        <f t="shared" si="59"/>
        <v>0</v>
      </c>
      <c r="BL172" s="19" t="s">
        <v>389</v>
      </c>
      <c r="BM172" s="192" t="s">
        <v>1502</v>
      </c>
    </row>
    <row r="173" spans="1:65" s="2" customFormat="1" ht="24.2" customHeight="1">
      <c r="A173" s="36"/>
      <c r="B173" s="37"/>
      <c r="C173" s="181" t="s">
        <v>730</v>
      </c>
      <c r="D173" s="181" t="s">
        <v>384</v>
      </c>
      <c r="E173" s="182" t="s">
        <v>2107</v>
      </c>
      <c r="F173" s="183" t="s">
        <v>2108</v>
      </c>
      <c r="G173" s="184" t="s">
        <v>431</v>
      </c>
      <c r="H173" s="185">
        <v>2</v>
      </c>
      <c r="I173" s="186"/>
      <c r="J173" s="187">
        <f t="shared" si="50"/>
        <v>0</v>
      </c>
      <c r="K173" s="183" t="s">
        <v>1956</v>
      </c>
      <c r="L173" s="41"/>
      <c r="M173" s="188" t="s">
        <v>19</v>
      </c>
      <c r="N173" s="189" t="s">
        <v>47</v>
      </c>
      <c r="O173" s="66"/>
      <c r="P173" s="190">
        <f t="shared" si="51"/>
        <v>0</v>
      </c>
      <c r="Q173" s="190">
        <v>0</v>
      </c>
      <c r="R173" s="190">
        <f t="shared" si="52"/>
        <v>0</v>
      </c>
      <c r="S173" s="190">
        <v>0</v>
      </c>
      <c r="T173" s="191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54"/>
        <v>0</v>
      </c>
      <c r="BF173" s="193">
        <f t="shared" si="55"/>
        <v>0</v>
      </c>
      <c r="BG173" s="193">
        <f t="shared" si="56"/>
        <v>0</v>
      </c>
      <c r="BH173" s="193">
        <f t="shared" si="57"/>
        <v>0</v>
      </c>
      <c r="BI173" s="193">
        <f t="shared" si="58"/>
        <v>0</v>
      </c>
      <c r="BJ173" s="19" t="s">
        <v>83</v>
      </c>
      <c r="BK173" s="193">
        <f t="shared" si="59"/>
        <v>0</v>
      </c>
      <c r="BL173" s="19" t="s">
        <v>389</v>
      </c>
      <c r="BM173" s="192" t="s">
        <v>1505</v>
      </c>
    </row>
    <row r="174" spans="1:65" s="2" customFormat="1" ht="21.75" customHeight="1">
      <c r="A174" s="36"/>
      <c r="B174" s="37"/>
      <c r="C174" s="181" t="s">
        <v>734</v>
      </c>
      <c r="D174" s="181" t="s">
        <v>384</v>
      </c>
      <c r="E174" s="182" t="s">
        <v>2109</v>
      </c>
      <c r="F174" s="183" t="s">
        <v>2110</v>
      </c>
      <c r="G174" s="184" t="s">
        <v>431</v>
      </c>
      <c r="H174" s="185">
        <v>2</v>
      </c>
      <c r="I174" s="186"/>
      <c r="J174" s="187">
        <f t="shared" si="50"/>
        <v>0</v>
      </c>
      <c r="K174" s="183" t="s">
        <v>1956</v>
      </c>
      <c r="L174" s="41"/>
      <c r="M174" s="188" t="s">
        <v>19</v>
      </c>
      <c r="N174" s="189" t="s">
        <v>47</v>
      </c>
      <c r="O174" s="66"/>
      <c r="P174" s="190">
        <f t="shared" si="51"/>
        <v>0</v>
      </c>
      <c r="Q174" s="190">
        <v>0</v>
      </c>
      <c r="R174" s="190">
        <f t="shared" si="52"/>
        <v>0</v>
      </c>
      <c r="S174" s="190">
        <v>0</v>
      </c>
      <c r="T174" s="191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54"/>
        <v>0</v>
      </c>
      <c r="BF174" s="193">
        <f t="shared" si="55"/>
        <v>0</v>
      </c>
      <c r="BG174" s="193">
        <f t="shared" si="56"/>
        <v>0</v>
      </c>
      <c r="BH174" s="193">
        <f t="shared" si="57"/>
        <v>0</v>
      </c>
      <c r="BI174" s="193">
        <f t="shared" si="58"/>
        <v>0</v>
      </c>
      <c r="BJ174" s="19" t="s">
        <v>83</v>
      </c>
      <c r="BK174" s="193">
        <f t="shared" si="59"/>
        <v>0</v>
      </c>
      <c r="BL174" s="19" t="s">
        <v>389</v>
      </c>
      <c r="BM174" s="192" t="s">
        <v>1509</v>
      </c>
    </row>
    <row r="175" spans="1:65" s="2" customFormat="1" ht="24.2" customHeight="1">
      <c r="A175" s="36"/>
      <c r="B175" s="37"/>
      <c r="C175" s="181" t="s">
        <v>740</v>
      </c>
      <c r="D175" s="181" t="s">
        <v>384</v>
      </c>
      <c r="E175" s="182" t="s">
        <v>2111</v>
      </c>
      <c r="F175" s="183" t="s">
        <v>2112</v>
      </c>
      <c r="G175" s="184" t="s">
        <v>431</v>
      </c>
      <c r="H175" s="185">
        <v>2</v>
      </c>
      <c r="I175" s="186"/>
      <c r="J175" s="187">
        <f t="shared" si="50"/>
        <v>0</v>
      </c>
      <c r="K175" s="183" t="s">
        <v>1956</v>
      </c>
      <c r="L175" s="41"/>
      <c r="M175" s="188" t="s">
        <v>19</v>
      </c>
      <c r="N175" s="189" t="s">
        <v>47</v>
      </c>
      <c r="O175" s="66"/>
      <c r="P175" s="190">
        <f t="shared" si="51"/>
        <v>0</v>
      </c>
      <c r="Q175" s="190">
        <v>0</v>
      </c>
      <c r="R175" s="190">
        <f t="shared" si="52"/>
        <v>0</v>
      </c>
      <c r="S175" s="190">
        <v>0</v>
      </c>
      <c r="T175" s="191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 t="shared" si="54"/>
        <v>0</v>
      </c>
      <c r="BF175" s="193">
        <f t="shared" si="55"/>
        <v>0</v>
      </c>
      <c r="BG175" s="193">
        <f t="shared" si="56"/>
        <v>0</v>
      </c>
      <c r="BH175" s="193">
        <f t="shared" si="57"/>
        <v>0</v>
      </c>
      <c r="BI175" s="193">
        <f t="shared" si="58"/>
        <v>0</v>
      </c>
      <c r="BJ175" s="19" t="s">
        <v>83</v>
      </c>
      <c r="BK175" s="193">
        <f t="shared" si="59"/>
        <v>0</v>
      </c>
      <c r="BL175" s="19" t="s">
        <v>389</v>
      </c>
      <c r="BM175" s="192" t="s">
        <v>1512</v>
      </c>
    </row>
    <row r="176" spans="1:65" s="2" customFormat="1" ht="24.2" customHeight="1">
      <c r="A176" s="36"/>
      <c r="B176" s="37"/>
      <c r="C176" s="181" t="s">
        <v>745</v>
      </c>
      <c r="D176" s="181" t="s">
        <v>384</v>
      </c>
      <c r="E176" s="182" t="s">
        <v>2113</v>
      </c>
      <c r="F176" s="183" t="s">
        <v>2114</v>
      </c>
      <c r="G176" s="184" t="s">
        <v>431</v>
      </c>
      <c r="H176" s="185">
        <v>15</v>
      </c>
      <c r="I176" s="186"/>
      <c r="J176" s="187">
        <f t="shared" si="50"/>
        <v>0</v>
      </c>
      <c r="K176" s="183" t="s">
        <v>1956</v>
      </c>
      <c r="L176" s="41"/>
      <c r="M176" s="188" t="s">
        <v>19</v>
      </c>
      <c r="N176" s="189" t="s">
        <v>47</v>
      </c>
      <c r="O176" s="66"/>
      <c r="P176" s="190">
        <f t="shared" si="51"/>
        <v>0</v>
      </c>
      <c r="Q176" s="190">
        <v>0</v>
      </c>
      <c r="R176" s="190">
        <f t="shared" si="52"/>
        <v>0</v>
      </c>
      <c r="S176" s="190">
        <v>0</v>
      </c>
      <c r="T176" s="191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si="54"/>
        <v>0</v>
      </c>
      <c r="BF176" s="193">
        <f t="shared" si="55"/>
        <v>0</v>
      </c>
      <c r="BG176" s="193">
        <f t="shared" si="56"/>
        <v>0</v>
      </c>
      <c r="BH176" s="193">
        <f t="shared" si="57"/>
        <v>0</v>
      </c>
      <c r="BI176" s="193">
        <f t="shared" si="58"/>
        <v>0</v>
      </c>
      <c r="BJ176" s="19" t="s">
        <v>83</v>
      </c>
      <c r="BK176" s="193">
        <f t="shared" si="59"/>
        <v>0</v>
      </c>
      <c r="BL176" s="19" t="s">
        <v>389</v>
      </c>
      <c r="BM176" s="192" t="s">
        <v>1529</v>
      </c>
    </row>
    <row r="177" spans="1:65" s="2" customFormat="1" ht="24.2" customHeight="1">
      <c r="A177" s="36"/>
      <c r="B177" s="37"/>
      <c r="C177" s="181" t="s">
        <v>751</v>
      </c>
      <c r="D177" s="181" t="s">
        <v>384</v>
      </c>
      <c r="E177" s="182" t="s">
        <v>2115</v>
      </c>
      <c r="F177" s="183" t="s">
        <v>2116</v>
      </c>
      <c r="G177" s="184" t="s">
        <v>431</v>
      </c>
      <c r="H177" s="185">
        <v>1</v>
      </c>
      <c r="I177" s="186"/>
      <c r="J177" s="187">
        <f t="shared" si="50"/>
        <v>0</v>
      </c>
      <c r="K177" s="183" t="s">
        <v>1956</v>
      </c>
      <c r="L177" s="41"/>
      <c r="M177" s="188" t="s">
        <v>19</v>
      </c>
      <c r="N177" s="189" t="s">
        <v>47</v>
      </c>
      <c r="O177" s="66"/>
      <c r="P177" s="190">
        <f t="shared" si="51"/>
        <v>0</v>
      </c>
      <c r="Q177" s="190">
        <v>0</v>
      </c>
      <c r="R177" s="190">
        <f t="shared" si="52"/>
        <v>0</v>
      </c>
      <c r="S177" s="190">
        <v>0</v>
      </c>
      <c r="T177" s="191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54"/>
        <v>0</v>
      </c>
      <c r="BF177" s="193">
        <f t="shared" si="55"/>
        <v>0</v>
      </c>
      <c r="BG177" s="193">
        <f t="shared" si="56"/>
        <v>0</v>
      </c>
      <c r="BH177" s="193">
        <f t="shared" si="57"/>
        <v>0</v>
      </c>
      <c r="BI177" s="193">
        <f t="shared" si="58"/>
        <v>0</v>
      </c>
      <c r="BJ177" s="19" t="s">
        <v>83</v>
      </c>
      <c r="BK177" s="193">
        <f t="shared" si="59"/>
        <v>0</v>
      </c>
      <c r="BL177" s="19" t="s">
        <v>389</v>
      </c>
      <c r="BM177" s="192" t="s">
        <v>1532</v>
      </c>
    </row>
    <row r="178" spans="1:65" s="2" customFormat="1" ht="16.5" customHeight="1">
      <c r="A178" s="36"/>
      <c r="B178" s="37"/>
      <c r="C178" s="181" t="s">
        <v>756</v>
      </c>
      <c r="D178" s="181" t="s">
        <v>384</v>
      </c>
      <c r="E178" s="182" t="s">
        <v>2117</v>
      </c>
      <c r="F178" s="183" t="s">
        <v>2118</v>
      </c>
      <c r="G178" s="184" t="s">
        <v>431</v>
      </c>
      <c r="H178" s="185">
        <v>1</v>
      </c>
      <c r="I178" s="186"/>
      <c r="J178" s="187">
        <f t="shared" si="50"/>
        <v>0</v>
      </c>
      <c r="K178" s="183" t="s">
        <v>1956</v>
      </c>
      <c r="L178" s="41"/>
      <c r="M178" s="188" t="s">
        <v>19</v>
      </c>
      <c r="N178" s="189" t="s">
        <v>47</v>
      </c>
      <c r="O178" s="66"/>
      <c r="P178" s="190">
        <f t="shared" si="51"/>
        <v>0</v>
      </c>
      <c r="Q178" s="190">
        <v>0</v>
      </c>
      <c r="R178" s="190">
        <f t="shared" si="52"/>
        <v>0</v>
      </c>
      <c r="S178" s="190">
        <v>0</v>
      </c>
      <c r="T178" s="191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54"/>
        <v>0</v>
      </c>
      <c r="BF178" s="193">
        <f t="shared" si="55"/>
        <v>0</v>
      </c>
      <c r="BG178" s="193">
        <f t="shared" si="56"/>
        <v>0</v>
      </c>
      <c r="BH178" s="193">
        <f t="shared" si="57"/>
        <v>0</v>
      </c>
      <c r="BI178" s="193">
        <f t="shared" si="58"/>
        <v>0</v>
      </c>
      <c r="BJ178" s="19" t="s">
        <v>83</v>
      </c>
      <c r="BK178" s="193">
        <f t="shared" si="59"/>
        <v>0</v>
      </c>
      <c r="BL178" s="19" t="s">
        <v>389</v>
      </c>
      <c r="BM178" s="192" t="s">
        <v>1535</v>
      </c>
    </row>
    <row r="179" spans="1:65" s="2" customFormat="1" ht="16.5" customHeight="1">
      <c r="A179" s="36"/>
      <c r="B179" s="37"/>
      <c r="C179" s="181" t="s">
        <v>762</v>
      </c>
      <c r="D179" s="181" t="s">
        <v>384</v>
      </c>
      <c r="E179" s="182" t="s">
        <v>2119</v>
      </c>
      <c r="F179" s="183" t="s">
        <v>2120</v>
      </c>
      <c r="G179" s="184" t="s">
        <v>422</v>
      </c>
      <c r="H179" s="185">
        <v>60</v>
      </c>
      <c r="I179" s="186"/>
      <c r="J179" s="187">
        <f t="shared" si="50"/>
        <v>0</v>
      </c>
      <c r="K179" s="183" t="s">
        <v>1297</v>
      </c>
      <c r="L179" s="41"/>
      <c r="M179" s="188" t="s">
        <v>19</v>
      </c>
      <c r="N179" s="189" t="s">
        <v>47</v>
      </c>
      <c r="O179" s="66"/>
      <c r="P179" s="190">
        <f t="shared" si="51"/>
        <v>0</v>
      </c>
      <c r="Q179" s="190">
        <v>0</v>
      </c>
      <c r="R179" s="190">
        <f t="shared" si="52"/>
        <v>0</v>
      </c>
      <c r="S179" s="190">
        <v>0</v>
      </c>
      <c r="T179" s="191">
        <f t="shared" si="5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 t="shared" si="54"/>
        <v>0</v>
      </c>
      <c r="BF179" s="193">
        <f t="shared" si="55"/>
        <v>0</v>
      </c>
      <c r="BG179" s="193">
        <f t="shared" si="56"/>
        <v>0</v>
      </c>
      <c r="BH179" s="193">
        <f t="shared" si="57"/>
        <v>0</v>
      </c>
      <c r="BI179" s="193">
        <f t="shared" si="58"/>
        <v>0</v>
      </c>
      <c r="BJ179" s="19" t="s">
        <v>83</v>
      </c>
      <c r="BK179" s="193">
        <f t="shared" si="59"/>
        <v>0</v>
      </c>
      <c r="BL179" s="19" t="s">
        <v>389</v>
      </c>
      <c r="BM179" s="192" t="s">
        <v>1538</v>
      </c>
    </row>
    <row r="180" spans="1:65" s="2" customFormat="1" ht="16.5" customHeight="1">
      <c r="A180" s="36"/>
      <c r="B180" s="37"/>
      <c r="C180" s="181" t="s">
        <v>768</v>
      </c>
      <c r="D180" s="181" t="s">
        <v>384</v>
      </c>
      <c r="E180" s="182" t="s">
        <v>2121</v>
      </c>
      <c r="F180" s="183" t="s">
        <v>2122</v>
      </c>
      <c r="G180" s="184" t="s">
        <v>422</v>
      </c>
      <c r="H180" s="185">
        <v>60</v>
      </c>
      <c r="I180" s="186"/>
      <c r="J180" s="187">
        <f t="shared" si="50"/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 t="shared" si="51"/>
        <v>0</v>
      </c>
      <c r="Q180" s="190">
        <v>0</v>
      </c>
      <c r="R180" s="190">
        <f t="shared" si="52"/>
        <v>0</v>
      </c>
      <c r="S180" s="190">
        <v>0</v>
      </c>
      <c r="T180" s="191">
        <f t="shared" si="5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 t="shared" si="54"/>
        <v>0</v>
      </c>
      <c r="BF180" s="193">
        <f t="shared" si="55"/>
        <v>0</v>
      </c>
      <c r="BG180" s="193">
        <f t="shared" si="56"/>
        <v>0</v>
      </c>
      <c r="BH180" s="193">
        <f t="shared" si="57"/>
        <v>0</v>
      </c>
      <c r="BI180" s="193">
        <f t="shared" si="58"/>
        <v>0</v>
      </c>
      <c r="BJ180" s="19" t="s">
        <v>83</v>
      </c>
      <c r="BK180" s="193">
        <f t="shared" si="59"/>
        <v>0</v>
      </c>
      <c r="BL180" s="19" t="s">
        <v>389</v>
      </c>
      <c r="BM180" s="192" t="s">
        <v>1541</v>
      </c>
    </row>
    <row r="181" spans="1:65" s="2" customFormat="1" ht="16.5" customHeight="1">
      <c r="A181" s="36"/>
      <c r="B181" s="37"/>
      <c r="C181" s="181" t="s">
        <v>773</v>
      </c>
      <c r="D181" s="181" t="s">
        <v>384</v>
      </c>
      <c r="E181" s="182" t="s">
        <v>2123</v>
      </c>
      <c r="F181" s="183" t="s">
        <v>2124</v>
      </c>
      <c r="G181" s="184" t="s">
        <v>431</v>
      </c>
      <c r="H181" s="185">
        <v>4</v>
      </c>
      <c r="I181" s="186"/>
      <c r="J181" s="187">
        <f t="shared" si="50"/>
        <v>0</v>
      </c>
      <c r="K181" s="183" t="s">
        <v>1297</v>
      </c>
      <c r="L181" s="41"/>
      <c r="M181" s="188" t="s">
        <v>19</v>
      </c>
      <c r="N181" s="189" t="s">
        <v>47</v>
      </c>
      <c r="O181" s="66"/>
      <c r="P181" s="190">
        <f t="shared" si="51"/>
        <v>0</v>
      </c>
      <c r="Q181" s="190">
        <v>0</v>
      </c>
      <c r="R181" s="190">
        <f t="shared" si="52"/>
        <v>0</v>
      </c>
      <c r="S181" s="190">
        <v>0</v>
      </c>
      <c r="T181" s="191">
        <f t="shared" si="5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 t="shared" si="54"/>
        <v>0</v>
      </c>
      <c r="BF181" s="193">
        <f t="shared" si="55"/>
        <v>0</v>
      </c>
      <c r="BG181" s="193">
        <f t="shared" si="56"/>
        <v>0</v>
      </c>
      <c r="BH181" s="193">
        <f t="shared" si="57"/>
        <v>0</v>
      </c>
      <c r="BI181" s="193">
        <f t="shared" si="58"/>
        <v>0</v>
      </c>
      <c r="BJ181" s="19" t="s">
        <v>83</v>
      </c>
      <c r="BK181" s="193">
        <f t="shared" si="59"/>
        <v>0</v>
      </c>
      <c r="BL181" s="19" t="s">
        <v>389</v>
      </c>
      <c r="BM181" s="192" t="s">
        <v>1544</v>
      </c>
    </row>
    <row r="182" spans="1:65" s="2" customFormat="1" ht="16.5" customHeight="1">
      <c r="A182" s="36"/>
      <c r="B182" s="37"/>
      <c r="C182" s="181" t="s">
        <v>781</v>
      </c>
      <c r="D182" s="181" t="s">
        <v>384</v>
      </c>
      <c r="E182" s="182" t="s">
        <v>2125</v>
      </c>
      <c r="F182" s="183" t="s">
        <v>2126</v>
      </c>
      <c r="G182" s="184" t="s">
        <v>422</v>
      </c>
      <c r="H182" s="185">
        <v>90</v>
      </c>
      <c r="I182" s="186"/>
      <c r="J182" s="187">
        <f t="shared" si="50"/>
        <v>0</v>
      </c>
      <c r="K182" s="183" t="s">
        <v>1297</v>
      </c>
      <c r="L182" s="41"/>
      <c r="M182" s="188" t="s">
        <v>19</v>
      </c>
      <c r="N182" s="189" t="s">
        <v>47</v>
      </c>
      <c r="O182" s="66"/>
      <c r="P182" s="190">
        <f t="shared" si="51"/>
        <v>0</v>
      </c>
      <c r="Q182" s="190">
        <v>0</v>
      </c>
      <c r="R182" s="190">
        <f t="shared" si="52"/>
        <v>0</v>
      </c>
      <c r="S182" s="190">
        <v>0</v>
      </c>
      <c r="T182" s="191">
        <f t="shared" si="5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 t="shared" si="54"/>
        <v>0</v>
      </c>
      <c r="BF182" s="193">
        <f t="shared" si="55"/>
        <v>0</v>
      </c>
      <c r="BG182" s="193">
        <f t="shared" si="56"/>
        <v>0</v>
      </c>
      <c r="BH182" s="193">
        <f t="shared" si="57"/>
        <v>0</v>
      </c>
      <c r="BI182" s="193">
        <f t="shared" si="58"/>
        <v>0</v>
      </c>
      <c r="BJ182" s="19" t="s">
        <v>83</v>
      </c>
      <c r="BK182" s="193">
        <f t="shared" si="59"/>
        <v>0</v>
      </c>
      <c r="BL182" s="19" t="s">
        <v>389</v>
      </c>
      <c r="BM182" s="192" t="s">
        <v>1549</v>
      </c>
    </row>
    <row r="183" spans="1:65" s="2" customFormat="1" ht="78" customHeight="1">
      <c r="A183" s="36"/>
      <c r="B183" s="37"/>
      <c r="C183" s="181" t="s">
        <v>786</v>
      </c>
      <c r="D183" s="181" t="s">
        <v>384</v>
      </c>
      <c r="E183" s="182" t="s">
        <v>2127</v>
      </c>
      <c r="F183" s="183" t="s">
        <v>2128</v>
      </c>
      <c r="G183" s="184" t="s">
        <v>422</v>
      </c>
      <c r="H183" s="185">
        <v>90</v>
      </c>
      <c r="I183" s="186"/>
      <c r="J183" s="187">
        <f t="shared" si="50"/>
        <v>0</v>
      </c>
      <c r="K183" s="183" t="s">
        <v>1297</v>
      </c>
      <c r="L183" s="41"/>
      <c r="M183" s="188" t="s">
        <v>19</v>
      </c>
      <c r="N183" s="189" t="s">
        <v>47</v>
      </c>
      <c r="O183" s="66"/>
      <c r="P183" s="190">
        <f t="shared" si="51"/>
        <v>0</v>
      </c>
      <c r="Q183" s="190">
        <v>0</v>
      </c>
      <c r="R183" s="190">
        <f t="shared" si="52"/>
        <v>0</v>
      </c>
      <c r="S183" s="190">
        <v>0</v>
      </c>
      <c r="T183" s="191">
        <f t="shared" si="5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 t="shared" si="54"/>
        <v>0</v>
      </c>
      <c r="BF183" s="193">
        <f t="shared" si="55"/>
        <v>0</v>
      </c>
      <c r="BG183" s="193">
        <f t="shared" si="56"/>
        <v>0</v>
      </c>
      <c r="BH183" s="193">
        <f t="shared" si="57"/>
        <v>0</v>
      </c>
      <c r="BI183" s="193">
        <f t="shared" si="58"/>
        <v>0</v>
      </c>
      <c r="BJ183" s="19" t="s">
        <v>83</v>
      </c>
      <c r="BK183" s="193">
        <f t="shared" si="59"/>
        <v>0</v>
      </c>
      <c r="BL183" s="19" t="s">
        <v>389</v>
      </c>
      <c r="BM183" s="192" t="s">
        <v>1552</v>
      </c>
    </row>
    <row r="184" spans="1:65" s="12" customFormat="1" ht="25.9" customHeight="1">
      <c r="B184" s="165"/>
      <c r="C184" s="166"/>
      <c r="D184" s="167" t="s">
        <v>75</v>
      </c>
      <c r="E184" s="168" t="s">
        <v>2129</v>
      </c>
      <c r="F184" s="168" t="s">
        <v>2130</v>
      </c>
      <c r="G184" s="166"/>
      <c r="H184" s="166"/>
      <c r="I184" s="169"/>
      <c r="J184" s="170">
        <f>BK184</f>
        <v>0</v>
      </c>
      <c r="K184" s="166"/>
      <c r="L184" s="171"/>
      <c r="M184" s="172"/>
      <c r="N184" s="173"/>
      <c r="O184" s="173"/>
      <c r="P184" s="174">
        <f>SUM(P185:P199)</f>
        <v>0</v>
      </c>
      <c r="Q184" s="173"/>
      <c r="R184" s="174">
        <f>SUM(R185:R199)</f>
        <v>0</v>
      </c>
      <c r="S184" s="173"/>
      <c r="T184" s="175">
        <f>SUM(T185:T199)</f>
        <v>0</v>
      </c>
      <c r="AR184" s="176" t="s">
        <v>83</v>
      </c>
      <c r="AT184" s="177" t="s">
        <v>75</v>
      </c>
      <c r="AU184" s="177" t="s">
        <v>76</v>
      </c>
      <c r="AY184" s="176" t="s">
        <v>381</v>
      </c>
      <c r="BK184" s="178">
        <f>SUM(BK185:BK199)</f>
        <v>0</v>
      </c>
    </row>
    <row r="185" spans="1:65" s="2" customFormat="1" ht="16.5" customHeight="1">
      <c r="A185" s="36"/>
      <c r="B185" s="37"/>
      <c r="C185" s="181" t="s">
        <v>792</v>
      </c>
      <c r="D185" s="181" t="s">
        <v>384</v>
      </c>
      <c r="E185" s="182" t="s">
        <v>2131</v>
      </c>
      <c r="F185" s="183" t="s">
        <v>2132</v>
      </c>
      <c r="G185" s="184" t="s">
        <v>431</v>
      </c>
      <c r="H185" s="185">
        <v>98</v>
      </c>
      <c r="I185" s="186"/>
      <c r="J185" s="187">
        <f>ROUND(I185*H185,2)</f>
        <v>0</v>
      </c>
      <c r="K185" s="183" t="s">
        <v>1297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1558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2133</v>
      </c>
      <c r="G186" s="206"/>
      <c r="H186" s="209">
        <v>98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83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5" customFormat="1">
      <c r="B187" s="216"/>
      <c r="C187" s="217"/>
      <c r="D187" s="196" t="s">
        <v>391</v>
      </c>
      <c r="E187" s="218" t="s">
        <v>19</v>
      </c>
      <c r="F187" s="219" t="s">
        <v>394</v>
      </c>
      <c r="G187" s="217"/>
      <c r="H187" s="220">
        <v>98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391</v>
      </c>
      <c r="AU187" s="226" t="s">
        <v>83</v>
      </c>
      <c r="AV187" s="15" t="s">
        <v>389</v>
      </c>
      <c r="AW187" s="15" t="s">
        <v>37</v>
      </c>
      <c r="AX187" s="15" t="s">
        <v>83</v>
      </c>
      <c r="AY187" s="226" t="s">
        <v>381</v>
      </c>
    </row>
    <row r="188" spans="1:65" s="2" customFormat="1" ht="24.2" customHeight="1">
      <c r="A188" s="36"/>
      <c r="B188" s="37"/>
      <c r="C188" s="181" t="s">
        <v>797</v>
      </c>
      <c r="D188" s="181" t="s">
        <v>384</v>
      </c>
      <c r="E188" s="182" t="s">
        <v>2134</v>
      </c>
      <c r="F188" s="183" t="s">
        <v>2135</v>
      </c>
      <c r="G188" s="184" t="s">
        <v>431</v>
      </c>
      <c r="H188" s="185">
        <v>1</v>
      </c>
      <c r="I188" s="186"/>
      <c r="J188" s="187">
        <f t="shared" ref="J188:J199" si="60">ROUND(I188*H188,2)</f>
        <v>0</v>
      </c>
      <c r="K188" s="183" t="s">
        <v>1956</v>
      </c>
      <c r="L188" s="41"/>
      <c r="M188" s="188" t="s">
        <v>19</v>
      </c>
      <c r="N188" s="189" t="s">
        <v>47</v>
      </c>
      <c r="O188" s="66"/>
      <c r="P188" s="190">
        <f t="shared" ref="P188:P199" si="61">O188*H188</f>
        <v>0</v>
      </c>
      <c r="Q188" s="190">
        <v>0</v>
      </c>
      <c r="R188" s="190">
        <f t="shared" ref="R188:R199" si="62">Q188*H188</f>
        <v>0</v>
      </c>
      <c r="S188" s="190">
        <v>0</v>
      </c>
      <c r="T188" s="191">
        <f t="shared" ref="T188:T199" si="63"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ref="BE188:BE199" si="64">IF(N188="základní",J188,0)</f>
        <v>0</v>
      </c>
      <c r="BF188" s="193">
        <f t="shared" ref="BF188:BF199" si="65">IF(N188="snížená",J188,0)</f>
        <v>0</v>
      </c>
      <c r="BG188" s="193">
        <f t="shared" ref="BG188:BG199" si="66">IF(N188="zákl. přenesená",J188,0)</f>
        <v>0</v>
      </c>
      <c r="BH188" s="193">
        <f t="shared" ref="BH188:BH199" si="67">IF(N188="sníž. přenesená",J188,0)</f>
        <v>0</v>
      </c>
      <c r="BI188" s="193">
        <f t="shared" ref="BI188:BI199" si="68">IF(N188="nulová",J188,0)</f>
        <v>0</v>
      </c>
      <c r="BJ188" s="19" t="s">
        <v>83</v>
      </c>
      <c r="BK188" s="193">
        <f t="shared" ref="BK188:BK199" si="69">ROUND(I188*H188,2)</f>
        <v>0</v>
      </c>
      <c r="BL188" s="19" t="s">
        <v>389</v>
      </c>
      <c r="BM188" s="192" t="s">
        <v>1561</v>
      </c>
    </row>
    <row r="189" spans="1:65" s="2" customFormat="1" ht="24.2" customHeight="1">
      <c r="A189" s="36"/>
      <c r="B189" s="37"/>
      <c r="C189" s="181" t="s">
        <v>803</v>
      </c>
      <c r="D189" s="181" t="s">
        <v>384</v>
      </c>
      <c r="E189" s="182" t="s">
        <v>2136</v>
      </c>
      <c r="F189" s="183" t="s">
        <v>2137</v>
      </c>
      <c r="G189" s="184" t="s">
        <v>431</v>
      </c>
      <c r="H189" s="185">
        <v>33</v>
      </c>
      <c r="I189" s="186"/>
      <c r="J189" s="187">
        <f t="shared" si="60"/>
        <v>0</v>
      </c>
      <c r="K189" s="183" t="s">
        <v>1956</v>
      </c>
      <c r="L189" s="41"/>
      <c r="M189" s="188" t="s">
        <v>19</v>
      </c>
      <c r="N189" s="189" t="s">
        <v>47</v>
      </c>
      <c r="O189" s="66"/>
      <c r="P189" s="190">
        <f t="shared" si="61"/>
        <v>0</v>
      </c>
      <c r="Q189" s="190">
        <v>0</v>
      </c>
      <c r="R189" s="190">
        <f t="shared" si="62"/>
        <v>0</v>
      </c>
      <c r="S189" s="190">
        <v>0</v>
      </c>
      <c r="T189" s="191">
        <f t="shared" si="6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64"/>
        <v>0</v>
      </c>
      <c r="BF189" s="193">
        <f t="shared" si="65"/>
        <v>0</v>
      </c>
      <c r="BG189" s="193">
        <f t="shared" si="66"/>
        <v>0</v>
      </c>
      <c r="BH189" s="193">
        <f t="shared" si="67"/>
        <v>0</v>
      </c>
      <c r="BI189" s="193">
        <f t="shared" si="68"/>
        <v>0</v>
      </c>
      <c r="BJ189" s="19" t="s">
        <v>83</v>
      </c>
      <c r="BK189" s="193">
        <f t="shared" si="69"/>
        <v>0</v>
      </c>
      <c r="BL189" s="19" t="s">
        <v>389</v>
      </c>
      <c r="BM189" s="192" t="s">
        <v>1564</v>
      </c>
    </row>
    <row r="190" spans="1:65" s="2" customFormat="1" ht="24.2" customHeight="1">
      <c r="A190" s="36"/>
      <c r="B190" s="37"/>
      <c r="C190" s="181" t="s">
        <v>808</v>
      </c>
      <c r="D190" s="181" t="s">
        <v>384</v>
      </c>
      <c r="E190" s="182" t="s">
        <v>2138</v>
      </c>
      <c r="F190" s="183" t="s">
        <v>2139</v>
      </c>
      <c r="G190" s="184" t="s">
        <v>431</v>
      </c>
      <c r="H190" s="185">
        <v>4</v>
      </c>
      <c r="I190" s="186"/>
      <c r="J190" s="187">
        <f t="shared" si="60"/>
        <v>0</v>
      </c>
      <c r="K190" s="183" t="s">
        <v>1956</v>
      </c>
      <c r="L190" s="41"/>
      <c r="M190" s="188" t="s">
        <v>19</v>
      </c>
      <c r="N190" s="189" t="s">
        <v>47</v>
      </c>
      <c r="O190" s="66"/>
      <c r="P190" s="190">
        <f t="shared" si="61"/>
        <v>0</v>
      </c>
      <c r="Q190" s="190">
        <v>0</v>
      </c>
      <c r="R190" s="190">
        <f t="shared" si="62"/>
        <v>0</v>
      </c>
      <c r="S190" s="190">
        <v>0</v>
      </c>
      <c r="T190" s="191">
        <f t="shared" si="6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64"/>
        <v>0</v>
      </c>
      <c r="BF190" s="193">
        <f t="shared" si="65"/>
        <v>0</v>
      </c>
      <c r="BG190" s="193">
        <f t="shared" si="66"/>
        <v>0</v>
      </c>
      <c r="BH190" s="193">
        <f t="shared" si="67"/>
        <v>0</v>
      </c>
      <c r="BI190" s="193">
        <f t="shared" si="68"/>
        <v>0</v>
      </c>
      <c r="BJ190" s="19" t="s">
        <v>83</v>
      </c>
      <c r="BK190" s="193">
        <f t="shared" si="69"/>
        <v>0</v>
      </c>
      <c r="BL190" s="19" t="s">
        <v>389</v>
      </c>
      <c r="BM190" s="192" t="s">
        <v>1567</v>
      </c>
    </row>
    <row r="191" spans="1:65" s="2" customFormat="1" ht="24.2" customHeight="1">
      <c r="A191" s="36"/>
      <c r="B191" s="37"/>
      <c r="C191" s="181" t="s">
        <v>813</v>
      </c>
      <c r="D191" s="181" t="s">
        <v>384</v>
      </c>
      <c r="E191" s="182" t="s">
        <v>2140</v>
      </c>
      <c r="F191" s="183" t="s">
        <v>2141</v>
      </c>
      <c r="G191" s="184" t="s">
        <v>431</v>
      </c>
      <c r="H191" s="185">
        <v>4</v>
      </c>
      <c r="I191" s="186"/>
      <c r="J191" s="187">
        <f t="shared" si="60"/>
        <v>0</v>
      </c>
      <c r="K191" s="183" t="s">
        <v>1956</v>
      </c>
      <c r="L191" s="41"/>
      <c r="M191" s="188" t="s">
        <v>19</v>
      </c>
      <c r="N191" s="189" t="s">
        <v>47</v>
      </c>
      <c r="O191" s="66"/>
      <c r="P191" s="190">
        <f t="shared" si="61"/>
        <v>0</v>
      </c>
      <c r="Q191" s="190">
        <v>0</v>
      </c>
      <c r="R191" s="190">
        <f t="shared" si="62"/>
        <v>0</v>
      </c>
      <c r="S191" s="190">
        <v>0</v>
      </c>
      <c r="T191" s="191">
        <f t="shared" si="6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64"/>
        <v>0</v>
      </c>
      <c r="BF191" s="193">
        <f t="shared" si="65"/>
        <v>0</v>
      </c>
      <c r="BG191" s="193">
        <f t="shared" si="66"/>
        <v>0</v>
      </c>
      <c r="BH191" s="193">
        <f t="shared" si="67"/>
        <v>0</v>
      </c>
      <c r="BI191" s="193">
        <f t="shared" si="68"/>
        <v>0</v>
      </c>
      <c r="BJ191" s="19" t="s">
        <v>83</v>
      </c>
      <c r="BK191" s="193">
        <f t="shared" si="69"/>
        <v>0</v>
      </c>
      <c r="BL191" s="19" t="s">
        <v>389</v>
      </c>
      <c r="BM191" s="192" t="s">
        <v>1570</v>
      </c>
    </row>
    <row r="192" spans="1:65" s="2" customFormat="1" ht="24.2" customHeight="1">
      <c r="A192" s="36"/>
      <c r="B192" s="37"/>
      <c r="C192" s="181" t="s">
        <v>817</v>
      </c>
      <c r="D192" s="181" t="s">
        <v>384</v>
      </c>
      <c r="E192" s="182" t="s">
        <v>2142</v>
      </c>
      <c r="F192" s="183" t="s">
        <v>2143</v>
      </c>
      <c r="G192" s="184" t="s">
        <v>431</v>
      </c>
      <c r="H192" s="185">
        <v>15</v>
      </c>
      <c r="I192" s="186"/>
      <c r="J192" s="187">
        <f t="shared" si="60"/>
        <v>0</v>
      </c>
      <c r="K192" s="183" t="s">
        <v>1956</v>
      </c>
      <c r="L192" s="41"/>
      <c r="M192" s="188" t="s">
        <v>19</v>
      </c>
      <c r="N192" s="189" t="s">
        <v>47</v>
      </c>
      <c r="O192" s="66"/>
      <c r="P192" s="190">
        <f t="shared" si="61"/>
        <v>0</v>
      </c>
      <c r="Q192" s="190">
        <v>0</v>
      </c>
      <c r="R192" s="190">
        <f t="shared" si="62"/>
        <v>0</v>
      </c>
      <c r="S192" s="190">
        <v>0</v>
      </c>
      <c r="T192" s="191">
        <f t="shared" si="6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64"/>
        <v>0</v>
      </c>
      <c r="BF192" s="193">
        <f t="shared" si="65"/>
        <v>0</v>
      </c>
      <c r="BG192" s="193">
        <f t="shared" si="66"/>
        <v>0</v>
      </c>
      <c r="BH192" s="193">
        <f t="shared" si="67"/>
        <v>0</v>
      </c>
      <c r="BI192" s="193">
        <f t="shared" si="68"/>
        <v>0</v>
      </c>
      <c r="BJ192" s="19" t="s">
        <v>83</v>
      </c>
      <c r="BK192" s="193">
        <f t="shared" si="69"/>
        <v>0</v>
      </c>
      <c r="BL192" s="19" t="s">
        <v>389</v>
      </c>
      <c r="BM192" s="192" t="s">
        <v>1573</v>
      </c>
    </row>
    <row r="193" spans="1:65" s="2" customFormat="1" ht="24.2" customHeight="1">
      <c r="A193" s="36"/>
      <c r="B193" s="37"/>
      <c r="C193" s="181" t="s">
        <v>823</v>
      </c>
      <c r="D193" s="181" t="s">
        <v>384</v>
      </c>
      <c r="E193" s="182" t="s">
        <v>2144</v>
      </c>
      <c r="F193" s="183" t="s">
        <v>2145</v>
      </c>
      <c r="G193" s="184" t="s">
        <v>431</v>
      </c>
      <c r="H193" s="185">
        <v>10</v>
      </c>
      <c r="I193" s="186"/>
      <c r="J193" s="187">
        <f t="shared" si="60"/>
        <v>0</v>
      </c>
      <c r="K193" s="183" t="s">
        <v>1956</v>
      </c>
      <c r="L193" s="41"/>
      <c r="M193" s="188" t="s">
        <v>19</v>
      </c>
      <c r="N193" s="189" t="s">
        <v>47</v>
      </c>
      <c r="O193" s="66"/>
      <c r="P193" s="190">
        <f t="shared" si="61"/>
        <v>0</v>
      </c>
      <c r="Q193" s="190">
        <v>0</v>
      </c>
      <c r="R193" s="190">
        <f t="shared" si="62"/>
        <v>0</v>
      </c>
      <c r="S193" s="190">
        <v>0</v>
      </c>
      <c r="T193" s="191">
        <f t="shared" si="6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 t="shared" si="64"/>
        <v>0</v>
      </c>
      <c r="BF193" s="193">
        <f t="shared" si="65"/>
        <v>0</v>
      </c>
      <c r="BG193" s="193">
        <f t="shared" si="66"/>
        <v>0</v>
      </c>
      <c r="BH193" s="193">
        <f t="shared" si="67"/>
        <v>0</v>
      </c>
      <c r="BI193" s="193">
        <f t="shared" si="68"/>
        <v>0</v>
      </c>
      <c r="BJ193" s="19" t="s">
        <v>83</v>
      </c>
      <c r="BK193" s="193">
        <f t="shared" si="69"/>
        <v>0</v>
      </c>
      <c r="BL193" s="19" t="s">
        <v>389</v>
      </c>
      <c r="BM193" s="192" t="s">
        <v>1579</v>
      </c>
    </row>
    <row r="194" spans="1:65" s="2" customFormat="1" ht="33" customHeight="1">
      <c r="A194" s="36"/>
      <c r="B194" s="37"/>
      <c r="C194" s="181" t="s">
        <v>829</v>
      </c>
      <c r="D194" s="181" t="s">
        <v>384</v>
      </c>
      <c r="E194" s="182" t="s">
        <v>2146</v>
      </c>
      <c r="F194" s="183" t="s">
        <v>2147</v>
      </c>
      <c r="G194" s="184" t="s">
        <v>431</v>
      </c>
      <c r="H194" s="185">
        <v>10</v>
      </c>
      <c r="I194" s="186"/>
      <c r="J194" s="187">
        <f t="shared" si="60"/>
        <v>0</v>
      </c>
      <c r="K194" s="183" t="s">
        <v>1956</v>
      </c>
      <c r="L194" s="41"/>
      <c r="M194" s="188" t="s">
        <v>19</v>
      </c>
      <c r="N194" s="189" t="s">
        <v>47</v>
      </c>
      <c r="O194" s="66"/>
      <c r="P194" s="190">
        <f t="shared" si="61"/>
        <v>0</v>
      </c>
      <c r="Q194" s="190">
        <v>0</v>
      </c>
      <c r="R194" s="190">
        <f t="shared" si="62"/>
        <v>0</v>
      </c>
      <c r="S194" s="190">
        <v>0</v>
      </c>
      <c r="T194" s="191">
        <f t="shared" si="6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 t="shared" si="64"/>
        <v>0</v>
      </c>
      <c r="BF194" s="193">
        <f t="shared" si="65"/>
        <v>0</v>
      </c>
      <c r="BG194" s="193">
        <f t="shared" si="66"/>
        <v>0</v>
      </c>
      <c r="BH194" s="193">
        <f t="shared" si="67"/>
        <v>0</v>
      </c>
      <c r="BI194" s="193">
        <f t="shared" si="68"/>
        <v>0</v>
      </c>
      <c r="BJ194" s="19" t="s">
        <v>83</v>
      </c>
      <c r="BK194" s="193">
        <f t="shared" si="69"/>
        <v>0</v>
      </c>
      <c r="BL194" s="19" t="s">
        <v>389</v>
      </c>
      <c r="BM194" s="192" t="s">
        <v>1583</v>
      </c>
    </row>
    <row r="195" spans="1:65" s="2" customFormat="1" ht="24.2" customHeight="1">
      <c r="A195" s="36"/>
      <c r="B195" s="37"/>
      <c r="C195" s="181" t="s">
        <v>834</v>
      </c>
      <c r="D195" s="181" t="s">
        <v>384</v>
      </c>
      <c r="E195" s="182" t="s">
        <v>2148</v>
      </c>
      <c r="F195" s="183" t="s">
        <v>2149</v>
      </c>
      <c r="G195" s="184" t="s">
        <v>431</v>
      </c>
      <c r="H195" s="185">
        <v>3</v>
      </c>
      <c r="I195" s="186"/>
      <c r="J195" s="187">
        <f t="shared" si="60"/>
        <v>0</v>
      </c>
      <c r="K195" s="183" t="s">
        <v>1956</v>
      </c>
      <c r="L195" s="41"/>
      <c r="M195" s="188" t="s">
        <v>19</v>
      </c>
      <c r="N195" s="189" t="s">
        <v>47</v>
      </c>
      <c r="O195" s="66"/>
      <c r="P195" s="190">
        <f t="shared" si="61"/>
        <v>0</v>
      </c>
      <c r="Q195" s="190">
        <v>0</v>
      </c>
      <c r="R195" s="190">
        <f t="shared" si="62"/>
        <v>0</v>
      </c>
      <c r="S195" s="190">
        <v>0</v>
      </c>
      <c r="T195" s="191">
        <f t="shared" si="6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83</v>
      </c>
      <c r="AY195" s="19" t="s">
        <v>381</v>
      </c>
      <c r="BE195" s="193">
        <f t="shared" si="64"/>
        <v>0</v>
      </c>
      <c r="BF195" s="193">
        <f t="shared" si="65"/>
        <v>0</v>
      </c>
      <c r="BG195" s="193">
        <f t="shared" si="66"/>
        <v>0</v>
      </c>
      <c r="BH195" s="193">
        <f t="shared" si="67"/>
        <v>0</v>
      </c>
      <c r="BI195" s="193">
        <f t="shared" si="68"/>
        <v>0</v>
      </c>
      <c r="BJ195" s="19" t="s">
        <v>83</v>
      </c>
      <c r="BK195" s="193">
        <f t="shared" si="69"/>
        <v>0</v>
      </c>
      <c r="BL195" s="19" t="s">
        <v>389</v>
      </c>
      <c r="BM195" s="192" t="s">
        <v>1587</v>
      </c>
    </row>
    <row r="196" spans="1:65" s="2" customFormat="1" ht="24.2" customHeight="1">
      <c r="A196" s="36"/>
      <c r="B196" s="37"/>
      <c r="C196" s="181" t="s">
        <v>845</v>
      </c>
      <c r="D196" s="181" t="s">
        <v>384</v>
      </c>
      <c r="E196" s="182" t="s">
        <v>2150</v>
      </c>
      <c r="F196" s="183" t="s">
        <v>2151</v>
      </c>
      <c r="G196" s="184" t="s">
        <v>431</v>
      </c>
      <c r="H196" s="185">
        <v>4</v>
      </c>
      <c r="I196" s="186"/>
      <c r="J196" s="187">
        <f t="shared" si="60"/>
        <v>0</v>
      </c>
      <c r="K196" s="183" t="s">
        <v>1956</v>
      </c>
      <c r="L196" s="41"/>
      <c r="M196" s="188" t="s">
        <v>19</v>
      </c>
      <c r="N196" s="189" t="s">
        <v>47</v>
      </c>
      <c r="O196" s="66"/>
      <c r="P196" s="190">
        <f t="shared" si="61"/>
        <v>0</v>
      </c>
      <c r="Q196" s="190">
        <v>0</v>
      </c>
      <c r="R196" s="190">
        <f t="shared" si="62"/>
        <v>0</v>
      </c>
      <c r="S196" s="190">
        <v>0</v>
      </c>
      <c r="T196" s="191">
        <f t="shared" si="6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 t="shared" si="64"/>
        <v>0</v>
      </c>
      <c r="BF196" s="193">
        <f t="shared" si="65"/>
        <v>0</v>
      </c>
      <c r="BG196" s="193">
        <f t="shared" si="66"/>
        <v>0</v>
      </c>
      <c r="BH196" s="193">
        <f t="shared" si="67"/>
        <v>0</v>
      </c>
      <c r="BI196" s="193">
        <f t="shared" si="68"/>
        <v>0</v>
      </c>
      <c r="BJ196" s="19" t="s">
        <v>83</v>
      </c>
      <c r="BK196" s="193">
        <f t="shared" si="69"/>
        <v>0</v>
      </c>
      <c r="BL196" s="19" t="s">
        <v>389</v>
      </c>
      <c r="BM196" s="192" t="s">
        <v>1591</v>
      </c>
    </row>
    <row r="197" spans="1:65" s="2" customFormat="1" ht="24.2" customHeight="1">
      <c r="A197" s="36"/>
      <c r="B197" s="37"/>
      <c r="C197" s="181" t="s">
        <v>850</v>
      </c>
      <c r="D197" s="181" t="s">
        <v>384</v>
      </c>
      <c r="E197" s="182" t="s">
        <v>2152</v>
      </c>
      <c r="F197" s="183" t="s">
        <v>2153</v>
      </c>
      <c r="G197" s="184" t="s">
        <v>431</v>
      </c>
      <c r="H197" s="185">
        <v>5</v>
      </c>
      <c r="I197" s="186"/>
      <c r="J197" s="187">
        <f t="shared" si="60"/>
        <v>0</v>
      </c>
      <c r="K197" s="183" t="s">
        <v>1956</v>
      </c>
      <c r="L197" s="41"/>
      <c r="M197" s="188" t="s">
        <v>19</v>
      </c>
      <c r="N197" s="189" t="s">
        <v>47</v>
      </c>
      <c r="O197" s="66"/>
      <c r="P197" s="190">
        <f t="shared" si="61"/>
        <v>0</v>
      </c>
      <c r="Q197" s="190">
        <v>0</v>
      </c>
      <c r="R197" s="190">
        <f t="shared" si="62"/>
        <v>0</v>
      </c>
      <c r="S197" s="190">
        <v>0</v>
      </c>
      <c r="T197" s="191">
        <f t="shared" si="6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 t="shared" si="64"/>
        <v>0</v>
      </c>
      <c r="BF197" s="193">
        <f t="shared" si="65"/>
        <v>0</v>
      </c>
      <c r="BG197" s="193">
        <f t="shared" si="66"/>
        <v>0</v>
      </c>
      <c r="BH197" s="193">
        <f t="shared" si="67"/>
        <v>0</v>
      </c>
      <c r="BI197" s="193">
        <f t="shared" si="68"/>
        <v>0</v>
      </c>
      <c r="BJ197" s="19" t="s">
        <v>83</v>
      </c>
      <c r="BK197" s="193">
        <f t="shared" si="69"/>
        <v>0</v>
      </c>
      <c r="BL197" s="19" t="s">
        <v>389</v>
      </c>
      <c r="BM197" s="192" t="s">
        <v>1594</v>
      </c>
    </row>
    <row r="198" spans="1:65" s="2" customFormat="1" ht="24.2" customHeight="1">
      <c r="A198" s="36"/>
      <c r="B198" s="37"/>
      <c r="C198" s="181" t="s">
        <v>855</v>
      </c>
      <c r="D198" s="181" t="s">
        <v>384</v>
      </c>
      <c r="E198" s="182" t="s">
        <v>2154</v>
      </c>
      <c r="F198" s="183" t="s">
        <v>2155</v>
      </c>
      <c r="G198" s="184" t="s">
        <v>431</v>
      </c>
      <c r="H198" s="185">
        <v>9</v>
      </c>
      <c r="I198" s="186"/>
      <c r="J198" s="187">
        <f t="shared" si="60"/>
        <v>0</v>
      </c>
      <c r="K198" s="183" t="s">
        <v>1956</v>
      </c>
      <c r="L198" s="41"/>
      <c r="M198" s="188" t="s">
        <v>19</v>
      </c>
      <c r="N198" s="189" t="s">
        <v>47</v>
      </c>
      <c r="O198" s="66"/>
      <c r="P198" s="190">
        <f t="shared" si="61"/>
        <v>0</v>
      </c>
      <c r="Q198" s="190">
        <v>0</v>
      </c>
      <c r="R198" s="190">
        <f t="shared" si="62"/>
        <v>0</v>
      </c>
      <c r="S198" s="190">
        <v>0</v>
      </c>
      <c r="T198" s="191">
        <f t="shared" si="6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389</v>
      </c>
      <c r="AT198" s="192" t="s">
        <v>384</v>
      </c>
      <c r="AU198" s="192" t="s">
        <v>83</v>
      </c>
      <c r="AY198" s="19" t="s">
        <v>381</v>
      </c>
      <c r="BE198" s="193">
        <f t="shared" si="64"/>
        <v>0</v>
      </c>
      <c r="BF198" s="193">
        <f t="shared" si="65"/>
        <v>0</v>
      </c>
      <c r="BG198" s="193">
        <f t="shared" si="66"/>
        <v>0</v>
      </c>
      <c r="BH198" s="193">
        <f t="shared" si="67"/>
        <v>0</v>
      </c>
      <c r="BI198" s="193">
        <f t="shared" si="68"/>
        <v>0</v>
      </c>
      <c r="BJ198" s="19" t="s">
        <v>83</v>
      </c>
      <c r="BK198" s="193">
        <f t="shared" si="69"/>
        <v>0</v>
      </c>
      <c r="BL198" s="19" t="s">
        <v>389</v>
      </c>
      <c r="BM198" s="192" t="s">
        <v>1597</v>
      </c>
    </row>
    <row r="199" spans="1:65" s="2" customFormat="1" ht="16.5" customHeight="1">
      <c r="A199" s="36"/>
      <c r="B199" s="37"/>
      <c r="C199" s="181" t="s">
        <v>860</v>
      </c>
      <c r="D199" s="181" t="s">
        <v>384</v>
      </c>
      <c r="E199" s="182" t="s">
        <v>2156</v>
      </c>
      <c r="F199" s="183" t="s">
        <v>2048</v>
      </c>
      <c r="G199" s="184" t="s">
        <v>431</v>
      </c>
      <c r="H199" s="185">
        <v>1</v>
      </c>
      <c r="I199" s="186"/>
      <c r="J199" s="187">
        <f t="shared" si="60"/>
        <v>0</v>
      </c>
      <c r="K199" s="183" t="s">
        <v>1956</v>
      </c>
      <c r="L199" s="41"/>
      <c r="M199" s="188" t="s">
        <v>19</v>
      </c>
      <c r="N199" s="189" t="s">
        <v>47</v>
      </c>
      <c r="O199" s="66"/>
      <c r="P199" s="190">
        <f t="shared" si="61"/>
        <v>0</v>
      </c>
      <c r="Q199" s="190">
        <v>0</v>
      </c>
      <c r="R199" s="190">
        <f t="shared" si="62"/>
        <v>0</v>
      </c>
      <c r="S199" s="190">
        <v>0</v>
      </c>
      <c r="T199" s="191">
        <f t="shared" si="6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389</v>
      </c>
      <c r="AT199" s="192" t="s">
        <v>384</v>
      </c>
      <c r="AU199" s="192" t="s">
        <v>83</v>
      </c>
      <c r="AY199" s="19" t="s">
        <v>381</v>
      </c>
      <c r="BE199" s="193">
        <f t="shared" si="64"/>
        <v>0</v>
      </c>
      <c r="BF199" s="193">
        <f t="shared" si="65"/>
        <v>0</v>
      </c>
      <c r="BG199" s="193">
        <f t="shared" si="66"/>
        <v>0</v>
      </c>
      <c r="BH199" s="193">
        <f t="shared" si="67"/>
        <v>0</v>
      </c>
      <c r="BI199" s="193">
        <f t="shared" si="68"/>
        <v>0</v>
      </c>
      <c r="BJ199" s="19" t="s">
        <v>83</v>
      </c>
      <c r="BK199" s="193">
        <f t="shared" si="69"/>
        <v>0</v>
      </c>
      <c r="BL199" s="19" t="s">
        <v>389</v>
      </c>
      <c r="BM199" s="192" t="s">
        <v>1600</v>
      </c>
    </row>
    <row r="200" spans="1:65" s="12" customFormat="1" ht="25.9" customHeight="1">
      <c r="B200" s="165"/>
      <c r="C200" s="166"/>
      <c r="D200" s="167" t="s">
        <v>75</v>
      </c>
      <c r="E200" s="168" t="s">
        <v>426</v>
      </c>
      <c r="F200" s="168" t="s">
        <v>1763</v>
      </c>
      <c r="G200" s="166"/>
      <c r="H200" s="166"/>
      <c r="I200" s="169"/>
      <c r="J200" s="170">
        <f>BK200</f>
        <v>0</v>
      </c>
      <c r="K200" s="166"/>
      <c r="L200" s="171"/>
      <c r="M200" s="172"/>
      <c r="N200" s="173"/>
      <c r="O200" s="173"/>
      <c r="P200" s="174">
        <f>SUM(P201:P202)</f>
        <v>0</v>
      </c>
      <c r="Q200" s="173"/>
      <c r="R200" s="174">
        <f>SUM(R201:R202)</f>
        <v>0</v>
      </c>
      <c r="S200" s="173"/>
      <c r="T200" s="175">
        <f>SUM(T201:T202)</f>
        <v>0</v>
      </c>
      <c r="AR200" s="176" t="s">
        <v>83</v>
      </c>
      <c r="AT200" s="177" t="s">
        <v>75</v>
      </c>
      <c r="AU200" s="177" t="s">
        <v>76</v>
      </c>
      <c r="AY200" s="176" t="s">
        <v>381</v>
      </c>
      <c r="BK200" s="178">
        <f>SUM(BK201:BK202)</f>
        <v>0</v>
      </c>
    </row>
    <row r="201" spans="1:65" s="2" customFormat="1" ht="24.2" customHeight="1">
      <c r="A201" s="36"/>
      <c r="B201" s="37"/>
      <c r="C201" s="181" t="s">
        <v>866</v>
      </c>
      <c r="D201" s="181" t="s">
        <v>384</v>
      </c>
      <c r="E201" s="182" t="s">
        <v>2157</v>
      </c>
      <c r="F201" s="183" t="s">
        <v>2158</v>
      </c>
      <c r="G201" s="184" t="s">
        <v>431</v>
      </c>
      <c r="H201" s="185">
        <v>170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389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389</v>
      </c>
      <c r="BM201" s="192" t="s">
        <v>1603</v>
      </c>
    </row>
    <row r="202" spans="1:65" s="2" customFormat="1" ht="24.2" customHeight="1">
      <c r="A202" s="36"/>
      <c r="B202" s="37"/>
      <c r="C202" s="181" t="s">
        <v>871</v>
      </c>
      <c r="D202" s="181" t="s">
        <v>384</v>
      </c>
      <c r="E202" s="182" t="s">
        <v>2159</v>
      </c>
      <c r="F202" s="183" t="s">
        <v>2160</v>
      </c>
      <c r="G202" s="184" t="s">
        <v>431</v>
      </c>
      <c r="H202" s="185">
        <v>10</v>
      </c>
      <c r="I202" s="186"/>
      <c r="J202" s="187">
        <f>ROUND(I202*H202,2)</f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1606</v>
      </c>
    </row>
    <row r="203" spans="1:65" s="12" customFormat="1" ht="25.9" customHeight="1">
      <c r="B203" s="165"/>
      <c r="C203" s="166"/>
      <c r="D203" s="167" t="s">
        <v>75</v>
      </c>
      <c r="E203" s="168" t="s">
        <v>2161</v>
      </c>
      <c r="F203" s="168" t="s">
        <v>2162</v>
      </c>
      <c r="G203" s="166"/>
      <c r="H203" s="166"/>
      <c r="I203" s="169"/>
      <c r="J203" s="170">
        <f>BK203</f>
        <v>0</v>
      </c>
      <c r="K203" s="166"/>
      <c r="L203" s="171"/>
      <c r="M203" s="172"/>
      <c r="N203" s="173"/>
      <c r="O203" s="173"/>
      <c r="P203" s="174">
        <f>SUM(P204:P205)</f>
        <v>0</v>
      </c>
      <c r="Q203" s="173"/>
      <c r="R203" s="174">
        <f>SUM(R204:R205)</f>
        <v>0</v>
      </c>
      <c r="S203" s="173"/>
      <c r="T203" s="175">
        <f>SUM(T204:T205)</f>
        <v>0</v>
      </c>
      <c r="AR203" s="176" t="s">
        <v>83</v>
      </c>
      <c r="AT203" s="177" t="s">
        <v>75</v>
      </c>
      <c r="AU203" s="177" t="s">
        <v>76</v>
      </c>
      <c r="AY203" s="176" t="s">
        <v>381</v>
      </c>
      <c r="BK203" s="178">
        <f>SUM(BK204:BK205)</f>
        <v>0</v>
      </c>
    </row>
    <row r="204" spans="1:65" s="2" customFormat="1" ht="16.5" customHeight="1">
      <c r="A204" s="36"/>
      <c r="B204" s="37"/>
      <c r="C204" s="181" t="s">
        <v>883</v>
      </c>
      <c r="D204" s="181" t="s">
        <v>384</v>
      </c>
      <c r="E204" s="182" t="s">
        <v>2163</v>
      </c>
      <c r="F204" s="183" t="s">
        <v>2164</v>
      </c>
      <c r="G204" s="184" t="s">
        <v>607</v>
      </c>
      <c r="H204" s="185">
        <v>1</v>
      </c>
      <c r="I204" s="186"/>
      <c r="J204" s="187">
        <f>ROUND(I204*H204,2)</f>
        <v>0</v>
      </c>
      <c r="K204" s="183" t="s">
        <v>1956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1609</v>
      </c>
    </row>
    <row r="205" spans="1:65" s="2" customFormat="1" ht="16.5" customHeight="1">
      <c r="A205" s="36"/>
      <c r="B205" s="37"/>
      <c r="C205" s="181" t="s">
        <v>889</v>
      </c>
      <c r="D205" s="181" t="s">
        <v>384</v>
      </c>
      <c r="E205" s="182" t="s">
        <v>2165</v>
      </c>
      <c r="F205" s="183" t="s">
        <v>2166</v>
      </c>
      <c r="G205" s="184" t="s">
        <v>607</v>
      </c>
      <c r="H205" s="185">
        <v>1</v>
      </c>
      <c r="I205" s="186"/>
      <c r="J205" s="187">
        <f>ROUND(I205*H205,2)</f>
        <v>0</v>
      </c>
      <c r="K205" s="183" t="s">
        <v>1956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389</v>
      </c>
      <c r="BM205" s="192" t="s">
        <v>1616</v>
      </c>
    </row>
    <row r="206" spans="1:65" s="12" customFormat="1" ht="25.9" customHeight="1">
      <c r="B206" s="165"/>
      <c r="C206" s="166"/>
      <c r="D206" s="167" t="s">
        <v>75</v>
      </c>
      <c r="E206" s="168" t="s">
        <v>2167</v>
      </c>
      <c r="F206" s="168" t="s">
        <v>2168</v>
      </c>
      <c r="G206" s="166"/>
      <c r="H206" s="166"/>
      <c r="I206" s="169"/>
      <c r="J206" s="170">
        <f>BK206</f>
        <v>0</v>
      </c>
      <c r="K206" s="166"/>
      <c r="L206" s="171"/>
      <c r="M206" s="172"/>
      <c r="N206" s="173"/>
      <c r="O206" s="173"/>
      <c r="P206" s="174">
        <f>SUM(P207:P210)</f>
        <v>0</v>
      </c>
      <c r="Q206" s="173"/>
      <c r="R206" s="174">
        <f>SUM(R207:R210)</f>
        <v>0</v>
      </c>
      <c r="S206" s="173"/>
      <c r="T206" s="175">
        <f>SUM(T207:T210)</f>
        <v>0</v>
      </c>
      <c r="AR206" s="176" t="s">
        <v>83</v>
      </c>
      <c r="AT206" s="177" t="s">
        <v>75</v>
      </c>
      <c r="AU206" s="177" t="s">
        <v>76</v>
      </c>
      <c r="AY206" s="176" t="s">
        <v>381</v>
      </c>
      <c r="BK206" s="178">
        <f>SUM(BK207:BK210)</f>
        <v>0</v>
      </c>
    </row>
    <row r="207" spans="1:65" s="2" customFormat="1" ht="16.5" customHeight="1">
      <c r="A207" s="36"/>
      <c r="B207" s="37"/>
      <c r="C207" s="181" t="s">
        <v>895</v>
      </c>
      <c r="D207" s="181" t="s">
        <v>384</v>
      </c>
      <c r="E207" s="182" t="s">
        <v>2169</v>
      </c>
      <c r="F207" s="183" t="s">
        <v>2170</v>
      </c>
      <c r="G207" s="184" t="s">
        <v>422</v>
      </c>
      <c r="H207" s="185">
        <v>30</v>
      </c>
      <c r="I207" s="186"/>
      <c r="J207" s="187">
        <f>ROUND(I207*H207,2)</f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389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389</v>
      </c>
      <c r="BM207" s="192" t="s">
        <v>1620</v>
      </c>
    </row>
    <row r="208" spans="1:65" s="2" customFormat="1" ht="21.75" customHeight="1">
      <c r="A208" s="36"/>
      <c r="B208" s="37"/>
      <c r="C208" s="181" t="s">
        <v>899</v>
      </c>
      <c r="D208" s="181" t="s">
        <v>384</v>
      </c>
      <c r="E208" s="182" t="s">
        <v>2171</v>
      </c>
      <c r="F208" s="183" t="s">
        <v>2172</v>
      </c>
      <c r="G208" s="184" t="s">
        <v>422</v>
      </c>
      <c r="H208" s="185">
        <v>30</v>
      </c>
      <c r="I208" s="186"/>
      <c r="J208" s="187">
        <f>ROUND(I208*H208,2)</f>
        <v>0</v>
      </c>
      <c r="K208" s="183" t="s">
        <v>1297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389</v>
      </c>
      <c r="AT208" s="192" t="s">
        <v>384</v>
      </c>
      <c r="AU208" s="192" t="s">
        <v>83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389</v>
      </c>
      <c r="BM208" s="192" t="s">
        <v>1626</v>
      </c>
    </row>
    <row r="209" spans="1:65" s="2" customFormat="1" ht="16.5" customHeight="1">
      <c r="A209" s="36"/>
      <c r="B209" s="37"/>
      <c r="C209" s="181" t="s">
        <v>906</v>
      </c>
      <c r="D209" s="181" t="s">
        <v>384</v>
      </c>
      <c r="E209" s="182" t="s">
        <v>2173</v>
      </c>
      <c r="F209" s="183" t="s">
        <v>2174</v>
      </c>
      <c r="G209" s="184" t="s">
        <v>422</v>
      </c>
      <c r="H209" s="185">
        <v>30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389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389</v>
      </c>
      <c r="BM209" s="192" t="s">
        <v>1630</v>
      </c>
    </row>
    <row r="210" spans="1:65" s="2" customFormat="1" ht="24.2" customHeight="1">
      <c r="A210" s="36"/>
      <c r="B210" s="37"/>
      <c r="C210" s="181" t="s">
        <v>911</v>
      </c>
      <c r="D210" s="181" t="s">
        <v>384</v>
      </c>
      <c r="E210" s="182" t="s">
        <v>2175</v>
      </c>
      <c r="F210" s="183" t="s">
        <v>2176</v>
      </c>
      <c r="G210" s="184" t="s">
        <v>422</v>
      </c>
      <c r="H210" s="185">
        <v>30</v>
      </c>
      <c r="I210" s="186"/>
      <c r="J210" s="187">
        <f>ROUND(I210*H210,2)</f>
        <v>0</v>
      </c>
      <c r="K210" s="183" t="s">
        <v>1297</v>
      </c>
      <c r="L210" s="41"/>
      <c r="M210" s="248" t="s">
        <v>19</v>
      </c>
      <c r="N210" s="249" t="s">
        <v>47</v>
      </c>
      <c r="O210" s="250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389</v>
      </c>
      <c r="AT210" s="192" t="s">
        <v>384</v>
      </c>
      <c r="AU210" s="192" t="s">
        <v>83</v>
      </c>
      <c r="AY210" s="19" t="s">
        <v>381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83</v>
      </c>
      <c r="BK210" s="193">
        <f>ROUND(I210*H210,2)</f>
        <v>0</v>
      </c>
      <c r="BL210" s="19" t="s">
        <v>389</v>
      </c>
      <c r="BM210" s="192" t="s">
        <v>1633</v>
      </c>
    </row>
    <row r="211" spans="1:65" s="2" customFormat="1" ht="6.95" customHeight="1">
      <c r="A211" s="36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41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algorithmName="SHA-512" hashValue="7wl80Srb4oq42zMeO3cIZp1+arjqmKzAzBZF/g2PBgyoWOav2O+01CSOcj8K5q8htYGUa6QD6eL2F4oCyesx0A==" saltValue="Igt7Layh/rhsbSriHF/t6BE/Lk3mfZcbwGtF8SQlRN+MFmU7dPk29o1c/xM2/xOXvsquO9GsEbkQ0o4FvRGjmw==" spinCount="100000" sheet="1" objects="1" scenarios="1" formatColumns="0" formatRows="0" autoFilter="0"/>
  <autoFilter ref="C93:K210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114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2177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327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101.11 -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180</v>
      </c>
      <c r="I89" s="186"/>
      <c r="J89" s="187">
        <f t="shared" ref="J89:J119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180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80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80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260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260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44.25" customHeight="1">
      <c r="A95" s="36"/>
      <c r="B95" s="37"/>
      <c r="C95" s="181" t="s">
        <v>419</v>
      </c>
      <c r="D95" s="181" t="s">
        <v>384</v>
      </c>
      <c r="E95" s="182" t="s">
        <v>2193</v>
      </c>
      <c r="F95" s="183" t="s">
        <v>2194</v>
      </c>
      <c r="G95" s="184" t="s">
        <v>431</v>
      </c>
      <c r="H95" s="185">
        <v>120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2195</v>
      </c>
      <c r="F96" s="183" t="s">
        <v>2196</v>
      </c>
      <c r="G96" s="184" t="s">
        <v>431</v>
      </c>
      <c r="H96" s="185">
        <v>5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385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4.2" customHeight="1">
      <c r="A98" s="36"/>
      <c r="B98" s="37"/>
      <c r="C98" s="181" t="s">
        <v>437</v>
      </c>
      <c r="D98" s="181" t="s">
        <v>384</v>
      </c>
      <c r="E98" s="182" t="s">
        <v>2199</v>
      </c>
      <c r="F98" s="183" t="s">
        <v>2200</v>
      </c>
      <c r="G98" s="184" t="s">
        <v>422</v>
      </c>
      <c r="H98" s="185">
        <v>250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1.75" customHeight="1">
      <c r="A99" s="36"/>
      <c r="B99" s="37"/>
      <c r="C99" s="181" t="s">
        <v>443</v>
      </c>
      <c r="D99" s="181" t="s">
        <v>384</v>
      </c>
      <c r="E99" s="182" t="s">
        <v>2047</v>
      </c>
      <c r="F99" s="183" t="s">
        <v>2201</v>
      </c>
      <c r="G99" s="184" t="s">
        <v>1805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16.5" customHeight="1">
      <c r="A100" s="36"/>
      <c r="B100" s="37"/>
      <c r="C100" s="181" t="s">
        <v>451</v>
      </c>
      <c r="D100" s="181" t="s">
        <v>384</v>
      </c>
      <c r="E100" s="182" t="s">
        <v>2202</v>
      </c>
      <c r="F100" s="183" t="s">
        <v>2203</v>
      </c>
      <c r="G100" s="184" t="s">
        <v>431</v>
      </c>
      <c r="H100" s="185">
        <v>6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33" customHeight="1">
      <c r="A101" s="36"/>
      <c r="B101" s="37"/>
      <c r="C101" s="181" t="s">
        <v>457</v>
      </c>
      <c r="D101" s="181" t="s">
        <v>384</v>
      </c>
      <c r="E101" s="182" t="s">
        <v>2204</v>
      </c>
      <c r="F101" s="183" t="s">
        <v>2205</v>
      </c>
      <c r="G101" s="184" t="s">
        <v>431</v>
      </c>
      <c r="H101" s="185">
        <v>6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24.2" customHeight="1">
      <c r="A102" s="36"/>
      <c r="B102" s="37"/>
      <c r="C102" s="181" t="s">
        <v>464</v>
      </c>
      <c r="D102" s="181" t="s">
        <v>384</v>
      </c>
      <c r="E102" s="182" t="s">
        <v>2206</v>
      </c>
      <c r="F102" s="183" t="s">
        <v>2207</v>
      </c>
      <c r="G102" s="184" t="s">
        <v>431</v>
      </c>
      <c r="H102" s="185">
        <v>70</v>
      </c>
      <c r="I102" s="186"/>
      <c r="J102" s="187">
        <f t="shared" si="0"/>
        <v>0</v>
      </c>
      <c r="K102" s="183" t="s">
        <v>1967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2208</v>
      </c>
      <c r="F103" s="183" t="s">
        <v>2209</v>
      </c>
      <c r="G103" s="184" t="s">
        <v>431</v>
      </c>
      <c r="H103" s="185">
        <v>155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2210</v>
      </c>
      <c r="F104" s="183" t="s">
        <v>2211</v>
      </c>
      <c r="G104" s="184" t="s">
        <v>431</v>
      </c>
      <c r="H104" s="185">
        <v>4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2212</v>
      </c>
      <c r="F105" s="183" t="s">
        <v>2213</v>
      </c>
      <c r="G105" s="184" t="s">
        <v>431</v>
      </c>
      <c r="H105" s="185">
        <v>33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2214</v>
      </c>
      <c r="F106" s="183" t="s">
        <v>2215</v>
      </c>
      <c r="G106" s="184" t="s">
        <v>431</v>
      </c>
      <c r="H106" s="185">
        <v>12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2216</v>
      </c>
      <c r="F107" s="183" t="s">
        <v>2217</v>
      </c>
      <c r="G107" s="184" t="s">
        <v>431</v>
      </c>
      <c r="H107" s="185">
        <v>32</v>
      </c>
      <c r="I107" s="186"/>
      <c r="J107" s="187">
        <f t="shared" si="0"/>
        <v>0</v>
      </c>
      <c r="K107" s="183" t="s">
        <v>1967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2218</v>
      </c>
      <c r="F108" s="183" t="s">
        <v>2219</v>
      </c>
      <c r="G108" s="184" t="s">
        <v>431</v>
      </c>
      <c r="H108" s="185">
        <v>72</v>
      </c>
      <c r="I108" s="186"/>
      <c r="J108" s="187">
        <f t="shared" si="0"/>
        <v>0</v>
      </c>
      <c r="K108" s="183" t="s">
        <v>1967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54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14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2224</v>
      </c>
      <c r="F111" s="183" t="s">
        <v>2225</v>
      </c>
      <c r="G111" s="184" t="s">
        <v>431</v>
      </c>
      <c r="H111" s="185">
        <v>3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2226</v>
      </c>
      <c r="F112" s="183" t="s">
        <v>2227</v>
      </c>
      <c r="G112" s="184" t="s">
        <v>431</v>
      </c>
      <c r="H112" s="185">
        <v>37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12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12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12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12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12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4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24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32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16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20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NLt0xKOVxY3/lEX9JVPqKSfAxoZ7Y5C5UP/3X3fik/NIjjweEqtbFThOi+gHfVyJRU2RfK6/C9XH8wi/ydOMIA==" saltValue="FnRjYhB5d4Nr0OqTKa05tdasRtQeQbHDry9AdvVxFiQ4Ec+COnIQQ16TwxnRHMn2XazWgPVIGDF0mkH2Wr5sHA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117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327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2251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ROUND((SUM(BE90:BE170)),  2)</f>
        <v>0</v>
      </c>
      <c r="G35" s="36"/>
      <c r="H35" s="36"/>
      <c r="I35" s="127">
        <v>0.21</v>
      </c>
      <c r="J35" s="126">
        <f>ROUND(((SUM(BE90:BE170))*I35),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ROUND((SUM(BF90:BF170)),  2)</f>
        <v>0</v>
      </c>
      <c r="G36" s="36"/>
      <c r="H36" s="36"/>
      <c r="I36" s="127">
        <v>0.15</v>
      </c>
      <c r="J36" s="126">
        <f>ROUND(((SUM(BF90:BF170))*I36),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ROUND((SUM(BG90:BG170)),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ROUND((SUM(BH90:BH170)),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ROUND((SUM(BI90:BI170)),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327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101.12 - Slaboproudé rozvody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1947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2252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9" customFormat="1" ht="24.95" customHeight="1">
      <c r="B66" s="143"/>
      <c r="C66" s="144"/>
      <c r="D66" s="145" t="s">
        <v>2253</v>
      </c>
      <c r="E66" s="146"/>
      <c r="F66" s="146"/>
      <c r="G66" s="146"/>
      <c r="H66" s="146"/>
      <c r="I66" s="146"/>
      <c r="J66" s="147">
        <f>J114</f>
        <v>0</v>
      </c>
      <c r="K66" s="144"/>
      <c r="L66" s="148"/>
    </row>
    <row r="67" spans="1:31" s="9" customFormat="1" ht="24.95" customHeight="1">
      <c r="B67" s="143"/>
      <c r="C67" s="144"/>
      <c r="D67" s="145" t="s">
        <v>2254</v>
      </c>
      <c r="E67" s="146"/>
      <c r="F67" s="146"/>
      <c r="G67" s="146"/>
      <c r="H67" s="146"/>
      <c r="I67" s="146"/>
      <c r="J67" s="147">
        <f>J139</f>
        <v>0</v>
      </c>
      <c r="K67" s="144"/>
      <c r="L67" s="148"/>
    </row>
    <row r="68" spans="1:31" s="9" customFormat="1" ht="24.95" customHeight="1">
      <c r="B68" s="143"/>
      <c r="C68" s="144"/>
      <c r="D68" s="145" t="s">
        <v>2255</v>
      </c>
      <c r="E68" s="146"/>
      <c r="F68" s="146"/>
      <c r="G68" s="146"/>
      <c r="H68" s="146"/>
      <c r="I68" s="146"/>
      <c r="J68" s="147">
        <f>J153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327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101.12 - Slaboproudé rozvody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P91+P99+P114+P139+P153</f>
        <v>0</v>
      </c>
      <c r="Q90" s="74"/>
      <c r="R90" s="162">
        <f>R91+R99+R114+R139+R153</f>
        <v>0</v>
      </c>
      <c r="S90" s="74"/>
      <c r="T90" s="163">
        <f>T91+T99+T114+T139+T153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BK91+BK99+BK114+BK139+BK153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2049</v>
      </c>
      <c r="F91" s="168" t="s">
        <v>2050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SUM(P92:P98)</f>
        <v>0</v>
      </c>
      <c r="Q91" s="173"/>
      <c r="R91" s="174">
        <f>SUM(R92:R98)</f>
        <v>0</v>
      </c>
      <c r="S91" s="173"/>
      <c r="T91" s="175">
        <f>SUM(T92:T98)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SUM(BK92:BK98)</f>
        <v>0</v>
      </c>
    </row>
    <row r="92" spans="1:65" s="2" customFormat="1" ht="33" customHeight="1">
      <c r="A92" s="36"/>
      <c r="B92" s="37"/>
      <c r="C92" s="181" t="s">
        <v>83</v>
      </c>
      <c r="D92" s="181" t="s">
        <v>384</v>
      </c>
      <c r="E92" s="182" t="s">
        <v>2256</v>
      </c>
      <c r="F92" s="183" t="s">
        <v>2257</v>
      </c>
      <c r="G92" s="184" t="s">
        <v>431</v>
      </c>
      <c r="H92" s="185">
        <v>1</v>
      </c>
      <c r="I92" s="186"/>
      <c r="J92" s="187">
        <f>ROUND(I92*H92,2)</f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85</v>
      </c>
    </row>
    <row r="93" spans="1:65" s="2" customFormat="1" ht="16.5" customHeight="1">
      <c r="A93" s="36"/>
      <c r="B93" s="37"/>
      <c r="C93" s="181" t="s">
        <v>85</v>
      </c>
      <c r="D93" s="181" t="s">
        <v>384</v>
      </c>
      <c r="E93" s="182" t="s">
        <v>2258</v>
      </c>
      <c r="F93" s="183" t="s">
        <v>2259</v>
      </c>
      <c r="G93" s="184" t="s">
        <v>431</v>
      </c>
      <c r="H93" s="185">
        <v>1</v>
      </c>
      <c r="I93" s="186"/>
      <c r="J93" s="187">
        <f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78">
      <c r="A94" s="36"/>
      <c r="B94" s="37"/>
      <c r="C94" s="38"/>
      <c r="D94" s="196" t="s">
        <v>1198</v>
      </c>
      <c r="E94" s="38"/>
      <c r="F94" s="253" t="s">
        <v>2260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33" customHeight="1">
      <c r="A95" s="36"/>
      <c r="B95" s="37"/>
      <c r="C95" s="181" t="s">
        <v>398</v>
      </c>
      <c r="D95" s="181" t="s">
        <v>384</v>
      </c>
      <c r="E95" s="182" t="s">
        <v>2261</v>
      </c>
      <c r="F95" s="183" t="s">
        <v>2262</v>
      </c>
      <c r="G95" s="184" t="s">
        <v>431</v>
      </c>
      <c r="H95" s="185">
        <v>4</v>
      </c>
      <c r="I95" s="186"/>
      <c r="J95" s="187">
        <f>ROUND(I95*H95,2)</f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382</v>
      </c>
    </row>
    <row r="96" spans="1:65" s="2" customFormat="1" ht="87.75">
      <c r="A96" s="36"/>
      <c r="B96" s="37"/>
      <c r="C96" s="38"/>
      <c r="D96" s="196" t="s">
        <v>1198</v>
      </c>
      <c r="E96" s="38"/>
      <c r="F96" s="253" t="s">
        <v>2263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83</v>
      </c>
    </row>
    <row r="97" spans="1:65" s="2" customFormat="1" ht="33" customHeight="1">
      <c r="A97" s="36"/>
      <c r="B97" s="37"/>
      <c r="C97" s="181" t="s">
        <v>389</v>
      </c>
      <c r="D97" s="181" t="s">
        <v>384</v>
      </c>
      <c r="E97" s="182" t="s">
        <v>2264</v>
      </c>
      <c r="F97" s="183" t="s">
        <v>2265</v>
      </c>
      <c r="G97" s="184" t="s">
        <v>431</v>
      </c>
      <c r="H97" s="185">
        <v>4</v>
      </c>
      <c r="I97" s="186"/>
      <c r="J97" s="187">
        <f>ROUND(I97*H97,2)</f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428</v>
      </c>
    </row>
    <row r="98" spans="1:65" s="2" customFormat="1" ht="58.5">
      <c r="A98" s="36"/>
      <c r="B98" s="37"/>
      <c r="C98" s="38"/>
      <c r="D98" s="196" t="s">
        <v>1198</v>
      </c>
      <c r="E98" s="38"/>
      <c r="F98" s="253" t="s">
        <v>2266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12" customFormat="1" ht="25.9" customHeight="1">
      <c r="B99" s="165"/>
      <c r="C99" s="166"/>
      <c r="D99" s="167" t="s">
        <v>75</v>
      </c>
      <c r="E99" s="168" t="s">
        <v>2267</v>
      </c>
      <c r="F99" s="168" t="s">
        <v>2268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SUM(P100:P113)</f>
        <v>0</v>
      </c>
      <c r="Q99" s="173"/>
      <c r="R99" s="174">
        <f>SUM(R100:R113)</f>
        <v>0</v>
      </c>
      <c r="S99" s="173"/>
      <c r="T99" s="175">
        <f>SUM(T100:T113)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SUM(BK100:BK113)</f>
        <v>0</v>
      </c>
    </row>
    <row r="100" spans="1:65" s="2" customFormat="1" ht="37.9" customHeight="1">
      <c r="A100" s="36"/>
      <c r="B100" s="37"/>
      <c r="C100" s="181" t="s">
        <v>408</v>
      </c>
      <c r="D100" s="181" t="s">
        <v>384</v>
      </c>
      <c r="E100" s="182" t="s">
        <v>2269</v>
      </c>
      <c r="F100" s="183" t="s">
        <v>2270</v>
      </c>
      <c r="G100" s="184" t="s">
        <v>431</v>
      </c>
      <c r="H100" s="185">
        <v>2</v>
      </c>
      <c r="I100" s="186"/>
      <c r="J100" s="187">
        <f t="shared" ref="J100:J113" si="0">ROUND(I100*H100,2)</f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ref="P100:P113" si="1">O100*H100</f>
        <v>0</v>
      </c>
      <c r="Q100" s="190">
        <v>0</v>
      </c>
      <c r="R100" s="190">
        <f t="shared" ref="R100:R113" si="2">Q100*H100</f>
        <v>0</v>
      </c>
      <c r="S100" s="190">
        <v>0</v>
      </c>
      <c r="T100" s="191">
        <f t="shared" ref="T100:T113" si="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ref="BE100:BE113" si="4">IF(N100="základní",J100,0)</f>
        <v>0</v>
      </c>
      <c r="BF100" s="193">
        <f t="shared" ref="BF100:BF113" si="5">IF(N100="snížená",J100,0)</f>
        <v>0</v>
      </c>
      <c r="BG100" s="193">
        <f t="shared" ref="BG100:BG113" si="6">IF(N100="zákl. přenesená",J100,0)</f>
        <v>0</v>
      </c>
      <c r="BH100" s="193">
        <f t="shared" ref="BH100:BH113" si="7">IF(N100="sníž. přenesená",J100,0)</f>
        <v>0</v>
      </c>
      <c r="BI100" s="193">
        <f t="shared" ref="BI100:BI113" si="8">IF(N100="nulová",J100,0)</f>
        <v>0</v>
      </c>
      <c r="BJ100" s="19" t="s">
        <v>83</v>
      </c>
      <c r="BK100" s="193">
        <f t="shared" ref="BK100:BK113" si="9">ROUND(I100*H100,2)</f>
        <v>0</v>
      </c>
      <c r="BL100" s="19" t="s">
        <v>389</v>
      </c>
      <c r="BM100" s="192" t="s">
        <v>437</v>
      </c>
    </row>
    <row r="101" spans="1:65" s="2" customFormat="1" ht="16.5" customHeight="1">
      <c r="A101" s="36"/>
      <c r="B101" s="37"/>
      <c r="C101" s="181" t="s">
        <v>382</v>
      </c>
      <c r="D101" s="181" t="s">
        <v>384</v>
      </c>
      <c r="E101" s="182" t="s">
        <v>2271</v>
      </c>
      <c r="F101" s="183" t="s">
        <v>2272</v>
      </c>
      <c r="G101" s="184" t="s">
        <v>431</v>
      </c>
      <c r="H101" s="185">
        <v>4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451</v>
      </c>
    </row>
    <row r="102" spans="1:65" s="2" customFormat="1" ht="16.5" customHeight="1">
      <c r="A102" s="36"/>
      <c r="B102" s="37"/>
      <c r="C102" s="181" t="s">
        <v>419</v>
      </c>
      <c r="D102" s="181" t="s">
        <v>384</v>
      </c>
      <c r="E102" s="182" t="s">
        <v>2273</v>
      </c>
      <c r="F102" s="183" t="s">
        <v>2274</v>
      </c>
      <c r="G102" s="184" t="s">
        <v>431</v>
      </c>
      <c r="H102" s="185">
        <v>4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464</v>
      </c>
    </row>
    <row r="103" spans="1:65" s="2" customFormat="1" ht="16.5" customHeight="1">
      <c r="A103" s="36"/>
      <c r="B103" s="37"/>
      <c r="C103" s="181" t="s">
        <v>428</v>
      </c>
      <c r="D103" s="181" t="s">
        <v>384</v>
      </c>
      <c r="E103" s="182" t="s">
        <v>2275</v>
      </c>
      <c r="F103" s="183" t="s">
        <v>2276</v>
      </c>
      <c r="G103" s="184" t="s">
        <v>431</v>
      </c>
      <c r="H103" s="185">
        <v>4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454</v>
      </c>
    </row>
    <row r="104" spans="1:65" s="2" customFormat="1" ht="16.5" customHeight="1">
      <c r="A104" s="36"/>
      <c r="B104" s="37"/>
      <c r="C104" s="181" t="s">
        <v>426</v>
      </c>
      <c r="D104" s="181" t="s">
        <v>384</v>
      </c>
      <c r="E104" s="182" t="s">
        <v>2277</v>
      </c>
      <c r="F104" s="183" t="s">
        <v>2278</v>
      </c>
      <c r="G104" s="184" t="s">
        <v>431</v>
      </c>
      <c r="H104" s="185">
        <v>2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486</v>
      </c>
    </row>
    <row r="105" spans="1:65" s="2" customFormat="1" ht="16.5" customHeight="1">
      <c r="A105" s="36"/>
      <c r="B105" s="37"/>
      <c r="C105" s="181" t="s">
        <v>437</v>
      </c>
      <c r="D105" s="181" t="s">
        <v>384</v>
      </c>
      <c r="E105" s="182" t="s">
        <v>2279</v>
      </c>
      <c r="F105" s="183" t="s">
        <v>2280</v>
      </c>
      <c r="G105" s="184" t="s">
        <v>431</v>
      </c>
      <c r="H105" s="185">
        <v>4</v>
      </c>
      <c r="I105" s="186"/>
      <c r="J105" s="187">
        <f t="shared" si="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495</v>
      </c>
    </row>
    <row r="106" spans="1:65" s="2" customFormat="1" ht="16.5" customHeight="1">
      <c r="A106" s="36"/>
      <c r="B106" s="37"/>
      <c r="C106" s="181" t="s">
        <v>443</v>
      </c>
      <c r="D106" s="181" t="s">
        <v>384</v>
      </c>
      <c r="E106" s="182" t="s">
        <v>2281</v>
      </c>
      <c r="F106" s="183" t="s">
        <v>2282</v>
      </c>
      <c r="G106" s="184" t="s">
        <v>431</v>
      </c>
      <c r="H106" s="185">
        <v>2</v>
      </c>
      <c r="I106" s="186"/>
      <c r="J106" s="187">
        <f t="shared" si="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505</v>
      </c>
    </row>
    <row r="107" spans="1:65" s="2" customFormat="1" ht="24.2" customHeight="1">
      <c r="A107" s="36"/>
      <c r="B107" s="37"/>
      <c r="C107" s="181" t="s">
        <v>451</v>
      </c>
      <c r="D107" s="181" t="s">
        <v>384</v>
      </c>
      <c r="E107" s="182" t="s">
        <v>2283</v>
      </c>
      <c r="F107" s="183" t="s">
        <v>2284</v>
      </c>
      <c r="G107" s="184" t="s">
        <v>431</v>
      </c>
      <c r="H107" s="185">
        <v>4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516</v>
      </c>
    </row>
    <row r="108" spans="1:65" s="2" customFormat="1" ht="78.75" customHeight="1">
      <c r="A108" s="36"/>
      <c r="B108" s="37"/>
      <c r="C108" s="181" t="s">
        <v>457</v>
      </c>
      <c r="D108" s="181" t="s">
        <v>384</v>
      </c>
      <c r="E108" s="182" t="s">
        <v>2285</v>
      </c>
      <c r="F108" s="183" t="s">
        <v>2286</v>
      </c>
      <c r="G108" s="184" t="s">
        <v>431</v>
      </c>
      <c r="H108" s="185">
        <v>1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529</v>
      </c>
    </row>
    <row r="109" spans="1:65" s="2" customFormat="1" ht="16.5" customHeight="1">
      <c r="A109" s="36"/>
      <c r="B109" s="37"/>
      <c r="C109" s="181" t="s">
        <v>464</v>
      </c>
      <c r="D109" s="181" t="s">
        <v>384</v>
      </c>
      <c r="E109" s="182" t="s">
        <v>2287</v>
      </c>
      <c r="F109" s="183" t="s">
        <v>2288</v>
      </c>
      <c r="G109" s="184" t="s">
        <v>431</v>
      </c>
      <c r="H109" s="185">
        <v>2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540</v>
      </c>
    </row>
    <row r="110" spans="1:65" s="2" customFormat="1" ht="16.5" customHeight="1">
      <c r="A110" s="36"/>
      <c r="B110" s="37"/>
      <c r="C110" s="181" t="s">
        <v>8</v>
      </c>
      <c r="D110" s="181" t="s">
        <v>384</v>
      </c>
      <c r="E110" s="182" t="s">
        <v>2289</v>
      </c>
      <c r="F110" s="183" t="s">
        <v>2290</v>
      </c>
      <c r="G110" s="184" t="s">
        <v>431</v>
      </c>
      <c r="H110" s="185">
        <v>2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556</v>
      </c>
    </row>
    <row r="111" spans="1:65" s="2" customFormat="1" ht="16.5" customHeight="1">
      <c r="A111" s="36"/>
      <c r="B111" s="37"/>
      <c r="C111" s="181" t="s">
        <v>454</v>
      </c>
      <c r="D111" s="181" t="s">
        <v>384</v>
      </c>
      <c r="E111" s="182" t="s">
        <v>2291</v>
      </c>
      <c r="F111" s="183" t="s">
        <v>2292</v>
      </c>
      <c r="G111" s="184" t="s">
        <v>431</v>
      </c>
      <c r="H111" s="185">
        <v>1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468</v>
      </c>
    </row>
    <row r="112" spans="1:65" s="2" customFormat="1" ht="24.2" customHeight="1">
      <c r="A112" s="36"/>
      <c r="B112" s="37"/>
      <c r="C112" s="181" t="s">
        <v>481</v>
      </c>
      <c r="D112" s="181" t="s">
        <v>384</v>
      </c>
      <c r="E112" s="182" t="s">
        <v>2293</v>
      </c>
      <c r="F112" s="183" t="s">
        <v>2294</v>
      </c>
      <c r="G112" s="184" t="s">
        <v>431</v>
      </c>
      <c r="H112" s="185">
        <v>1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577</v>
      </c>
    </row>
    <row r="113" spans="1:65" s="2" customFormat="1" ht="16.5" customHeight="1">
      <c r="A113" s="36"/>
      <c r="B113" s="37"/>
      <c r="C113" s="181" t="s">
        <v>486</v>
      </c>
      <c r="D113" s="181" t="s">
        <v>384</v>
      </c>
      <c r="E113" s="182" t="s">
        <v>2295</v>
      </c>
      <c r="F113" s="183" t="s">
        <v>2296</v>
      </c>
      <c r="G113" s="184" t="s">
        <v>431</v>
      </c>
      <c r="H113" s="185">
        <v>1</v>
      </c>
      <c r="I113" s="186"/>
      <c r="J113" s="187">
        <f t="shared" si="0"/>
        <v>0</v>
      </c>
      <c r="K113" s="183" t="s">
        <v>1956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587</v>
      </c>
    </row>
    <row r="114" spans="1:65" s="12" customFormat="1" ht="25.9" customHeight="1">
      <c r="B114" s="165"/>
      <c r="C114" s="166"/>
      <c r="D114" s="167" t="s">
        <v>75</v>
      </c>
      <c r="E114" s="168" t="s">
        <v>2297</v>
      </c>
      <c r="F114" s="168" t="s">
        <v>2298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SUM(P115:P138)</f>
        <v>0</v>
      </c>
      <c r="Q114" s="173"/>
      <c r="R114" s="174">
        <f>SUM(R115:R138)</f>
        <v>0</v>
      </c>
      <c r="S114" s="173"/>
      <c r="T114" s="175">
        <f>SUM(T115:T138)</f>
        <v>0</v>
      </c>
      <c r="AR114" s="176" t="s">
        <v>83</v>
      </c>
      <c r="AT114" s="177" t="s">
        <v>75</v>
      </c>
      <c r="AU114" s="177" t="s">
        <v>76</v>
      </c>
      <c r="AY114" s="176" t="s">
        <v>381</v>
      </c>
      <c r="BK114" s="178">
        <f>SUM(BK115:BK138)</f>
        <v>0</v>
      </c>
    </row>
    <row r="115" spans="1:65" s="2" customFormat="1" ht="16.5" customHeight="1">
      <c r="A115" s="36"/>
      <c r="B115" s="37"/>
      <c r="C115" s="181" t="s">
        <v>490</v>
      </c>
      <c r="D115" s="181" t="s">
        <v>384</v>
      </c>
      <c r="E115" s="182" t="s">
        <v>2299</v>
      </c>
      <c r="F115" s="183" t="s">
        <v>2300</v>
      </c>
      <c r="G115" s="184" t="s">
        <v>422</v>
      </c>
      <c r="H115" s="185">
        <v>25</v>
      </c>
      <c r="I115" s="186"/>
      <c r="J115" s="187">
        <f t="shared" ref="J115:J138" si="10">ROUND(I115*H115,2)</f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ref="P115:P138" si="11">O115*H115</f>
        <v>0</v>
      </c>
      <c r="Q115" s="190">
        <v>0</v>
      </c>
      <c r="R115" s="190">
        <f t="shared" ref="R115:R138" si="12">Q115*H115</f>
        <v>0</v>
      </c>
      <c r="S115" s="190">
        <v>0</v>
      </c>
      <c r="T115" s="191">
        <f t="shared" ref="T115:T138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ref="BE115:BE138" si="14">IF(N115="základní",J115,0)</f>
        <v>0</v>
      </c>
      <c r="BF115" s="193">
        <f t="shared" ref="BF115:BF138" si="15">IF(N115="snížená",J115,0)</f>
        <v>0</v>
      </c>
      <c r="BG115" s="193">
        <f t="shared" ref="BG115:BG138" si="16">IF(N115="zákl. přenesená",J115,0)</f>
        <v>0</v>
      </c>
      <c r="BH115" s="193">
        <f t="shared" ref="BH115:BH138" si="17">IF(N115="sníž. přenesená",J115,0)</f>
        <v>0</v>
      </c>
      <c r="BI115" s="193">
        <f t="shared" ref="BI115:BI138" si="18">IF(N115="nulová",J115,0)</f>
        <v>0</v>
      </c>
      <c r="BJ115" s="19" t="s">
        <v>83</v>
      </c>
      <c r="BK115" s="193">
        <f t="shared" ref="BK115:BK138" si="19">ROUND(I115*H115,2)</f>
        <v>0</v>
      </c>
      <c r="BL115" s="19" t="s">
        <v>389</v>
      </c>
      <c r="BM115" s="192" t="s">
        <v>598</v>
      </c>
    </row>
    <row r="116" spans="1:65" s="2" customFormat="1" ht="24.2" customHeight="1">
      <c r="A116" s="36"/>
      <c r="B116" s="37"/>
      <c r="C116" s="181" t="s">
        <v>495</v>
      </c>
      <c r="D116" s="181" t="s">
        <v>384</v>
      </c>
      <c r="E116" s="182" t="s">
        <v>2301</v>
      </c>
      <c r="F116" s="183" t="s">
        <v>2302</v>
      </c>
      <c r="G116" s="184" t="s">
        <v>607</v>
      </c>
      <c r="H116" s="185">
        <v>1</v>
      </c>
      <c r="I116" s="186"/>
      <c r="J116" s="187">
        <f t="shared" si="1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609</v>
      </c>
    </row>
    <row r="117" spans="1:65" s="2" customFormat="1" ht="16.5" customHeight="1">
      <c r="A117" s="36"/>
      <c r="B117" s="37"/>
      <c r="C117" s="181" t="s">
        <v>7</v>
      </c>
      <c r="D117" s="181" t="s">
        <v>384</v>
      </c>
      <c r="E117" s="182" t="s">
        <v>2303</v>
      </c>
      <c r="F117" s="183" t="s">
        <v>2304</v>
      </c>
      <c r="G117" s="184" t="s">
        <v>607</v>
      </c>
      <c r="H117" s="185">
        <v>1</v>
      </c>
      <c r="I117" s="186"/>
      <c r="J117" s="187">
        <f t="shared" si="1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615</v>
      </c>
    </row>
    <row r="118" spans="1:65" s="2" customFormat="1" ht="21.75" customHeight="1">
      <c r="A118" s="36"/>
      <c r="B118" s="37"/>
      <c r="C118" s="181" t="s">
        <v>505</v>
      </c>
      <c r="D118" s="181" t="s">
        <v>384</v>
      </c>
      <c r="E118" s="182" t="s">
        <v>2305</v>
      </c>
      <c r="F118" s="183" t="s">
        <v>2306</v>
      </c>
      <c r="G118" s="184" t="s">
        <v>431</v>
      </c>
      <c r="H118" s="185">
        <v>8</v>
      </c>
      <c r="I118" s="186"/>
      <c r="J118" s="187">
        <f t="shared" si="1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622</v>
      </c>
    </row>
    <row r="119" spans="1:65" s="2" customFormat="1" ht="16.5" customHeight="1">
      <c r="A119" s="36"/>
      <c r="B119" s="37"/>
      <c r="C119" s="181" t="s">
        <v>510</v>
      </c>
      <c r="D119" s="181" t="s">
        <v>384</v>
      </c>
      <c r="E119" s="182" t="s">
        <v>2119</v>
      </c>
      <c r="F119" s="183" t="s">
        <v>2120</v>
      </c>
      <c r="G119" s="184" t="s">
        <v>422</v>
      </c>
      <c r="H119" s="185">
        <v>490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628</v>
      </c>
    </row>
    <row r="120" spans="1:65" s="2" customFormat="1" ht="24.2" customHeight="1">
      <c r="A120" s="36"/>
      <c r="B120" s="37"/>
      <c r="C120" s="181" t="s">
        <v>516</v>
      </c>
      <c r="D120" s="181" t="s">
        <v>384</v>
      </c>
      <c r="E120" s="182" t="s">
        <v>2307</v>
      </c>
      <c r="F120" s="183" t="s">
        <v>2308</v>
      </c>
      <c r="G120" s="184" t="s">
        <v>422</v>
      </c>
      <c r="H120" s="185">
        <v>490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634</v>
      </c>
    </row>
    <row r="121" spans="1:65" s="2" customFormat="1" ht="16.5" customHeight="1">
      <c r="A121" s="36"/>
      <c r="B121" s="37"/>
      <c r="C121" s="181" t="s">
        <v>523</v>
      </c>
      <c r="D121" s="181" t="s">
        <v>384</v>
      </c>
      <c r="E121" s="182" t="s">
        <v>2309</v>
      </c>
      <c r="F121" s="183" t="s">
        <v>2310</v>
      </c>
      <c r="G121" s="184" t="s">
        <v>431</v>
      </c>
      <c r="H121" s="185">
        <v>48</v>
      </c>
      <c r="I121" s="186"/>
      <c r="J121" s="187">
        <f t="shared" si="1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640</v>
      </c>
    </row>
    <row r="122" spans="1:65" s="2" customFormat="1" ht="16.5" customHeight="1">
      <c r="A122" s="36"/>
      <c r="B122" s="37"/>
      <c r="C122" s="181" t="s">
        <v>529</v>
      </c>
      <c r="D122" s="181" t="s">
        <v>384</v>
      </c>
      <c r="E122" s="182" t="s">
        <v>2311</v>
      </c>
      <c r="F122" s="183" t="s">
        <v>2312</v>
      </c>
      <c r="G122" s="184" t="s">
        <v>431</v>
      </c>
      <c r="H122" s="185">
        <v>52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647</v>
      </c>
    </row>
    <row r="123" spans="1:65" s="2" customFormat="1" ht="16.5" customHeight="1">
      <c r="A123" s="36"/>
      <c r="B123" s="37"/>
      <c r="C123" s="181" t="s">
        <v>534</v>
      </c>
      <c r="D123" s="181" t="s">
        <v>384</v>
      </c>
      <c r="E123" s="182" t="s">
        <v>2313</v>
      </c>
      <c r="F123" s="183" t="s">
        <v>2314</v>
      </c>
      <c r="G123" s="184" t="s">
        <v>431</v>
      </c>
      <c r="H123" s="185">
        <v>26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653</v>
      </c>
    </row>
    <row r="124" spans="1:65" s="2" customFormat="1" ht="16.5" customHeight="1">
      <c r="A124" s="36"/>
      <c r="B124" s="37"/>
      <c r="C124" s="181" t="s">
        <v>540</v>
      </c>
      <c r="D124" s="181" t="s">
        <v>384</v>
      </c>
      <c r="E124" s="182" t="s">
        <v>2315</v>
      </c>
      <c r="F124" s="183" t="s">
        <v>2316</v>
      </c>
      <c r="G124" s="184" t="s">
        <v>431</v>
      </c>
      <c r="H124" s="185">
        <v>1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659</v>
      </c>
    </row>
    <row r="125" spans="1:65" s="2" customFormat="1" ht="24.2" customHeight="1">
      <c r="A125" s="36"/>
      <c r="B125" s="37"/>
      <c r="C125" s="181" t="s">
        <v>549</v>
      </c>
      <c r="D125" s="181" t="s">
        <v>384</v>
      </c>
      <c r="E125" s="182" t="s">
        <v>2317</v>
      </c>
      <c r="F125" s="183" t="s">
        <v>2318</v>
      </c>
      <c r="G125" s="184" t="s">
        <v>431</v>
      </c>
      <c r="H125" s="185">
        <v>1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667</v>
      </c>
    </row>
    <row r="126" spans="1:65" s="2" customFormat="1" ht="16.5" customHeight="1">
      <c r="A126" s="36"/>
      <c r="B126" s="37"/>
      <c r="C126" s="181" t="s">
        <v>556</v>
      </c>
      <c r="D126" s="181" t="s">
        <v>384</v>
      </c>
      <c r="E126" s="182" t="s">
        <v>2319</v>
      </c>
      <c r="F126" s="183" t="s">
        <v>2320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674</v>
      </c>
    </row>
    <row r="127" spans="1:65" s="2" customFormat="1" ht="49.15" customHeight="1">
      <c r="A127" s="36"/>
      <c r="B127" s="37"/>
      <c r="C127" s="181" t="s">
        <v>561</v>
      </c>
      <c r="D127" s="181" t="s">
        <v>384</v>
      </c>
      <c r="E127" s="182" t="s">
        <v>2321</v>
      </c>
      <c r="F127" s="183" t="s">
        <v>2322</v>
      </c>
      <c r="G127" s="184" t="s">
        <v>431</v>
      </c>
      <c r="H127" s="185">
        <v>1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682</v>
      </c>
    </row>
    <row r="128" spans="1:65" s="2" customFormat="1" ht="37.9" customHeight="1">
      <c r="A128" s="36"/>
      <c r="B128" s="37"/>
      <c r="C128" s="181" t="s">
        <v>468</v>
      </c>
      <c r="D128" s="181" t="s">
        <v>384</v>
      </c>
      <c r="E128" s="182" t="s">
        <v>2323</v>
      </c>
      <c r="F128" s="183" t="s">
        <v>2324</v>
      </c>
      <c r="G128" s="184" t="s">
        <v>431</v>
      </c>
      <c r="H128" s="185">
        <v>1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690</v>
      </c>
    </row>
    <row r="129" spans="1:65" s="2" customFormat="1" ht="24.2" customHeight="1">
      <c r="A129" s="36"/>
      <c r="B129" s="37"/>
      <c r="C129" s="181" t="s">
        <v>571</v>
      </c>
      <c r="D129" s="181" t="s">
        <v>384</v>
      </c>
      <c r="E129" s="182" t="s">
        <v>2325</v>
      </c>
      <c r="F129" s="183" t="s">
        <v>2326</v>
      </c>
      <c r="G129" s="184" t="s">
        <v>431</v>
      </c>
      <c r="H129" s="185">
        <v>1</v>
      </c>
      <c r="I129" s="186"/>
      <c r="J129" s="187">
        <f t="shared" si="10"/>
        <v>0</v>
      </c>
      <c r="K129" s="183" t="s">
        <v>1956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701</v>
      </c>
    </row>
    <row r="130" spans="1:65" s="2" customFormat="1" ht="33" customHeight="1">
      <c r="A130" s="36"/>
      <c r="B130" s="37"/>
      <c r="C130" s="181" t="s">
        <v>577</v>
      </c>
      <c r="D130" s="181" t="s">
        <v>384</v>
      </c>
      <c r="E130" s="182" t="s">
        <v>2327</v>
      </c>
      <c r="F130" s="183" t="s">
        <v>2328</v>
      </c>
      <c r="G130" s="184" t="s">
        <v>431</v>
      </c>
      <c r="H130" s="185">
        <v>1</v>
      </c>
      <c r="I130" s="186"/>
      <c r="J130" s="187">
        <f t="shared" si="10"/>
        <v>0</v>
      </c>
      <c r="K130" s="183" t="s">
        <v>1956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710</v>
      </c>
    </row>
    <row r="131" spans="1:65" s="2" customFormat="1" ht="33" customHeight="1">
      <c r="A131" s="36"/>
      <c r="B131" s="37"/>
      <c r="C131" s="181" t="s">
        <v>582</v>
      </c>
      <c r="D131" s="181" t="s">
        <v>384</v>
      </c>
      <c r="E131" s="182" t="s">
        <v>2329</v>
      </c>
      <c r="F131" s="183" t="s">
        <v>2330</v>
      </c>
      <c r="G131" s="184" t="s">
        <v>431</v>
      </c>
      <c r="H131" s="185">
        <v>1</v>
      </c>
      <c r="I131" s="186"/>
      <c r="J131" s="187">
        <f t="shared" si="10"/>
        <v>0</v>
      </c>
      <c r="K131" s="183" t="s">
        <v>1956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722</v>
      </c>
    </row>
    <row r="132" spans="1:65" s="2" customFormat="1" ht="24.2" customHeight="1">
      <c r="A132" s="36"/>
      <c r="B132" s="37"/>
      <c r="C132" s="181" t="s">
        <v>587</v>
      </c>
      <c r="D132" s="181" t="s">
        <v>384</v>
      </c>
      <c r="E132" s="182" t="s">
        <v>2331</v>
      </c>
      <c r="F132" s="183" t="s">
        <v>2332</v>
      </c>
      <c r="G132" s="184" t="s">
        <v>431</v>
      </c>
      <c r="H132" s="185">
        <v>2</v>
      </c>
      <c r="I132" s="186"/>
      <c r="J132" s="187">
        <f t="shared" si="10"/>
        <v>0</v>
      </c>
      <c r="K132" s="183" t="s">
        <v>1956</v>
      </c>
      <c r="L132" s="41"/>
      <c r="M132" s="188" t="s">
        <v>19</v>
      </c>
      <c r="N132" s="189" t="s">
        <v>47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83</v>
      </c>
      <c r="BK132" s="193">
        <f t="shared" si="19"/>
        <v>0</v>
      </c>
      <c r="BL132" s="19" t="s">
        <v>389</v>
      </c>
      <c r="BM132" s="192" t="s">
        <v>730</v>
      </c>
    </row>
    <row r="133" spans="1:65" s="2" customFormat="1" ht="24.2" customHeight="1">
      <c r="A133" s="36"/>
      <c r="B133" s="37"/>
      <c r="C133" s="181" t="s">
        <v>593</v>
      </c>
      <c r="D133" s="181" t="s">
        <v>384</v>
      </c>
      <c r="E133" s="182" t="s">
        <v>2333</v>
      </c>
      <c r="F133" s="183" t="s">
        <v>2334</v>
      </c>
      <c r="G133" s="184" t="s">
        <v>431</v>
      </c>
      <c r="H133" s="185">
        <v>1</v>
      </c>
      <c r="I133" s="186"/>
      <c r="J133" s="187">
        <f t="shared" si="10"/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83</v>
      </c>
      <c r="BK133" s="193">
        <f t="shared" si="19"/>
        <v>0</v>
      </c>
      <c r="BL133" s="19" t="s">
        <v>389</v>
      </c>
      <c r="BM133" s="192" t="s">
        <v>740</v>
      </c>
    </row>
    <row r="134" spans="1:65" s="2" customFormat="1" ht="16.5" customHeight="1">
      <c r="A134" s="36"/>
      <c r="B134" s="37"/>
      <c r="C134" s="181" t="s">
        <v>598</v>
      </c>
      <c r="D134" s="181" t="s">
        <v>384</v>
      </c>
      <c r="E134" s="182" t="s">
        <v>2335</v>
      </c>
      <c r="F134" s="183" t="s">
        <v>2336</v>
      </c>
      <c r="G134" s="184" t="s">
        <v>431</v>
      </c>
      <c r="H134" s="185">
        <v>1</v>
      </c>
      <c r="I134" s="186"/>
      <c r="J134" s="187">
        <f t="shared" si="10"/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83</v>
      </c>
      <c r="BK134" s="193">
        <f t="shared" si="19"/>
        <v>0</v>
      </c>
      <c r="BL134" s="19" t="s">
        <v>389</v>
      </c>
      <c r="BM134" s="192" t="s">
        <v>751</v>
      </c>
    </row>
    <row r="135" spans="1:65" s="2" customFormat="1" ht="16.5" customHeight="1">
      <c r="A135" s="36"/>
      <c r="B135" s="37"/>
      <c r="C135" s="181" t="s">
        <v>604</v>
      </c>
      <c r="D135" s="181" t="s">
        <v>384</v>
      </c>
      <c r="E135" s="182" t="s">
        <v>2337</v>
      </c>
      <c r="F135" s="183" t="s">
        <v>2338</v>
      </c>
      <c r="G135" s="184" t="s">
        <v>431</v>
      </c>
      <c r="H135" s="185">
        <v>2</v>
      </c>
      <c r="I135" s="186"/>
      <c r="J135" s="187">
        <f t="shared" si="10"/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83</v>
      </c>
      <c r="BK135" s="193">
        <f t="shared" si="19"/>
        <v>0</v>
      </c>
      <c r="BL135" s="19" t="s">
        <v>389</v>
      </c>
      <c r="BM135" s="192" t="s">
        <v>762</v>
      </c>
    </row>
    <row r="136" spans="1:65" s="2" customFormat="1" ht="33" customHeight="1">
      <c r="A136" s="36"/>
      <c r="B136" s="37"/>
      <c r="C136" s="181" t="s">
        <v>609</v>
      </c>
      <c r="D136" s="181" t="s">
        <v>384</v>
      </c>
      <c r="E136" s="182" t="s">
        <v>2339</v>
      </c>
      <c r="F136" s="183" t="s">
        <v>2340</v>
      </c>
      <c r="G136" s="184" t="s">
        <v>431</v>
      </c>
      <c r="H136" s="185">
        <v>1</v>
      </c>
      <c r="I136" s="186"/>
      <c r="J136" s="187">
        <f t="shared" si="1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83</v>
      </c>
      <c r="BK136" s="193">
        <f t="shared" si="19"/>
        <v>0</v>
      </c>
      <c r="BL136" s="19" t="s">
        <v>389</v>
      </c>
      <c r="BM136" s="192" t="s">
        <v>773</v>
      </c>
    </row>
    <row r="137" spans="1:65" s="2" customFormat="1" ht="24.2" customHeight="1">
      <c r="A137" s="36"/>
      <c r="B137" s="37"/>
      <c r="C137" s="181" t="s">
        <v>612</v>
      </c>
      <c r="D137" s="181" t="s">
        <v>384</v>
      </c>
      <c r="E137" s="182" t="s">
        <v>2007</v>
      </c>
      <c r="F137" s="183" t="s">
        <v>2008</v>
      </c>
      <c r="G137" s="184" t="s">
        <v>422</v>
      </c>
      <c r="H137" s="185">
        <v>390</v>
      </c>
      <c r="I137" s="186"/>
      <c r="J137" s="187">
        <f t="shared" si="1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83</v>
      </c>
      <c r="BK137" s="193">
        <f t="shared" si="19"/>
        <v>0</v>
      </c>
      <c r="BL137" s="19" t="s">
        <v>389</v>
      </c>
      <c r="BM137" s="192" t="s">
        <v>786</v>
      </c>
    </row>
    <row r="138" spans="1:65" s="2" customFormat="1" ht="78" customHeight="1">
      <c r="A138" s="36"/>
      <c r="B138" s="37"/>
      <c r="C138" s="181" t="s">
        <v>615</v>
      </c>
      <c r="D138" s="181" t="s">
        <v>384</v>
      </c>
      <c r="E138" s="182" t="s">
        <v>2341</v>
      </c>
      <c r="F138" s="183" t="s">
        <v>2342</v>
      </c>
      <c r="G138" s="184" t="s">
        <v>422</v>
      </c>
      <c r="H138" s="185">
        <v>390</v>
      </c>
      <c r="I138" s="186"/>
      <c r="J138" s="187">
        <f t="shared" si="1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83</v>
      </c>
      <c r="BK138" s="193">
        <f t="shared" si="19"/>
        <v>0</v>
      </c>
      <c r="BL138" s="19" t="s">
        <v>389</v>
      </c>
      <c r="BM138" s="192" t="s">
        <v>797</v>
      </c>
    </row>
    <row r="139" spans="1:65" s="12" customFormat="1" ht="25.9" customHeight="1">
      <c r="B139" s="165"/>
      <c r="C139" s="166"/>
      <c r="D139" s="167" t="s">
        <v>75</v>
      </c>
      <c r="E139" s="168" t="s">
        <v>2343</v>
      </c>
      <c r="F139" s="168" t="s">
        <v>2344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SUM(P140:P152)</f>
        <v>0</v>
      </c>
      <c r="Q139" s="173"/>
      <c r="R139" s="174">
        <f>SUM(R140:R152)</f>
        <v>0</v>
      </c>
      <c r="S139" s="173"/>
      <c r="T139" s="175">
        <f>SUM(T140:T152)</f>
        <v>0</v>
      </c>
      <c r="AR139" s="176" t="s">
        <v>83</v>
      </c>
      <c r="AT139" s="177" t="s">
        <v>75</v>
      </c>
      <c r="AU139" s="177" t="s">
        <v>76</v>
      </c>
      <c r="AY139" s="176" t="s">
        <v>381</v>
      </c>
      <c r="BK139" s="178">
        <f>SUM(BK140:BK152)</f>
        <v>0</v>
      </c>
    </row>
    <row r="140" spans="1:65" s="2" customFormat="1" ht="24.2" customHeight="1">
      <c r="A140" s="36"/>
      <c r="B140" s="37"/>
      <c r="C140" s="181" t="s">
        <v>619</v>
      </c>
      <c r="D140" s="181" t="s">
        <v>384</v>
      </c>
      <c r="E140" s="182" t="s">
        <v>2345</v>
      </c>
      <c r="F140" s="183" t="s">
        <v>2346</v>
      </c>
      <c r="G140" s="184" t="s">
        <v>431</v>
      </c>
      <c r="H140" s="185">
        <v>1</v>
      </c>
      <c r="I140" s="186"/>
      <c r="J140" s="187">
        <f>ROUND(I140*H140,2)</f>
        <v>0</v>
      </c>
      <c r="K140" s="183" t="s">
        <v>1956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808</v>
      </c>
    </row>
    <row r="141" spans="1:65" s="2" customFormat="1" ht="24.2" customHeight="1">
      <c r="A141" s="36"/>
      <c r="B141" s="37"/>
      <c r="C141" s="181" t="s">
        <v>622</v>
      </c>
      <c r="D141" s="181" t="s">
        <v>384</v>
      </c>
      <c r="E141" s="182" t="s">
        <v>2347</v>
      </c>
      <c r="F141" s="183" t="s">
        <v>2348</v>
      </c>
      <c r="G141" s="184" t="s">
        <v>431</v>
      </c>
      <c r="H141" s="185">
        <v>1</v>
      </c>
      <c r="I141" s="186"/>
      <c r="J141" s="187">
        <f>ROUND(I141*H141,2)</f>
        <v>0</v>
      </c>
      <c r="K141" s="183" t="s">
        <v>1956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817</v>
      </c>
    </row>
    <row r="142" spans="1:65" s="2" customFormat="1" ht="39">
      <c r="A142" s="36"/>
      <c r="B142" s="37"/>
      <c r="C142" s="38"/>
      <c r="D142" s="196" t="s">
        <v>1198</v>
      </c>
      <c r="E142" s="38"/>
      <c r="F142" s="253" t="s">
        <v>2349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2" customFormat="1" ht="16.5" customHeight="1">
      <c r="A143" s="36"/>
      <c r="B143" s="37"/>
      <c r="C143" s="181" t="s">
        <v>625</v>
      </c>
      <c r="D143" s="181" t="s">
        <v>384</v>
      </c>
      <c r="E143" s="182" t="s">
        <v>2350</v>
      </c>
      <c r="F143" s="183" t="s">
        <v>2351</v>
      </c>
      <c r="G143" s="184" t="s">
        <v>431</v>
      </c>
      <c r="H143" s="185">
        <v>1</v>
      </c>
      <c r="I143" s="186"/>
      <c r="J143" s="187">
        <f t="shared" ref="J143:J152" si="20">ROUND(I143*H143,2)</f>
        <v>0</v>
      </c>
      <c r="K143" s="183" t="s">
        <v>1956</v>
      </c>
      <c r="L143" s="41"/>
      <c r="M143" s="188" t="s">
        <v>19</v>
      </c>
      <c r="N143" s="189" t="s">
        <v>47</v>
      </c>
      <c r="O143" s="66"/>
      <c r="P143" s="190">
        <f t="shared" ref="P143:P152" si="21">O143*H143</f>
        <v>0</v>
      </c>
      <c r="Q143" s="190">
        <v>0</v>
      </c>
      <c r="R143" s="190">
        <f t="shared" ref="R143:R152" si="22">Q143*H143</f>
        <v>0</v>
      </c>
      <c r="S143" s="190">
        <v>0</v>
      </c>
      <c r="T143" s="191">
        <f t="shared" ref="T143:T152" si="23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ref="BE143:BE152" si="24">IF(N143="základní",J143,0)</f>
        <v>0</v>
      </c>
      <c r="BF143" s="193">
        <f t="shared" ref="BF143:BF152" si="25">IF(N143="snížená",J143,0)</f>
        <v>0</v>
      </c>
      <c r="BG143" s="193">
        <f t="shared" ref="BG143:BG152" si="26">IF(N143="zákl. přenesená",J143,0)</f>
        <v>0</v>
      </c>
      <c r="BH143" s="193">
        <f t="shared" ref="BH143:BH152" si="27">IF(N143="sníž. přenesená",J143,0)</f>
        <v>0</v>
      </c>
      <c r="BI143" s="193">
        <f t="shared" ref="BI143:BI152" si="28">IF(N143="nulová",J143,0)</f>
        <v>0</v>
      </c>
      <c r="BJ143" s="19" t="s">
        <v>83</v>
      </c>
      <c r="BK143" s="193">
        <f t="shared" ref="BK143:BK152" si="29">ROUND(I143*H143,2)</f>
        <v>0</v>
      </c>
      <c r="BL143" s="19" t="s">
        <v>389</v>
      </c>
      <c r="BM143" s="192" t="s">
        <v>829</v>
      </c>
    </row>
    <row r="144" spans="1:65" s="2" customFormat="1" ht="16.5" customHeight="1">
      <c r="A144" s="36"/>
      <c r="B144" s="37"/>
      <c r="C144" s="181" t="s">
        <v>628</v>
      </c>
      <c r="D144" s="181" t="s">
        <v>384</v>
      </c>
      <c r="E144" s="182" t="s">
        <v>2352</v>
      </c>
      <c r="F144" s="183" t="s">
        <v>2353</v>
      </c>
      <c r="G144" s="184" t="s">
        <v>431</v>
      </c>
      <c r="H144" s="185">
        <v>1</v>
      </c>
      <c r="I144" s="186"/>
      <c r="J144" s="187">
        <f t="shared" si="20"/>
        <v>0</v>
      </c>
      <c r="K144" s="183" t="s">
        <v>1956</v>
      </c>
      <c r="L144" s="41"/>
      <c r="M144" s="188" t="s">
        <v>19</v>
      </c>
      <c r="N144" s="189" t="s">
        <v>47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83</v>
      </c>
      <c r="BK144" s="193">
        <f t="shared" si="29"/>
        <v>0</v>
      </c>
      <c r="BL144" s="19" t="s">
        <v>389</v>
      </c>
      <c r="BM144" s="192" t="s">
        <v>845</v>
      </c>
    </row>
    <row r="145" spans="1:65" s="2" customFormat="1" ht="24.2" customHeight="1">
      <c r="A145" s="36"/>
      <c r="B145" s="37"/>
      <c r="C145" s="181" t="s">
        <v>631</v>
      </c>
      <c r="D145" s="181" t="s">
        <v>384</v>
      </c>
      <c r="E145" s="182" t="s">
        <v>2354</v>
      </c>
      <c r="F145" s="183" t="s">
        <v>2355</v>
      </c>
      <c r="G145" s="184" t="s">
        <v>431</v>
      </c>
      <c r="H145" s="185">
        <v>1</v>
      </c>
      <c r="I145" s="186"/>
      <c r="J145" s="187">
        <f t="shared" si="20"/>
        <v>0</v>
      </c>
      <c r="K145" s="183" t="s">
        <v>1956</v>
      </c>
      <c r="L145" s="41"/>
      <c r="M145" s="188" t="s">
        <v>19</v>
      </c>
      <c r="N145" s="189" t="s">
        <v>47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83</v>
      </c>
      <c r="BK145" s="193">
        <f t="shared" si="29"/>
        <v>0</v>
      </c>
      <c r="BL145" s="19" t="s">
        <v>389</v>
      </c>
      <c r="BM145" s="192" t="s">
        <v>855</v>
      </c>
    </row>
    <row r="146" spans="1:65" s="2" customFormat="1" ht="16.5" customHeight="1">
      <c r="A146" s="36"/>
      <c r="B146" s="37"/>
      <c r="C146" s="181" t="s">
        <v>634</v>
      </c>
      <c r="D146" s="181" t="s">
        <v>384</v>
      </c>
      <c r="E146" s="182" t="s">
        <v>2119</v>
      </c>
      <c r="F146" s="183" t="s">
        <v>2120</v>
      </c>
      <c r="G146" s="184" t="s">
        <v>422</v>
      </c>
      <c r="H146" s="185">
        <v>40</v>
      </c>
      <c r="I146" s="186"/>
      <c r="J146" s="187">
        <f t="shared" si="2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83</v>
      </c>
      <c r="BK146" s="193">
        <f t="shared" si="29"/>
        <v>0</v>
      </c>
      <c r="BL146" s="19" t="s">
        <v>389</v>
      </c>
      <c r="BM146" s="192" t="s">
        <v>866</v>
      </c>
    </row>
    <row r="147" spans="1:65" s="2" customFormat="1" ht="21.75" customHeight="1">
      <c r="A147" s="36"/>
      <c r="B147" s="37"/>
      <c r="C147" s="181" t="s">
        <v>637</v>
      </c>
      <c r="D147" s="181" t="s">
        <v>384</v>
      </c>
      <c r="E147" s="182" t="s">
        <v>2356</v>
      </c>
      <c r="F147" s="183" t="s">
        <v>2357</v>
      </c>
      <c r="G147" s="184" t="s">
        <v>422</v>
      </c>
      <c r="H147" s="185">
        <v>40</v>
      </c>
      <c r="I147" s="186"/>
      <c r="J147" s="187">
        <f t="shared" si="2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83</v>
      </c>
      <c r="BK147" s="193">
        <f t="shared" si="29"/>
        <v>0</v>
      </c>
      <c r="BL147" s="19" t="s">
        <v>389</v>
      </c>
      <c r="BM147" s="192" t="s">
        <v>883</v>
      </c>
    </row>
    <row r="148" spans="1:65" s="2" customFormat="1" ht="16.5" customHeight="1">
      <c r="A148" s="36"/>
      <c r="B148" s="37"/>
      <c r="C148" s="181" t="s">
        <v>640</v>
      </c>
      <c r="D148" s="181" t="s">
        <v>384</v>
      </c>
      <c r="E148" s="182" t="s">
        <v>2311</v>
      </c>
      <c r="F148" s="183" t="s">
        <v>2312</v>
      </c>
      <c r="G148" s="184" t="s">
        <v>431</v>
      </c>
      <c r="H148" s="185">
        <v>4</v>
      </c>
      <c r="I148" s="186"/>
      <c r="J148" s="187">
        <f t="shared" si="2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83</v>
      </c>
      <c r="BK148" s="193">
        <f t="shared" si="29"/>
        <v>0</v>
      </c>
      <c r="BL148" s="19" t="s">
        <v>389</v>
      </c>
      <c r="BM148" s="192" t="s">
        <v>895</v>
      </c>
    </row>
    <row r="149" spans="1:65" s="2" customFormat="1" ht="33" customHeight="1">
      <c r="A149" s="36"/>
      <c r="B149" s="37"/>
      <c r="C149" s="181" t="s">
        <v>644</v>
      </c>
      <c r="D149" s="181" t="s">
        <v>384</v>
      </c>
      <c r="E149" s="182" t="s">
        <v>2358</v>
      </c>
      <c r="F149" s="183" t="s">
        <v>2328</v>
      </c>
      <c r="G149" s="184" t="s">
        <v>431</v>
      </c>
      <c r="H149" s="185">
        <v>1</v>
      </c>
      <c r="I149" s="186"/>
      <c r="J149" s="187">
        <f t="shared" si="20"/>
        <v>0</v>
      </c>
      <c r="K149" s="183" t="s">
        <v>1956</v>
      </c>
      <c r="L149" s="41"/>
      <c r="M149" s="188" t="s">
        <v>19</v>
      </c>
      <c r="N149" s="189" t="s">
        <v>47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83</v>
      </c>
      <c r="BK149" s="193">
        <f t="shared" si="29"/>
        <v>0</v>
      </c>
      <c r="BL149" s="19" t="s">
        <v>389</v>
      </c>
      <c r="BM149" s="192" t="s">
        <v>906</v>
      </c>
    </row>
    <row r="150" spans="1:65" s="2" customFormat="1" ht="24.2" customHeight="1">
      <c r="A150" s="36"/>
      <c r="B150" s="37"/>
      <c r="C150" s="181" t="s">
        <v>647</v>
      </c>
      <c r="D150" s="181" t="s">
        <v>384</v>
      </c>
      <c r="E150" s="182" t="s">
        <v>2359</v>
      </c>
      <c r="F150" s="183" t="s">
        <v>2360</v>
      </c>
      <c r="G150" s="184" t="s">
        <v>431</v>
      </c>
      <c r="H150" s="185">
        <v>1</v>
      </c>
      <c r="I150" s="186"/>
      <c r="J150" s="187">
        <f t="shared" si="20"/>
        <v>0</v>
      </c>
      <c r="K150" s="183" t="s">
        <v>1956</v>
      </c>
      <c r="L150" s="41"/>
      <c r="M150" s="188" t="s">
        <v>19</v>
      </c>
      <c r="N150" s="189" t="s">
        <v>47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83</v>
      </c>
      <c r="BK150" s="193">
        <f t="shared" si="29"/>
        <v>0</v>
      </c>
      <c r="BL150" s="19" t="s">
        <v>389</v>
      </c>
      <c r="BM150" s="192" t="s">
        <v>922</v>
      </c>
    </row>
    <row r="151" spans="1:65" s="2" customFormat="1" ht="16.5" customHeight="1">
      <c r="A151" s="36"/>
      <c r="B151" s="37"/>
      <c r="C151" s="181" t="s">
        <v>650</v>
      </c>
      <c r="D151" s="181" t="s">
        <v>384</v>
      </c>
      <c r="E151" s="182" t="s">
        <v>2125</v>
      </c>
      <c r="F151" s="183" t="s">
        <v>2126</v>
      </c>
      <c r="G151" s="184" t="s">
        <v>422</v>
      </c>
      <c r="H151" s="185">
        <v>30</v>
      </c>
      <c r="I151" s="186"/>
      <c r="J151" s="187">
        <f t="shared" si="2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83</v>
      </c>
      <c r="BK151" s="193">
        <f t="shared" si="29"/>
        <v>0</v>
      </c>
      <c r="BL151" s="19" t="s">
        <v>389</v>
      </c>
      <c r="BM151" s="192" t="s">
        <v>930</v>
      </c>
    </row>
    <row r="152" spans="1:65" s="2" customFormat="1" ht="78" customHeight="1">
      <c r="A152" s="36"/>
      <c r="B152" s="37"/>
      <c r="C152" s="181" t="s">
        <v>653</v>
      </c>
      <c r="D152" s="181" t="s">
        <v>384</v>
      </c>
      <c r="E152" s="182" t="s">
        <v>2127</v>
      </c>
      <c r="F152" s="183" t="s">
        <v>2128</v>
      </c>
      <c r="G152" s="184" t="s">
        <v>422</v>
      </c>
      <c r="H152" s="185">
        <v>30</v>
      </c>
      <c r="I152" s="186"/>
      <c r="J152" s="187">
        <f t="shared" si="2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83</v>
      </c>
      <c r="BK152" s="193">
        <f t="shared" si="29"/>
        <v>0</v>
      </c>
      <c r="BL152" s="19" t="s">
        <v>389</v>
      </c>
      <c r="BM152" s="192" t="s">
        <v>938</v>
      </c>
    </row>
    <row r="153" spans="1:65" s="12" customFormat="1" ht="25.9" customHeight="1">
      <c r="B153" s="165"/>
      <c r="C153" s="166"/>
      <c r="D153" s="167" t="s">
        <v>75</v>
      </c>
      <c r="E153" s="168" t="s">
        <v>2361</v>
      </c>
      <c r="F153" s="168" t="s">
        <v>2362</v>
      </c>
      <c r="G153" s="166"/>
      <c r="H153" s="166"/>
      <c r="I153" s="169"/>
      <c r="J153" s="170">
        <f>BK153</f>
        <v>0</v>
      </c>
      <c r="K153" s="166"/>
      <c r="L153" s="171"/>
      <c r="M153" s="172"/>
      <c r="N153" s="173"/>
      <c r="O153" s="173"/>
      <c r="P153" s="174">
        <f>SUM(P154:P170)</f>
        <v>0</v>
      </c>
      <c r="Q153" s="173"/>
      <c r="R153" s="174">
        <f>SUM(R154:R170)</f>
        <v>0</v>
      </c>
      <c r="S153" s="173"/>
      <c r="T153" s="175">
        <f>SUM(T154:T170)</f>
        <v>0</v>
      </c>
      <c r="AR153" s="176" t="s">
        <v>83</v>
      </c>
      <c r="AT153" s="177" t="s">
        <v>75</v>
      </c>
      <c r="AU153" s="177" t="s">
        <v>76</v>
      </c>
      <c r="AY153" s="176" t="s">
        <v>381</v>
      </c>
      <c r="BK153" s="178">
        <f>SUM(BK154:BK170)</f>
        <v>0</v>
      </c>
    </row>
    <row r="154" spans="1:65" s="2" customFormat="1" ht="16.5" customHeight="1">
      <c r="A154" s="36"/>
      <c r="B154" s="37"/>
      <c r="C154" s="181" t="s">
        <v>656</v>
      </c>
      <c r="D154" s="181" t="s">
        <v>384</v>
      </c>
      <c r="E154" s="182" t="s">
        <v>2119</v>
      </c>
      <c r="F154" s="183" t="s">
        <v>2120</v>
      </c>
      <c r="G154" s="184" t="s">
        <v>422</v>
      </c>
      <c r="H154" s="185">
        <v>45</v>
      </c>
      <c r="I154" s="186"/>
      <c r="J154" s="187">
        <f t="shared" ref="J154:J161" si="30">ROUND(I154*H154,2)</f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ref="P154:P161" si="31">O154*H154</f>
        <v>0</v>
      </c>
      <c r="Q154" s="190">
        <v>0</v>
      </c>
      <c r="R154" s="190">
        <f t="shared" ref="R154:R161" si="32">Q154*H154</f>
        <v>0</v>
      </c>
      <c r="S154" s="190">
        <v>0</v>
      </c>
      <c r="T154" s="191">
        <f t="shared" ref="T154:T161" si="33"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ref="BE154:BE161" si="34">IF(N154="základní",J154,0)</f>
        <v>0</v>
      </c>
      <c r="BF154" s="193">
        <f t="shared" ref="BF154:BF161" si="35">IF(N154="snížená",J154,0)</f>
        <v>0</v>
      </c>
      <c r="BG154" s="193">
        <f t="shared" ref="BG154:BG161" si="36">IF(N154="zákl. přenesená",J154,0)</f>
        <v>0</v>
      </c>
      <c r="BH154" s="193">
        <f t="shared" ref="BH154:BH161" si="37">IF(N154="sníž. přenesená",J154,0)</f>
        <v>0</v>
      </c>
      <c r="BI154" s="193">
        <f t="shared" ref="BI154:BI161" si="38">IF(N154="nulová",J154,0)</f>
        <v>0</v>
      </c>
      <c r="BJ154" s="19" t="s">
        <v>83</v>
      </c>
      <c r="BK154" s="193">
        <f t="shared" ref="BK154:BK161" si="39">ROUND(I154*H154,2)</f>
        <v>0</v>
      </c>
      <c r="BL154" s="19" t="s">
        <v>389</v>
      </c>
      <c r="BM154" s="192" t="s">
        <v>945</v>
      </c>
    </row>
    <row r="155" spans="1:65" s="2" customFormat="1" ht="24.2" customHeight="1">
      <c r="A155" s="36"/>
      <c r="B155" s="37"/>
      <c r="C155" s="181" t="s">
        <v>659</v>
      </c>
      <c r="D155" s="181" t="s">
        <v>384</v>
      </c>
      <c r="E155" s="182" t="s">
        <v>2307</v>
      </c>
      <c r="F155" s="183" t="s">
        <v>2308</v>
      </c>
      <c r="G155" s="184" t="s">
        <v>422</v>
      </c>
      <c r="H155" s="185">
        <v>45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953</v>
      </c>
    </row>
    <row r="156" spans="1:65" s="2" customFormat="1" ht="16.5" customHeight="1">
      <c r="A156" s="36"/>
      <c r="B156" s="37"/>
      <c r="C156" s="181" t="s">
        <v>663</v>
      </c>
      <c r="D156" s="181" t="s">
        <v>384</v>
      </c>
      <c r="E156" s="182" t="s">
        <v>2363</v>
      </c>
      <c r="F156" s="183" t="s">
        <v>2364</v>
      </c>
      <c r="G156" s="184" t="s">
        <v>422</v>
      </c>
      <c r="H156" s="185">
        <v>10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389</v>
      </c>
      <c r="BM156" s="192" t="s">
        <v>961</v>
      </c>
    </row>
    <row r="157" spans="1:65" s="2" customFormat="1" ht="44.25" customHeight="1">
      <c r="A157" s="36"/>
      <c r="B157" s="37"/>
      <c r="C157" s="181" t="s">
        <v>667</v>
      </c>
      <c r="D157" s="181" t="s">
        <v>384</v>
      </c>
      <c r="E157" s="182" t="s">
        <v>2365</v>
      </c>
      <c r="F157" s="183" t="s">
        <v>2366</v>
      </c>
      <c r="G157" s="184" t="s">
        <v>422</v>
      </c>
      <c r="H157" s="185">
        <v>10</v>
      </c>
      <c r="I157" s="186"/>
      <c r="J157" s="187">
        <f t="shared" si="30"/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83</v>
      </c>
      <c r="BK157" s="193">
        <f t="shared" si="39"/>
        <v>0</v>
      </c>
      <c r="BL157" s="19" t="s">
        <v>389</v>
      </c>
      <c r="BM157" s="192" t="s">
        <v>969</v>
      </c>
    </row>
    <row r="158" spans="1:65" s="2" customFormat="1" ht="49.15" customHeight="1">
      <c r="A158" s="36"/>
      <c r="B158" s="37"/>
      <c r="C158" s="181" t="s">
        <v>671</v>
      </c>
      <c r="D158" s="181" t="s">
        <v>384</v>
      </c>
      <c r="E158" s="182" t="s">
        <v>2367</v>
      </c>
      <c r="F158" s="183" t="s">
        <v>2368</v>
      </c>
      <c r="G158" s="184" t="s">
        <v>431</v>
      </c>
      <c r="H158" s="185">
        <v>2</v>
      </c>
      <c r="I158" s="186"/>
      <c r="J158" s="187">
        <f t="shared" si="30"/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83</v>
      </c>
      <c r="BK158" s="193">
        <f t="shared" si="39"/>
        <v>0</v>
      </c>
      <c r="BL158" s="19" t="s">
        <v>389</v>
      </c>
      <c r="BM158" s="192" t="s">
        <v>977</v>
      </c>
    </row>
    <row r="159" spans="1:65" s="2" customFormat="1" ht="49.15" customHeight="1">
      <c r="A159" s="36"/>
      <c r="B159" s="37"/>
      <c r="C159" s="181" t="s">
        <v>674</v>
      </c>
      <c r="D159" s="181" t="s">
        <v>384</v>
      </c>
      <c r="E159" s="182" t="s">
        <v>2369</v>
      </c>
      <c r="F159" s="183" t="s">
        <v>2370</v>
      </c>
      <c r="G159" s="184" t="s">
        <v>431</v>
      </c>
      <c r="H159" s="185">
        <v>2</v>
      </c>
      <c r="I159" s="186"/>
      <c r="J159" s="187">
        <f t="shared" si="3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83</v>
      </c>
      <c r="BK159" s="193">
        <f t="shared" si="39"/>
        <v>0</v>
      </c>
      <c r="BL159" s="19" t="s">
        <v>389</v>
      </c>
      <c r="BM159" s="192" t="s">
        <v>1462</v>
      </c>
    </row>
    <row r="160" spans="1:65" s="2" customFormat="1" ht="44.25" customHeight="1">
      <c r="A160" s="36"/>
      <c r="B160" s="37"/>
      <c r="C160" s="181" t="s">
        <v>678</v>
      </c>
      <c r="D160" s="181" t="s">
        <v>384</v>
      </c>
      <c r="E160" s="182" t="s">
        <v>2371</v>
      </c>
      <c r="F160" s="183" t="s">
        <v>2372</v>
      </c>
      <c r="G160" s="184" t="s">
        <v>431</v>
      </c>
      <c r="H160" s="185">
        <v>2</v>
      </c>
      <c r="I160" s="186"/>
      <c r="J160" s="187">
        <f t="shared" si="30"/>
        <v>0</v>
      </c>
      <c r="K160" s="183" t="s">
        <v>1956</v>
      </c>
      <c r="L160" s="41"/>
      <c r="M160" s="188" t="s">
        <v>19</v>
      </c>
      <c r="N160" s="189" t="s">
        <v>47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83</v>
      </c>
      <c r="BK160" s="193">
        <f t="shared" si="39"/>
        <v>0</v>
      </c>
      <c r="BL160" s="19" t="s">
        <v>389</v>
      </c>
      <c r="BM160" s="192" t="s">
        <v>1463</v>
      </c>
    </row>
    <row r="161" spans="1:65" s="2" customFormat="1" ht="55.5" customHeight="1">
      <c r="A161" s="36"/>
      <c r="B161" s="37"/>
      <c r="C161" s="181" t="s">
        <v>682</v>
      </c>
      <c r="D161" s="181" t="s">
        <v>384</v>
      </c>
      <c r="E161" s="182" t="s">
        <v>2373</v>
      </c>
      <c r="F161" s="183" t="s">
        <v>2374</v>
      </c>
      <c r="G161" s="184" t="s">
        <v>431</v>
      </c>
      <c r="H161" s="185">
        <v>1</v>
      </c>
      <c r="I161" s="186"/>
      <c r="J161" s="187">
        <f t="shared" si="30"/>
        <v>0</v>
      </c>
      <c r="K161" s="183" t="s">
        <v>1956</v>
      </c>
      <c r="L161" s="41"/>
      <c r="M161" s="188" t="s">
        <v>19</v>
      </c>
      <c r="N161" s="189" t="s">
        <v>47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83</v>
      </c>
      <c r="BK161" s="193">
        <f t="shared" si="39"/>
        <v>0</v>
      </c>
      <c r="BL161" s="19" t="s">
        <v>389</v>
      </c>
      <c r="BM161" s="192" t="s">
        <v>1464</v>
      </c>
    </row>
    <row r="162" spans="1:65" s="2" customFormat="1" ht="29.25">
      <c r="A162" s="36"/>
      <c r="B162" s="37"/>
      <c r="C162" s="38"/>
      <c r="D162" s="196" t="s">
        <v>1198</v>
      </c>
      <c r="E162" s="38"/>
      <c r="F162" s="253" t="s">
        <v>2375</v>
      </c>
      <c r="G162" s="38"/>
      <c r="H162" s="38"/>
      <c r="I162" s="254"/>
      <c r="J162" s="38"/>
      <c r="K162" s="38"/>
      <c r="L162" s="41"/>
      <c r="M162" s="255"/>
      <c r="N162" s="25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1198</v>
      </c>
      <c r="AU162" s="19" t="s">
        <v>83</v>
      </c>
    </row>
    <row r="163" spans="1:65" s="2" customFormat="1" ht="21.75" customHeight="1">
      <c r="A163" s="36"/>
      <c r="B163" s="37"/>
      <c r="C163" s="181" t="s">
        <v>686</v>
      </c>
      <c r="D163" s="181" t="s">
        <v>384</v>
      </c>
      <c r="E163" s="182" t="s">
        <v>2376</v>
      </c>
      <c r="F163" s="183" t="s">
        <v>2377</v>
      </c>
      <c r="G163" s="184" t="s">
        <v>431</v>
      </c>
      <c r="H163" s="185">
        <v>1</v>
      </c>
      <c r="I163" s="186"/>
      <c r="J163" s="187">
        <f t="shared" ref="J163:J170" si="40">ROUND(I163*H163,2)</f>
        <v>0</v>
      </c>
      <c r="K163" s="183" t="s">
        <v>1956</v>
      </c>
      <c r="L163" s="41"/>
      <c r="M163" s="188" t="s">
        <v>19</v>
      </c>
      <c r="N163" s="189" t="s">
        <v>47</v>
      </c>
      <c r="O163" s="66"/>
      <c r="P163" s="190">
        <f t="shared" ref="P163:P170" si="41">O163*H163</f>
        <v>0</v>
      </c>
      <c r="Q163" s="190">
        <v>0</v>
      </c>
      <c r="R163" s="190">
        <f t="shared" ref="R163:R170" si="42">Q163*H163</f>
        <v>0</v>
      </c>
      <c r="S163" s="190">
        <v>0</v>
      </c>
      <c r="T163" s="191">
        <f t="shared" ref="T163:T170" si="43"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 t="shared" ref="BE163:BE170" si="44">IF(N163="základní",J163,0)</f>
        <v>0</v>
      </c>
      <c r="BF163" s="193">
        <f t="shared" ref="BF163:BF170" si="45">IF(N163="snížená",J163,0)</f>
        <v>0</v>
      </c>
      <c r="BG163" s="193">
        <f t="shared" ref="BG163:BG170" si="46">IF(N163="zákl. přenesená",J163,0)</f>
        <v>0</v>
      </c>
      <c r="BH163" s="193">
        <f t="shared" ref="BH163:BH170" si="47">IF(N163="sníž. přenesená",J163,0)</f>
        <v>0</v>
      </c>
      <c r="BI163" s="193">
        <f t="shared" ref="BI163:BI170" si="48">IF(N163="nulová",J163,0)</f>
        <v>0</v>
      </c>
      <c r="BJ163" s="19" t="s">
        <v>83</v>
      </c>
      <c r="BK163" s="193">
        <f t="shared" ref="BK163:BK170" si="49">ROUND(I163*H163,2)</f>
        <v>0</v>
      </c>
      <c r="BL163" s="19" t="s">
        <v>389</v>
      </c>
      <c r="BM163" s="192" t="s">
        <v>1466</v>
      </c>
    </row>
    <row r="164" spans="1:65" s="2" customFormat="1" ht="49.15" customHeight="1">
      <c r="A164" s="36"/>
      <c r="B164" s="37"/>
      <c r="C164" s="181" t="s">
        <v>690</v>
      </c>
      <c r="D164" s="181" t="s">
        <v>384</v>
      </c>
      <c r="E164" s="182" t="s">
        <v>2378</v>
      </c>
      <c r="F164" s="183" t="s">
        <v>2379</v>
      </c>
      <c r="G164" s="184" t="s">
        <v>431</v>
      </c>
      <c r="H164" s="185">
        <v>1</v>
      </c>
      <c r="I164" s="186"/>
      <c r="J164" s="187">
        <f t="shared" si="40"/>
        <v>0</v>
      </c>
      <c r="K164" s="183" t="s">
        <v>1956</v>
      </c>
      <c r="L164" s="41"/>
      <c r="M164" s="188" t="s">
        <v>19</v>
      </c>
      <c r="N164" s="189" t="s">
        <v>47</v>
      </c>
      <c r="O164" s="66"/>
      <c r="P164" s="190">
        <f t="shared" si="41"/>
        <v>0</v>
      </c>
      <c r="Q164" s="190">
        <v>0</v>
      </c>
      <c r="R164" s="190">
        <f t="shared" si="42"/>
        <v>0</v>
      </c>
      <c r="S164" s="190">
        <v>0</v>
      </c>
      <c r="T164" s="191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si="44"/>
        <v>0</v>
      </c>
      <c r="BF164" s="193">
        <f t="shared" si="45"/>
        <v>0</v>
      </c>
      <c r="BG164" s="193">
        <f t="shared" si="46"/>
        <v>0</v>
      </c>
      <c r="BH164" s="193">
        <f t="shared" si="47"/>
        <v>0</v>
      </c>
      <c r="BI164" s="193">
        <f t="shared" si="48"/>
        <v>0</v>
      </c>
      <c r="BJ164" s="19" t="s">
        <v>83</v>
      </c>
      <c r="BK164" s="193">
        <f t="shared" si="49"/>
        <v>0</v>
      </c>
      <c r="BL164" s="19" t="s">
        <v>389</v>
      </c>
      <c r="BM164" s="192" t="s">
        <v>1467</v>
      </c>
    </row>
    <row r="165" spans="1:65" s="2" customFormat="1" ht="24.2" customHeight="1">
      <c r="A165" s="36"/>
      <c r="B165" s="37"/>
      <c r="C165" s="181" t="s">
        <v>696</v>
      </c>
      <c r="D165" s="181" t="s">
        <v>384</v>
      </c>
      <c r="E165" s="182" t="s">
        <v>2380</v>
      </c>
      <c r="F165" s="183" t="s">
        <v>2381</v>
      </c>
      <c r="G165" s="184" t="s">
        <v>431</v>
      </c>
      <c r="H165" s="185">
        <v>2</v>
      </c>
      <c r="I165" s="186"/>
      <c r="J165" s="187">
        <f t="shared" si="40"/>
        <v>0</v>
      </c>
      <c r="K165" s="183" t="s">
        <v>1297</v>
      </c>
      <c r="L165" s="41"/>
      <c r="M165" s="188" t="s">
        <v>19</v>
      </c>
      <c r="N165" s="189" t="s">
        <v>47</v>
      </c>
      <c r="O165" s="66"/>
      <c r="P165" s="190">
        <f t="shared" si="41"/>
        <v>0</v>
      </c>
      <c r="Q165" s="190">
        <v>0</v>
      </c>
      <c r="R165" s="190">
        <f t="shared" si="42"/>
        <v>0</v>
      </c>
      <c r="S165" s="190">
        <v>0</v>
      </c>
      <c r="T165" s="191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44"/>
        <v>0</v>
      </c>
      <c r="BF165" s="193">
        <f t="shared" si="45"/>
        <v>0</v>
      </c>
      <c r="BG165" s="193">
        <f t="shared" si="46"/>
        <v>0</v>
      </c>
      <c r="BH165" s="193">
        <f t="shared" si="47"/>
        <v>0</v>
      </c>
      <c r="BI165" s="193">
        <f t="shared" si="48"/>
        <v>0</v>
      </c>
      <c r="BJ165" s="19" t="s">
        <v>83</v>
      </c>
      <c r="BK165" s="193">
        <f t="shared" si="49"/>
        <v>0</v>
      </c>
      <c r="BL165" s="19" t="s">
        <v>389</v>
      </c>
      <c r="BM165" s="192" t="s">
        <v>1468</v>
      </c>
    </row>
    <row r="166" spans="1:65" s="2" customFormat="1" ht="55.5" customHeight="1">
      <c r="A166" s="36"/>
      <c r="B166" s="37"/>
      <c r="C166" s="181" t="s">
        <v>701</v>
      </c>
      <c r="D166" s="181" t="s">
        <v>384</v>
      </c>
      <c r="E166" s="182" t="s">
        <v>2382</v>
      </c>
      <c r="F166" s="183" t="s">
        <v>2383</v>
      </c>
      <c r="G166" s="184" t="s">
        <v>431</v>
      </c>
      <c r="H166" s="185">
        <v>2</v>
      </c>
      <c r="I166" s="186"/>
      <c r="J166" s="187">
        <f t="shared" si="40"/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 t="shared" si="41"/>
        <v>0</v>
      </c>
      <c r="Q166" s="190">
        <v>0</v>
      </c>
      <c r="R166" s="190">
        <f t="shared" si="42"/>
        <v>0</v>
      </c>
      <c r="S166" s="190">
        <v>0</v>
      </c>
      <c r="T166" s="191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44"/>
        <v>0</v>
      </c>
      <c r="BF166" s="193">
        <f t="shared" si="45"/>
        <v>0</v>
      </c>
      <c r="BG166" s="193">
        <f t="shared" si="46"/>
        <v>0</v>
      </c>
      <c r="BH166" s="193">
        <f t="shared" si="47"/>
        <v>0</v>
      </c>
      <c r="BI166" s="193">
        <f t="shared" si="48"/>
        <v>0</v>
      </c>
      <c r="BJ166" s="19" t="s">
        <v>83</v>
      </c>
      <c r="BK166" s="193">
        <f t="shared" si="49"/>
        <v>0</v>
      </c>
      <c r="BL166" s="19" t="s">
        <v>389</v>
      </c>
      <c r="BM166" s="192" t="s">
        <v>1471</v>
      </c>
    </row>
    <row r="167" spans="1:65" s="2" customFormat="1" ht="24.2" customHeight="1">
      <c r="A167" s="36"/>
      <c r="B167" s="37"/>
      <c r="C167" s="181" t="s">
        <v>705</v>
      </c>
      <c r="D167" s="181" t="s">
        <v>384</v>
      </c>
      <c r="E167" s="182" t="s">
        <v>2007</v>
      </c>
      <c r="F167" s="183" t="s">
        <v>2008</v>
      </c>
      <c r="G167" s="184" t="s">
        <v>422</v>
      </c>
      <c r="H167" s="185">
        <v>40</v>
      </c>
      <c r="I167" s="186"/>
      <c r="J167" s="187">
        <f t="shared" si="40"/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 t="shared" si="41"/>
        <v>0</v>
      </c>
      <c r="Q167" s="190">
        <v>0</v>
      </c>
      <c r="R167" s="190">
        <f t="shared" si="42"/>
        <v>0</v>
      </c>
      <c r="S167" s="190">
        <v>0</v>
      </c>
      <c r="T167" s="191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44"/>
        <v>0</v>
      </c>
      <c r="BF167" s="193">
        <f t="shared" si="45"/>
        <v>0</v>
      </c>
      <c r="BG167" s="193">
        <f t="shared" si="46"/>
        <v>0</v>
      </c>
      <c r="BH167" s="193">
        <f t="shared" si="47"/>
        <v>0</v>
      </c>
      <c r="BI167" s="193">
        <f t="shared" si="48"/>
        <v>0</v>
      </c>
      <c r="BJ167" s="19" t="s">
        <v>83</v>
      </c>
      <c r="BK167" s="193">
        <f t="shared" si="49"/>
        <v>0</v>
      </c>
      <c r="BL167" s="19" t="s">
        <v>389</v>
      </c>
      <c r="BM167" s="192" t="s">
        <v>1479</v>
      </c>
    </row>
    <row r="168" spans="1:65" s="2" customFormat="1" ht="78" customHeight="1">
      <c r="A168" s="36"/>
      <c r="B168" s="37"/>
      <c r="C168" s="181" t="s">
        <v>710</v>
      </c>
      <c r="D168" s="181" t="s">
        <v>384</v>
      </c>
      <c r="E168" s="182" t="s">
        <v>2341</v>
      </c>
      <c r="F168" s="183" t="s">
        <v>2342</v>
      </c>
      <c r="G168" s="184" t="s">
        <v>422</v>
      </c>
      <c r="H168" s="185">
        <v>40</v>
      </c>
      <c r="I168" s="186"/>
      <c r="J168" s="187">
        <f t="shared" si="40"/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 t="shared" si="41"/>
        <v>0</v>
      </c>
      <c r="Q168" s="190">
        <v>0</v>
      </c>
      <c r="R168" s="190">
        <f t="shared" si="42"/>
        <v>0</v>
      </c>
      <c r="S168" s="190">
        <v>0</v>
      </c>
      <c r="T168" s="191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44"/>
        <v>0</v>
      </c>
      <c r="BF168" s="193">
        <f t="shared" si="45"/>
        <v>0</v>
      </c>
      <c r="BG168" s="193">
        <f t="shared" si="46"/>
        <v>0</v>
      </c>
      <c r="BH168" s="193">
        <f t="shared" si="47"/>
        <v>0</v>
      </c>
      <c r="BI168" s="193">
        <f t="shared" si="48"/>
        <v>0</v>
      </c>
      <c r="BJ168" s="19" t="s">
        <v>83</v>
      </c>
      <c r="BK168" s="193">
        <f t="shared" si="49"/>
        <v>0</v>
      </c>
      <c r="BL168" s="19" t="s">
        <v>389</v>
      </c>
      <c r="BM168" s="192" t="s">
        <v>1480</v>
      </c>
    </row>
    <row r="169" spans="1:65" s="2" customFormat="1" ht="16.5" customHeight="1">
      <c r="A169" s="36"/>
      <c r="B169" s="37"/>
      <c r="C169" s="181" t="s">
        <v>716</v>
      </c>
      <c r="D169" s="181" t="s">
        <v>384</v>
      </c>
      <c r="E169" s="182" t="s">
        <v>2384</v>
      </c>
      <c r="F169" s="183" t="s">
        <v>2048</v>
      </c>
      <c r="G169" s="184" t="s">
        <v>607</v>
      </c>
      <c r="H169" s="185">
        <v>1</v>
      </c>
      <c r="I169" s="186"/>
      <c r="J169" s="187">
        <f t="shared" si="40"/>
        <v>0</v>
      </c>
      <c r="K169" s="183" t="s">
        <v>1956</v>
      </c>
      <c r="L169" s="41"/>
      <c r="M169" s="188" t="s">
        <v>19</v>
      </c>
      <c r="N169" s="189" t="s">
        <v>47</v>
      </c>
      <c r="O169" s="66"/>
      <c r="P169" s="190">
        <f t="shared" si="41"/>
        <v>0</v>
      </c>
      <c r="Q169" s="190">
        <v>0</v>
      </c>
      <c r="R169" s="190">
        <f t="shared" si="42"/>
        <v>0</v>
      </c>
      <c r="S169" s="190">
        <v>0</v>
      </c>
      <c r="T169" s="191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44"/>
        <v>0</v>
      </c>
      <c r="BF169" s="193">
        <f t="shared" si="45"/>
        <v>0</v>
      </c>
      <c r="BG169" s="193">
        <f t="shared" si="46"/>
        <v>0</v>
      </c>
      <c r="BH169" s="193">
        <f t="shared" si="47"/>
        <v>0</v>
      </c>
      <c r="BI169" s="193">
        <f t="shared" si="48"/>
        <v>0</v>
      </c>
      <c r="BJ169" s="19" t="s">
        <v>83</v>
      </c>
      <c r="BK169" s="193">
        <f t="shared" si="49"/>
        <v>0</v>
      </c>
      <c r="BL169" s="19" t="s">
        <v>389</v>
      </c>
      <c r="BM169" s="192" t="s">
        <v>1492</v>
      </c>
    </row>
    <row r="170" spans="1:65" s="2" customFormat="1" ht="24.2" customHeight="1">
      <c r="A170" s="36"/>
      <c r="B170" s="37"/>
      <c r="C170" s="181" t="s">
        <v>722</v>
      </c>
      <c r="D170" s="181" t="s">
        <v>384</v>
      </c>
      <c r="E170" s="182" t="s">
        <v>2385</v>
      </c>
      <c r="F170" s="183" t="s">
        <v>2386</v>
      </c>
      <c r="G170" s="184" t="s">
        <v>431</v>
      </c>
      <c r="H170" s="185">
        <v>1</v>
      </c>
      <c r="I170" s="186"/>
      <c r="J170" s="187">
        <f t="shared" si="40"/>
        <v>0</v>
      </c>
      <c r="K170" s="183" t="s">
        <v>1956</v>
      </c>
      <c r="L170" s="41"/>
      <c r="M170" s="248" t="s">
        <v>19</v>
      </c>
      <c r="N170" s="249" t="s">
        <v>47</v>
      </c>
      <c r="O170" s="250"/>
      <c r="P170" s="251">
        <f t="shared" si="41"/>
        <v>0</v>
      </c>
      <c r="Q170" s="251">
        <v>0</v>
      </c>
      <c r="R170" s="251">
        <f t="shared" si="42"/>
        <v>0</v>
      </c>
      <c r="S170" s="251">
        <v>0</v>
      </c>
      <c r="T170" s="252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44"/>
        <v>0</v>
      </c>
      <c r="BF170" s="193">
        <f t="shared" si="45"/>
        <v>0</v>
      </c>
      <c r="BG170" s="193">
        <f t="shared" si="46"/>
        <v>0</v>
      </c>
      <c r="BH170" s="193">
        <f t="shared" si="47"/>
        <v>0</v>
      </c>
      <c r="BI170" s="193">
        <f t="shared" si="48"/>
        <v>0</v>
      </c>
      <c r="BJ170" s="19" t="s">
        <v>83</v>
      </c>
      <c r="BK170" s="193">
        <f t="shared" si="49"/>
        <v>0</v>
      </c>
      <c r="BL170" s="19" t="s">
        <v>389</v>
      </c>
      <c r="BM170" s="192" t="s">
        <v>1496</v>
      </c>
    </row>
    <row r="171" spans="1:65" s="2" customFormat="1" ht="6.95" customHeight="1">
      <c r="A171" s="36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41"/>
      <c r="M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algorithmName="SHA-512" hashValue="fvlPaxrnP60HjsZsPI+LsydkNUQ6ek6mIChenWmwD7cAHXVpVxl0/X+N7ayk4WESFTE9TnCl3K/SkTaDErFg8Q==" saltValue="QkE+nlIDIu0TWOIesf4dn1xS5hunRV7M90XmVOY6sbv2R9uo/r9h3RuUhh/A9yM37Z4nX9SV0m0OMfZxHxTiNg==" spinCount="100000" sheet="1" objects="1" scenarios="1" formatColumns="0" formatRows="0" autoFilter="0"/>
  <autoFilter ref="C89:K17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122</v>
      </c>
      <c r="AZ2" s="110" t="s">
        <v>311</v>
      </c>
      <c r="BA2" s="110" t="s">
        <v>19</v>
      </c>
      <c r="BB2" s="110" t="s">
        <v>19</v>
      </c>
      <c r="BC2" s="110" t="s">
        <v>2387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313</v>
      </c>
      <c r="BA3" s="110" t="s">
        <v>19</v>
      </c>
      <c r="BB3" s="110" t="s">
        <v>19</v>
      </c>
      <c r="BC3" s="110" t="s">
        <v>2388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2389</v>
      </c>
      <c r="BA4" s="110" t="s">
        <v>19</v>
      </c>
      <c r="BB4" s="110" t="s">
        <v>19</v>
      </c>
      <c r="BC4" s="110" t="s">
        <v>2390</v>
      </c>
      <c r="BD4" s="110" t="s">
        <v>85</v>
      </c>
    </row>
    <row r="5" spans="1:56" s="1" customFormat="1" ht="6.95" customHeight="1">
      <c r="B5" s="22"/>
      <c r="L5" s="22"/>
      <c r="AZ5" s="110" t="s">
        <v>320</v>
      </c>
      <c r="BA5" s="110" t="s">
        <v>19</v>
      </c>
      <c r="BB5" s="110" t="s">
        <v>19</v>
      </c>
      <c r="BC5" s="110" t="s">
        <v>2391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322</v>
      </c>
      <c r="BA6" s="110" t="s">
        <v>19</v>
      </c>
      <c r="BB6" s="110" t="s">
        <v>19</v>
      </c>
      <c r="BC6" s="110" t="s">
        <v>2392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325</v>
      </c>
      <c r="BA7" s="110" t="s">
        <v>19</v>
      </c>
      <c r="BB7" s="110" t="s">
        <v>19</v>
      </c>
      <c r="BC7" s="110" t="s">
        <v>2393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328</v>
      </c>
      <c r="BA8" s="110" t="s">
        <v>19</v>
      </c>
      <c r="BB8" s="110" t="s">
        <v>19</v>
      </c>
      <c r="BC8" s="110" t="s">
        <v>2394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331</v>
      </c>
      <c r="BA9" s="110" t="s">
        <v>19</v>
      </c>
      <c r="BB9" s="110" t="s">
        <v>19</v>
      </c>
      <c r="BC9" s="110" t="s">
        <v>2396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334</v>
      </c>
      <c r="BA10" s="110" t="s">
        <v>19</v>
      </c>
      <c r="BB10" s="110" t="s">
        <v>19</v>
      </c>
      <c r="BC10" s="110" t="s">
        <v>2397</v>
      </c>
      <c r="BD10" s="110" t="s">
        <v>85</v>
      </c>
    </row>
    <row r="11" spans="1:56" s="2" customFormat="1" ht="16.5" customHeight="1">
      <c r="A11" s="36"/>
      <c r="B11" s="41"/>
      <c r="C11" s="36"/>
      <c r="D11" s="36"/>
      <c r="E11" s="413" t="s">
        <v>2398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336</v>
      </c>
      <c r="BA11" s="110" t="s">
        <v>19</v>
      </c>
      <c r="BB11" s="110" t="s">
        <v>19</v>
      </c>
      <c r="BC11" s="110" t="s">
        <v>2399</v>
      </c>
      <c r="BD11" s="110" t="s">
        <v>85</v>
      </c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2400</v>
      </c>
      <c r="BA12" s="110" t="s">
        <v>19</v>
      </c>
      <c r="BB12" s="110" t="s">
        <v>19</v>
      </c>
      <c r="BC12" s="110" t="s">
        <v>2401</v>
      </c>
      <c r="BD12" s="110" t="s">
        <v>85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340</v>
      </c>
      <c r="BA13" s="110" t="s">
        <v>19</v>
      </c>
      <c r="BB13" s="110" t="s">
        <v>19</v>
      </c>
      <c r="BC13" s="110" t="s">
        <v>2402</v>
      </c>
      <c r="BD13" s="110" t="s">
        <v>85</v>
      </c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ROUND((SUM(BE102:BE388)),  2)</f>
        <v>0</v>
      </c>
      <c r="G35" s="36"/>
      <c r="H35" s="36"/>
      <c r="I35" s="127">
        <v>0.21</v>
      </c>
      <c r="J35" s="126">
        <f>ROUND(((SUM(BE102:BE388))*I35),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ROUND((SUM(BF102:BF388)),  2)</f>
        <v>0</v>
      </c>
      <c r="G36" s="36"/>
      <c r="H36" s="36"/>
      <c r="I36" s="127">
        <v>0.15</v>
      </c>
      <c r="J36" s="126">
        <f>ROUND(((SUM(BF102:BF388))*I36),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ROUND((SUM(BG102:BG388)),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ROUND((SUM(BH102:BH388)),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ROUND((SUM(BI102:BI388)),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2:12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J104</f>
        <v>0</v>
      </c>
      <c r="K65" s="99"/>
      <c r="L65" s="153"/>
    </row>
    <row r="66" spans="2:12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J127</f>
        <v>0</v>
      </c>
      <c r="K66" s="99"/>
      <c r="L66" s="153"/>
    </row>
    <row r="67" spans="2:12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J131</f>
        <v>0</v>
      </c>
      <c r="K67" s="99"/>
      <c r="L67" s="153"/>
    </row>
    <row r="68" spans="2:12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J133</f>
        <v>0</v>
      </c>
      <c r="K68" s="144"/>
      <c r="L68" s="148"/>
    </row>
    <row r="69" spans="2:12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J134</f>
        <v>0</v>
      </c>
      <c r="K69" s="99"/>
      <c r="L69" s="153"/>
    </row>
    <row r="70" spans="2:12" s="10" customFormat="1" ht="19.899999999999999" customHeight="1">
      <c r="B70" s="149"/>
      <c r="C70" s="99"/>
      <c r="D70" s="150" t="s">
        <v>355</v>
      </c>
      <c r="E70" s="151"/>
      <c r="F70" s="151"/>
      <c r="G70" s="151"/>
      <c r="H70" s="151"/>
      <c r="I70" s="151"/>
      <c r="J70" s="152">
        <f>J170</f>
        <v>0</v>
      </c>
      <c r="K70" s="99"/>
      <c r="L70" s="153"/>
    </row>
    <row r="71" spans="2:12" s="10" customFormat="1" ht="19.899999999999999" customHeight="1">
      <c r="B71" s="149"/>
      <c r="C71" s="99"/>
      <c r="D71" s="150" t="s">
        <v>356</v>
      </c>
      <c r="E71" s="151"/>
      <c r="F71" s="151"/>
      <c r="G71" s="151"/>
      <c r="H71" s="151"/>
      <c r="I71" s="151"/>
      <c r="J71" s="152">
        <f>J178</f>
        <v>0</v>
      </c>
      <c r="K71" s="99"/>
      <c r="L71" s="153"/>
    </row>
    <row r="72" spans="2:12" s="10" customFormat="1" ht="19.899999999999999" customHeight="1">
      <c r="B72" s="149"/>
      <c r="C72" s="99"/>
      <c r="D72" s="150" t="s">
        <v>357</v>
      </c>
      <c r="E72" s="151"/>
      <c r="F72" s="151"/>
      <c r="G72" s="151"/>
      <c r="H72" s="151"/>
      <c r="I72" s="151"/>
      <c r="J72" s="152">
        <f>J244</f>
        <v>0</v>
      </c>
      <c r="K72" s="99"/>
      <c r="L72" s="153"/>
    </row>
    <row r="73" spans="2:12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J260</f>
        <v>0</v>
      </c>
      <c r="K73" s="99"/>
      <c r="L73" s="153"/>
    </row>
    <row r="74" spans="2:12" s="10" customFormat="1" ht="19.899999999999999" customHeight="1">
      <c r="B74" s="149"/>
      <c r="C74" s="99"/>
      <c r="D74" s="150" t="s">
        <v>359</v>
      </c>
      <c r="E74" s="151"/>
      <c r="F74" s="151"/>
      <c r="G74" s="151"/>
      <c r="H74" s="151"/>
      <c r="I74" s="151"/>
      <c r="J74" s="152">
        <f>J279</f>
        <v>0</v>
      </c>
      <c r="K74" s="99"/>
      <c r="L74" s="153"/>
    </row>
    <row r="75" spans="2:12" s="10" customFormat="1" ht="19.899999999999999" customHeight="1">
      <c r="B75" s="149"/>
      <c r="C75" s="99"/>
      <c r="D75" s="150" t="s">
        <v>360</v>
      </c>
      <c r="E75" s="151"/>
      <c r="F75" s="151"/>
      <c r="G75" s="151"/>
      <c r="H75" s="151"/>
      <c r="I75" s="151"/>
      <c r="J75" s="152">
        <f>J295</f>
        <v>0</v>
      </c>
      <c r="K75" s="99"/>
      <c r="L75" s="153"/>
    </row>
    <row r="76" spans="2:12" s="10" customFormat="1" ht="19.899999999999999" customHeight="1">
      <c r="B76" s="149"/>
      <c r="C76" s="99"/>
      <c r="D76" s="150" t="s">
        <v>361</v>
      </c>
      <c r="E76" s="151"/>
      <c r="F76" s="151"/>
      <c r="G76" s="151"/>
      <c r="H76" s="151"/>
      <c r="I76" s="151"/>
      <c r="J76" s="152">
        <f>J316</f>
        <v>0</v>
      </c>
      <c r="K76" s="99"/>
      <c r="L76" s="153"/>
    </row>
    <row r="77" spans="2:12" s="10" customFormat="1" ht="19.899999999999999" customHeight="1">
      <c r="B77" s="149"/>
      <c r="C77" s="99"/>
      <c r="D77" s="150" t="s">
        <v>362</v>
      </c>
      <c r="E77" s="151"/>
      <c r="F77" s="151"/>
      <c r="G77" s="151"/>
      <c r="H77" s="151"/>
      <c r="I77" s="151"/>
      <c r="J77" s="152">
        <f>J322</f>
        <v>0</v>
      </c>
      <c r="K77" s="99"/>
      <c r="L77" s="153"/>
    </row>
    <row r="78" spans="2:12" s="10" customFormat="1" ht="19.899999999999999" customHeight="1">
      <c r="B78" s="149"/>
      <c r="C78" s="99"/>
      <c r="D78" s="150" t="s">
        <v>363</v>
      </c>
      <c r="E78" s="151"/>
      <c r="F78" s="151"/>
      <c r="G78" s="151"/>
      <c r="H78" s="151"/>
      <c r="I78" s="151"/>
      <c r="J78" s="152">
        <f>J352</f>
        <v>0</v>
      </c>
      <c r="K78" s="99"/>
      <c r="L78" s="153"/>
    </row>
    <row r="79" spans="2:12" s="10" customFormat="1" ht="19.899999999999999" customHeight="1">
      <c r="B79" s="149"/>
      <c r="C79" s="99"/>
      <c r="D79" s="150" t="s">
        <v>364</v>
      </c>
      <c r="E79" s="151"/>
      <c r="F79" s="151"/>
      <c r="G79" s="151"/>
      <c r="H79" s="151"/>
      <c r="I79" s="151"/>
      <c r="J79" s="152">
        <f>J363</f>
        <v>0</v>
      </c>
      <c r="K79" s="99"/>
      <c r="L79" s="153"/>
    </row>
    <row r="80" spans="2:12" s="9" customFormat="1" ht="24.95" customHeight="1">
      <c r="B80" s="143"/>
      <c r="C80" s="144"/>
      <c r="D80" s="145" t="s">
        <v>365</v>
      </c>
      <c r="E80" s="146"/>
      <c r="F80" s="146"/>
      <c r="G80" s="146"/>
      <c r="H80" s="146"/>
      <c r="I80" s="146"/>
      <c r="J80" s="147">
        <f>J377</f>
        <v>0</v>
      </c>
      <c r="K80" s="144"/>
      <c r="L80" s="148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366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6.25" customHeight="1">
      <c r="A90" s="36"/>
      <c r="B90" s="37"/>
      <c r="C90" s="38"/>
      <c r="D90" s="38"/>
      <c r="E90" s="408" t="str">
        <f>E7</f>
        <v>Nová vstupní a vjezdová zóna v západní části výstaviště včetně nového odpadového hospodářství</v>
      </c>
      <c r="F90" s="409"/>
      <c r="G90" s="409"/>
      <c r="H90" s="409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324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08" t="s">
        <v>2395</v>
      </c>
      <c r="F92" s="407"/>
      <c r="G92" s="407"/>
      <c r="H92" s="407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330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89" t="str">
        <f>E11</f>
        <v>D 102.01 - Stavební řešení</v>
      </c>
      <c r="F94" s="407"/>
      <c r="G94" s="407"/>
      <c r="H94" s="407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F14</f>
        <v>Brno, Pisárky, Výstaviště, k. ú. Brno – Bohunice</v>
      </c>
      <c r="G96" s="38"/>
      <c r="H96" s="38"/>
      <c r="I96" s="31" t="s">
        <v>23</v>
      </c>
      <c r="J96" s="61" t="str">
        <f>IF(J14="","",J14)</f>
        <v>25. 3. 2021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25</v>
      </c>
      <c r="D98" s="38"/>
      <c r="E98" s="38"/>
      <c r="F98" s="29" t="str">
        <f>E17</f>
        <v>Veletrhy Brno a.s.</v>
      </c>
      <c r="G98" s="38"/>
      <c r="H98" s="38"/>
      <c r="I98" s="31" t="s">
        <v>33</v>
      </c>
      <c r="J98" s="34" t="str">
        <f>E23</f>
        <v>AiD team a.s.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31</v>
      </c>
      <c r="D99" s="38"/>
      <c r="E99" s="38"/>
      <c r="F99" s="29" t="str">
        <f>IF(E20="","",E20)</f>
        <v>Vyplň údaj</v>
      </c>
      <c r="G99" s="38"/>
      <c r="H99" s="38"/>
      <c r="I99" s="31" t="s">
        <v>38</v>
      </c>
      <c r="J99" s="34" t="str">
        <f>E26</f>
        <v xml:space="preserve"> 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4"/>
      <c r="B101" s="155"/>
      <c r="C101" s="156" t="s">
        <v>367</v>
      </c>
      <c r="D101" s="157" t="s">
        <v>61</v>
      </c>
      <c r="E101" s="157" t="s">
        <v>57</v>
      </c>
      <c r="F101" s="157" t="s">
        <v>58</v>
      </c>
      <c r="G101" s="157" t="s">
        <v>368</v>
      </c>
      <c r="H101" s="157" t="s">
        <v>369</v>
      </c>
      <c r="I101" s="157" t="s">
        <v>370</v>
      </c>
      <c r="J101" s="157" t="s">
        <v>347</v>
      </c>
      <c r="K101" s="158" t="s">
        <v>371</v>
      </c>
      <c r="L101" s="159"/>
      <c r="M101" s="70" t="s">
        <v>19</v>
      </c>
      <c r="N101" s="71" t="s">
        <v>46</v>
      </c>
      <c r="O101" s="71" t="s">
        <v>372</v>
      </c>
      <c r="P101" s="71" t="s">
        <v>373</v>
      </c>
      <c r="Q101" s="71" t="s">
        <v>374</v>
      </c>
      <c r="R101" s="71" t="s">
        <v>375</v>
      </c>
      <c r="S101" s="71" t="s">
        <v>376</v>
      </c>
      <c r="T101" s="72" t="s">
        <v>377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>
      <c r="A102" s="36"/>
      <c r="B102" s="37"/>
      <c r="C102" s="77" t="s">
        <v>378</v>
      </c>
      <c r="D102" s="38"/>
      <c r="E102" s="38"/>
      <c r="F102" s="38"/>
      <c r="G102" s="38"/>
      <c r="H102" s="38"/>
      <c r="I102" s="38"/>
      <c r="J102" s="160">
        <f>BK102</f>
        <v>0</v>
      </c>
      <c r="K102" s="38"/>
      <c r="L102" s="41"/>
      <c r="M102" s="73"/>
      <c r="N102" s="161"/>
      <c r="O102" s="74"/>
      <c r="P102" s="162">
        <f>P103+P133+P377</f>
        <v>0</v>
      </c>
      <c r="Q102" s="74"/>
      <c r="R102" s="162">
        <f>R103+R133+R377</f>
        <v>60.46372079999999</v>
      </c>
      <c r="S102" s="74"/>
      <c r="T102" s="163">
        <f>T103+T133+T377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75</v>
      </c>
      <c r="AU102" s="19" t="s">
        <v>348</v>
      </c>
      <c r="BK102" s="164">
        <f>BK103+BK133+BK377</f>
        <v>0</v>
      </c>
    </row>
    <row r="103" spans="1:65" s="12" customFormat="1" ht="25.9" customHeight="1">
      <c r="B103" s="165"/>
      <c r="C103" s="166"/>
      <c r="D103" s="167" t="s">
        <v>75</v>
      </c>
      <c r="E103" s="168" t="s">
        <v>379</v>
      </c>
      <c r="F103" s="168" t="s">
        <v>380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P104+P127+P131</f>
        <v>0</v>
      </c>
      <c r="Q103" s="173"/>
      <c r="R103" s="174">
        <f>R104+R127+R131</f>
        <v>49.645462939999994</v>
      </c>
      <c r="S103" s="173"/>
      <c r="T103" s="175">
        <f>T104+T127+T131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BK104+BK127+BK131</f>
        <v>0</v>
      </c>
    </row>
    <row r="104" spans="1:65" s="12" customFormat="1" ht="22.9" customHeight="1">
      <c r="B104" s="165"/>
      <c r="C104" s="166"/>
      <c r="D104" s="167" t="s">
        <v>75</v>
      </c>
      <c r="E104" s="179" t="s">
        <v>382</v>
      </c>
      <c r="F104" s="179" t="s">
        <v>383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SUM(P105:P126)</f>
        <v>0</v>
      </c>
      <c r="Q104" s="173"/>
      <c r="R104" s="174">
        <f>SUM(R105:R126)</f>
        <v>15.14130744</v>
      </c>
      <c r="S104" s="173"/>
      <c r="T104" s="175">
        <f>SUM(T105:T126)</f>
        <v>0</v>
      </c>
      <c r="AR104" s="176" t="s">
        <v>83</v>
      </c>
      <c r="AT104" s="177" t="s">
        <v>75</v>
      </c>
      <c r="AU104" s="177" t="s">
        <v>83</v>
      </c>
      <c r="AY104" s="176" t="s">
        <v>381</v>
      </c>
      <c r="BK104" s="178">
        <f>SUM(BK105:BK126)</f>
        <v>0</v>
      </c>
    </row>
    <row r="105" spans="1:65" s="2" customFormat="1" ht="33" customHeight="1">
      <c r="A105" s="36"/>
      <c r="B105" s="37"/>
      <c r="C105" s="181" t="s">
        <v>83</v>
      </c>
      <c r="D105" s="181" t="s">
        <v>384</v>
      </c>
      <c r="E105" s="182" t="s">
        <v>385</v>
      </c>
      <c r="F105" s="183" t="s">
        <v>386</v>
      </c>
      <c r="G105" s="184" t="s">
        <v>387</v>
      </c>
      <c r="H105" s="185">
        <v>6.0119999999999996</v>
      </c>
      <c r="I105" s="186"/>
      <c r="J105" s="187">
        <f>ROUND(I105*H105,2)</f>
        <v>0</v>
      </c>
      <c r="K105" s="183" t="s">
        <v>388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2.45329</v>
      </c>
      <c r="R105" s="190">
        <f>Q105*H105</f>
        <v>14.749179479999999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390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392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2403</v>
      </c>
      <c r="G107" s="206"/>
      <c r="H107" s="209">
        <v>6.0119999999999996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6.0119999999999996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33" customHeight="1">
      <c r="A109" s="36"/>
      <c r="B109" s="37"/>
      <c r="C109" s="181" t="s">
        <v>85</v>
      </c>
      <c r="D109" s="181" t="s">
        <v>384</v>
      </c>
      <c r="E109" s="182" t="s">
        <v>395</v>
      </c>
      <c r="F109" s="183" t="s">
        <v>396</v>
      </c>
      <c r="G109" s="184" t="s">
        <v>387</v>
      </c>
      <c r="H109" s="185">
        <v>6.0119999999999996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397</v>
      </c>
    </row>
    <row r="110" spans="1:65" s="2" customFormat="1" ht="44.25" customHeight="1">
      <c r="A110" s="36"/>
      <c r="B110" s="37"/>
      <c r="C110" s="181" t="s">
        <v>398</v>
      </c>
      <c r="D110" s="181" t="s">
        <v>384</v>
      </c>
      <c r="E110" s="182" t="s">
        <v>399</v>
      </c>
      <c r="F110" s="183" t="s">
        <v>400</v>
      </c>
      <c r="G110" s="184" t="s">
        <v>387</v>
      </c>
      <c r="H110" s="185">
        <v>6.0119999999999996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401</v>
      </c>
    </row>
    <row r="111" spans="1:65" s="2" customFormat="1" ht="21.75" customHeight="1">
      <c r="A111" s="36"/>
      <c r="B111" s="37"/>
      <c r="C111" s="181" t="s">
        <v>389</v>
      </c>
      <c r="D111" s="181" t="s">
        <v>384</v>
      </c>
      <c r="E111" s="182" t="s">
        <v>402</v>
      </c>
      <c r="F111" s="183" t="s">
        <v>403</v>
      </c>
      <c r="G111" s="184" t="s">
        <v>404</v>
      </c>
      <c r="H111" s="185">
        <v>0.27800000000000002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1.06277</v>
      </c>
      <c r="R111" s="190">
        <f>Q111*H111</f>
        <v>0.29545006000000001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405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406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2404</v>
      </c>
      <c r="G113" s="206"/>
      <c r="H113" s="209">
        <v>0.27800000000000002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0.27800000000000002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85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24.2" customHeight="1">
      <c r="A115" s="36"/>
      <c r="B115" s="37"/>
      <c r="C115" s="181" t="s">
        <v>408</v>
      </c>
      <c r="D115" s="181" t="s">
        <v>384</v>
      </c>
      <c r="E115" s="182" t="s">
        <v>409</v>
      </c>
      <c r="F115" s="183" t="s">
        <v>410</v>
      </c>
      <c r="G115" s="184" t="s">
        <v>411</v>
      </c>
      <c r="H115" s="185">
        <v>8.43</v>
      </c>
      <c r="I115" s="186"/>
      <c r="J115" s="187">
        <f>ROUND(I115*H115,2)</f>
        <v>0</v>
      </c>
      <c r="K115" s="183" t="s">
        <v>388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1.0200000000000001E-2</v>
      </c>
      <c r="R115" s="190">
        <f>Q115*H115</f>
        <v>8.5986000000000007E-2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412</v>
      </c>
    </row>
    <row r="116" spans="1:65" s="13" customFormat="1">
      <c r="B116" s="194"/>
      <c r="C116" s="195"/>
      <c r="D116" s="196" t="s">
        <v>391</v>
      </c>
      <c r="E116" s="197" t="s">
        <v>19</v>
      </c>
      <c r="F116" s="198" t="s">
        <v>413</v>
      </c>
      <c r="G116" s="195"/>
      <c r="H116" s="197" t="s">
        <v>19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391</v>
      </c>
      <c r="AU116" s="204" t="s">
        <v>85</v>
      </c>
      <c r="AV116" s="13" t="s">
        <v>83</v>
      </c>
      <c r="AW116" s="13" t="s">
        <v>37</v>
      </c>
      <c r="AX116" s="13" t="s">
        <v>76</v>
      </c>
      <c r="AY116" s="204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336</v>
      </c>
      <c r="G117" s="206"/>
      <c r="H117" s="209">
        <v>8.43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5" customFormat="1">
      <c r="B118" s="216"/>
      <c r="C118" s="217"/>
      <c r="D118" s="196" t="s">
        <v>391</v>
      </c>
      <c r="E118" s="218" t="s">
        <v>19</v>
      </c>
      <c r="F118" s="219" t="s">
        <v>394</v>
      </c>
      <c r="G118" s="217"/>
      <c r="H118" s="220">
        <v>8.43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391</v>
      </c>
      <c r="AU118" s="226" t="s">
        <v>85</v>
      </c>
      <c r="AV118" s="15" t="s">
        <v>389</v>
      </c>
      <c r="AW118" s="15" t="s">
        <v>37</v>
      </c>
      <c r="AX118" s="15" t="s">
        <v>83</v>
      </c>
      <c r="AY118" s="226" t="s">
        <v>381</v>
      </c>
    </row>
    <row r="119" spans="1:65" s="2" customFormat="1" ht="24.2" customHeight="1">
      <c r="A119" s="36"/>
      <c r="B119" s="37"/>
      <c r="C119" s="181" t="s">
        <v>382</v>
      </c>
      <c r="D119" s="181" t="s">
        <v>384</v>
      </c>
      <c r="E119" s="182" t="s">
        <v>414</v>
      </c>
      <c r="F119" s="183" t="s">
        <v>415</v>
      </c>
      <c r="G119" s="184" t="s">
        <v>411</v>
      </c>
      <c r="H119" s="185">
        <v>75.150000000000006</v>
      </c>
      <c r="I119" s="186"/>
      <c r="J119" s="187">
        <f>ROUND(I119*H119,2)</f>
        <v>0</v>
      </c>
      <c r="K119" s="183" t="s">
        <v>388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1.2999999999999999E-4</v>
      </c>
      <c r="R119" s="190">
        <f>Q119*H119</f>
        <v>9.7695000000000004E-3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416</v>
      </c>
    </row>
    <row r="120" spans="1:65" s="13" customFormat="1">
      <c r="B120" s="194"/>
      <c r="C120" s="195"/>
      <c r="D120" s="196" t="s">
        <v>391</v>
      </c>
      <c r="E120" s="197" t="s">
        <v>19</v>
      </c>
      <c r="F120" s="198" t="s">
        <v>417</v>
      </c>
      <c r="G120" s="195"/>
      <c r="H120" s="197" t="s">
        <v>19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391</v>
      </c>
      <c r="AU120" s="204" t="s">
        <v>85</v>
      </c>
      <c r="AV120" s="13" t="s">
        <v>83</v>
      </c>
      <c r="AW120" s="13" t="s">
        <v>37</v>
      </c>
      <c r="AX120" s="13" t="s">
        <v>76</v>
      </c>
      <c r="AY120" s="204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2405</v>
      </c>
      <c r="G121" s="206"/>
      <c r="H121" s="209">
        <v>75.150000000000006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75.150000000000006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37.9" customHeight="1">
      <c r="A123" s="36"/>
      <c r="B123" s="37"/>
      <c r="C123" s="181" t="s">
        <v>419</v>
      </c>
      <c r="D123" s="181" t="s">
        <v>384</v>
      </c>
      <c r="E123" s="182" t="s">
        <v>420</v>
      </c>
      <c r="F123" s="183" t="s">
        <v>421</v>
      </c>
      <c r="G123" s="184" t="s">
        <v>422</v>
      </c>
      <c r="H123" s="185">
        <v>46.12</v>
      </c>
      <c r="I123" s="186"/>
      <c r="J123" s="187">
        <f>ROUND(I123*H123,2)</f>
        <v>0</v>
      </c>
      <c r="K123" s="183" t="s">
        <v>388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2.0000000000000002E-5</v>
      </c>
      <c r="R123" s="190">
        <f>Q123*H123</f>
        <v>9.2239999999999998E-4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423</v>
      </c>
    </row>
    <row r="124" spans="1:65" s="13" customFormat="1">
      <c r="B124" s="194"/>
      <c r="C124" s="195"/>
      <c r="D124" s="196" t="s">
        <v>391</v>
      </c>
      <c r="E124" s="197" t="s">
        <v>19</v>
      </c>
      <c r="F124" s="198" t="s">
        <v>424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391</v>
      </c>
      <c r="AU124" s="204" t="s">
        <v>85</v>
      </c>
      <c r="AV124" s="13" t="s">
        <v>83</v>
      </c>
      <c r="AW124" s="13" t="s">
        <v>37</v>
      </c>
      <c r="AX124" s="13" t="s">
        <v>76</v>
      </c>
      <c r="AY124" s="204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2406</v>
      </c>
      <c r="G125" s="206"/>
      <c r="H125" s="209">
        <v>46.12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46.12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85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12" customFormat="1" ht="22.9" customHeight="1">
      <c r="B127" s="165"/>
      <c r="C127" s="166"/>
      <c r="D127" s="167" t="s">
        <v>75</v>
      </c>
      <c r="E127" s="179" t="s">
        <v>426</v>
      </c>
      <c r="F127" s="179" t="s">
        <v>427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SUM(P128:P130)</f>
        <v>0</v>
      </c>
      <c r="Q127" s="173"/>
      <c r="R127" s="174">
        <f>SUM(R128:R130)</f>
        <v>34.504155499999996</v>
      </c>
      <c r="S127" s="173"/>
      <c r="T127" s="175">
        <f>SUM(T128:T130)</f>
        <v>0</v>
      </c>
      <c r="AR127" s="176" t="s">
        <v>83</v>
      </c>
      <c r="AT127" s="177" t="s">
        <v>75</v>
      </c>
      <c r="AU127" s="177" t="s">
        <v>83</v>
      </c>
      <c r="AY127" s="176" t="s">
        <v>381</v>
      </c>
      <c r="BK127" s="178">
        <f>SUM(BK128:BK130)</f>
        <v>0</v>
      </c>
    </row>
    <row r="128" spans="1:65" s="2" customFormat="1" ht="24.2" customHeight="1">
      <c r="A128" s="36"/>
      <c r="B128" s="37"/>
      <c r="C128" s="181" t="s">
        <v>428</v>
      </c>
      <c r="D128" s="181" t="s">
        <v>384</v>
      </c>
      <c r="E128" s="182" t="s">
        <v>429</v>
      </c>
      <c r="F128" s="183" t="s">
        <v>430</v>
      </c>
      <c r="G128" s="184" t="s">
        <v>431</v>
      </c>
      <c r="H128" s="185">
        <v>14</v>
      </c>
      <c r="I128" s="186"/>
      <c r="J128" s="187">
        <f>ROUND(I128*H128,2)</f>
        <v>0</v>
      </c>
      <c r="K128" s="183" t="s">
        <v>432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2.46367</v>
      </c>
      <c r="R128" s="190">
        <f>Q128*H128</f>
        <v>34.491379999999999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2407</v>
      </c>
    </row>
    <row r="129" spans="1:65" s="2" customFormat="1" ht="37.9" customHeight="1">
      <c r="A129" s="36"/>
      <c r="B129" s="37"/>
      <c r="C129" s="181" t="s">
        <v>426</v>
      </c>
      <c r="D129" s="181" t="s">
        <v>384</v>
      </c>
      <c r="E129" s="182" t="s">
        <v>434</v>
      </c>
      <c r="F129" s="183" t="s">
        <v>435</v>
      </c>
      <c r="G129" s="184" t="s">
        <v>411</v>
      </c>
      <c r="H129" s="185">
        <v>75.150000000000006</v>
      </c>
      <c r="I129" s="186"/>
      <c r="J129" s="187">
        <f>ROUND(I129*H129,2)</f>
        <v>0</v>
      </c>
      <c r="K129" s="183" t="s">
        <v>388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1.2999999999999999E-4</v>
      </c>
      <c r="R129" s="190">
        <f>Q129*H129</f>
        <v>9.7695000000000004E-3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436</v>
      </c>
    </row>
    <row r="130" spans="1:65" s="2" customFormat="1" ht="37.9" customHeight="1">
      <c r="A130" s="36"/>
      <c r="B130" s="37"/>
      <c r="C130" s="181" t="s">
        <v>437</v>
      </c>
      <c r="D130" s="181" t="s">
        <v>384</v>
      </c>
      <c r="E130" s="182" t="s">
        <v>438</v>
      </c>
      <c r="F130" s="183" t="s">
        <v>439</v>
      </c>
      <c r="G130" s="184" t="s">
        <v>411</v>
      </c>
      <c r="H130" s="185">
        <v>75.150000000000006</v>
      </c>
      <c r="I130" s="186"/>
      <c r="J130" s="187">
        <f>ROUND(I130*H130,2)</f>
        <v>0</v>
      </c>
      <c r="K130" s="183" t="s">
        <v>388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4.0000000000000003E-5</v>
      </c>
      <c r="R130" s="190">
        <f>Q130*H130</f>
        <v>3.0060000000000004E-3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440</v>
      </c>
    </row>
    <row r="131" spans="1:65" s="12" customFormat="1" ht="22.9" customHeight="1">
      <c r="B131" s="165"/>
      <c r="C131" s="166"/>
      <c r="D131" s="167" t="s">
        <v>75</v>
      </c>
      <c r="E131" s="179" t="s">
        <v>441</v>
      </c>
      <c r="F131" s="179" t="s">
        <v>442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P132</f>
        <v>0</v>
      </c>
      <c r="Q131" s="173"/>
      <c r="R131" s="174">
        <f>R132</f>
        <v>0</v>
      </c>
      <c r="S131" s="173"/>
      <c r="T131" s="175">
        <f>T132</f>
        <v>0</v>
      </c>
      <c r="AR131" s="176" t="s">
        <v>83</v>
      </c>
      <c r="AT131" s="177" t="s">
        <v>75</v>
      </c>
      <c r="AU131" s="177" t="s">
        <v>83</v>
      </c>
      <c r="AY131" s="176" t="s">
        <v>381</v>
      </c>
      <c r="BK131" s="178">
        <f>BK132</f>
        <v>0</v>
      </c>
    </row>
    <row r="132" spans="1:65" s="2" customFormat="1" ht="55.5" customHeight="1">
      <c r="A132" s="36"/>
      <c r="B132" s="37"/>
      <c r="C132" s="181" t="s">
        <v>443</v>
      </c>
      <c r="D132" s="181" t="s">
        <v>384</v>
      </c>
      <c r="E132" s="182" t="s">
        <v>444</v>
      </c>
      <c r="F132" s="183" t="s">
        <v>445</v>
      </c>
      <c r="G132" s="184" t="s">
        <v>404</v>
      </c>
      <c r="H132" s="185">
        <v>49.645000000000003</v>
      </c>
      <c r="I132" s="186"/>
      <c r="J132" s="187">
        <f>ROUND(I132*H132,2)</f>
        <v>0</v>
      </c>
      <c r="K132" s="183" t="s">
        <v>388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446</v>
      </c>
    </row>
    <row r="133" spans="1:65" s="12" customFormat="1" ht="25.9" customHeight="1">
      <c r="B133" s="165"/>
      <c r="C133" s="166"/>
      <c r="D133" s="167" t="s">
        <v>75</v>
      </c>
      <c r="E133" s="168" t="s">
        <v>447</v>
      </c>
      <c r="F133" s="168" t="s">
        <v>448</v>
      </c>
      <c r="G133" s="166"/>
      <c r="H133" s="166"/>
      <c r="I133" s="169"/>
      <c r="J133" s="170">
        <f>BK133</f>
        <v>0</v>
      </c>
      <c r="K133" s="166"/>
      <c r="L133" s="171"/>
      <c r="M133" s="172"/>
      <c r="N133" s="173"/>
      <c r="O133" s="173"/>
      <c r="P133" s="174">
        <f>P134+P170+P178+P244+P260+P279+P295+P316+P322+P352+P363</f>
        <v>0</v>
      </c>
      <c r="Q133" s="173"/>
      <c r="R133" s="174">
        <f>R134+R170+R178+R244+R260+R279+R295+R316+R322+R352+R363</f>
        <v>10.818257859999999</v>
      </c>
      <c r="S133" s="173"/>
      <c r="T133" s="175">
        <f>T134+T170+T178+T244+T260+T279+T295+T316+T322+T352+T363</f>
        <v>0</v>
      </c>
      <c r="AR133" s="176" t="s">
        <v>85</v>
      </c>
      <c r="AT133" s="177" t="s">
        <v>75</v>
      </c>
      <c r="AU133" s="177" t="s">
        <v>76</v>
      </c>
      <c r="AY133" s="176" t="s">
        <v>381</v>
      </c>
      <c r="BK133" s="178">
        <f>BK134+BK170+BK178+BK244+BK260+BK279+BK295+BK316+BK322+BK352+BK363</f>
        <v>0</v>
      </c>
    </row>
    <row r="134" spans="1:65" s="12" customFormat="1" ht="22.9" customHeight="1">
      <c r="B134" s="165"/>
      <c r="C134" s="166"/>
      <c r="D134" s="167" t="s">
        <v>75</v>
      </c>
      <c r="E134" s="179" t="s">
        <v>449</v>
      </c>
      <c r="F134" s="179" t="s">
        <v>450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SUM(P135:P169)</f>
        <v>0</v>
      </c>
      <c r="Q134" s="173"/>
      <c r="R134" s="174">
        <f>SUM(R135:R169)</f>
        <v>1.90703706</v>
      </c>
      <c r="S134" s="173"/>
      <c r="T134" s="175">
        <f>SUM(T135:T169)</f>
        <v>0</v>
      </c>
      <c r="AR134" s="176" t="s">
        <v>85</v>
      </c>
      <c r="AT134" s="177" t="s">
        <v>75</v>
      </c>
      <c r="AU134" s="177" t="s">
        <v>83</v>
      </c>
      <c r="AY134" s="176" t="s">
        <v>381</v>
      </c>
      <c r="BK134" s="178">
        <f>SUM(BK135:BK169)</f>
        <v>0</v>
      </c>
    </row>
    <row r="135" spans="1:65" s="2" customFormat="1" ht="37.9" customHeight="1">
      <c r="A135" s="36"/>
      <c r="B135" s="37"/>
      <c r="C135" s="181" t="s">
        <v>451</v>
      </c>
      <c r="D135" s="181" t="s">
        <v>384</v>
      </c>
      <c r="E135" s="182" t="s">
        <v>452</v>
      </c>
      <c r="F135" s="183" t="s">
        <v>453</v>
      </c>
      <c r="G135" s="184" t="s">
        <v>411</v>
      </c>
      <c r="H135" s="185">
        <v>91.2</v>
      </c>
      <c r="I135" s="186"/>
      <c r="J135" s="187">
        <f>ROUND(I135*H135,2)</f>
        <v>0</v>
      </c>
      <c r="K135" s="183" t="s">
        <v>388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454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454</v>
      </c>
      <c r="BM135" s="192" t="s">
        <v>455</v>
      </c>
    </row>
    <row r="136" spans="1:65" s="13" customFormat="1">
      <c r="B136" s="194"/>
      <c r="C136" s="195"/>
      <c r="D136" s="196" t="s">
        <v>391</v>
      </c>
      <c r="E136" s="197" t="s">
        <v>19</v>
      </c>
      <c r="F136" s="198" t="s">
        <v>456</v>
      </c>
      <c r="G136" s="195"/>
      <c r="H136" s="197" t="s">
        <v>19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391</v>
      </c>
      <c r="AU136" s="204" t="s">
        <v>85</v>
      </c>
      <c r="AV136" s="13" t="s">
        <v>83</v>
      </c>
      <c r="AW136" s="13" t="s">
        <v>37</v>
      </c>
      <c r="AX136" s="13" t="s">
        <v>76</v>
      </c>
      <c r="AY136" s="204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2388</v>
      </c>
      <c r="G137" s="206"/>
      <c r="H137" s="209">
        <v>91.2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313</v>
      </c>
      <c r="F138" s="219" t="s">
        <v>394</v>
      </c>
      <c r="G138" s="217"/>
      <c r="H138" s="220">
        <v>91.2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85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33" customHeight="1">
      <c r="A139" s="36"/>
      <c r="B139" s="37"/>
      <c r="C139" s="181" t="s">
        <v>457</v>
      </c>
      <c r="D139" s="181" t="s">
        <v>384</v>
      </c>
      <c r="E139" s="182" t="s">
        <v>458</v>
      </c>
      <c r="F139" s="183" t="s">
        <v>459</v>
      </c>
      <c r="G139" s="184" t="s">
        <v>411</v>
      </c>
      <c r="H139" s="185">
        <v>31.329000000000001</v>
      </c>
      <c r="I139" s="186"/>
      <c r="J139" s="187">
        <f>ROUND(I139*H139,2)</f>
        <v>0</v>
      </c>
      <c r="K139" s="183" t="s">
        <v>388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460</v>
      </c>
    </row>
    <row r="140" spans="1:65" s="13" customFormat="1">
      <c r="B140" s="194"/>
      <c r="C140" s="195"/>
      <c r="D140" s="196" t="s">
        <v>391</v>
      </c>
      <c r="E140" s="197" t="s">
        <v>19</v>
      </c>
      <c r="F140" s="198" t="s">
        <v>461</v>
      </c>
      <c r="G140" s="195"/>
      <c r="H140" s="197" t="s">
        <v>19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391</v>
      </c>
      <c r="AU140" s="204" t="s">
        <v>85</v>
      </c>
      <c r="AV140" s="13" t="s">
        <v>83</v>
      </c>
      <c r="AW140" s="13" t="s">
        <v>37</v>
      </c>
      <c r="AX140" s="13" t="s">
        <v>76</v>
      </c>
      <c r="AY140" s="204" t="s">
        <v>381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2408</v>
      </c>
      <c r="G141" s="206"/>
      <c r="H141" s="209">
        <v>31.329000000000001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85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5" customFormat="1">
      <c r="B142" s="216"/>
      <c r="C142" s="217"/>
      <c r="D142" s="196" t="s">
        <v>391</v>
      </c>
      <c r="E142" s="218" t="s">
        <v>311</v>
      </c>
      <c r="F142" s="219" t="s">
        <v>394</v>
      </c>
      <c r="G142" s="217"/>
      <c r="H142" s="220">
        <v>31.329000000000001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391</v>
      </c>
      <c r="AU142" s="226" t="s">
        <v>85</v>
      </c>
      <c r="AV142" s="15" t="s">
        <v>389</v>
      </c>
      <c r="AW142" s="15" t="s">
        <v>37</v>
      </c>
      <c r="AX142" s="15" t="s">
        <v>83</v>
      </c>
      <c r="AY142" s="226" t="s">
        <v>381</v>
      </c>
    </row>
    <row r="143" spans="1:65" s="2" customFormat="1" ht="16.5" customHeight="1">
      <c r="A143" s="36"/>
      <c r="B143" s="37"/>
      <c r="C143" s="227" t="s">
        <v>464</v>
      </c>
      <c r="D143" s="227" t="s">
        <v>465</v>
      </c>
      <c r="E143" s="228" t="s">
        <v>466</v>
      </c>
      <c r="F143" s="229" t="s">
        <v>467</v>
      </c>
      <c r="G143" s="230" t="s">
        <v>404</v>
      </c>
      <c r="H143" s="231">
        <v>4.2999999999999997E-2</v>
      </c>
      <c r="I143" s="232"/>
      <c r="J143" s="233">
        <f>ROUND(I143*H143,2)</f>
        <v>0</v>
      </c>
      <c r="K143" s="229" t="s">
        <v>388</v>
      </c>
      <c r="L143" s="234"/>
      <c r="M143" s="235" t="s">
        <v>19</v>
      </c>
      <c r="N143" s="236" t="s">
        <v>47</v>
      </c>
      <c r="O143" s="66"/>
      <c r="P143" s="190">
        <f>O143*H143</f>
        <v>0</v>
      </c>
      <c r="Q143" s="190">
        <v>1</v>
      </c>
      <c r="R143" s="190">
        <f>Q143*H143</f>
        <v>4.2999999999999997E-2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468</v>
      </c>
      <c r="AT143" s="192" t="s">
        <v>465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469</v>
      </c>
    </row>
    <row r="144" spans="1:65" s="14" customFormat="1">
      <c r="B144" s="205"/>
      <c r="C144" s="206"/>
      <c r="D144" s="196" t="s">
        <v>391</v>
      </c>
      <c r="E144" s="206"/>
      <c r="F144" s="208" t="s">
        <v>2409</v>
      </c>
      <c r="G144" s="206"/>
      <c r="H144" s="209">
        <v>4.2999999999999997E-2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4</v>
      </c>
      <c r="AX144" s="14" t="s">
        <v>83</v>
      </c>
      <c r="AY144" s="215" t="s">
        <v>381</v>
      </c>
    </row>
    <row r="145" spans="1:65" s="2" customFormat="1" ht="24.2" customHeight="1">
      <c r="A145" s="36"/>
      <c r="B145" s="37"/>
      <c r="C145" s="181" t="s">
        <v>8</v>
      </c>
      <c r="D145" s="181" t="s">
        <v>384</v>
      </c>
      <c r="E145" s="182" t="s">
        <v>471</v>
      </c>
      <c r="F145" s="183" t="s">
        <v>472</v>
      </c>
      <c r="G145" s="184" t="s">
        <v>411</v>
      </c>
      <c r="H145" s="185">
        <v>182.4</v>
      </c>
      <c r="I145" s="186"/>
      <c r="J145" s="187">
        <f>ROUND(I145*H145,2)</f>
        <v>0</v>
      </c>
      <c r="K145" s="183" t="s">
        <v>388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4.0000000000000002E-4</v>
      </c>
      <c r="R145" s="190">
        <f>Q145*H145</f>
        <v>7.2960000000000011E-2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454</v>
      </c>
      <c r="BM145" s="192" t="s">
        <v>473</v>
      </c>
    </row>
    <row r="146" spans="1:65" s="13" customFormat="1">
      <c r="B146" s="194"/>
      <c r="C146" s="195"/>
      <c r="D146" s="196" t="s">
        <v>391</v>
      </c>
      <c r="E146" s="197" t="s">
        <v>19</v>
      </c>
      <c r="F146" s="198" t="s">
        <v>474</v>
      </c>
      <c r="G146" s="195"/>
      <c r="H146" s="197" t="s">
        <v>19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391</v>
      </c>
      <c r="AU146" s="204" t="s">
        <v>85</v>
      </c>
      <c r="AV146" s="13" t="s">
        <v>83</v>
      </c>
      <c r="AW146" s="13" t="s">
        <v>37</v>
      </c>
      <c r="AX146" s="13" t="s">
        <v>76</v>
      </c>
      <c r="AY146" s="204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475</v>
      </c>
      <c r="G147" s="206"/>
      <c r="H147" s="209">
        <v>182.4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5" customFormat="1">
      <c r="B148" s="216"/>
      <c r="C148" s="217"/>
      <c r="D148" s="196" t="s">
        <v>391</v>
      </c>
      <c r="E148" s="218" t="s">
        <v>19</v>
      </c>
      <c r="F148" s="219" t="s">
        <v>394</v>
      </c>
      <c r="G148" s="217"/>
      <c r="H148" s="220">
        <v>182.4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391</v>
      </c>
      <c r="AU148" s="226" t="s">
        <v>85</v>
      </c>
      <c r="AV148" s="15" t="s">
        <v>389</v>
      </c>
      <c r="AW148" s="15" t="s">
        <v>37</v>
      </c>
      <c r="AX148" s="15" t="s">
        <v>83</v>
      </c>
      <c r="AY148" s="226" t="s">
        <v>381</v>
      </c>
    </row>
    <row r="149" spans="1:65" s="2" customFormat="1" ht="24.2" customHeight="1">
      <c r="A149" s="36"/>
      <c r="B149" s="37"/>
      <c r="C149" s="181" t="s">
        <v>454</v>
      </c>
      <c r="D149" s="181" t="s">
        <v>384</v>
      </c>
      <c r="E149" s="182" t="s">
        <v>476</v>
      </c>
      <c r="F149" s="183" t="s">
        <v>477</v>
      </c>
      <c r="G149" s="184" t="s">
        <v>411</v>
      </c>
      <c r="H149" s="185">
        <v>62.658000000000001</v>
      </c>
      <c r="I149" s="186"/>
      <c r="J149" s="187">
        <f>ROUND(I149*H149,2)</f>
        <v>0</v>
      </c>
      <c r="K149" s="183" t="s">
        <v>388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4.0000000000000002E-4</v>
      </c>
      <c r="R149" s="190">
        <f>Q149*H149</f>
        <v>2.5063200000000001E-2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454</v>
      </c>
      <c r="AT149" s="192" t="s">
        <v>384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454</v>
      </c>
      <c r="BM149" s="192" t="s">
        <v>478</v>
      </c>
    </row>
    <row r="150" spans="1:65" s="13" customFormat="1">
      <c r="B150" s="194"/>
      <c r="C150" s="195"/>
      <c r="D150" s="196" t="s">
        <v>391</v>
      </c>
      <c r="E150" s="197" t="s">
        <v>19</v>
      </c>
      <c r="F150" s="198" t="s">
        <v>479</v>
      </c>
      <c r="G150" s="195"/>
      <c r="H150" s="197" t="s">
        <v>19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391</v>
      </c>
      <c r="AU150" s="204" t="s">
        <v>85</v>
      </c>
      <c r="AV150" s="13" t="s">
        <v>83</v>
      </c>
      <c r="AW150" s="13" t="s">
        <v>37</v>
      </c>
      <c r="AX150" s="13" t="s">
        <v>76</v>
      </c>
      <c r="AY150" s="204" t="s">
        <v>381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480</v>
      </c>
      <c r="G151" s="206"/>
      <c r="H151" s="209">
        <v>62.658000000000001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85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5" customFormat="1">
      <c r="B152" s="216"/>
      <c r="C152" s="217"/>
      <c r="D152" s="196" t="s">
        <v>391</v>
      </c>
      <c r="E152" s="218" t="s">
        <v>19</v>
      </c>
      <c r="F152" s="219" t="s">
        <v>394</v>
      </c>
      <c r="G152" s="217"/>
      <c r="H152" s="220">
        <v>62.658000000000001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391</v>
      </c>
      <c r="AU152" s="226" t="s">
        <v>85</v>
      </c>
      <c r="AV152" s="15" t="s">
        <v>389</v>
      </c>
      <c r="AW152" s="15" t="s">
        <v>37</v>
      </c>
      <c r="AX152" s="15" t="s">
        <v>83</v>
      </c>
      <c r="AY152" s="226" t="s">
        <v>381</v>
      </c>
    </row>
    <row r="153" spans="1:65" s="2" customFormat="1" ht="44.25" customHeight="1">
      <c r="A153" s="36"/>
      <c r="B153" s="37"/>
      <c r="C153" s="227" t="s">
        <v>481</v>
      </c>
      <c r="D153" s="227" t="s">
        <v>465</v>
      </c>
      <c r="E153" s="228" t="s">
        <v>482</v>
      </c>
      <c r="F153" s="229" t="s">
        <v>483</v>
      </c>
      <c r="G153" s="230" t="s">
        <v>411</v>
      </c>
      <c r="H153" s="231">
        <v>147.035</v>
      </c>
      <c r="I153" s="232"/>
      <c r="J153" s="233">
        <f>ROUND(I153*H153,2)</f>
        <v>0</v>
      </c>
      <c r="K153" s="229" t="s">
        <v>388</v>
      </c>
      <c r="L153" s="234"/>
      <c r="M153" s="235" t="s">
        <v>19</v>
      </c>
      <c r="N153" s="236" t="s">
        <v>47</v>
      </c>
      <c r="O153" s="66"/>
      <c r="P153" s="190">
        <f>O153*H153</f>
        <v>0</v>
      </c>
      <c r="Q153" s="190">
        <v>5.4000000000000003E-3</v>
      </c>
      <c r="R153" s="190">
        <f>Q153*H153</f>
        <v>0.79398900000000006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468</v>
      </c>
      <c r="AT153" s="192" t="s">
        <v>465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484</v>
      </c>
    </row>
    <row r="154" spans="1:65" s="13" customFormat="1">
      <c r="B154" s="194"/>
      <c r="C154" s="195"/>
      <c r="D154" s="196" t="s">
        <v>391</v>
      </c>
      <c r="E154" s="197" t="s">
        <v>19</v>
      </c>
      <c r="F154" s="198" t="s">
        <v>479</v>
      </c>
      <c r="G154" s="195"/>
      <c r="H154" s="197" t="s">
        <v>19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391</v>
      </c>
      <c r="AU154" s="204" t="s">
        <v>85</v>
      </c>
      <c r="AV154" s="13" t="s">
        <v>83</v>
      </c>
      <c r="AW154" s="13" t="s">
        <v>37</v>
      </c>
      <c r="AX154" s="13" t="s">
        <v>76</v>
      </c>
      <c r="AY154" s="204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313</v>
      </c>
      <c r="G155" s="206"/>
      <c r="H155" s="209">
        <v>91.2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311</v>
      </c>
      <c r="G156" s="206"/>
      <c r="H156" s="209">
        <v>31.329000000000001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5" customFormat="1">
      <c r="B157" s="216"/>
      <c r="C157" s="217"/>
      <c r="D157" s="196" t="s">
        <v>391</v>
      </c>
      <c r="E157" s="218" t="s">
        <v>19</v>
      </c>
      <c r="F157" s="219" t="s">
        <v>394</v>
      </c>
      <c r="G157" s="217"/>
      <c r="H157" s="220">
        <v>122.529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391</v>
      </c>
      <c r="AU157" s="226" t="s">
        <v>85</v>
      </c>
      <c r="AV157" s="15" t="s">
        <v>389</v>
      </c>
      <c r="AW157" s="15" t="s">
        <v>37</v>
      </c>
      <c r="AX157" s="15" t="s">
        <v>83</v>
      </c>
      <c r="AY157" s="226" t="s">
        <v>381</v>
      </c>
    </row>
    <row r="158" spans="1:65" s="14" customFormat="1">
      <c r="B158" s="205"/>
      <c r="C158" s="206"/>
      <c r="D158" s="196" t="s">
        <v>391</v>
      </c>
      <c r="E158" s="206"/>
      <c r="F158" s="208" t="s">
        <v>2410</v>
      </c>
      <c r="G158" s="206"/>
      <c r="H158" s="209">
        <v>147.035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4</v>
      </c>
      <c r="AX158" s="14" t="s">
        <v>83</v>
      </c>
      <c r="AY158" s="215" t="s">
        <v>381</v>
      </c>
    </row>
    <row r="159" spans="1:65" s="2" customFormat="1" ht="49.15" customHeight="1">
      <c r="A159" s="36"/>
      <c r="B159" s="37"/>
      <c r="C159" s="227" t="s">
        <v>486</v>
      </c>
      <c r="D159" s="227" t="s">
        <v>465</v>
      </c>
      <c r="E159" s="228" t="s">
        <v>487</v>
      </c>
      <c r="F159" s="229" t="s">
        <v>488</v>
      </c>
      <c r="G159" s="230" t="s">
        <v>411</v>
      </c>
      <c r="H159" s="231">
        <v>147.035</v>
      </c>
      <c r="I159" s="232"/>
      <c r="J159" s="233">
        <f>ROUND(I159*H159,2)</f>
        <v>0</v>
      </c>
      <c r="K159" s="229" t="s">
        <v>388</v>
      </c>
      <c r="L159" s="234"/>
      <c r="M159" s="235" t="s">
        <v>19</v>
      </c>
      <c r="N159" s="236" t="s">
        <v>47</v>
      </c>
      <c r="O159" s="66"/>
      <c r="P159" s="190">
        <f>O159*H159</f>
        <v>0</v>
      </c>
      <c r="Q159" s="190">
        <v>5.3E-3</v>
      </c>
      <c r="R159" s="190">
        <f>Q159*H159</f>
        <v>0.77928549999999996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468</v>
      </c>
      <c r="AT159" s="192" t="s">
        <v>465</v>
      </c>
      <c r="AU159" s="192" t="s">
        <v>85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454</v>
      </c>
      <c r="BM159" s="192" t="s">
        <v>489</v>
      </c>
    </row>
    <row r="160" spans="1:65" s="13" customFormat="1">
      <c r="B160" s="194"/>
      <c r="C160" s="195"/>
      <c r="D160" s="196" t="s">
        <v>391</v>
      </c>
      <c r="E160" s="197" t="s">
        <v>19</v>
      </c>
      <c r="F160" s="198" t="s">
        <v>479</v>
      </c>
      <c r="G160" s="195"/>
      <c r="H160" s="197" t="s">
        <v>19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391</v>
      </c>
      <c r="AU160" s="204" t="s">
        <v>85</v>
      </c>
      <c r="AV160" s="13" t="s">
        <v>83</v>
      </c>
      <c r="AW160" s="13" t="s">
        <v>37</v>
      </c>
      <c r="AX160" s="13" t="s">
        <v>76</v>
      </c>
      <c r="AY160" s="204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313</v>
      </c>
      <c r="G161" s="206"/>
      <c r="H161" s="209">
        <v>91.2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311</v>
      </c>
      <c r="G162" s="206"/>
      <c r="H162" s="209">
        <v>31.329000000000001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5" customFormat="1">
      <c r="B163" s="216"/>
      <c r="C163" s="217"/>
      <c r="D163" s="196" t="s">
        <v>391</v>
      </c>
      <c r="E163" s="218" t="s">
        <v>19</v>
      </c>
      <c r="F163" s="219" t="s">
        <v>394</v>
      </c>
      <c r="G163" s="217"/>
      <c r="H163" s="220">
        <v>122.529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391</v>
      </c>
      <c r="AU163" s="226" t="s">
        <v>85</v>
      </c>
      <c r="AV163" s="15" t="s">
        <v>389</v>
      </c>
      <c r="AW163" s="15" t="s">
        <v>37</v>
      </c>
      <c r="AX163" s="15" t="s">
        <v>83</v>
      </c>
      <c r="AY163" s="226" t="s">
        <v>381</v>
      </c>
    </row>
    <row r="164" spans="1:65" s="14" customFormat="1">
      <c r="B164" s="205"/>
      <c r="C164" s="206"/>
      <c r="D164" s="196" t="s">
        <v>391</v>
      </c>
      <c r="E164" s="206"/>
      <c r="F164" s="208" t="s">
        <v>2410</v>
      </c>
      <c r="G164" s="206"/>
      <c r="H164" s="209">
        <v>147.035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4</v>
      </c>
      <c r="AX164" s="14" t="s">
        <v>83</v>
      </c>
      <c r="AY164" s="215" t="s">
        <v>381</v>
      </c>
    </row>
    <row r="165" spans="1:65" s="2" customFormat="1" ht="33" customHeight="1">
      <c r="A165" s="36"/>
      <c r="B165" s="37"/>
      <c r="C165" s="181" t="s">
        <v>490</v>
      </c>
      <c r="D165" s="181" t="s">
        <v>384</v>
      </c>
      <c r="E165" s="182" t="s">
        <v>491</v>
      </c>
      <c r="F165" s="183" t="s">
        <v>492</v>
      </c>
      <c r="G165" s="184" t="s">
        <v>411</v>
      </c>
      <c r="H165" s="185">
        <v>42.735999999999997</v>
      </c>
      <c r="I165" s="186"/>
      <c r="J165" s="187">
        <f>ROUND(I165*H165,2)</f>
        <v>0</v>
      </c>
      <c r="K165" s="183" t="s">
        <v>388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4.5100000000000001E-3</v>
      </c>
      <c r="R165" s="190">
        <f>Q165*H165</f>
        <v>0.19273936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454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454</v>
      </c>
      <c r="BM165" s="192" t="s">
        <v>493</v>
      </c>
    </row>
    <row r="166" spans="1:65" s="13" customFormat="1">
      <c r="B166" s="194"/>
      <c r="C166" s="195"/>
      <c r="D166" s="196" t="s">
        <v>391</v>
      </c>
      <c r="E166" s="197" t="s">
        <v>19</v>
      </c>
      <c r="F166" s="198" t="s">
        <v>494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391</v>
      </c>
      <c r="AU166" s="204" t="s">
        <v>85</v>
      </c>
      <c r="AV166" s="13" t="s">
        <v>83</v>
      </c>
      <c r="AW166" s="13" t="s">
        <v>37</v>
      </c>
      <c r="AX166" s="13" t="s">
        <v>76</v>
      </c>
      <c r="AY166" s="204" t="s">
        <v>381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2389</v>
      </c>
      <c r="G167" s="206"/>
      <c r="H167" s="209">
        <v>42.735999999999997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5" customFormat="1">
      <c r="B168" s="216"/>
      <c r="C168" s="217"/>
      <c r="D168" s="196" t="s">
        <v>391</v>
      </c>
      <c r="E168" s="218" t="s">
        <v>19</v>
      </c>
      <c r="F168" s="219" t="s">
        <v>394</v>
      </c>
      <c r="G168" s="217"/>
      <c r="H168" s="220">
        <v>42.735999999999997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391</v>
      </c>
      <c r="AU168" s="226" t="s">
        <v>85</v>
      </c>
      <c r="AV168" s="15" t="s">
        <v>389</v>
      </c>
      <c r="AW168" s="15" t="s">
        <v>37</v>
      </c>
      <c r="AX168" s="15" t="s">
        <v>83</v>
      </c>
      <c r="AY168" s="226" t="s">
        <v>381</v>
      </c>
    </row>
    <row r="169" spans="1:65" s="2" customFormat="1" ht="49.15" customHeight="1">
      <c r="A169" s="36"/>
      <c r="B169" s="37"/>
      <c r="C169" s="181" t="s">
        <v>495</v>
      </c>
      <c r="D169" s="181" t="s">
        <v>384</v>
      </c>
      <c r="E169" s="182" t="s">
        <v>496</v>
      </c>
      <c r="F169" s="183" t="s">
        <v>497</v>
      </c>
      <c r="G169" s="184" t="s">
        <v>404</v>
      </c>
      <c r="H169" s="185">
        <v>1.907</v>
      </c>
      <c r="I169" s="186"/>
      <c r="J169" s="187">
        <f>ROUND(I169*H169,2)</f>
        <v>0</v>
      </c>
      <c r="K169" s="183" t="s">
        <v>388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454</v>
      </c>
      <c r="AT169" s="192" t="s">
        <v>384</v>
      </c>
      <c r="AU169" s="192" t="s">
        <v>85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454</v>
      </c>
      <c r="BM169" s="192" t="s">
        <v>498</v>
      </c>
    </row>
    <row r="170" spans="1:65" s="12" customFormat="1" ht="22.9" customHeight="1">
      <c r="B170" s="165"/>
      <c r="C170" s="166"/>
      <c r="D170" s="167" t="s">
        <v>75</v>
      </c>
      <c r="E170" s="179" t="s">
        <v>499</v>
      </c>
      <c r="F170" s="179" t="s">
        <v>500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f>SUM(P171:P177)</f>
        <v>0</v>
      </c>
      <c r="Q170" s="173"/>
      <c r="R170" s="174">
        <f>SUM(R171:R177)</f>
        <v>0.28406880000000001</v>
      </c>
      <c r="S170" s="173"/>
      <c r="T170" s="175">
        <f>SUM(T171:T177)</f>
        <v>0</v>
      </c>
      <c r="AR170" s="176" t="s">
        <v>85</v>
      </c>
      <c r="AT170" s="177" t="s">
        <v>75</v>
      </c>
      <c r="AU170" s="177" t="s">
        <v>83</v>
      </c>
      <c r="AY170" s="176" t="s">
        <v>381</v>
      </c>
      <c r="BK170" s="178">
        <f>SUM(BK171:BK177)</f>
        <v>0</v>
      </c>
    </row>
    <row r="171" spans="1:65" s="2" customFormat="1" ht="37.9" customHeight="1">
      <c r="A171" s="36"/>
      <c r="B171" s="37"/>
      <c r="C171" s="181" t="s">
        <v>7</v>
      </c>
      <c r="D171" s="181" t="s">
        <v>384</v>
      </c>
      <c r="E171" s="182" t="s">
        <v>501</v>
      </c>
      <c r="F171" s="183" t="s">
        <v>502</v>
      </c>
      <c r="G171" s="184" t="s">
        <v>411</v>
      </c>
      <c r="H171" s="185">
        <v>75.150000000000006</v>
      </c>
      <c r="I171" s="186"/>
      <c r="J171" s="187">
        <f>ROUND(I171*H171,2)</f>
        <v>0</v>
      </c>
      <c r="K171" s="183" t="s">
        <v>388</v>
      </c>
      <c r="L171" s="41"/>
      <c r="M171" s="188" t="s">
        <v>19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454</v>
      </c>
      <c r="AT171" s="192" t="s">
        <v>384</v>
      </c>
      <c r="AU171" s="192" t="s">
        <v>85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454</v>
      </c>
      <c r="BM171" s="192" t="s">
        <v>503</v>
      </c>
    </row>
    <row r="172" spans="1:65" s="13" customFormat="1">
      <c r="B172" s="194"/>
      <c r="C172" s="195"/>
      <c r="D172" s="196" t="s">
        <v>391</v>
      </c>
      <c r="E172" s="197" t="s">
        <v>19</v>
      </c>
      <c r="F172" s="198" t="s">
        <v>504</v>
      </c>
      <c r="G172" s="195"/>
      <c r="H172" s="197" t="s">
        <v>19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391</v>
      </c>
      <c r="AU172" s="204" t="s">
        <v>85</v>
      </c>
      <c r="AV172" s="13" t="s">
        <v>83</v>
      </c>
      <c r="AW172" s="13" t="s">
        <v>37</v>
      </c>
      <c r="AX172" s="13" t="s">
        <v>76</v>
      </c>
      <c r="AY172" s="204" t="s">
        <v>381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2405</v>
      </c>
      <c r="G173" s="206"/>
      <c r="H173" s="209">
        <v>75.150000000000006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85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75.150000000000006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85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24.2" customHeight="1">
      <c r="A175" s="36"/>
      <c r="B175" s="37"/>
      <c r="C175" s="227" t="s">
        <v>505</v>
      </c>
      <c r="D175" s="227" t="s">
        <v>465</v>
      </c>
      <c r="E175" s="228" t="s">
        <v>506</v>
      </c>
      <c r="F175" s="229" t="s">
        <v>507</v>
      </c>
      <c r="G175" s="230" t="s">
        <v>411</v>
      </c>
      <c r="H175" s="231">
        <v>78.908000000000001</v>
      </c>
      <c r="I175" s="232"/>
      <c r="J175" s="233">
        <f>ROUND(I175*H175,2)</f>
        <v>0</v>
      </c>
      <c r="K175" s="229" t="s">
        <v>388</v>
      </c>
      <c r="L175" s="234"/>
      <c r="M175" s="235" t="s">
        <v>19</v>
      </c>
      <c r="N175" s="236" t="s">
        <v>47</v>
      </c>
      <c r="O175" s="66"/>
      <c r="P175" s="190">
        <f>O175*H175</f>
        <v>0</v>
      </c>
      <c r="Q175" s="190">
        <v>3.5999999999999999E-3</v>
      </c>
      <c r="R175" s="190">
        <f>Q175*H175</f>
        <v>0.28406880000000001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468</v>
      </c>
      <c r="AT175" s="192" t="s">
        <v>465</v>
      </c>
      <c r="AU175" s="192" t="s">
        <v>85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454</v>
      </c>
      <c r="BM175" s="192" t="s">
        <v>508</v>
      </c>
    </row>
    <row r="176" spans="1:65" s="14" customFormat="1">
      <c r="B176" s="205"/>
      <c r="C176" s="206"/>
      <c r="D176" s="196" t="s">
        <v>391</v>
      </c>
      <c r="E176" s="206"/>
      <c r="F176" s="208" t="s">
        <v>2411</v>
      </c>
      <c r="G176" s="206"/>
      <c r="H176" s="209">
        <v>78.908000000000001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4</v>
      </c>
      <c r="AX176" s="14" t="s">
        <v>83</v>
      </c>
      <c r="AY176" s="215" t="s">
        <v>381</v>
      </c>
    </row>
    <row r="177" spans="1:65" s="2" customFormat="1" ht="44.25" customHeight="1">
      <c r="A177" s="36"/>
      <c r="B177" s="37"/>
      <c r="C177" s="181" t="s">
        <v>510</v>
      </c>
      <c r="D177" s="181" t="s">
        <v>384</v>
      </c>
      <c r="E177" s="182" t="s">
        <v>511</v>
      </c>
      <c r="F177" s="183" t="s">
        <v>512</v>
      </c>
      <c r="G177" s="184" t="s">
        <v>404</v>
      </c>
      <c r="H177" s="185">
        <v>0.28399999999999997</v>
      </c>
      <c r="I177" s="186"/>
      <c r="J177" s="187">
        <f>ROUND(I177*H177,2)</f>
        <v>0</v>
      </c>
      <c r="K177" s="183" t="s">
        <v>388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454</v>
      </c>
      <c r="AT177" s="192" t="s">
        <v>384</v>
      </c>
      <c r="AU177" s="192" t="s">
        <v>85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454</v>
      </c>
      <c r="BM177" s="192" t="s">
        <v>513</v>
      </c>
    </row>
    <row r="178" spans="1:65" s="12" customFormat="1" ht="22.9" customHeight="1">
      <c r="B178" s="165"/>
      <c r="C178" s="166"/>
      <c r="D178" s="167" t="s">
        <v>75</v>
      </c>
      <c r="E178" s="179" t="s">
        <v>514</v>
      </c>
      <c r="F178" s="179" t="s">
        <v>515</v>
      </c>
      <c r="G178" s="166"/>
      <c r="H178" s="166"/>
      <c r="I178" s="169"/>
      <c r="J178" s="180">
        <f>BK178</f>
        <v>0</v>
      </c>
      <c r="K178" s="166"/>
      <c r="L178" s="171"/>
      <c r="M178" s="172"/>
      <c r="N178" s="173"/>
      <c r="O178" s="173"/>
      <c r="P178" s="174">
        <f>SUM(P179:P243)</f>
        <v>0</v>
      </c>
      <c r="Q178" s="173"/>
      <c r="R178" s="174">
        <f>SUM(R179:R243)</f>
        <v>4.96223174</v>
      </c>
      <c r="S178" s="173"/>
      <c r="T178" s="175">
        <f>SUM(T179:T243)</f>
        <v>0</v>
      </c>
      <c r="AR178" s="176" t="s">
        <v>85</v>
      </c>
      <c r="AT178" s="177" t="s">
        <v>75</v>
      </c>
      <c r="AU178" s="177" t="s">
        <v>83</v>
      </c>
      <c r="AY178" s="176" t="s">
        <v>381</v>
      </c>
      <c r="BK178" s="178">
        <f>SUM(BK179:BK243)</f>
        <v>0</v>
      </c>
    </row>
    <row r="179" spans="1:65" s="2" customFormat="1" ht="55.5" customHeight="1">
      <c r="A179" s="36"/>
      <c r="B179" s="37"/>
      <c r="C179" s="181" t="s">
        <v>516</v>
      </c>
      <c r="D179" s="181" t="s">
        <v>384</v>
      </c>
      <c r="E179" s="182" t="s">
        <v>517</v>
      </c>
      <c r="F179" s="183" t="s">
        <v>518</v>
      </c>
      <c r="G179" s="184" t="s">
        <v>411</v>
      </c>
      <c r="H179" s="185">
        <v>27.33</v>
      </c>
      <c r="I179" s="186"/>
      <c r="J179" s="187">
        <f>ROUND(I179*H179,2)</f>
        <v>0</v>
      </c>
      <c r="K179" s="183" t="s">
        <v>388</v>
      </c>
      <c r="L179" s="41"/>
      <c r="M179" s="188" t="s">
        <v>19</v>
      </c>
      <c r="N179" s="189" t="s">
        <v>47</v>
      </c>
      <c r="O179" s="66"/>
      <c r="P179" s="190">
        <f>O179*H179</f>
        <v>0</v>
      </c>
      <c r="Q179" s="190">
        <v>2.5510000000000001E-2</v>
      </c>
      <c r="R179" s="190">
        <f>Q179*H179</f>
        <v>0.69718829999999998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454</v>
      </c>
      <c r="AT179" s="192" t="s">
        <v>384</v>
      </c>
      <c r="AU179" s="192" t="s">
        <v>85</v>
      </c>
      <c r="AY179" s="19" t="s">
        <v>381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83</v>
      </c>
      <c r="BK179" s="193">
        <f>ROUND(I179*H179,2)</f>
        <v>0</v>
      </c>
      <c r="BL179" s="19" t="s">
        <v>454</v>
      </c>
      <c r="BM179" s="192" t="s">
        <v>519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520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2412</v>
      </c>
      <c r="G181" s="206"/>
      <c r="H181" s="209">
        <v>37.631999999999998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2413</v>
      </c>
      <c r="G182" s="206"/>
      <c r="H182" s="209">
        <v>-10.302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331</v>
      </c>
      <c r="F183" s="219" t="s">
        <v>394</v>
      </c>
      <c r="G183" s="217"/>
      <c r="H183" s="220">
        <v>27.33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24.2" customHeight="1">
      <c r="A184" s="36"/>
      <c r="B184" s="37"/>
      <c r="C184" s="181" t="s">
        <v>523</v>
      </c>
      <c r="D184" s="181" t="s">
        <v>384</v>
      </c>
      <c r="E184" s="182" t="s">
        <v>524</v>
      </c>
      <c r="F184" s="183" t="s">
        <v>525</v>
      </c>
      <c r="G184" s="184" t="s">
        <v>411</v>
      </c>
      <c r="H184" s="185">
        <v>38.155999999999999</v>
      </c>
      <c r="I184" s="186"/>
      <c r="J184" s="187">
        <f>ROUND(I184*H184,2)</f>
        <v>0</v>
      </c>
      <c r="K184" s="183" t="s">
        <v>432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2.6179999999999998E-2</v>
      </c>
      <c r="R184" s="190">
        <f>Q184*H184</f>
        <v>0.99892407999999988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454</v>
      </c>
      <c r="AT184" s="192" t="s">
        <v>384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454</v>
      </c>
      <c r="BM184" s="192" t="s">
        <v>526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520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2414</v>
      </c>
      <c r="G186" s="206"/>
      <c r="H186" s="209">
        <v>41.792000000000002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528</v>
      </c>
      <c r="G187" s="206"/>
      <c r="H187" s="209">
        <v>-3.6360000000000001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5" customFormat="1">
      <c r="B188" s="216"/>
      <c r="C188" s="217"/>
      <c r="D188" s="196" t="s">
        <v>391</v>
      </c>
      <c r="E188" s="218" t="s">
        <v>334</v>
      </c>
      <c r="F188" s="219" t="s">
        <v>394</v>
      </c>
      <c r="G188" s="217"/>
      <c r="H188" s="220">
        <v>38.155999999999999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391</v>
      </c>
      <c r="AU188" s="226" t="s">
        <v>85</v>
      </c>
      <c r="AV188" s="15" t="s">
        <v>389</v>
      </c>
      <c r="AW188" s="15" t="s">
        <v>37</v>
      </c>
      <c r="AX188" s="15" t="s">
        <v>83</v>
      </c>
      <c r="AY188" s="226" t="s">
        <v>381</v>
      </c>
    </row>
    <row r="189" spans="1:65" s="2" customFormat="1" ht="44.25" customHeight="1">
      <c r="A189" s="36"/>
      <c r="B189" s="37"/>
      <c r="C189" s="181" t="s">
        <v>529</v>
      </c>
      <c r="D189" s="181" t="s">
        <v>384</v>
      </c>
      <c r="E189" s="182" t="s">
        <v>530</v>
      </c>
      <c r="F189" s="183" t="s">
        <v>531</v>
      </c>
      <c r="G189" s="184" t="s">
        <v>411</v>
      </c>
      <c r="H189" s="185">
        <v>65.486000000000004</v>
      </c>
      <c r="I189" s="186"/>
      <c r="J189" s="187">
        <f>ROUND(I189*H189,2)</f>
        <v>0</v>
      </c>
      <c r="K189" s="183" t="s">
        <v>388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2.0000000000000001E-4</v>
      </c>
      <c r="R189" s="190">
        <f>Q189*H189</f>
        <v>1.3097200000000002E-2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454</v>
      </c>
      <c r="AT189" s="192" t="s">
        <v>384</v>
      </c>
      <c r="AU189" s="192" t="s">
        <v>85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454</v>
      </c>
      <c r="BM189" s="192" t="s">
        <v>532</v>
      </c>
    </row>
    <row r="190" spans="1:65" s="13" customFormat="1">
      <c r="B190" s="194"/>
      <c r="C190" s="195"/>
      <c r="D190" s="196" t="s">
        <v>391</v>
      </c>
      <c r="E190" s="197" t="s">
        <v>19</v>
      </c>
      <c r="F190" s="198" t="s">
        <v>533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391</v>
      </c>
      <c r="AU190" s="204" t="s">
        <v>85</v>
      </c>
      <c r="AV190" s="13" t="s">
        <v>83</v>
      </c>
      <c r="AW190" s="13" t="s">
        <v>37</v>
      </c>
      <c r="AX190" s="13" t="s">
        <v>76</v>
      </c>
      <c r="AY190" s="204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331</v>
      </c>
      <c r="G191" s="206"/>
      <c r="H191" s="209">
        <v>27.33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334</v>
      </c>
      <c r="G192" s="206"/>
      <c r="H192" s="209">
        <v>38.155999999999999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5" customFormat="1">
      <c r="B193" s="216"/>
      <c r="C193" s="217"/>
      <c r="D193" s="196" t="s">
        <v>391</v>
      </c>
      <c r="E193" s="218" t="s">
        <v>19</v>
      </c>
      <c r="F193" s="219" t="s">
        <v>394</v>
      </c>
      <c r="G193" s="217"/>
      <c r="H193" s="220">
        <v>65.486000000000004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391</v>
      </c>
      <c r="AU193" s="226" t="s">
        <v>85</v>
      </c>
      <c r="AV193" s="15" t="s">
        <v>389</v>
      </c>
      <c r="AW193" s="15" t="s">
        <v>37</v>
      </c>
      <c r="AX193" s="15" t="s">
        <v>83</v>
      </c>
      <c r="AY193" s="226" t="s">
        <v>381</v>
      </c>
    </row>
    <row r="194" spans="1:65" s="2" customFormat="1" ht="44.25" customHeight="1">
      <c r="A194" s="36"/>
      <c r="B194" s="37"/>
      <c r="C194" s="181" t="s">
        <v>534</v>
      </c>
      <c r="D194" s="181" t="s">
        <v>384</v>
      </c>
      <c r="E194" s="182" t="s">
        <v>535</v>
      </c>
      <c r="F194" s="183" t="s">
        <v>536</v>
      </c>
      <c r="G194" s="184" t="s">
        <v>422</v>
      </c>
      <c r="H194" s="185">
        <v>26.9</v>
      </c>
      <c r="I194" s="186"/>
      <c r="J194" s="187">
        <f>ROUND(I194*H194,2)</f>
        <v>0</v>
      </c>
      <c r="K194" s="183" t="s">
        <v>388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3.6000000000000002E-4</v>
      </c>
      <c r="R194" s="190">
        <f>Q194*H194</f>
        <v>9.6839999999999999E-3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454</v>
      </c>
      <c r="AT194" s="192" t="s">
        <v>384</v>
      </c>
      <c r="AU194" s="192" t="s">
        <v>85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454</v>
      </c>
      <c r="BM194" s="192" t="s">
        <v>537</v>
      </c>
    </row>
    <row r="195" spans="1:65" s="13" customFormat="1">
      <c r="B195" s="194"/>
      <c r="C195" s="195"/>
      <c r="D195" s="196" t="s">
        <v>391</v>
      </c>
      <c r="E195" s="197" t="s">
        <v>19</v>
      </c>
      <c r="F195" s="198" t="s">
        <v>538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2415</v>
      </c>
      <c r="G196" s="206"/>
      <c r="H196" s="209">
        <v>26.9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5" customFormat="1">
      <c r="B197" s="216"/>
      <c r="C197" s="217"/>
      <c r="D197" s="196" t="s">
        <v>391</v>
      </c>
      <c r="E197" s="218" t="s">
        <v>19</v>
      </c>
      <c r="F197" s="219" t="s">
        <v>394</v>
      </c>
      <c r="G197" s="217"/>
      <c r="H197" s="220">
        <v>26.9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391</v>
      </c>
      <c r="AU197" s="226" t="s">
        <v>85</v>
      </c>
      <c r="AV197" s="15" t="s">
        <v>389</v>
      </c>
      <c r="AW197" s="15" t="s">
        <v>37</v>
      </c>
      <c r="AX197" s="15" t="s">
        <v>83</v>
      </c>
      <c r="AY197" s="226" t="s">
        <v>381</v>
      </c>
    </row>
    <row r="198" spans="1:65" s="2" customFormat="1" ht="55.5" customHeight="1">
      <c r="A198" s="36"/>
      <c r="B198" s="37"/>
      <c r="C198" s="181" t="s">
        <v>540</v>
      </c>
      <c r="D198" s="181" t="s">
        <v>384</v>
      </c>
      <c r="E198" s="182" t="s">
        <v>541</v>
      </c>
      <c r="F198" s="183" t="s">
        <v>542</v>
      </c>
      <c r="G198" s="184" t="s">
        <v>411</v>
      </c>
      <c r="H198" s="185">
        <v>115.86</v>
      </c>
      <c r="I198" s="186"/>
      <c r="J198" s="187">
        <f>ROUND(I198*H198,2)</f>
        <v>0</v>
      </c>
      <c r="K198" s="183" t="s">
        <v>388</v>
      </c>
      <c r="L198" s="41"/>
      <c r="M198" s="188" t="s">
        <v>19</v>
      </c>
      <c r="N198" s="189" t="s">
        <v>47</v>
      </c>
      <c r="O198" s="66"/>
      <c r="P198" s="190">
        <f>O198*H198</f>
        <v>0</v>
      </c>
      <c r="Q198" s="190">
        <v>1.324E-2</v>
      </c>
      <c r="R198" s="190">
        <f>Q198*H198</f>
        <v>1.5339864000000001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454</v>
      </c>
      <c r="AT198" s="192" t="s">
        <v>384</v>
      </c>
      <c r="AU198" s="192" t="s">
        <v>85</v>
      </c>
      <c r="AY198" s="19" t="s">
        <v>381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83</v>
      </c>
      <c r="BK198" s="193">
        <f>ROUND(I198*H198,2)</f>
        <v>0</v>
      </c>
      <c r="BL198" s="19" t="s">
        <v>454</v>
      </c>
      <c r="BM198" s="192" t="s">
        <v>543</v>
      </c>
    </row>
    <row r="199" spans="1:65" s="13" customFormat="1">
      <c r="B199" s="194"/>
      <c r="C199" s="195"/>
      <c r="D199" s="196" t="s">
        <v>391</v>
      </c>
      <c r="E199" s="197" t="s">
        <v>19</v>
      </c>
      <c r="F199" s="198" t="s">
        <v>544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1:65" s="14" customFormat="1">
      <c r="B200" s="205"/>
      <c r="C200" s="206"/>
      <c r="D200" s="196" t="s">
        <v>391</v>
      </c>
      <c r="E200" s="207" t="s">
        <v>19</v>
      </c>
      <c r="F200" s="208" t="s">
        <v>2416</v>
      </c>
      <c r="G200" s="206"/>
      <c r="H200" s="209">
        <v>82.016000000000005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2417</v>
      </c>
      <c r="G201" s="206"/>
      <c r="H201" s="209">
        <v>16.829999999999998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2418</v>
      </c>
      <c r="G202" s="206"/>
      <c r="H202" s="209">
        <v>4.3600000000000003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4" customFormat="1">
      <c r="B203" s="205"/>
      <c r="C203" s="206"/>
      <c r="D203" s="196" t="s">
        <v>391</v>
      </c>
      <c r="E203" s="207" t="s">
        <v>19</v>
      </c>
      <c r="F203" s="208" t="s">
        <v>2419</v>
      </c>
      <c r="G203" s="206"/>
      <c r="H203" s="209">
        <v>10.638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2420</v>
      </c>
      <c r="G204" s="206"/>
      <c r="H204" s="209">
        <v>2.016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5" customFormat="1">
      <c r="B205" s="216"/>
      <c r="C205" s="217"/>
      <c r="D205" s="196" t="s">
        <v>391</v>
      </c>
      <c r="E205" s="218" t="s">
        <v>328</v>
      </c>
      <c r="F205" s="219" t="s">
        <v>394</v>
      </c>
      <c r="G205" s="217"/>
      <c r="H205" s="220">
        <v>115.86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391</v>
      </c>
      <c r="AU205" s="226" t="s">
        <v>85</v>
      </c>
      <c r="AV205" s="15" t="s">
        <v>389</v>
      </c>
      <c r="AW205" s="15" t="s">
        <v>37</v>
      </c>
      <c r="AX205" s="15" t="s">
        <v>83</v>
      </c>
      <c r="AY205" s="226" t="s">
        <v>381</v>
      </c>
    </row>
    <row r="206" spans="1:65" s="2" customFormat="1" ht="33" customHeight="1">
      <c r="A206" s="36"/>
      <c r="B206" s="37"/>
      <c r="C206" s="181" t="s">
        <v>549</v>
      </c>
      <c r="D206" s="181" t="s">
        <v>384</v>
      </c>
      <c r="E206" s="182" t="s">
        <v>550</v>
      </c>
      <c r="F206" s="183" t="s">
        <v>551</v>
      </c>
      <c r="G206" s="184" t="s">
        <v>411</v>
      </c>
      <c r="H206" s="185">
        <v>53.408000000000001</v>
      </c>
      <c r="I206" s="186"/>
      <c r="J206" s="187">
        <f>ROUND(I206*H206,2)</f>
        <v>0</v>
      </c>
      <c r="K206" s="183" t="s">
        <v>388</v>
      </c>
      <c r="L206" s="41"/>
      <c r="M206" s="188" t="s">
        <v>19</v>
      </c>
      <c r="N206" s="189" t="s">
        <v>47</v>
      </c>
      <c r="O206" s="66"/>
      <c r="P206" s="190">
        <f>O206*H206</f>
        <v>0</v>
      </c>
      <c r="Q206" s="190">
        <v>4.2000000000000002E-4</v>
      </c>
      <c r="R206" s="190">
        <f>Q206*H206</f>
        <v>2.2431360000000001E-2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454</v>
      </c>
      <c r="AT206" s="192" t="s">
        <v>384</v>
      </c>
      <c r="AU206" s="192" t="s">
        <v>85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454</v>
      </c>
      <c r="BM206" s="192" t="s">
        <v>552</v>
      </c>
    </row>
    <row r="207" spans="1:65" s="13" customFormat="1" ht="22.5">
      <c r="B207" s="194"/>
      <c r="C207" s="195"/>
      <c r="D207" s="196" t="s">
        <v>391</v>
      </c>
      <c r="E207" s="197" t="s">
        <v>19</v>
      </c>
      <c r="F207" s="198" t="s">
        <v>553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2421</v>
      </c>
      <c r="G208" s="206"/>
      <c r="H208" s="209">
        <v>48.223999999999997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4" customFormat="1">
      <c r="B209" s="205"/>
      <c r="C209" s="206"/>
      <c r="D209" s="196" t="s">
        <v>391</v>
      </c>
      <c r="E209" s="207" t="s">
        <v>19</v>
      </c>
      <c r="F209" s="208" t="s">
        <v>2422</v>
      </c>
      <c r="G209" s="206"/>
      <c r="H209" s="209">
        <v>5.1840000000000002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391</v>
      </c>
      <c r="AU209" s="215" t="s">
        <v>85</v>
      </c>
      <c r="AV209" s="14" t="s">
        <v>85</v>
      </c>
      <c r="AW209" s="14" t="s">
        <v>37</v>
      </c>
      <c r="AX209" s="14" t="s">
        <v>76</v>
      </c>
      <c r="AY209" s="215" t="s">
        <v>381</v>
      </c>
    </row>
    <row r="210" spans="1:65" s="15" customFormat="1">
      <c r="B210" s="216"/>
      <c r="C210" s="217"/>
      <c r="D210" s="196" t="s">
        <v>391</v>
      </c>
      <c r="E210" s="218" t="s">
        <v>19</v>
      </c>
      <c r="F210" s="219" t="s">
        <v>394</v>
      </c>
      <c r="G210" s="217"/>
      <c r="H210" s="220">
        <v>53.408000000000001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391</v>
      </c>
      <c r="AU210" s="226" t="s">
        <v>85</v>
      </c>
      <c r="AV210" s="15" t="s">
        <v>389</v>
      </c>
      <c r="AW210" s="15" t="s">
        <v>37</v>
      </c>
      <c r="AX210" s="15" t="s">
        <v>83</v>
      </c>
      <c r="AY210" s="226" t="s">
        <v>381</v>
      </c>
    </row>
    <row r="211" spans="1:65" s="2" customFormat="1" ht="16.5" customHeight="1">
      <c r="A211" s="36"/>
      <c r="B211" s="37"/>
      <c r="C211" s="227" t="s">
        <v>556</v>
      </c>
      <c r="D211" s="227" t="s">
        <v>465</v>
      </c>
      <c r="E211" s="228" t="s">
        <v>557</v>
      </c>
      <c r="F211" s="229" t="s">
        <v>558</v>
      </c>
      <c r="G211" s="230" t="s">
        <v>411</v>
      </c>
      <c r="H211" s="231">
        <v>56.078000000000003</v>
      </c>
      <c r="I211" s="232"/>
      <c r="J211" s="233">
        <f>ROUND(I211*H211,2)</f>
        <v>0</v>
      </c>
      <c r="K211" s="229" t="s">
        <v>388</v>
      </c>
      <c r="L211" s="234"/>
      <c r="M211" s="235" t="s">
        <v>19</v>
      </c>
      <c r="N211" s="236" t="s">
        <v>47</v>
      </c>
      <c r="O211" s="66"/>
      <c r="P211" s="190">
        <f>O211*H211</f>
        <v>0</v>
      </c>
      <c r="Q211" s="190">
        <v>8.9999999999999993E-3</v>
      </c>
      <c r="R211" s="190">
        <f>Q211*H211</f>
        <v>0.50470199999999998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468</v>
      </c>
      <c r="AT211" s="192" t="s">
        <v>465</v>
      </c>
      <c r="AU211" s="192" t="s">
        <v>85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454</v>
      </c>
      <c r="BM211" s="192" t="s">
        <v>559</v>
      </c>
    </row>
    <row r="212" spans="1:65" s="14" customFormat="1">
      <c r="B212" s="205"/>
      <c r="C212" s="206"/>
      <c r="D212" s="196" t="s">
        <v>391</v>
      </c>
      <c r="E212" s="206"/>
      <c r="F212" s="208" t="s">
        <v>2423</v>
      </c>
      <c r="G212" s="206"/>
      <c r="H212" s="209">
        <v>56.078000000000003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4</v>
      </c>
      <c r="AX212" s="14" t="s">
        <v>83</v>
      </c>
      <c r="AY212" s="215" t="s">
        <v>381</v>
      </c>
    </row>
    <row r="213" spans="1:65" s="2" customFormat="1" ht="44.25" customHeight="1">
      <c r="A213" s="36"/>
      <c r="B213" s="37"/>
      <c r="C213" s="181" t="s">
        <v>561</v>
      </c>
      <c r="D213" s="181" t="s">
        <v>384</v>
      </c>
      <c r="E213" s="182" t="s">
        <v>562</v>
      </c>
      <c r="F213" s="183" t="s">
        <v>563</v>
      </c>
      <c r="G213" s="184" t="s">
        <v>411</v>
      </c>
      <c r="H213" s="185">
        <v>115.86</v>
      </c>
      <c r="I213" s="186"/>
      <c r="J213" s="187">
        <f>ROUND(I213*H213,2)</f>
        <v>0</v>
      </c>
      <c r="K213" s="183" t="s">
        <v>388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1E-4</v>
      </c>
      <c r="R213" s="190">
        <f>Q213*H213</f>
        <v>1.1586000000000001E-2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85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564</v>
      </c>
    </row>
    <row r="214" spans="1:65" s="13" customFormat="1">
      <c r="B214" s="194"/>
      <c r="C214" s="195"/>
      <c r="D214" s="196" t="s">
        <v>391</v>
      </c>
      <c r="E214" s="197" t="s">
        <v>19</v>
      </c>
      <c r="F214" s="198" t="s">
        <v>565</v>
      </c>
      <c r="G214" s="195"/>
      <c r="H214" s="197" t="s">
        <v>19</v>
      </c>
      <c r="I214" s="199"/>
      <c r="J214" s="195"/>
      <c r="K214" s="195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391</v>
      </c>
      <c r="AU214" s="204" t="s">
        <v>85</v>
      </c>
      <c r="AV214" s="13" t="s">
        <v>83</v>
      </c>
      <c r="AW214" s="13" t="s">
        <v>37</v>
      </c>
      <c r="AX214" s="13" t="s">
        <v>76</v>
      </c>
      <c r="AY214" s="204" t="s">
        <v>381</v>
      </c>
    </row>
    <row r="215" spans="1:65" s="14" customFormat="1">
      <c r="B215" s="205"/>
      <c r="C215" s="206"/>
      <c r="D215" s="196" t="s">
        <v>391</v>
      </c>
      <c r="E215" s="207" t="s">
        <v>19</v>
      </c>
      <c r="F215" s="208" t="s">
        <v>328</v>
      </c>
      <c r="G215" s="206"/>
      <c r="H215" s="209">
        <v>115.86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391</v>
      </c>
      <c r="AU215" s="215" t="s">
        <v>85</v>
      </c>
      <c r="AV215" s="14" t="s">
        <v>85</v>
      </c>
      <c r="AW215" s="14" t="s">
        <v>37</v>
      </c>
      <c r="AX215" s="14" t="s">
        <v>76</v>
      </c>
      <c r="AY215" s="215" t="s">
        <v>381</v>
      </c>
    </row>
    <row r="216" spans="1:65" s="15" customFormat="1">
      <c r="B216" s="216"/>
      <c r="C216" s="217"/>
      <c r="D216" s="196" t="s">
        <v>391</v>
      </c>
      <c r="E216" s="218" t="s">
        <v>19</v>
      </c>
      <c r="F216" s="219" t="s">
        <v>394</v>
      </c>
      <c r="G216" s="217"/>
      <c r="H216" s="220">
        <v>115.86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391</v>
      </c>
      <c r="AU216" s="226" t="s">
        <v>85</v>
      </c>
      <c r="AV216" s="15" t="s">
        <v>389</v>
      </c>
      <c r="AW216" s="15" t="s">
        <v>37</v>
      </c>
      <c r="AX216" s="15" t="s">
        <v>83</v>
      </c>
      <c r="AY216" s="226" t="s">
        <v>381</v>
      </c>
    </row>
    <row r="217" spans="1:65" s="2" customFormat="1" ht="49.15" customHeight="1">
      <c r="A217" s="36"/>
      <c r="B217" s="37"/>
      <c r="C217" s="181" t="s">
        <v>468</v>
      </c>
      <c r="D217" s="181" t="s">
        <v>384</v>
      </c>
      <c r="E217" s="182" t="s">
        <v>566</v>
      </c>
      <c r="F217" s="183" t="s">
        <v>567</v>
      </c>
      <c r="G217" s="184" t="s">
        <v>411</v>
      </c>
      <c r="H217" s="185">
        <v>60.6</v>
      </c>
      <c r="I217" s="186"/>
      <c r="J217" s="187">
        <f>ROUND(I217*H217,2)</f>
        <v>0</v>
      </c>
      <c r="K217" s="183" t="s">
        <v>388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1.2200000000000001E-2</v>
      </c>
      <c r="R217" s="190">
        <f>Q217*H217</f>
        <v>0.73932000000000009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85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454</v>
      </c>
      <c r="BM217" s="192" t="s">
        <v>568</v>
      </c>
    </row>
    <row r="218" spans="1:65" s="13" customFormat="1">
      <c r="B218" s="194"/>
      <c r="C218" s="195"/>
      <c r="D218" s="196" t="s">
        <v>391</v>
      </c>
      <c r="E218" s="197" t="s">
        <v>19</v>
      </c>
      <c r="F218" s="198" t="s">
        <v>569</v>
      </c>
      <c r="G218" s="195"/>
      <c r="H218" s="197" t="s">
        <v>19</v>
      </c>
      <c r="I218" s="199"/>
      <c r="J218" s="195"/>
      <c r="K218" s="195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391</v>
      </c>
      <c r="AU218" s="204" t="s">
        <v>85</v>
      </c>
      <c r="AV218" s="13" t="s">
        <v>83</v>
      </c>
      <c r="AW218" s="13" t="s">
        <v>37</v>
      </c>
      <c r="AX218" s="13" t="s">
        <v>76</v>
      </c>
      <c r="AY218" s="204" t="s">
        <v>381</v>
      </c>
    </row>
    <row r="219" spans="1:65" s="14" customFormat="1">
      <c r="B219" s="205"/>
      <c r="C219" s="206"/>
      <c r="D219" s="196" t="s">
        <v>391</v>
      </c>
      <c r="E219" s="207" t="s">
        <v>19</v>
      </c>
      <c r="F219" s="208" t="s">
        <v>2424</v>
      </c>
      <c r="G219" s="206"/>
      <c r="H219" s="209">
        <v>60.6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391</v>
      </c>
      <c r="AU219" s="215" t="s">
        <v>85</v>
      </c>
      <c r="AV219" s="14" t="s">
        <v>85</v>
      </c>
      <c r="AW219" s="14" t="s">
        <v>37</v>
      </c>
      <c r="AX219" s="14" t="s">
        <v>76</v>
      </c>
      <c r="AY219" s="215" t="s">
        <v>381</v>
      </c>
    </row>
    <row r="220" spans="1:65" s="15" customFormat="1">
      <c r="B220" s="216"/>
      <c r="C220" s="217"/>
      <c r="D220" s="196" t="s">
        <v>391</v>
      </c>
      <c r="E220" s="218" t="s">
        <v>322</v>
      </c>
      <c r="F220" s="219" t="s">
        <v>394</v>
      </c>
      <c r="G220" s="217"/>
      <c r="H220" s="220">
        <v>60.6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391</v>
      </c>
      <c r="AU220" s="226" t="s">
        <v>85</v>
      </c>
      <c r="AV220" s="15" t="s">
        <v>389</v>
      </c>
      <c r="AW220" s="15" t="s">
        <v>37</v>
      </c>
      <c r="AX220" s="15" t="s">
        <v>83</v>
      </c>
      <c r="AY220" s="226" t="s">
        <v>381</v>
      </c>
    </row>
    <row r="221" spans="1:65" s="2" customFormat="1" ht="49.15" customHeight="1">
      <c r="A221" s="36"/>
      <c r="B221" s="37"/>
      <c r="C221" s="181" t="s">
        <v>571</v>
      </c>
      <c r="D221" s="181" t="s">
        <v>384</v>
      </c>
      <c r="E221" s="182" t="s">
        <v>572</v>
      </c>
      <c r="F221" s="183" t="s">
        <v>573</v>
      </c>
      <c r="G221" s="184" t="s">
        <v>411</v>
      </c>
      <c r="H221" s="185">
        <v>7.26</v>
      </c>
      <c r="I221" s="186"/>
      <c r="J221" s="187">
        <f>ROUND(I221*H221,2)</f>
        <v>0</v>
      </c>
      <c r="K221" s="183" t="s">
        <v>388</v>
      </c>
      <c r="L221" s="41"/>
      <c r="M221" s="188" t="s">
        <v>19</v>
      </c>
      <c r="N221" s="189" t="s">
        <v>47</v>
      </c>
      <c r="O221" s="66"/>
      <c r="P221" s="190">
        <f>O221*H221</f>
        <v>0</v>
      </c>
      <c r="Q221" s="190">
        <v>1.259E-2</v>
      </c>
      <c r="R221" s="190">
        <f>Q221*H221</f>
        <v>9.1403399999999996E-2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454</v>
      </c>
      <c r="AT221" s="192" t="s">
        <v>384</v>
      </c>
      <c r="AU221" s="192" t="s">
        <v>85</v>
      </c>
      <c r="AY221" s="19" t="s">
        <v>381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83</v>
      </c>
      <c r="BK221" s="193">
        <f>ROUND(I221*H221,2)</f>
        <v>0</v>
      </c>
      <c r="BL221" s="19" t="s">
        <v>454</v>
      </c>
      <c r="BM221" s="192" t="s">
        <v>574</v>
      </c>
    </row>
    <row r="222" spans="1:65" s="13" customFormat="1">
      <c r="B222" s="194"/>
      <c r="C222" s="195"/>
      <c r="D222" s="196" t="s">
        <v>391</v>
      </c>
      <c r="E222" s="197" t="s">
        <v>19</v>
      </c>
      <c r="F222" s="198" t="s">
        <v>575</v>
      </c>
      <c r="G222" s="195"/>
      <c r="H222" s="197" t="s">
        <v>19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391</v>
      </c>
      <c r="AU222" s="204" t="s">
        <v>85</v>
      </c>
      <c r="AV222" s="13" t="s">
        <v>83</v>
      </c>
      <c r="AW222" s="13" t="s">
        <v>37</v>
      </c>
      <c r="AX222" s="13" t="s">
        <v>76</v>
      </c>
      <c r="AY222" s="204" t="s">
        <v>381</v>
      </c>
    </row>
    <row r="223" spans="1:65" s="14" customFormat="1">
      <c r="B223" s="205"/>
      <c r="C223" s="206"/>
      <c r="D223" s="196" t="s">
        <v>391</v>
      </c>
      <c r="E223" s="207" t="s">
        <v>19</v>
      </c>
      <c r="F223" s="208" t="s">
        <v>2425</v>
      </c>
      <c r="G223" s="206"/>
      <c r="H223" s="209">
        <v>7.26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391</v>
      </c>
      <c r="AU223" s="215" t="s">
        <v>85</v>
      </c>
      <c r="AV223" s="14" t="s">
        <v>85</v>
      </c>
      <c r="AW223" s="14" t="s">
        <v>37</v>
      </c>
      <c r="AX223" s="14" t="s">
        <v>76</v>
      </c>
      <c r="AY223" s="215" t="s">
        <v>381</v>
      </c>
    </row>
    <row r="224" spans="1:65" s="15" customFormat="1">
      <c r="B224" s="216"/>
      <c r="C224" s="217"/>
      <c r="D224" s="196" t="s">
        <v>391</v>
      </c>
      <c r="E224" s="218" t="s">
        <v>325</v>
      </c>
      <c r="F224" s="219" t="s">
        <v>394</v>
      </c>
      <c r="G224" s="217"/>
      <c r="H224" s="220">
        <v>7.26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391</v>
      </c>
      <c r="AU224" s="226" t="s">
        <v>85</v>
      </c>
      <c r="AV224" s="15" t="s">
        <v>389</v>
      </c>
      <c r="AW224" s="15" t="s">
        <v>37</v>
      </c>
      <c r="AX224" s="15" t="s">
        <v>83</v>
      </c>
      <c r="AY224" s="226" t="s">
        <v>381</v>
      </c>
    </row>
    <row r="225" spans="1:65" s="2" customFormat="1" ht="37.9" customHeight="1">
      <c r="A225" s="36"/>
      <c r="B225" s="37"/>
      <c r="C225" s="181" t="s">
        <v>577</v>
      </c>
      <c r="D225" s="181" t="s">
        <v>384</v>
      </c>
      <c r="E225" s="182" t="s">
        <v>578</v>
      </c>
      <c r="F225" s="183" t="s">
        <v>579</v>
      </c>
      <c r="G225" s="184" t="s">
        <v>411</v>
      </c>
      <c r="H225" s="185">
        <v>67.86</v>
      </c>
      <c r="I225" s="186"/>
      <c r="J225" s="187">
        <f>ROUND(I225*H225,2)</f>
        <v>0</v>
      </c>
      <c r="K225" s="183" t="s">
        <v>388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1E-4</v>
      </c>
      <c r="R225" s="190">
        <f>Q225*H225</f>
        <v>6.7860000000000004E-3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85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454</v>
      </c>
      <c r="BM225" s="192" t="s">
        <v>580</v>
      </c>
    </row>
    <row r="226" spans="1:65" s="13" customFormat="1">
      <c r="B226" s="194"/>
      <c r="C226" s="195"/>
      <c r="D226" s="196" t="s">
        <v>391</v>
      </c>
      <c r="E226" s="197" t="s">
        <v>19</v>
      </c>
      <c r="F226" s="198" t="s">
        <v>581</v>
      </c>
      <c r="G226" s="195"/>
      <c r="H226" s="197" t="s">
        <v>19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391</v>
      </c>
      <c r="AU226" s="204" t="s">
        <v>85</v>
      </c>
      <c r="AV226" s="13" t="s">
        <v>83</v>
      </c>
      <c r="AW226" s="13" t="s">
        <v>37</v>
      </c>
      <c r="AX226" s="13" t="s">
        <v>76</v>
      </c>
      <c r="AY226" s="204" t="s">
        <v>381</v>
      </c>
    </row>
    <row r="227" spans="1:65" s="14" customFormat="1">
      <c r="B227" s="205"/>
      <c r="C227" s="206"/>
      <c r="D227" s="196" t="s">
        <v>391</v>
      </c>
      <c r="E227" s="207" t="s">
        <v>19</v>
      </c>
      <c r="F227" s="208" t="s">
        <v>322</v>
      </c>
      <c r="G227" s="206"/>
      <c r="H227" s="209">
        <v>60.6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391</v>
      </c>
      <c r="AU227" s="215" t="s">
        <v>85</v>
      </c>
      <c r="AV227" s="14" t="s">
        <v>85</v>
      </c>
      <c r="AW227" s="14" t="s">
        <v>37</v>
      </c>
      <c r="AX227" s="14" t="s">
        <v>76</v>
      </c>
      <c r="AY227" s="215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325</v>
      </c>
      <c r="G228" s="206"/>
      <c r="H228" s="209">
        <v>7.26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5" customFormat="1">
      <c r="B229" s="216"/>
      <c r="C229" s="217"/>
      <c r="D229" s="196" t="s">
        <v>391</v>
      </c>
      <c r="E229" s="218" t="s">
        <v>19</v>
      </c>
      <c r="F229" s="219" t="s">
        <v>394</v>
      </c>
      <c r="G229" s="217"/>
      <c r="H229" s="220">
        <v>67.86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391</v>
      </c>
      <c r="AU229" s="226" t="s">
        <v>85</v>
      </c>
      <c r="AV229" s="15" t="s">
        <v>389</v>
      </c>
      <c r="AW229" s="15" t="s">
        <v>37</v>
      </c>
      <c r="AX229" s="15" t="s">
        <v>83</v>
      </c>
      <c r="AY229" s="226" t="s">
        <v>381</v>
      </c>
    </row>
    <row r="230" spans="1:65" s="2" customFormat="1" ht="24.2" customHeight="1">
      <c r="A230" s="36"/>
      <c r="B230" s="37"/>
      <c r="C230" s="181" t="s">
        <v>582</v>
      </c>
      <c r="D230" s="181" t="s">
        <v>384</v>
      </c>
      <c r="E230" s="182" t="s">
        <v>583</v>
      </c>
      <c r="F230" s="183" t="s">
        <v>584</v>
      </c>
      <c r="G230" s="184" t="s">
        <v>411</v>
      </c>
      <c r="H230" s="185">
        <v>67.86</v>
      </c>
      <c r="I230" s="186"/>
      <c r="J230" s="187">
        <f>ROUND(I230*H230,2)</f>
        <v>0</v>
      </c>
      <c r="K230" s="183" t="s">
        <v>388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1.4999999999999999E-4</v>
      </c>
      <c r="R230" s="190">
        <f>Q230*H230</f>
        <v>1.0178999999999999E-2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85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454</v>
      </c>
      <c r="BM230" s="192" t="s">
        <v>585</v>
      </c>
    </row>
    <row r="231" spans="1:65" s="13" customFormat="1">
      <c r="B231" s="194"/>
      <c r="C231" s="195"/>
      <c r="D231" s="196" t="s">
        <v>391</v>
      </c>
      <c r="E231" s="197" t="s">
        <v>19</v>
      </c>
      <c r="F231" s="198" t="s">
        <v>586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391</v>
      </c>
      <c r="AU231" s="204" t="s">
        <v>85</v>
      </c>
      <c r="AV231" s="13" t="s">
        <v>83</v>
      </c>
      <c r="AW231" s="13" t="s">
        <v>37</v>
      </c>
      <c r="AX231" s="13" t="s">
        <v>76</v>
      </c>
      <c r="AY231" s="204" t="s">
        <v>381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322</v>
      </c>
      <c r="G232" s="206"/>
      <c r="H232" s="209">
        <v>60.6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76</v>
      </c>
      <c r="AY232" s="215" t="s">
        <v>381</v>
      </c>
    </row>
    <row r="233" spans="1:65" s="14" customFormat="1">
      <c r="B233" s="205"/>
      <c r="C233" s="206"/>
      <c r="D233" s="196" t="s">
        <v>391</v>
      </c>
      <c r="E233" s="207" t="s">
        <v>19</v>
      </c>
      <c r="F233" s="208" t="s">
        <v>325</v>
      </c>
      <c r="G233" s="206"/>
      <c r="H233" s="209">
        <v>7.26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391</v>
      </c>
      <c r="AU233" s="215" t="s">
        <v>85</v>
      </c>
      <c r="AV233" s="14" t="s">
        <v>85</v>
      </c>
      <c r="AW233" s="14" t="s">
        <v>37</v>
      </c>
      <c r="AX233" s="14" t="s">
        <v>76</v>
      </c>
      <c r="AY233" s="215" t="s">
        <v>381</v>
      </c>
    </row>
    <row r="234" spans="1:65" s="15" customFormat="1">
      <c r="B234" s="216"/>
      <c r="C234" s="217"/>
      <c r="D234" s="196" t="s">
        <v>391</v>
      </c>
      <c r="E234" s="218" t="s">
        <v>19</v>
      </c>
      <c r="F234" s="219" t="s">
        <v>394</v>
      </c>
      <c r="G234" s="217"/>
      <c r="H234" s="220">
        <v>67.86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391</v>
      </c>
      <c r="AU234" s="226" t="s">
        <v>85</v>
      </c>
      <c r="AV234" s="15" t="s">
        <v>389</v>
      </c>
      <c r="AW234" s="15" t="s">
        <v>37</v>
      </c>
      <c r="AX234" s="15" t="s">
        <v>83</v>
      </c>
      <c r="AY234" s="226" t="s">
        <v>381</v>
      </c>
    </row>
    <row r="235" spans="1:65" s="2" customFormat="1" ht="44.25" customHeight="1">
      <c r="A235" s="36"/>
      <c r="B235" s="37"/>
      <c r="C235" s="181" t="s">
        <v>587</v>
      </c>
      <c r="D235" s="181" t="s">
        <v>384</v>
      </c>
      <c r="E235" s="182" t="s">
        <v>588</v>
      </c>
      <c r="F235" s="183" t="s">
        <v>589</v>
      </c>
      <c r="G235" s="184" t="s">
        <v>422</v>
      </c>
      <c r="H235" s="185">
        <v>22.4</v>
      </c>
      <c r="I235" s="186"/>
      <c r="J235" s="187">
        <f>ROUND(I235*H235,2)</f>
        <v>0</v>
      </c>
      <c r="K235" s="183" t="s">
        <v>388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8.8199999999999997E-3</v>
      </c>
      <c r="R235" s="190">
        <f>Q235*H235</f>
        <v>0.19756799999999999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454</v>
      </c>
      <c r="AT235" s="192" t="s">
        <v>384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454</v>
      </c>
      <c r="BM235" s="192" t="s">
        <v>590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591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2426</v>
      </c>
      <c r="G237" s="206"/>
      <c r="H237" s="209">
        <v>22.4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5" customFormat="1">
      <c r="B238" s="216"/>
      <c r="C238" s="217"/>
      <c r="D238" s="196" t="s">
        <v>391</v>
      </c>
      <c r="E238" s="218" t="s">
        <v>19</v>
      </c>
      <c r="F238" s="219" t="s">
        <v>394</v>
      </c>
      <c r="G238" s="217"/>
      <c r="H238" s="220">
        <v>22.4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391</v>
      </c>
      <c r="AU238" s="226" t="s">
        <v>85</v>
      </c>
      <c r="AV238" s="15" t="s">
        <v>389</v>
      </c>
      <c r="AW238" s="15" t="s">
        <v>37</v>
      </c>
      <c r="AX238" s="15" t="s">
        <v>83</v>
      </c>
      <c r="AY238" s="226" t="s">
        <v>381</v>
      </c>
    </row>
    <row r="239" spans="1:65" s="2" customFormat="1" ht="44.25" customHeight="1">
      <c r="A239" s="36"/>
      <c r="B239" s="37"/>
      <c r="C239" s="181" t="s">
        <v>593</v>
      </c>
      <c r="D239" s="181" t="s">
        <v>384</v>
      </c>
      <c r="E239" s="182" t="s">
        <v>594</v>
      </c>
      <c r="F239" s="183" t="s">
        <v>595</v>
      </c>
      <c r="G239" s="184" t="s">
        <v>422</v>
      </c>
      <c r="H239" s="185">
        <v>9.6</v>
      </c>
      <c r="I239" s="186"/>
      <c r="J239" s="187">
        <f>ROUND(I239*H239,2)</f>
        <v>0</v>
      </c>
      <c r="K239" s="183" t="s">
        <v>388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1.306E-2</v>
      </c>
      <c r="R239" s="190">
        <f>Q239*H239</f>
        <v>0.12537599999999999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454</v>
      </c>
      <c r="AT239" s="192" t="s">
        <v>384</v>
      </c>
      <c r="AU239" s="192" t="s">
        <v>85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454</v>
      </c>
      <c r="BM239" s="192" t="s">
        <v>596</v>
      </c>
    </row>
    <row r="240" spans="1:65" s="13" customFormat="1">
      <c r="B240" s="194"/>
      <c r="C240" s="195"/>
      <c r="D240" s="196" t="s">
        <v>391</v>
      </c>
      <c r="E240" s="197" t="s">
        <v>19</v>
      </c>
      <c r="F240" s="198" t="s">
        <v>591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391</v>
      </c>
      <c r="AU240" s="204" t="s">
        <v>85</v>
      </c>
      <c r="AV240" s="13" t="s">
        <v>83</v>
      </c>
      <c r="AW240" s="13" t="s">
        <v>37</v>
      </c>
      <c r="AX240" s="13" t="s">
        <v>76</v>
      </c>
      <c r="AY240" s="204" t="s">
        <v>381</v>
      </c>
    </row>
    <row r="241" spans="1:65" s="14" customFormat="1">
      <c r="B241" s="205"/>
      <c r="C241" s="206"/>
      <c r="D241" s="196" t="s">
        <v>391</v>
      </c>
      <c r="E241" s="207" t="s">
        <v>19</v>
      </c>
      <c r="F241" s="208" t="s">
        <v>2427</v>
      </c>
      <c r="G241" s="206"/>
      <c r="H241" s="209">
        <v>9.6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391</v>
      </c>
      <c r="AU241" s="215" t="s">
        <v>85</v>
      </c>
      <c r="AV241" s="14" t="s">
        <v>85</v>
      </c>
      <c r="AW241" s="14" t="s">
        <v>37</v>
      </c>
      <c r="AX241" s="14" t="s">
        <v>76</v>
      </c>
      <c r="AY241" s="215" t="s">
        <v>381</v>
      </c>
    </row>
    <row r="242" spans="1:65" s="15" customFormat="1">
      <c r="B242" s="216"/>
      <c r="C242" s="217"/>
      <c r="D242" s="196" t="s">
        <v>391</v>
      </c>
      <c r="E242" s="218" t="s">
        <v>19</v>
      </c>
      <c r="F242" s="219" t="s">
        <v>394</v>
      </c>
      <c r="G242" s="217"/>
      <c r="H242" s="220">
        <v>9.6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391</v>
      </c>
      <c r="AU242" s="226" t="s">
        <v>85</v>
      </c>
      <c r="AV242" s="15" t="s">
        <v>389</v>
      </c>
      <c r="AW242" s="15" t="s">
        <v>37</v>
      </c>
      <c r="AX242" s="15" t="s">
        <v>83</v>
      </c>
      <c r="AY242" s="226" t="s">
        <v>381</v>
      </c>
    </row>
    <row r="243" spans="1:65" s="2" customFormat="1" ht="66.75" customHeight="1">
      <c r="A243" s="36"/>
      <c r="B243" s="37"/>
      <c r="C243" s="181" t="s">
        <v>598</v>
      </c>
      <c r="D243" s="181" t="s">
        <v>384</v>
      </c>
      <c r="E243" s="182" t="s">
        <v>599</v>
      </c>
      <c r="F243" s="183" t="s">
        <v>600</v>
      </c>
      <c r="G243" s="184" t="s">
        <v>404</v>
      </c>
      <c r="H243" s="185">
        <v>4.9619999999999997</v>
      </c>
      <c r="I243" s="186"/>
      <c r="J243" s="187">
        <f>ROUND(I243*H243,2)</f>
        <v>0</v>
      </c>
      <c r="K243" s="183" t="s">
        <v>388</v>
      </c>
      <c r="L243" s="41"/>
      <c r="M243" s="188" t="s">
        <v>19</v>
      </c>
      <c r="N243" s="189" t="s">
        <v>47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454</v>
      </c>
      <c r="AT243" s="192" t="s">
        <v>384</v>
      </c>
      <c r="AU243" s="192" t="s">
        <v>85</v>
      </c>
      <c r="AY243" s="19" t="s">
        <v>381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83</v>
      </c>
      <c r="BK243" s="193">
        <f>ROUND(I243*H243,2)</f>
        <v>0</v>
      </c>
      <c r="BL243" s="19" t="s">
        <v>454</v>
      </c>
      <c r="BM243" s="192" t="s">
        <v>601</v>
      </c>
    </row>
    <row r="244" spans="1:65" s="12" customFormat="1" ht="22.9" customHeight="1">
      <c r="B244" s="165"/>
      <c r="C244" s="166"/>
      <c r="D244" s="167" t="s">
        <v>75</v>
      </c>
      <c r="E244" s="179" t="s">
        <v>602</v>
      </c>
      <c r="F244" s="179" t="s">
        <v>603</v>
      </c>
      <c r="G244" s="166"/>
      <c r="H244" s="166"/>
      <c r="I244" s="169"/>
      <c r="J244" s="180">
        <f>BK244</f>
        <v>0</v>
      </c>
      <c r="K244" s="166"/>
      <c r="L244" s="171"/>
      <c r="M244" s="172"/>
      <c r="N244" s="173"/>
      <c r="O244" s="173"/>
      <c r="P244" s="174">
        <f>SUM(P245:P259)</f>
        <v>0</v>
      </c>
      <c r="Q244" s="173"/>
      <c r="R244" s="174">
        <f>SUM(R245:R259)</f>
        <v>0</v>
      </c>
      <c r="S244" s="173"/>
      <c r="T244" s="175">
        <f>SUM(T245:T259)</f>
        <v>0</v>
      </c>
      <c r="AR244" s="176" t="s">
        <v>85</v>
      </c>
      <c r="AT244" s="177" t="s">
        <v>75</v>
      </c>
      <c r="AU244" s="177" t="s">
        <v>83</v>
      </c>
      <c r="AY244" s="176" t="s">
        <v>381</v>
      </c>
      <c r="BK244" s="178">
        <f>SUM(BK245:BK259)</f>
        <v>0</v>
      </c>
    </row>
    <row r="245" spans="1:65" s="2" customFormat="1" ht="24.2" customHeight="1">
      <c r="A245" s="36"/>
      <c r="B245" s="37"/>
      <c r="C245" s="181" t="s">
        <v>604</v>
      </c>
      <c r="D245" s="181" t="s">
        <v>384</v>
      </c>
      <c r="E245" s="182" t="s">
        <v>2428</v>
      </c>
      <c r="F245" s="183" t="s">
        <v>606</v>
      </c>
      <c r="G245" s="184" t="s">
        <v>607</v>
      </c>
      <c r="H245" s="185">
        <v>1</v>
      </c>
      <c r="I245" s="186"/>
      <c r="J245" s="187">
        <f t="shared" ref="J245:J259" si="0">ROUND(I245*H245,2)</f>
        <v>0</v>
      </c>
      <c r="K245" s="183" t="s">
        <v>432</v>
      </c>
      <c r="L245" s="41"/>
      <c r="M245" s="188" t="s">
        <v>19</v>
      </c>
      <c r="N245" s="189" t="s">
        <v>47</v>
      </c>
      <c r="O245" s="66"/>
      <c r="P245" s="190">
        <f t="shared" ref="P245:P259" si="1">O245*H245</f>
        <v>0</v>
      </c>
      <c r="Q245" s="190">
        <v>0</v>
      </c>
      <c r="R245" s="190">
        <f t="shared" ref="R245:R259" si="2">Q245*H245</f>
        <v>0</v>
      </c>
      <c r="S245" s="190">
        <v>0</v>
      </c>
      <c r="T245" s="191">
        <f t="shared" ref="T245:T259" si="3"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85</v>
      </c>
      <c r="AY245" s="19" t="s">
        <v>381</v>
      </c>
      <c r="BE245" s="193">
        <f t="shared" ref="BE245:BE259" si="4">IF(N245="základní",J245,0)</f>
        <v>0</v>
      </c>
      <c r="BF245" s="193">
        <f t="shared" ref="BF245:BF259" si="5">IF(N245="snížená",J245,0)</f>
        <v>0</v>
      </c>
      <c r="BG245" s="193">
        <f t="shared" ref="BG245:BG259" si="6">IF(N245="zákl. přenesená",J245,0)</f>
        <v>0</v>
      </c>
      <c r="BH245" s="193">
        <f t="shared" ref="BH245:BH259" si="7">IF(N245="sníž. přenesená",J245,0)</f>
        <v>0</v>
      </c>
      <c r="BI245" s="193">
        <f t="shared" ref="BI245:BI259" si="8">IF(N245="nulová",J245,0)</f>
        <v>0</v>
      </c>
      <c r="BJ245" s="19" t="s">
        <v>83</v>
      </c>
      <c r="BK245" s="193">
        <f t="shared" ref="BK245:BK259" si="9">ROUND(I245*H245,2)</f>
        <v>0</v>
      </c>
      <c r="BL245" s="19" t="s">
        <v>454</v>
      </c>
      <c r="BM245" s="192" t="s">
        <v>2429</v>
      </c>
    </row>
    <row r="246" spans="1:65" s="2" customFormat="1" ht="24.2" customHeight="1">
      <c r="A246" s="36"/>
      <c r="B246" s="37"/>
      <c r="C246" s="181" t="s">
        <v>609</v>
      </c>
      <c r="D246" s="181" t="s">
        <v>384</v>
      </c>
      <c r="E246" s="182" t="s">
        <v>2430</v>
      </c>
      <c r="F246" s="183" t="s">
        <v>606</v>
      </c>
      <c r="G246" s="184" t="s">
        <v>607</v>
      </c>
      <c r="H246" s="185">
        <v>1</v>
      </c>
      <c r="I246" s="186"/>
      <c r="J246" s="187">
        <f t="shared" si="0"/>
        <v>0</v>
      </c>
      <c r="K246" s="183" t="s">
        <v>432</v>
      </c>
      <c r="L246" s="41"/>
      <c r="M246" s="188" t="s">
        <v>19</v>
      </c>
      <c r="N246" s="189" t="s">
        <v>47</v>
      </c>
      <c r="O246" s="66"/>
      <c r="P246" s="190">
        <f t="shared" si="1"/>
        <v>0</v>
      </c>
      <c r="Q246" s="190">
        <v>0</v>
      </c>
      <c r="R246" s="190">
        <f t="shared" si="2"/>
        <v>0</v>
      </c>
      <c r="S246" s="190">
        <v>0</v>
      </c>
      <c r="T246" s="191">
        <f t="shared" si="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454</v>
      </c>
      <c r="AT246" s="192" t="s">
        <v>384</v>
      </c>
      <c r="AU246" s="192" t="s">
        <v>85</v>
      </c>
      <c r="AY246" s="19" t="s">
        <v>381</v>
      </c>
      <c r="BE246" s="193">
        <f t="shared" si="4"/>
        <v>0</v>
      </c>
      <c r="BF246" s="193">
        <f t="shared" si="5"/>
        <v>0</v>
      </c>
      <c r="BG246" s="193">
        <f t="shared" si="6"/>
        <v>0</v>
      </c>
      <c r="BH246" s="193">
        <f t="shared" si="7"/>
        <v>0</v>
      </c>
      <c r="BI246" s="193">
        <f t="shared" si="8"/>
        <v>0</v>
      </c>
      <c r="BJ246" s="19" t="s">
        <v>83</v>
      </c>
      <c r="BK246" s="193">
        <f t="shared" si="9"/>
        <v>0</v>
      </c>
      <c r="BL246" s="19" t="s">
        <v>454</v>
      </c>
      <c r="BM246" s="192" t="s">
        <v>2431</v>
      </c>
    </row>
    <row r="247" spans="1:65" s="2" customFormat="1" ht="24.2" customHeight="1">
      <c r="A247" s="36"/>
      <c r="B247" s="37"/>
      <c r="C247" s="181" t="s">
        <v>612</v>
      </c>
      <c r="D247" s="181" t="s">
        <v>384</v>
      </c>
      <c r="E247" s="182" t="s">
        <v>2432</v>
      </c>
      <c r="F247" s="183" t="s">
        <v>606</v>
      </c>
      <c r="G247" s="184" t="s">
        <v>607</v>
      </c>
      <c r="H247" s="185">
        <v>1</v>
      </c>
      <c r="I247" s="186"/>
      <c r="J247" s="187">
        <f t="shared" si="0"/>
        <v>0</v>
      </c>
      <c r="K247" s="183" t="s">
        <v>432</v>
      </c>
      <c r="L247" s="41"/>
      <c r="M247" s="188" t="s">
        <v>19</v>
      </c>
      <c r="N247" s="189" t="s">
        <v>47</v>
      </c>
      <c r="O247" s="66"/>
      <c r="P247" s="190">
        <f t="shared" si="1"/>
        <v>0</v>
      </c>
      <c r="Q247" s="190">
        <v>0</v>
      </c>
      <c r="R247" s="190">
        <f t="shared" si="2"/>
        <v>0</v>
      </c>
      <c r="S247" s="190">
        <v>0</v>
      </c>
      <c r="T247" s="191">
        <f t="shared" si="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454</v>
      </c>
      <c r="AT247" s="192" t="s">
        <v>384</v>
      </c>
      <c r="AU247" s="192" t="s">
        <v>85</v>
      </c>
      <c r="AY247" s="19" t="s">
        <v>381</v>
      </c>
      <c r="BE247" s="193">
        <f t="shared" si="4"/>
        <v>0</v>
      </c>
      <c r="BF247" s="193">
        <f t="shared" si="5"/>
        <v>0</v>
      </c>
      <c r="BG247" s="193">
        <f t="shared" si="6"/>
        <v>0</v>
      </c>
      <c r="BH247" s="193">
        <f t="shared" si="7"/>
        <v>0</v>
      </c>
      <c r="BI247" s="193">
        <f t="shared" si="8"/>
        <v>0</v>
      </c>
      <c r="BJ247" s="19" t="s">
        <v>83</v>
      </c>
      <c r="BK247" s="193">
        <f t="shared" si="9"/>
        <v>0</v>
      </c>
      <c r="BL247" s="19" t="s">
        <v>454</v>
      </c>
      <c r="BM247" s="192" t="s">
        <v>2433</v>
      </c>
    </row>
    <row r="248" spans="1:65" s="2" customFormat="1" ht="33" customHeight="1">
      <c r="A248" s="36"/>
      <c r="B248" s="37"/>
      <c r="C248" s="181" t="s">
        <v>615</v>
      </c>
      <c r="D248" s="181" t="s">
        <v>384</v>
      </c>
      <c r="E248" s="182" t="s">
        <v>2434</v>
      </c>
      <c r="F248" s="183" t="s">
        <v>617</v>
      </c>
      <c r="G248" s="184" t="s">
        <v>607</v>
      </c>
      <c r="H248" s="185">
        <v>1</v>
      </c>
      <c r="I248" s="186"/>
      <c r="J248" s="187">
        <f t="shared" si="0"/>
        <v>0</v>
      </c>
      <c r="K248" s="183" t="s">
        <v>432</v>
      </c>
      <c r="L248" s="41"/>
      <c r="M248" s="188" t="s">
        <v>19</v>
      </c>
      <c r="N248" s="189" t="s">
        <v>47</v>
      </c>
      <c r="O248" s="66"/>
      <c r="P248" s="190">
        <f t="shared" si="1"/>
        <v>0</v>
      </c>
      <c r="Q248" s="190">
        <v>0</v>
      </c>
      <c r="R248" s="190">
        <f t="shared" si="2"/>
        <v>0</v>
      </c>
      <c r="S248" s="190">
        <v>0</v>
      </c>
      <c r="T248" s="191">
        <f t="shared" si="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454</v>
      </c>
      <c r="AT248" s="192" t="s">
        <v>384</v>
      </c>
      <c r="AU248" s="192" t="s">
        <v>85</v>
      </c>
      <c r="AY248" s="19" t="s">
        <v>381</v>
      </c>
      <c r="BE248" s="193">
        <f t="shared" si="4"/>
        <v>0</v>
      </c>
      <c r="BF248" s="193">
        <f t="shared" si="5"/>
        <v>0</v>
      </c>
      <c r="BG248" s="193">
        <f t="shared" si="6"/>
        <v>0</v>
      </c>
      <c r="BH248" s="193">
        <f t="shared" si="7"/>
        <v>0</v>
      </c>
      <c r="BI248" s="193">
        <f t="shared" si="8"/>
        <v>0</v>
      </c>
      <c r="BJ248" s="19" t="s">
        <v>83</v>
      </c>
      <c r="BK248" s="193">
        <f t="shared" si="9"/>
        <v>0</v>
      </c>
      <c r="BL248" s="19" t="s">
        <v>454</v>
      </c>
      <c r="BM248" s="192" t="s">
        <v>2435</v>
      </c>
    </row>
    <row r="249" spans="1:65" s="2" customFormat="1" ht="33" customHeight="1">
      <c r="A249" s="36"/>
      <c r="B249" s="37"/>
      <c r="C249" s="181" t="s">
        <v>619</v>
      </c>
      <c r="D249" s="181" t="s">
        <v>384</v>
      </c>
      <c r="E249" s="182" t="s">
        <v>2436</v>
      </c>
      <c r="F249" s="183" t="s">
        <v>617</v>
      </c>
      <c r="G249" s="184" t="s">
        <v>607</v>
      </c>
      <c r="H249" s="185">
        <v>1</v>
      </c>
      <c r="I249" s="186"/>
      <c r="J249" s="187">
        <f t="shared" si="0"/>
        <v>0</v>
      </c>
      <c r="K249" s="183" t="s">
        <v>432</v>
      </c>
      <c r="L249" s="41"/>
      <c r="M249" s="188" t="s">
        <v>19</v>
      </c>
      <c r="N249" s="189" t="s">
        <v>47</v>
      </c>
      <c r="O249" s="66"/>
      <c r="P249" s="190">
        <f t="shared" si="1"/>
        <v>0</v>
      </c>
      <c r="Q249" s="190">
        <v>0</v>
      </c>
      <c r="R249" s="190">
        <f t="shared" si="2"/>
        <v>0</v>
      </c>
      <c r="S249" s="190">
        <v>0</v>
      </c>
      <c r="T249" s="191">
        <f t="shared" si="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454</v>
      </c>
      <c r="AT249" s="192" t="s">
        <v>384</v>
      </c>
      <c r="AU249" s="192" t="s">
        <v>85</v>
      </c>
      <c r="AY249" s="19" t="s">
        <v>381</v>
      </c>
      <c r="BE249" s="193">
        <f t="shared" si="4"/>
        <v>0</v>
      </c>
      <c r="BF249" s="193">
        <f t="shared" si="5"/>
        <v>0</v>
      </c>
      <c r="BG249" s="193">
        <f t="shared" si="6"/>
        <v>0</v>
      </c>
      <c r="BH249" s="193">
        <f t="shared" si="7"/>
        <v>0</v>
      </c>
      <c r="BI249" s="193">
        <f t="shared" si="8"/>
        <v>0</v>
      </c>
      <c r="BJ249" s="19" t="s">
        <v>83</v>
      </c>
      <c r="BK249" s="193">
        <f t="shared" si="9"/>
        <v>0</v>
      </c>
      <c r="BL249" s="19" t="s">
        <v>454</v>
      </c>
      <c r="BM249" s="192" t="s">
        <v>2437</v>
      </c>
    </row>
    <row r="250" spans="1:65" s="2" customFormat="1" ht="24.2" customHeight="1">
      <c r="A250" s="36"/>
      <c r="B250" s="37"/>
      <c r="C250" s="181" t="s">
        <v>622</v>
      </c>
      <c r="D250" s="181" t="s">
        <v>384</v>
      </c>
      <c r="E250" s="182" t="s">
        <v>2438</v>
      </c>
      <c r="F250" s="183" t="s">
        <v>606</v>
      </c>
      <c r="G250" s="184" t="s">
        <v>607</v>
      </c>
      <c r="H250" s="185">
        <v>1</v>
      </c>
      <c r="I250" s="186"/>
      <c r="J250" s="187">
        <f t="shared" si="0"/>
        <v>0</v>
      </c>
      <c r="K250" s="183" t="s">
        <v>432</v>
      </c>
      <c r="L250" s="41"/>
      <c r="M250" s="188" t="s">
        <v>19</v>
      </c>
      <c r="N250" s="189" t="s">
        <v>47</v>
      </c>
      <c r="O250" s="66"/>
      <c r="P250" s="190">
        <f t="shared" si="1"/>
        <v>0</v>
      </c>
      <c r="Q250" s="190">
        <v>0</v>
      </c>
      <c r="R250" s="190">
        <f t="shared" si="2"/>
        <v>0</v>
      </c>
      <c r="S250" s="190">
        <v>0</v>
      </c>
      <c r="T250" s="191">
        <f t="shared" si="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454</v>
      </c>
      <c r="AT250" s="192" t="s">
        <v>384</v>
      </c>
      <c r="AU250" s="192" t="s">
        <v>85</v>
      </c>
      <c r="AY250" s="19" t="s">
        <v>381</v>
      </c>
      <c r="BE250" s="193">
        <f t="shared" si="4"/>
        <v>0</v>
      </c>
      <c r="BF250" s="193">
        <f t="shared" si="5"/>
        <v>0</v>
      </c>
      <c r="BG250" s="193">
        <f t="shared" si="6"/>
        <v>0</v>
      </c>
      <c r="BH250" s="193">
        <f t="shared" si="7"/>
        <v>0</v>
      </c>
      <c r="BI250" s="193">
        <f t="shared" si="8"/>
        <v>0</v>
      </c>
      <c r="BJ250" s="19" t="s">
        <v>83</v>
      </c>
      <c r="BK250" s="193">
        <f t="shared" si="9"/>
        <v>0</v>
      </c>
      <c r="BL250" s="19" t="s">
        <v>454</v>
      </c>
      <c r="BM250" s="192" t="s">
        <v>2439</v>
      </c>
    </row>
    <row r="251" spans="1:65" s="2" customFormat="1" ht="24.2" customHeight="1">
      <c r="A251" s="36"/>
      <c r="B251" s="37"/>
      <c r="C251" s="181" t="s">
        <v>625</v>
      </c>
      <c r="D251" s="181" t="s">
        <v>384</v>
      </c>
      <c r="E251" s="182" t="s">
        <v>2440</v>
      </c>
      <c r="F251" s="183" t="s">
        <v>606</v>
      </c>
      <c r="G251" s="184" t="s">
        <v>607</v>
      </c>
      <c r="H251" s="185">
        <v>1</v>
      </c>
      <c r="I251" s="186"/>
      <c r="J251" s="187">
        <f t="shared" si="0"/>
        <v>0</v>
      </c>
      <c r="K251" s="183" t="s">
        <v>432</v>
      </c>
      <c r="L251" s="41"/>
      <c r="M251" s="188" t="s">
        <v>19</v>
      </c>
      <c r="N251" s="189" t="s">
        <v>47</v>
      </c>
      <c r="O251" s="66"/>
      <c r="P251" s="190">
        <f t="shared" si="1"/>
        <v>0</v>
      </c>
      <c r="Q251" s="190">
        <v>0</v>
      </c>
      <c r="R251" s="190">
        <f t="shared" si="2"/>
        <v>0</v>
      </c>
      <c r="S251" s="190">
        <v>0</v>
      </c>
      <c r="T251" s="191">
        <f t="shared" si="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85</v>
      </c>
      <c r="AY251" s="19" t="s">
        <v>381</v>
      </c>
      <c r="BE251" s="193">
        <f t="shared" si="4"/>
        <v>0</v>
      </c>
      <c r="BF251" s="193">
        <f t="shared" si="5"/>
        <v>0</v>
      </c>
      <c r="BG251" s="193">
        <f t="shared" si="6"/>
        <v>0</v>
      </c>
      <c r="BH251" s="193">
        <f t="shared" si="7"/>
        <v>0</v>
      </c>
      <c r="BI251" s="193">
        <f t="shared" si="8"/>
        <v>0</v>
      </c>
      <c r="BJ251" s="19" t="s">
        <v>83</v>
      </c>
      <c r="BK251" s="193">
        <f t="shared" si="9"/>
        <v>0</v>
      </c>
      <c r="BL251" s="19" t="s">
        <v>454</v>
      </c>
      <c r="BM251" s="192" t="s">
        <v>2441</v>
      </c>
    </row>
    <row r="252" spans="1:65" s="2" customFormat="1" ht="33" customHeight="1">
      <c r="A252" s="36"/>
      <c r="B252" s="37"/>
      <c r="C252" s="181" t="s">
        <v>628</v>
      </c>
      <c r="D252" s="181" t="s">
        <v>384</v>
      </c>
      <c r="E252" s="182" t="s">
        <v>2442</v>
      </c>
      <c r="F252" s="183" t="s">
        <v>617</v>
      </c>
      <c r="G252" s="184" t="s">
        <v>607</v>
      </c>
      <c r="H252" s="185">
        <v>1</v>
      </c>
      <c r="I252" s="186"/>
      <c r="J252" s="187">
        <f t="shared" si="0"/>
        <v>0</v>
      </c>
      <c r="K252" s="183" t="s">
        <v>432</v>
      </c>
      <c r="L252" s="41"/>
      <c r="M252" s="188" t="s">
        <v>19</v>
      </c>
      <c r="N252" s="189" t="s">
        <v>47</v>
      </c>
      <c r="O252" s="66"/>
      <c r="P252" s="190">
        <f t="shared" si="1"/>
        <v>0</v>
      </c>
      <c r="Q252" s="190">
        <v>0</v>
      </c>
      <c r="R252" s="190">
        <f t="shared" si="2"/>
        <v>0</v>
      </c>
      <c r="S252" s="190">
        <v>0</v>
      </c>
      <c r="T252" s="191">
        <f t="shared" si="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454</v>
      </c>
      <c r="AT252" s="192" t="s">
        <v>384</v>
      </c>
      <c r="AU252" s="192" t="s">
        <v>85</v>
      </c>
      <c r="AY252" s="19" t="s">
        <v>381</v>
      </c>
      <c r="BE252" s="193">
        <f t="shared" si="4"/>
        <v>0</v>
      </c>
      <c r="BF252" s="193">
        <f t="shared" si="5"/>
        <v>0</v>
      </c>
      <c r="BG252" s="193">
        <f t="shared" si="6"/>
        <v>0</v>
      </c>
      <c r="BH252" s="193">
        <f t="shared" si="7"/>
        <v>0</v>
      </c>
      <c r="BI252" s="193">
        <f t="shared" si="8"/>
        <v>0</v>
      </c>
      <c r="BJ252" s="19" t="s">
        <v>83</v>
      </c>
      <c r="BK252" s="193">
        <f t="shared" si="9"/>
        <v>0</v>
      </c>
      <c r="BL252" s="19" t="s">
        <v>454</v>
      </c>
      <c r="BM252" s="192" t="s">
        <v>2443</v>
      </c>
    </row>
    <row r="253" spans="1:65" s="2" customFormat="1" ht="24.2" customHeight="1">
      <c r="A253" s="36"/>
      <c r="B253" s="37"/>
      <c r="C253" s="181" t="s">
        <v>631</v>
      </c>
      <c r="D253" s="181" t="s">
        <v>384</v>
      </c>
      <c r="E253" s="182" t="s">
        <v>2444</v>
      </c>
      <c r="F253" s="183" t="s">
        <v>606</v>
      </c>
      <c r="G253" s="184" t="s">
        <v>607</v>
      </c>
      <c r="H253" s="185">
        <v>1</v>
      </c>
      <c r="I253" s="186"/>
      <c r="J253" s="187">
        <f t="shared" si="0"/>
        <v>0</v>
      </c>
      <c r="K253" s="183" t="s">
        <v>432</v>
      </c>
      <c r="L253" s="41"/>
      <c r="M253" s="188" t="s">
        <v>19</v>
      </c>
      <c r="N253" s="189" t="s">
        <v>47</v>
      </c>
      <c r="O253" s="66"/>
      <c r="P253" s="190">
        <f t="shared" si="1"/>
        <v>0</v>
      </c>
      <c r="Q253" s="190">
        <v>0</v>
      </c>
      <c r="R253" s="190">
        <f t="shared" si="2"/>
        <v>0</v>
      </c>
      <c r="S253" s="190">
        <v>0</v>
      </c>
      <c r="T253" s="191">
        <f t="shared" si="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454</v>
      </c>
      <c r="AT253" s="192" t="s">
        <v>384</v>
      </c>
      <c r="AU253" s="192" t="s">
        <v>85</v>
      </c>
      <c r="AY253" s="19" t="s">
        <v>381</v>
      </c>
      <c r="BE253" s="193">
        <f t="shared" si="4"/>
        <v>0</v>
      </c>
      <c r="BF253" s="193">
        <f t="shared" si="5"/>
        <v>0</v>
      </c>
      <c r="BG253" s="193">
        <f t="shared" si="6"/>
        <v>0</v>
      </c>
      <c r="BH253" s="193">
        <f t="shared" si="7"/>
        <v>0</v>
      </c>
      <c r="BI253" s="193">
        <f t="shared" si="8"/>
        <v>0</v>
      </c>
      <c r="BJ253" s="19" t="s">
        <v>83</v>
      </c>
      <c r="BK253" s="193">
        <f t="shared" si="9"/>
        <v>0</v>
      </c>
      <c r="BL253" s="19" t="s">
        <v>454</v>
      </c>
      <c r="BM253" s="192" t="s">
        <v>2445</v>
      </c>
    </row>
    <row r="254" spans="1:65" s="2" customFormat="1" ht="37.9" customHeight="1">
      <c r="A254" s="36"/>
      <c r="B254" s="37"/>
      <c r="C254" s="181" t="s">
        <v>634</v>
      </c>
      <c r="D254" s="181" t="s">
        <v>384</v>
      </c>
      <c r="E254" s="182" t="s">
        <v>2446</v>
      </c>
      <c r="F254" s="183" t="s">
        <v>2447</v>
      </c>
      <c r="G254" s="184" t="s">
        <v>422</v>
      </c>
      <c r="H254" s="185">
        <v>7.6550000000000002</v>
      </c>
      <c r="I254" s="186"/>
      <c r="J254" s="187">
        <f t="shared" si="0"/>
        <v>0</v>
      </c>
      <c r="K254" s="183" t="s">
        <v>432</v>
      </c>
      <c r="L254" s="41"/>
      <c r="M254" s="188" t="s">
        <v>19</v>
      </c>
      <c r="N254" s="189" t="s">
        <v>47</v>
      </c>
      <c r="O254" s="66"/>
      <c r="P254" s="190">
        <f t="shared" si="1"/>
        <v>0</v>
      </c>
      <c r="Q254" s="190">
        <v>0</v>
      </c>
      <c r="R254" s="190">
        <f t="shared" si="2"/>
        <v>0</v>
      </c>
      <c r="S254" s="190">
        <v>0</v>
      </c>
      <c r="T254" s="191">
        <f t="shared" si="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454</v>
      </c>
      <c r="AT254" s="192" t="s">
        <v>384</v>
      </c>
      <c r="AU254" s="192" t="s">
        <v>85</v>
      </c>
      <c r="AY254" s="19" t="s">
        <v>381</v>
      </c>
      <c r="BE254" s="193">
        <f t="shared" si="4"/>
        <v>0</v>
      </c>
      <c r="BF254" s="193">
        <f t="shared" si="5"/>
        <v>0</v>
      </c>
      <c r="BG254" s="193">
        <f t="shared" si="6"/>
        <v>0</v>
      </c>
      <c r="BH254" s="193">
        <f t="shared" si="7"/>
        <v>0</v>
      </c>
      <c r="BI254" s="193">
        <f t="shared" si="8"/>
        <v>0</v>
      </c>
      <c r="BJ254" s="19" t="s">
        <v>83</v>
      </c>
      <c r="BK254" s="193">
        <f t="shared" si="9"/>
        <v>0</v>
      </c>
      <c r="BL254" s="19" t="s">
        <v>454</v>
      </c>
      <c r="BM254" s="192" t="s">
        <v>2448</v>
      </c>
    </row>
    <row r="255" spans="1:65" s="2" customFormat="1" ht="37.9" customHeight="1">
      <c r="A255" s="36"/>
      <c r="B255" s="37"/>
      <c r="C255" s="181" t="s">
        <v>637</v>
      </c>
      <c r="D255" s="181" t="s">
        <v>384</v>
      </c>
      <c r="E255" s="182" t="s">
        <v>2449</v>
      </c>
      <c r="F255" s="183" t="s">
        <v>661</v>
      </c>
      <c r="G255" s="184" t="s">
        <v>422</v>
      </c>
      <c r="H255" s="185">
        <v>6.34</v>
      </c>
      <c r="I255" s="186"/>
      <c r="J255" s="187">
        <f t="shared" si="0"/>
        <v>0</v>
      </c>
      <c r="K255" s="183" t="s">
        <v>432</v>
      </c>
      <c r="L255" s="41"/>
      <c r="M255" s="188" t="s">
        <v>19</v>
      </c>
      <c r="N255" s="189" t="s">
        <v>47</v>
      </c>
      <c r="O255" s="66"/>
      <c r="P255" s="190">
        <f t="shared" si="1"/>
        <v>0</v>
      </c>
      <c r="Q255" s="190">
        <v>0</v>
      </c>
      <c r="R255" s="190">
        <f t="shared" si="2"/>
        <v>0</v>
      </c>
      <c r="S255" s="190">
        <v>0</v>
      </c>
      <c r="T255" s="191">
        <f t="shared" si="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454</v>
      </c>
      <c r="AT255" s="192" t="s">
        <v>384</v>
      </c>
      <c r="AU255" s="192" t="s">
        <v>85</v>
      </c>
      <c r="AY255" s="19" t="s">
        <v>381</v>
      </c>
      <c r="BE255" s="193">
        <f t="shared" si="4"/>
        <v>0</v>
      </c>
      <c r="BF255" s="193">
        <f t="shared" si="5"/>
        <v>0</v>
      </c>
      <c r="BG255" s="193">
        <f t="shared" si="6"/>
        <v>0</v>
      </c>
      <c r="BH255" s="193">
        <f t="shared" si="7"/>
        <v>0</v>
      </c>
      <c r="BI255" s="193">
        <f t="shared" si="8"/>
        <v>0</v>
      </c>
      <c r="BJ255" s="19" t="s">
        <v>83</v>
      </c>
      <c r="BK255" s="193">
        <f t="shared" si="9"/>
        <v>0</v>
      </c>
      <c r="BL255" s="19" t="s">
        <v>454</v>
      </c>
      <c r="BM255" s="192" t="s">
        <v>2450</v>
      </c>
    </row>
    <row r="256" spans="1:65" s="2" customFormat="1" ht="37.9" customHeight="1">
      <c r="A256" s="36"/>
      <c r="B256" s="37"/>
      <c r="C256" s="181" t="s">
        <v>640</v>
      </c>
      <c r="D256" s="181" t="s">
        <v>384</v>
      </c>
      <c r="E256" s="182" t="s">
        <v>2451</v>
      </c>
      <c r="F256" s="183" t="s">
        <v>669</v>
      </c>
      <c r="G256" s="184" t="s">
        <v>422</v>
      </c>
      <c r="H256" s="185">
        <v>1.1000000000000001</v>
      </c>
      <c r="I256" s="186"/>
      <c r="J256" s="187">
        <f t="shared" si="0"/>
        <v>0</v>
      </c>
      <c r="K256" s="183" t="s">
        <v>432</v>
      </c>
      <c r="L256" s="41"/>
      <c r="M256" s="188" t="s">
        <v>19</v>
      </c>
      <c r="N256" s="189" t="s">
        <v>47</v>
      </c>
      <c r="O256" s="66"/>
      <c r="P256" s="190">
        <f t="shared" si="1"/>
        <v>0</v>
      </c>
      <c r="Q256" s="190">
        <v>0</v>
      </c>
      <c r="R256" s="190">
        <f t="shared" si="2"/>
        <v>0</v>
      </c>
      <c r="S256" s="190">
        <v>0</v>
      </c>
      <c r="T256" s="191">
        <f t="shared" si="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454</v>
      </c>
      <c r="AT256" s="192" t="s">
        <v>384</v>
      </c>
      <c r="AU256" s="192" t="s">
        <v>85</v>
      </c>
      <c r="AY256" s="19" t="s">
        <v>381</v>
      </c>
      <c r="BE256" s="193">
        <f t="shared" si="4"/>
        <v>0</v>
      </c>
      <c r="BF256" s="193">
        <f t="shared" si="5"/>
        <v>0</v>
      </c>
      <c r="BG256" s="193">
        <f t="shared" si="6"/>
        <v>0</v>
      </c>
      <c r="BH256" s="193">
        <f t="shared" si="7"/>
        <v>0</v>
      </c>
      <c r="BI256" s="193">
        <f t="shared" si="8"/>
        <v>0</v>
      </c>
      <c r="BJ256" s="19" t="s">
        <v>83</v>
      </c>
      <c r="BK256" s="193">
        <f t="shared" si="9"/>
        <v>0</v>
      </c>
      <c r="BL256" s="19" t="s">
        <v>454</v>
      </c>
      <c r="BM256" s="192" t="s">
        <v>2452</v>
      </c>
    </row>
    <row r="257" spans="1:65" s="2" customFormat="1" ht="37.9" customHeight="1">
      <c r="A257" s="36"/>
      <c r="B257" s="37"/>
      <c r="C257" s="181" t="s">
        <v>644</v>
      </c>
      <c r="D257" s="181" t="s">
        <v>384</v>
      </c>
      <c r="E257" s="182" t="s">
        <v>2453</v>
      </c>
      <c r="F257" s="183" t="s">
        <v>2454</v>
      </c>
      <c r="G257" s="184" t="s">
        <v>422</v>
      </c>
      <c r="H257" s="185">
        <v>1.1000000000000001</v>
      </c>
      <c r="I257" s="186"/>
      <c r="J257" s="187">
        <f t="shared" si="0"/>
        <v>0</v>
      </c>
      <c r="K257" s="183" t="s">
        <v>432</v>
      </c>
      <c r="L257" s="41"/>
      <c r="M257" s="188" t="s">
        <v>19</v>
      </c>
      <c r="N257" s="189" t="s">
        <v>47</v>
      </c>
      <c r="O257" s="66"/>
      <c r="P257" s="190">
        <f t="shared" si="1"/>
        <v>0</v>
      </c>
      <c r="Q257" s="190">
        <v>0</v>
      </c>
      <c r="R257" s="190">
        <f t="shared" si="2"/>
        <v>0</v>
      </c>
      <c r="S257" s="190">
        <v>0</v>
      </c>
      <c r="T257" s="191">
        <f t="shared" si="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454</v>
      </c>
      <c r="AT257" s="192" t="s">
        <v>384</v>
      </c>
      <c r="AU257" s="192" t="s">
        <v>85</v>
      </c>
      <c r="AY257" s="19" t="s">
        <v>381</v>
      </c>
      <c r="BE257" s="193">
        <f t="shared" si="4"/>
        <v>0</v>
      </c>
      <c r="BF257" s="193">
        <f t="shared" si="5"/>
        <v>0</v>
      </c>
      <c r="BG257" s="193">
        <f t="shared" si="6"/>
        <v>0</v>
      </c>
      <c r="BH257" s="193">
        <f t="shared" si="7"/>
        <v>0</v>
      </c>
      <c r="BI257" s="193">
        <f t="shared" si="8"/>
        <v>0</v>
      </c>
      <c r="BJ257" s="19" t="s">
        <v>83</v>
      </c>
      <c r="BK257" s="193">
        <f t="shared" si="9"/>
        <v>0</v>
      </c>
      <c r="BL257" s="19" t="s">
        <v>454</v>
      </c>
      <c r="BM257" s="192" t="s">
        <v>2455</v>
      </c>
    </row>
    <row r="258" spans="1:65" s="2" customFormat="1" ht="24.2" customHeight="1">
      <c r="A258" s="36"/>
      <c r="B258" s="37"/>
      <c r="C258" s="181" t="s">
        <v>647</v>
      </c>
      <c r="D258" s="181" t="s">
        <v>384</v>
      </c>
      <c r="E258" s="182" t="s">
        <v>2456</v>
      </c>
      <c r="F258" s="183" t="s">
        <v>688</v>
      </c>
      <c r="G258" s="184" t="s">
        <v>607</v>
      </c>
      <c r="H258" s="185">
        <v>1</v>
      </c>
      <c r="I258" s="186"/>
      <c r="J258" s="187">
        <f t="shared" si="0"/>
        <v>0</v>
      </c>
      <c r="K258" s="183" t="s">
        <v>432</v>
      </c>
      <c r="L258" s="41"/>
      <c r="M258" s="188" t="s">
        <v>19</v>
      </c>
      <c r="N258" s="189" t="s">
        <v>47</v>
      </c>
      <c r="O258" s="66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454</v>
      </c>
      <c r="AT258" s="192" t="s">
        <v>384</v>
      </c>
      <c r="AU258" s="192" t="s">
        <v>85</v>
      </c>
      <c r="AY258" s="19" t="s">
        <v>381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9" t="s">
        <v>83</v>
      </c>
      <c r="BK258" s="193">
        <f t="shared" si="9"/>
        <v>0</v>
      </c>
      <c r="BL258" s="19" t="s">
        <v>454</v>
      </c>
      <c r="BM258" s="192" t="s">
        <v>2457</v>
      </c>
    </row>
    <row r="259" spans="1:65" s="2" customFormat="1" ht="24.2" customHeight="1">
      <c r="A259" s="36"/>
      <c r="B259" s="37"/>
      <c r="C259" s="181" t="s">
        <v>650</v>
      </c>
      <c r="D259" s="181" t="s">
        <v>384</v>
      </c>
      <c r="E259" s="182" t="s">
        <v>2458</v>
      </c>
      <c r="F259" s="183" t="s">
        <v>2459</v>
      </c>
      <c r="G259" s="184" t="s">
        <v>607</v>
      </c>
      <c r="H259" s="185">
        <v>1</v>
      </c>
      <c r="I259" s="186"/>
      <c r="J259" s="187">
        <f t="shared" si="0"/>
        <v>0</v>
      </c>
      <c r="K259" s="183" t="s">
        <v>432</v>
      </c>
      <c r="L259" s="41"/>
      <c r="M259" s="188" t="s">
        <v>19</v>
      </c>
      <c r="N259" s="189" t="s">
        <v>47</v>
      </c>
      <c r="O259" s="66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454</v>
      </c>
      <c r="AT259" s="192" t="s">
        <v>384</v>
      </c>
      <c r="AU259" s="192" t="s">
        <v>85</v>
      </c>
      <c r="AY259" s="19" t="s">
        <v>381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9" t="s">
        <v>83</v>
      </c>
      <c r="BK259" s="193">
        <f t="shared" si="9"/>
        <v>0</v>
      </c>
      <c r="BL259" s="19" t="s">
        <v>454</v>
      </c>
      <c r="BM259" s="192" t="s">
        <v>2460</v>
      </c>
    </row>
    <row r="260" spans="1:65" s="12" customFormat="1" ht="22.9" customHeight="1">
      <c r="B260" s="165"/>
      <c r="C260" s="166"/>
      <c r="D260" s="167" t="s">
        <v>75</v>
      </c>
      <c r="E260" s="179" t="s">
        <v>694</v>
      </c>
      <c r="F260" s="179" t="s">
        <v>695</v>
      </c>
      <c r="G260" s="166"/>
      <c r="H260" s="166"/>
      <c r="I260" s="169"/>
      <c r="J260" s="180">
        <f>BK260</f>
        <v>0</v>
      </c>
      <c r="K260" s="166"/>
      <c r="L260" s="171"/>
      <c r="M260" s="172"/>
      <c r="N260" s="173"/>
      <c r="O260" s="173"/>
      <c r="P260" s="174">
        <f>SUM(P261:P278)</f>
        <v>0</v>
      </c>
      <c r="Q260" s="173"/>
      <c r="R260" s="174">
        <f>SUM(R261:R278)</f>
        <v>2.1492095</v>
      </c>
      <c r="S260" s="173"/>
      <c r="T260" s="175">
        <f>SUM(T261:T278)</f>
        <v>0</v>
      </c>
      <c r="AR260" s="176" t="s">
        <v>85</v>
      </c>
      <c r="AT260" s="177" t="s">
        <v>75</v>
      </c>
      <c r="AU260" s="177" t="s">
        <v>83</v>
      </c>
      <c r="AY260" s="176" t="s">
        <v>381</v>
      </c>
      <c r="BK260" s="178">
        <f>SUM(BK261:BK278)</f>
        <v>0</v>
      </c>
    </row>
    <row r="261" spans="1:65" s="2" customFormat="1" ht="49.15" customHeight="1">
      <c r="A261" s="36"/>
      <c r="B261" s="37"/>
      <c r="C261" s="181" t="s">
        <v>653</v>
      </c>
      <c r="D261" s="181" t="s">
        <v>384</v>
      </c>
      <c r="E261" s="182" t="s">
        <v>697</v>
      </c>
      <c r="F261" s="183" t="s">
        <v>698</v>
      </c>
      <c r="G261" s="184" t="s">
        <v>411</v>
      </c>
      <c r="H261" s="185">
        <v>50.91</v>
      </c>
      <c r="I261" s="186"/>
      <c r="J261" s="187">
        <f>ROUND(I261*H261,2)</f>
        <v>0</v>
      </c>
      <c r="K261" s="183" t="s">
        <v>388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4.1900000000000001E-3</v>
      </c>
      <c r="R261" s="190">
        <f>Q261*H261</f>
        <v>0.2133129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454</v>
      </c>
      <c r="AT261" s="192" t="s">
        <v>384</v>
      </c>
      <c r="AU261" s="192" t="s">
        <v>85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454</v>
      </c>
      <c r="BM261" s="192" t="s">
        <v>699</v>
      </c>
    </row>
    <row r="262" spans="1:65" s="13" customFormat="1">
      <c r="B262" s="194"/>
      <c r="C262" s="195"/>
      <c r="D262" s="196" t="s">
        <v>391</v>
      </c>
      <c r="E262" s="197" t="s">
        <v>19</v>
      </c>
      <c r="F262" s="198" t="s">
        <v>700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340</v>
      </c>
      <c r="G263" s="206"/>
      <c r="H263" s="209">
        <v>40.67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2400</v>
      </c>
      <c r="G264" s="206"/>
      <c r="H264" s="209">
        <v>10.24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85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5" customFormat="1">
      <c r="B265" s="216"/>
      <c r="C265" s="217"/>
      <c r="D265" s="196" t="s">
        <v>391</v>
      </c>
      <c r="E265" s="218" t="s">
        <v>19</v>
      </c>
      <c r="F265" s="219" t="s">
        <v>394</v>
      </c>
      <c r="G265" s="217"/>
      <c r="H265" s="220">
        <v>50.91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391</v>
      </c>
      <c r="AU265" s="226" t="s">
        <v>85</v>
      </c>
      <c r="AV265" s="15" t="s">
        <v>389</v>
      </c>
      <c r="AW265" s="15" t="s">
        <v>37</v>
      </c>
      <c r="AX265" s="15" t="s">
        <v>83</v>
      </c>
      <c r="AY265" s="226" t="s">
        <v>381</v>
      </c>
    </row>
    <row r="266" spans="1:65" s="2" customFormat="1" ht="24.2" customHeight="1">
      <c r="A266" s="36"/>
      <c r="B266" s="37"/>
      <c r="C266" s="181" t="s">
        <v>656</v>
      </c>
      <c r="D266" s="181" t="s">
        <v>384</v>
      </c>
      <c r="E266" s="182" t="s">
        <v>702</v>
      </c>
      <c r="F266" s="183" t="s">
        <v>703</v>
      </c>
      <c r="G266" s="184" t="s">
        <v>411</v>
      </c>
      <c r="H266" s="185">
        <v>50.91</v>
      </c>
      <c r="I266" s="186"/>
      <c r="J266" s="187">
        <f>ROUND(I266*H266,2)</f>
        <v>0</v>
      </c>
      <c r="K266" s="183" t="s">
        <v>388</v>
      </c>
      <c r="L266" s="41"/>
      <c r="M266" s="188" t="s">
        <v>19</v>
      </c>
      <c r="N266" s="189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454</v>
      </c>
      <c r="AT266" s="192" t="s">
        <v>384</v>
      </c>
      <c r="AU266" s="192" t="s">
        <v>85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454</v>
      </c>
      <c r="BM266" s="192" t="s">
        <v>704</v>
      </c>
    </row>
    <row r="267" spans="1:65" s="2" customFormat="1" ht="49.15" customHeight="1">
      <c r="A267" s="36"/>
      <c r="B267" s="37"/>
      <c r="C267" s="227" t="s">
        <v>659</v>
      </c>
      <c r="D267" s="227" t="s">
        <v>465</v>
      </c>
      <c r="E267" s="228" t="s">
        <v>706</v>
      </c>
      <c r="F267" s="229" t="s">
        <v>707</v>
      </c>
      <c r="G267" s="230" t="s">
        <v>411</v>
      </c>
      <c r="H267" s="231">
        <v>53.456000000000003</v>
      </c>
      <c r="I267" s="232"/>
      <c r="J267" s="233">
        <f>ROUND(I267*H267,2)</f>
        <v>0</v>
      </c>
      <c r="K267" s="229" t="s">
        <v>432</v>
      </c>
      <c r="L267" s="234"/>
      <c r="M267" s="235" t="s">
        <v>19</v>
      </c>
      <c r="N267" s="236" t="s">
        <v>47</v>
      </c>
      <c r="O267" s="66"/>
      <c r="P267" s="190">
        <f>O267*H267</f>
        <v>0</v>
      </c>
      <c r="Q267" s="190">
        <v>3.5999999999999997E-2</v>
      </c>
      <c r="R267" s="190">
        <f>Q267*H267</f>
        <v>1.9244159999999999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468</v>
      </c>
      <c r="AT267" s="192" t="s">
        <v>465</v>
      </c>
      <c r="AU267" s="192" t="s">
        <v>85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454</v>
      </c>
      <c r="BM267" s="192" t="s">
        <v>708</v>
      </c>
    </row>
    <row r="268" spans="1:65" s="14" customFormat="1">
      <c r="B268" s="205"/>
      <c r="C268" s="206"/>
      <c r="D268" s="196" t="s">
        <v>391</v>
      </c>
      <c r="E268" s="206"/>
      <c r="F268" s="208" t="s">
        <v>2461</v>
      </c>
      <c r="G268" s="206"/>
      <c r="H268" s="209">
        <v>53.456000000000003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391</v>
      </c>
      <c r="AU268" s="215" t="s">
        <v>85</v>
      </c>
      <c r="AV268" s="14" t="s">
        <v>85</v>
      </c>
      <c r="AW268" s="14" t="s">
        <v>4</v>
      </c>
      <c r="AX268" s="14" t="s">
        <v>83</v>
      </c>
      <c r="AY268" s="215" t="s">
        <v>381</v>
      </c>
    </row>
    <row r="269" spans="1:65" s="2" customFormat="1" ht="37.9" customHeight="1">
      <c r="A269" s="36"/>
      <c r="B269" s="37"/>
      <c r="C269" s="181" t="s">
        <v>663</v>
      </c>
      <c r="D269" s="181" t="s">
        <v>384</v>
      </c>
      <c r="E269" s="182" t="s">
        <v>711</v>
      </c>
      <c r="F269" s="183" t="s">
        <v>712</v>
      </c>
      <c r="G269" s="184" t="s">
        <v>422</v>
      </c>
      <c r="H269" s="185">
        <v>23.434999999999999</v>
      </c>
      <c r="I269" s="186"/>
      <c r="J269" s="187">
        <f>ROUND(I269*H269,2)</f>
        <v>0</v>
      </c>
      <c r="K269" s="183" t="s">
        <v>388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454</v>
      </c>
      <c r="AT269" s="192" t="s">
        <v>384</v>
      </c>
      <c r="AU269" s="192" t="s">
        <v>85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454</v>
      </c>
      <c r="BM269" s="192" t="s">
        <v>713</v>
      </c>
    </row>
    <row r="270" spans="1:65" s="13" customFormat="1">
      <c r="B270" s="194"/>
      <c r="C270" s="195"/>
      <c r="D270" s="196" t="s">
        <v>391</v>
      </c>
      <c r="E270" s="197" t="s">
        <v>19</v>
      </c>
      <c r="F270" s="198" t="s">
        <v>714</v>
      </c>
      <c r="G270" s="195"/>
      <c r="H270" s="197" t="s">
        <v>19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391</v>
      </c>
      <c r="AU270" s="204" t="s">
        <v>85</v>
      </c>
      <c r="AV270" s="13" t="s">
        <v>83</v>
      </c>
      <c r="AW270" s="13" t="s">
        <v>37</v>
      </c>
      <c r="AX270" s="13" t="s">
        <v>76</v>
      </c>
      <c r="AY270" s="204" t="s">
        <v>381</v>
      </c>
    </row>
    <row r="271" spans="1:65" s="14" customFormat="1">
      <c r="B271" s="205"/>
      <c r="C271" s="206"/>
      <c r="D271" s="196" t="s">
        <v>391</v>
      </c>
      <c r="E271" s="207" t="s">
        <v>19</v>
      </c>
      <c r="F271" s="208" t="s">
        <v>2462</v>
      </c>
      <c r="G271" s="206"/>
      <c r="H271" s="209">
        <v>23.434999999999999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391</v>
      </c>
      <c r="AU271" s="215" t="s">
        <v>85</v>
      </c>
      <c r="AV271" s="14" t="s">
        <v>85</v>
      </c>
      <c r="AW271" s="14" t="s">
        <v>37</v>
      </c>
      <c r="AX271" s="14" t="s">
        <v>76</v>
      </c>
      <c r="AY271" s="215" t="s">
        <v>381</v>
      </c>
    </row>
    <row r="272" spans="1:65" s="15" customFormat="1">
      <c r="B272" s="216"/>
      <c r="C272" s="217"/>
      <c r="D272" s="196" t="s">
        <v>391</v>
      </c>
      <c r="E272" s="218" t="s">
        <v>19</v>
      </c>
      <c r="F272" s="219" t="s">
        <v>394</v>
      </c>
      <c r="G272" s="217"/>
      <c r="H272" s="220">
        <v>23.434999999999999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391</v>
      </c>
      <c r="AU272" s="226" t="s">
        <v>85</v>
      </c>
      <c r="AV272" s="15" t="s">
        <v>389</v>
      </c>
      <c r="AW272" s="15" t="s">
        <v>37</v>
      </c>
      <c r="AX272" s="15" t="s">
        <v>83</v>
      </c>
      <c r="AY272" s="226" t="s">
        <v>381</v>
      </c>
    </row>
    <row r="273" spans="1:65" s="2" customFormat="1" ht="24.2" customHeight="1">
      <c r="A273" s="36"/>
      <c r="B273" s="37"/>
      <c r="C273" s="181" t="s">
        <v>667</v>
      </c>
      <c r="D273" s="181" t="s">
        <v>384</v>
      </c>
      <c r="E273" s="182" t="s">
        <v>717</v>
      </c>
      <c r="F273" s="183" t="s">
        <v>718</v>
      </c>
      <c r="G273" s="184" t="s">
        <v>422</v>
      </c>
      <c r="H273" s="185">
        <v>2.74</v>
      </c>
      <c r="I273" s="186"/>
      <c r="J273" s="187">
        <f>ROUND(I273*H273,2)</f>
        <v>0</v>
      </c>
      <c r="K273" s="183" t="s">
        <v>432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4.1900000000000001E-3</v>
      </c>
      <c r="R273" s="190">
        <f>Q273*H273</f>
        <v>1.1480600000000001E-2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454</v>
      </c>
      <c r="AT273" s="192" t="s">
        <v>384</v>
      </c>
      <c r="AU273" s="192" t="s">
        <v>85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454</v>
      </c>
      <c r="BM273" s="192" t="s">
        <v>719</v>
      </c>
    </row>
    <row r="274" spans="1:65" s="13" customFormat="1">
      <c r="B274" s="194"/>
      <c r="C274" s="195"/>
      <c r="D274" s="196" t="s">
        <v>391</v>
      </c>
      <c r="E274" s="197" t="s">
        <v>19</v>
      </c>
      <c r="F274" s="198" t="s">
        <v>720</v>
      </c>
      <c r="G274" s="195"/>
      <c r="H274" s="197" t="s">
        <v>19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391</v>
      </c>
      <c r="AU274" s="204" t="s">
        <v>85</v>
      </c>
      <c r="AV274" s="13" t="s">
        <v>83</v>
      </c>
      <c r="AW274" s="13" t="s">
        <v>37</v>
      </c>
      <c r="AX274" s="13" t="s">
        <v>76</v>
      </c>
      <c r="AY274" s="204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721</v>
      </c>
      <c r="G275" s="206"/>
      <c r="H275" s="209">
        <v>2.74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5" customFormat="1">
      <c r="B276" s="216"/>
      <c r="C276" s="217"/>
      <c r="D276" s="196" t="s">
        <v>391</v>
      </c>
      <c r="E276" s="218" t="s">
        <v>19</v>
      </c>
      <c r="F276" s="219" t="s">
        <v>394</v>
      </c>
      <c r="G276" s="217"/>
      <c r="H276" s="220">
        <v>2.74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391</v>
      </c>
      <c r="AU276" s="226" t="s">
        <v>85</v>
      </c>
      <c r="AV276" s="15" t="s">
        <v>389</v>
      </c>
      <c r="AW276" s="15" t="s">
        <v>37</v>
      </c>
      <c r="AX276" s="15" t="s">
        <v>83</v>
      </c>
      <c r="AY276" s="226" t="s">
        <v>381</v>
      </c>
    </row>
    <row r="277" spans="1:65" s="2" customFormat="1" ht="24.2" customHeight="1">
      <c r="A277" s="36"/>
      <c r="B277" s="37"/>
      <c r="C277" s="181" t="s">
        <v>671</v>
      </c>
      <c r="D277" s="181" t="s">
        <v>384</v>
      </c>
      <c r="E277" s="182" t="s">
        <v>2463</v>
      </c>
      <c r="F277" s="183" t="s">
        <v>732</v>
      </c>
      <c r="G277" s="184" t="s">
        <v>422</v>
      </c>
      <c r="H277" s="185">
        <v>1.4</v>
      </c>
      <c r="I277" s="186"/>
      <c r="J277" s="187">
        <f>ROUND(I277*H277,2)</f>
        <v>0</v>
      </c>
      <c r="K277" s="183" t="s">
        <v>19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454</v>
      </c>
      <c r="AT277" s="192" t="s">
        <v>384</v>
      </c>
      <c r="AU277" s="192" t="s">
        <v>85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454</v>
      </c>
      <c r="BM277" s="192" t="s">
        <v>2464</v>
      </c>
    </row>
    <row r="278" spans="1:65" s="2" customFormat="1" ht="44.25" customHeight="1">
      <c r="A278" s="36"/>
      <c r="B278" s="37"/>
      <c r="C278" s="181" t="s">
        <v>674</v>
      </c>
      <c r="D278" s="181" t="s">
        <v>384</v>
      </c>
      <c r="E278" s="182" t="s">
        <v>735</v>
      </c>
      <c r="F278" s="183" t="s">
        <v>736</v>
      </c>
      <c r="G278" s="184" t="s">
        <v>404</v>
      </c>
      <c r="H278" s="185">
        <v>2.149</v>
      </c>
      <c r="I278" s="186"/>
      <c r="J278" s="187">
        <f>ROUND(I278*H278,2)</f>
        <v>0</v>
      </c>
      <c r="K278" s="183" t="s">
        <v>388</v>
      </c>
      <c r="L278" s="41"/>
      <c r="M278" s="188" t="s">
        <v>19</v>
      </c>
      <c r="N278" s="189" t="s">
        <v>47</v>
      </c>
      <c r="O278" s="66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454</v>
      </c>
      <c r="AT278" s="192" t="s">
        <v>384</v>
      </c>
      <c r="AU278" s="192" t="s">
        <v>85</v>
      </c>
      <c r="AY278" s="19" t="s">
        <v>381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83</v>
      </c>
      <c r="BK278" s="193">
        <f>ROUND(I278*H278,2)</f>
        <v>0</v>
      </c>
      <c r="BL278" s="19" t="s">
        <v>454</v>
      </c>
      <c r="BM278" s="192" t="s">
        <v>737</v>
      </c>
    </row>
    <row r="279" spans="1:65" s="12" customFormat="1" ht="22.9" customHeight="1">
      <c r="B279" s="165"/>
      <c r="C279" s="166"/>
      <c r="D279" s="167" t="s">
        <v>75</v>
      </c>
      <c r="E279" s="179" t="s">
        <v>738</v>
      </c>
      <c r="F279" s="179" t="s">
        <v>739</v>
      </c>
      <c r="G279" s="166"/>
      <c r="H279" s="166"/>
      <c r="I279" s="169"/>
      <c r="J279" s="180">
        <f>BK279</f>
        <v>0</v>
      </c>
      <c r="K279" s="166"/>
      <c r="L279" s="171"/>
      <c r="M279" s="172"/>
      <c r="N279" s="173"/>
      <c r="O279" s="173"/>
      <c r="P279" s="174">
        <f>SUM(P280:P294)</f>
        <v>0</v>
      </c>
      <c r="Q279" s="173"/>
      <c r="R279" s="174">
        <f>SUM(R280:R294)</f>
        <v>0.29642500000000005</v>
      </c>
      <c r="S279" s="173"/>
      <c r="T279" s="175">
        <f>SUM(T280:T294)</f>
        <v>0</v>
      </c>
      <c r="AR279" s="176" t="s">
        <v>85</v>
      </c>
      <c r="AT279" s="177" t="s">
        <v>75</v>
      </c>
      <c r="AU279" s="177" t="s">
        <v>83</v>
      </c>
      <c r="AY279" s="176" t="s">
        <v>381</v>
      </c>
      <c r="BK279" s="178">
        <f>SUM(BK280:BK294)</f>
        <v>0</v>
      </c>
    </row>
    <row r="280" spans="1:65" s="2" customFormat="1" ht="24.2" customHeight="1">
      <c r="A280" s="36"/>
      <c r="B280" s="37"/>
      <c r="C280" s="181" t="s">
        <v>678</v>
      </c>
      <c r="D280" s="181" t="s">
        <v>384</v>
      </c>
      <c r="E280" s="182" t="s">
        <v>741</v>
      </c>
      <c r="F280" s="183" t="s">
        <v>742</v>
      </c>
      <c r="G280" s="184" t="s">
        <v>411</v>
      </c>
      <c r="H280" s="185">
        <v>10.24</v>
      </c>
      <c r="I280" s="186"/>
      <c r="J280" s="187">
        <f>ROUND(I280*H280,2)</f>
        <v>0</v>
      </c>
      <c r="K280" s="183" t="s">
        <v>388</v>
      </c>
      <c r="L280" s="41"/>
      <c r="M280" s="188" t="s">
        <v>19</v>
      </c>
      <c r="N280" s="189" t="s">
        <v>47</v>
      </c>
      <c r="O280" s="66"/>
      <c r="P280" s="190">
        <f>O280*H280</f>
        <v>0</v>
      </c>
      <c r="Q280" s="190">
        <v>2.9999999999999997E-4</v>
      </c>
      <c r="R280" s="190">
        <f>Q280*H280</f>
        <v>3.0719999999999996E-3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454</v>
      </c>
      <c r="AT280" s="192" t="s">
        <v>384</v>
      </c>
      <c r="AU280" s="192" t="s">
        <v>85</v>
      </c>
      <c r="AY280" s="19" t="s">
        <v>381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83</v>
      </c>
      <c r="BK280" s="193">
        <f>ROUND(I280*H280,2)</f>
        <v>0</v>
      </c>
      <c r="BL280" s="19" t="s">
        <v>454</v>
      </c>
      <c r="BM280" s="192" t="s">
        <v>2465</v>
      </c>
    </row>
    <row r="281" spans="1:65" s="13" customFormat="1">
      <c r="B281" s="194"/>
      <c r="C281" s="195"/>
      <c r="D281" s="196" t="s">
        <v>391</v>
      </c>
      <c r="E281" s="197" t="s">
        <v>19</v>
      </c>
      <c r="F281" s="198" t="s">
        <v>744</v>
      </c>
      <c r="G281" s="195"/>
      <c r="H281" s="197" t="s">
        <v>19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391</v>
      </c>
      <c r="AU281" s="204" t="s">
        <v>85</v>
      </c>
      <c r="AV281" s="13" t="s">
        <v>83</v>
      </c>
      <c r="AW281" s="13" t="s">
        <v>37</v>
      </c>
      <c r="AX281" s="13" t="s">
        <v>76</v>
      </c>
      <c r="AY281" s="204" t="s">
        <v>381</v>
      </c>
    </row>
    <row r="282" spans="1:65" s="14" customFormat="1">
      <c r="B282" s="205"/>
      <c r="C282" s="206"/>
      <c r="D282" s="196" t="s">
        <v>391</v>
      </c>
      <c r="E282" s="207" t="s">
        <v>19</v>
      </c>
      <c r="F282" s="208" t="s">
        <v>2400</v>
      </c>
      <c r="G282" s="206"/>
      <c r="H282" s="209">
        <v>10.24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391</v>
      </c>
      <c r="AU282" s="215" t="s">
        <v>85</v>
      </c>
      <c r="AV282" s="14" t="s">
        <v>85</v>
      </c>
      <c r="AW282" s="14" t="s">
        <v>37</v>
      </c>
      <c r="AX282" s="14" t="s">
        <v>76</v>
      </c>
      <c r="AY282" s="215" t="s">
        <v>381</v>
      </c>
    </row>
    <row r="283" spans="1:65" s="15" customFormat="1">
      <c r="B283" s="216"/>
      <c r="C283" s="217"/>
      <c r="D283" s="196" t="s">
        <v>391</v>
      </c>
      <c r="E283" s="218" t="s">
        <v>19</v>
      </c>
      <c r="F283" s="219" t="s">
        <v>394</v>
      </c>
      <c r="G283" s="217"/>
      <c r="H283" s="220">
        <v>10.24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391</v>
      </c>
      <c r="AU283" s="226" t="s">
        <v>85</v>
      </c>
      <c r="AV283" s="15" t="s">
        <v>389</v>
      </c>
      <c r="AW283" s="15" t="s">
        <v>37</v>
      </c>
      <c r="AX283" s="15" t="s">
        <v>83</v>
      </c>
      <c r="AY283" s="226" t="s">
        <v>381</v>
      </c>
    </row>
    <row r="284" spans="1:65" s="2" customFormat="1" ht="37.9" customHeight="1">
      <c r="A284" s="36"/>
      <c r="B284" s="37"/>
      <c r="C284" s="181" t="s">
        <v>682</v>
      </c>
      <c r="D284" s="181" t="s">
        <v>384</v>
      </c>
      <c r="E284" s="182" t="s">
        <v>746</v>
      </c>
      <c r="F284" s="183" t="s">
        <v>747</v>
      </c>
      <c r="G284" s="184" t="s">
        <v>411</v>
      </c>
      <c r="H284" s="185">
        <v>10.24</v>
      </c>
      <c r="I284" s="186"/>
      <c r="J284" s="187">
        <f>ROUND(I284*H284,2)</f>
        <v>0</v>
      </c>
      <c r="K284" s="183" t="s">
        <v>388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9.1000000000000004E-3</v>
      </c>
      <c r="R284" s="190">
        <f>Q284*H284</f>
        <v>9.3184000000000003E-2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454</v>
      </c>
      <c r="AT284" s="192" t="s">
        <v>384</v>
      </c>
      <c r="AU284" s="192" t="s">
        <v>85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454</v>
      </c>
      <c r="BM284" s="192" t="s">
        <v>2466</v>
      </c>
    </row>
    <row r="285" spans="1:65" s="13" customFormat="1">
      <c r="B285" s="194"/>
      <c r="C285" s="195"/>
      <c r="D285" s="196" t="s">
        <v>391</v>
      </c>
      <c r="E285" s="197" t="s">
        <v>19</v>
      </c>
      <c r="F285" s="198" t="s">
        <v>749</v>
      </c>
      <c r="G285" s="195"/>
      <c r="H285" s="197" t="s">
        <v>19</v>
      </c>
      <c r="I285" s="199"/>
      <c r="J285" s="195"/>
      <c r="K285" s="195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391</v>
      </c>
      <c r="AU285" s="204" t="s">
        <v>85</v>
      </c>
      <c r="AV285" s="13" t="s">
        <v>83</v>
      </c>
      <c r="AW285" s="13" t="s">
        <v>37</v>
      </c>
      <c r="AX285" s="13" t="s">
        <v>76</v>
      </c>
      <c r="AY285" s="204" t="s">
        <v>381</v>
      </c>
    </row>
    <row r="286" spans="1:65" s="14" customFormat="1">
      <c r="B286" s="205"/>
      <c r="C286" s="206"/>
      <c r="D286" s="196" t="s">
        <v>391</v>
      </c>
      <c r="E286" s="207" t="s">
        <v>19</v>
      </c>
      <c r="F286" s="208" t="s">
        <v>2467</v>
      </c>
      <c r="G286" s="206"/>
      <c r="H286" s="209">
        <v>10.24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391</v>
      </c>
      <c r="AU286" s="215" t="s">
        <v>85</v>
      </c>
      <c r="AV286" s="14" t="s">
        <v>85</v>
      </c>
      <c r="AW286" s="14" t="s">
        <v>37</v>
      </c>
      <c r="AX286" s="14" t="s">
        <v>76</v>
      </c>
      <c r="AY286" s="215" t="s">
        <v>381</v>
      </c>
    </row>
    <row r="287" spans="1:65" s="15" customFormat="1">
      <c r="B287" s="216"/>
      <c r="C287" s="217"/>
      <c r="D287" s="196" t="s">
        <v>391</v>
      </c>
      <c r="E287" s="218" t="s">
        <v>2400</v>
      </c>
      <c r="F287" s="219" t="s">
        <v>394</v>
      </c>
      <c r="G287" s="217"/>
      <c r="H287" s="220">
        <v>10.24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391</v>
      </c>
      <c r="AU287" s="226" t="s">
        <v>85</v>
      </c>
      <c r="AV287" s="15" t="s">
        <v>389</v>
      </c>
      <c r="AW287" s="15" t="s">
        <v>37</v>
      </c>
      <c r="AX287" s="15" t="s">
        <v>83</v>
      </c>
      <c r="AY287" s="226" t="s">
        <v>381</v>
      </c>
    </row>
    <row r="288" spans="1:65" s="2" customFormat="1" ht="24.2" customHeight="1">
      <c r="A288" s="36"/>
      <c r="B288" s="37"/>
      <c r="C288" s="227" t="s">
        <v>686</v>
      </c>
      <c r="D288" s="227" t="s">
        <v>465</v>
      </c>
      <c r="E288" s="228" t="s">
        <v>752</v>
      </c>
      <c r="F288" s="229" t="s">
        <v>753</v>
      </c>
      <c r="G288" s="230" t="s">
        <v>411</v>
      </c>
      <c r="H288" s="231">
        <v>11.263999999999999</v>
      </c>
      <c r="I288" s="232"/>
      <c r="J288" s="233">
        <f>ROUND(I288*H288,2)</f>
        <v>0</v>
      </c>
      <c r="K288" s="229" t="s">
        <v>432</v>
      </c>
      <c r="L288" s="234"/>
      <c r="M288" s="235" t="s">
        <v>19</v>
      </c>
      <c r="N288" s="236" t="s">
        <v>47</v>
      </c>
      <c r="O288" s="66"/>
      <c r="P288" s="190">
        <f>O288*H288</f>
        <v>0</v>
      </c>
      <c r="Q288" s="190">
        <v>1.77E-2</v>
      </c>
      <c r="R288" s="190">
        <f>Q288*H288</f>
        <v>0.19937279999999999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468</v>
      </c>
      <c r="AT288" s="192" t="s">
        <v>465</v>
      </c>
      <c r="AU288" s="192" t="s">
        <v>85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454</v>
      </c>
      <c r="BM288" s="192" t="s">
        <v>2468</v>
      </c>
    </row>
    <row r="289" spans="1:65" s="14" customFormat="1">
      <c r="B289" s="205"/>
      <c r="C289" s="206"/>
      <c r="D289" s="196" t="s">
        <v>391</v>
      </c>
      <c r="E289" s="206"/>
      <c r="F289" s="208" t="s">
        <v>2469</v>
      </c>
      <c r="G289" s="206"/>
      <c r="H289" s="209">
        <v>11.263999999999999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391</v>
      </c>
      <c r="AU289" s="215" t="s">
        <v>85</v>
      </c>
      <c r="AV289" s="14" t="s">
        <v>85</v>
      </c>
      <c r="AW289" s="14" t="s">
        <v>4</v>
      </c>
      <c r="AX289" s="14" t="s">
        <v>83</v>
      </c>
      <c r="AY289" s="215" t="s">
        <v>381</v>
      </c>
    </row>
    <row r="290" spans="1:65" s="2" customFormat="1" ht="16.5" customHeight="1">
      <c r="A290" s="36"/>
      <c r="B290" s="37"/>
      <c r="C290" s="181" t="s">
        <v>690</v>
      </c>
      <c r="D290" s="181" t="s">
        <v>384</v>
      </c>
      <c r="E290" s="182" t="s">
        <v>757</v>
      </c>
      <c r="F290" s="183" t="s">
        <v>758</v>
      </c>
      <c r="G290" s="184" t="s">
        <v>422</v>
      </c>
      <c r="H290" s="185">
        <v>26.54</v>
      </c>
      <c r="I290" s="186"/>
      <c r="J290" s="187">
        <f>ROUND(I290*H290,2)</f>
        <v>0</v>
      </c>
      <c r="K290" s="183" t="s">
        <v>388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3.0000000000000001E-5</v>
      </c>
      <c r="R290" s="190">
        <f>Q290*H290</f>
        <v>7.9619999999999995E-4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85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454</v>
      </c>
      <c r="BM290" s="192" t="s">
        <v>2470</v>
      </c>
    </row>
    <row r="291" spans="1:65" s="13" customFormat="1">
      <c r="B291" s="194"/>
      <c r="C291" s="195"/>
      <c r="D291" s="196" t="s">
        <v>391</v>
      </c>
      <c r="E291" s="197" t="s">
        <v>19</v>
      </c>
      <c r="F291" s="198" t="s">
        <v>760</v>
      </c>
      <c r="G291" s="195"/>
      <c r="H291" s="197" t="s">
        <v>19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391</v>
      </c>
      <c r="AU291" s="204" t="s">
        <v>85</v>
      </c>
      <c r="AV291" s="13" t="s">
        <v>83</v>
      </c>
      <c r="AW291" s="13" t="s">
        <v>37</v>
      </c>
      <c r="AX291" s="13" t="s">
        <v>76</v>
      </c>
      <c r="AY291" s="204" t="s">
        <v>381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2471</v>
      </c>
      <c r="G292" s="206"/>
      <c r="H292" s="209">
        <v>26.54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85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5" customFormat="1">
      <c r="B293" s="216"/>
      <c r="C293" s="217"/>
      <c r="D293" s="196" t="s">
        <v>391</v>
      </c>
      <c r="E293" s="218" t="s">
        <v>19</v>
      </c>
      <c r="F293" s="219" t="s">
        <v>394</v>
      </c>
      <c r="G293" s="217"/>
      <c r="H293" s="220">
        <v>26.54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391</v>
      </c>
      <c r="AU293" s="226" t="s">
        <v>85</v>
      </c>
      <c r="AV293" s="15" t="s">
        <v>389</v>
      </c>
      <c r="AW293" s="15" t="s">
        <v>37</v>
      </c>
      <c r="AX293" s="15" t="s">
        <v>83</v>
      </c>
      <c r="AY293" s="226" t="s">
        <v>381</v>
      </c>
    </row>
    <row r="294" spans="1:65" s="2" customFormat="1" ht="44.25" customHeight="1">
      <c r="A294" s="36"/>
      <c r="B294" s="37"/>
      <c r="C294" s="181" t="s">
        <v>696</v>
      </c>
      <c r="D294" s="181" t="s">
        <v>384</v>
      </c>
      <c r="E294" s="182" t="s">
        <v>763</v>
      </c>
      <c r="F294" s="183" t="s">
        <v>764</v>
      </c>
      <c r="G294" s="184" t="s">
        <v>404</v>
      </c>
      <c r="H294" s="185">
        <v>0.29599999999999999</v>
      </c>
      <c r="I294" s="186"/>
      <c r="J294" s="187">
        <f>ROUND(I294*H294,2)</f>
        <v>0</v>
      </c>
      <c r="K294" s="183" t="s">
        <v>388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85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454</v>
      </c>
      <c r="BM294" s="192" t="s">
        <v>2472</v>
      </c>
    </row>
    <row r="295" spans="1:65" s="12" customFormat="1" ht="22.9" customHeight="1">
      <c r="B295" s="165"/>
      <c r="C295" s="166"/>
      <c r="D295" s="167" t="s">
        <v>75</v>
      </c>
      <c r="E295" s="179" t="s">
        <v>766</v>
      </c>
      <c r="F295" s="179" t="s">
        <v>767</v>
      </c>
      <c r="G295" s="166"/>
      <c r="H295" s="166"/>
      <c r="I295" s="169"/>
      <c r="J295" s="180">
        <f>BK295</f>
        <v>0</v>
      </c>
      <c r="K295" s="166"/>
      <c r="L295" s="171"/>
      <c r="M295" s="172"/>
      <c r="N295" s="173"/>
      <c r="O295" s="173"/>
      <c r="P295" s="174">
        <f>SUM(P296:P315)</f>
        <v>0</v>
      </c>
      <c r="Q295" s="173"/>
      <c r="R295" s="174">
        <f>SUM(R296:R315)</f>
        <v>0.19349039999999998</v>
      </c>
      <c r="S295" s="173"/>
      <c r="T295" s="175">
        <f>SUM(T296:T315)</f>
        <v>0</v>
      </c>
      <c r="AR295" s="176" t="s">
        <v>85</v>
      </c>
      <c r="AT295" s="177" t="s">
        <v>75</v>
      </c>
      <c r="AU295" s="177" t="s">
        <v>83</v>
      </c>
      <c r="AY295" s="176" t="s">
        <v>381</v>
      </c>
      <c r="BK295" s="178">
        <f>SUM(BK296:BK315)</f>
        <v>0</v>
      </c>
    </row>
    <row r="296" spans="1:65" s="2" customFormat="1" ht="33" customHeight="1">
      <c r="A296" s="36"/>
      <c r="B296" s="37"/>
      <c r="C296" s="181" t="s">
        <v>701</v>
      </c>
      <c r="D296" s="181" t="s">
        <v>384</v>
      </c>
      <c r="E296" s="182" t="s">
        <v>769</v>
      </c>
      <c r="F296" s="183" t="s">
        <v>770</v>
      </c>
      <c r="G296" s="184" t="s">
        <v>411</v>
      </c>
      <c r="H296" s="185">
        <v>8.43</v>
      </c>
      <c r="I296" s="186"/>
      <c r="J296" s="187">
        <f>ROUND(I296*H296,2)</f>
        <v>0</v>
      </c>
      <c r="K296" s="183" t="s">
        <v>388</v>
      </c>
      <c r="L296" s="41"/>
      <c r="M296" s="188" t="s">
        <v>19</v>
      </c>
      <c r="N296" s="189" t="s">
        <v>47</v>
      </c>
      <c r="O296" s="66"/>
      <c r="P296" s="190">
        <f>O296*H296</f>
        <v>0</v>
      </c>
      <c r="Q296" s="190">
        <v>3.0000000000000001E-5</v>
      </c>
      <c r="R296" s="190">
        <f>Q296*H296</f>
        <v>2.5290000000000002E-4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454</v>
      </c>
      <c r="AT296" s="192" t="s">
        <v>384</v>
      </c>
      <c r="AU296" s="192" t="s">
        <v>85</v>
      </c>
      <c r="AY296" s="19" t="s">
        <v>381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83</v>
      </c>
      <c r="BK296" s="193">
        <f>ROUND(I296*H296,2)</f>
        <v>0</v>
      </c>
      <c r="BL296" s="19" t="s">
        <v>454</v>
      </c>
      <c r="BM296" s="192" t="s">
        <v>771</v>
      </c>
    </row>
    <row r="297" spans="1:65" s="13" customFormat="1">
      <c r="B297" s="194"/>
      <c r="C297" s="195"/>
      <c r="D297" s="196" t="s">
        <v>391</v>
      </c>
      <c r="E297" s="197" t="s">
        <v>19</v>
      </c>
      <c r="F297" s="198" t="s">
        <v>772</v>
      </c>
      <c r="G297" s="195"/>
      <c r="H297" s="197" t="s">
        <v>19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391</v>
      </c>
      <c r="AU297" s="204" t="s">
        <v>85</v>
      </c>
      <c r="AV297" s="13" t="s">
        <v>83</v>
      </c>
      <c r="AW297" s="13" t="s">
        <v>37</v>
      </c>
      <c r="AX297" s="13" t="s">
        <v>76</v>
      </c>
      <c r="AY297" s="204" t="s">
        <v>381</v>
      </c>
    </row>
    <row r="298" spans="1:65" s="14" customFormat="1">
      <c r="B298" s="205"/>
      <c r="C298" s="206"/>
      <c r="D298" s="196" t="s">
        <v>391</v>
      </c>
      <c r="E298" s="207" t="s">
        <v>19</v>
      </c>
      <c r="F298" s="208" t="s">
        <v>336</v>
      </c>
      <c r="G298" s="206"/>
      <c r="H298" s="209">
        <v>8.43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85</v>
      </c>
      <c r="AV298" s="14" t="s">
        <v>85</v>
      </c>
      <c r="AW298" s="14" t="s">
        <v>37</v>
      </c>
      <c r="AX298" s="14" t="s">
        <v>76</v>
      </c>
      <c r="AY298" s="215" t="s">
        <v>381</v>
      </c>
    </row>
    <row r="299" spans="1:65" s="15" customFormat="1">
      <c r="B299" s="216"/>
      <c r="C299" s="217"/>
      <c r="D299" s="196" t="s">
        <v>391</v>
      </c>
      <c r="E299" s="218" t="s">
        <v>19</v>
      </c>
      <c r="F299" s="219" t="s">
        <v>394</v>
      </c>
      <c r="G299" s="217"/>
      <c r="H299" s="220">
        <v>8.43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391</v>
      </c>
      <c r="AU299" s="226" t="s">
        <v>85</v>
      </c>
      <c r="AV299" s="15" t="s">
        <v>389</v>
      </c>
      <c r="AW299" s="15" t="s">
        <v>37</v>
      </c>
      <c r="AX299" s="15" t="s">
        <v>83</v>
      </c>
      <c r="AY299" s="226" t="s">
        <v>381</v>
      </c>
    </row>
    <row r="300" spans="1:65" s="2" customFormat="1" ht="24.2" customHeight="1">
      <c r="A300" s="36"/>
      <c r="B300" s="37"/>
      <c r="C300" s="181" t="s">
        <v>705</v>
      </c>
      <c r="D300" s="181" t="s">
        <v>384</v>
      </c>
      <c r="E300" s="182" t="s">
        <v>774</v>
      </c>
      <c r="F300" s="183" t="s">
        <v>775</v>
      </c>
      <c r="G300" s="184" t="s">
        <v>411</v>
      </c>
      <c r="H300" s="185">
        <v>49.1</v>
      </c>
      <c r="I300" s="186"/>
      <c r="J300" s="187">
        <f>ROUND(I300*H300,2)</f>
        <v>0</v>
      </c>
      <c r="K300" s="183" t="s">
        <v>388</v>
      </c>
      <c r="L300" s="41"/>
      <c r="M300" s="188" t="s">
        <v>19</v>
      </c>
      <c r="N300" s="189" t="s">
        <v>47</v>
      </c>
      <c r="O300" s="66"/>
      <c r="P300" s="190">
        <f>O300*H300</f>
        <v>0</v>
      </c>
      <c r="Q300" s="190">
        <v>2.9999999999999997E-4</v>
      </c>
      <c r="R300" s="190">
        <f>Q300*H300</f>
        <v>1.4729999999999998E-2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454</v>
      </c>
      <c r="AT300" s="192" t="s">
        <v>384</v>
      </c>
      <c r="AU300" s="192" t="s">
        <v>85</v>
      </c>
      <c r="AY300" s="19" t="s">
        <v>381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83</v>
      </c>
      <c r="BK300" s="193">
        <f>ROUND(I300*H300,2)</f>
        <v>0</v>
      </c>
      <c r="BL300" s="19" t="s">
        <v>454</v>
      </c>
      <c r="BM300" s="192" t="s">
        <v>776</v>
      </c>
    </row>
    <row r="301" spans="1:65" s="13" customFormat="1">
      <c r="B301" s="194"/>
      <c r="C301" s="195"/>
      <c r="D301" s="196" t="s">
        <v>391</v>
      </c>
      <c r="E301" s="197" t="s">
        <v>19</v>
      </c>
      <c r="F301" s="198" t="s">
        <v>777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391</v>
      </c>
      <c r="AU301" s="204" t="s">
        <v>85</v>
      </c>
      <c r="AV301" s="13" t="s">
        <v>83</v>
      </c>
      <c r="AW301" s="13" t="s">
        <v>37</v>
      </c>
      <c r="AX301" s="13" t="s">
        <v>76</v>
      </c>
      <c r="AY301" s="204" t="s">
        <v>381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2399</v>
      </c>
      <c r="G302" s="206"/>
      <c r="H302" s="209">
        <v>8.43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85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6" customFormat="1">
      <c r="B303" s="237"/>
      <c r="C303" s="238"/>
      <c r="D303" s="196" t="s">
        <v>391</v>
      </c>
      <c r="E303" s="239" t="s">
        <v>336</v>
      </c>
      <c r="F303" s="240" t="s">
        <v>779</v>
      </c>
      <c r="G303" s="238"/>
      <c r="H303" s="241">
        <v>8.43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391</v>
      </c>
      <c r="AU303" s="247" t="s">
        <v>85</v>
      </c>
      <c r="AV303" s="16" t="s">
        <v>398</v>
      </c>
      <c r="AW303" s="16" t="s">
        <v>37</v>
      </c>
      <c r="AX303" s="16" t="s">
        <v>76</v>
      </c>
      <c r="AY303" s="247" t="s">
        <v>381</v>
      </c>
    </row>
    <row r="304" spans="1:65" s="14" customFormat="1">
      <c r="B304" s="205"/>
      <c r="C304" s="206"/>
      <c r="D304" s="196" t="s">
        <v>391</v>
      </c>
      <c r="E304" s="207" t="s">
        <v>19</v>
      </c>
      <c r="F304" s="208" t="s">
        <v>2473</v>
      </c>
      <c r="G304" s="206"/>
      <c r="H304" s="209">
        <v>40.67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391</v>
      </c>
      <c r="AU304" s="215" t="s">
        <v>85</v>
      </c>
      <c r="AV304" s="14" t="s">
        <v>85</v>
      </c>
      <c r="AW304" s="14" t="s">
        <v>37</v>
      </c>
      <c r="AX304" s="14" t="s">
        <v>76</v>
      </c>
      <c r="AY304" s="215" t="s">
        <v>381</v>
      </c>
    </row>
    <row r="305" spans="1:65" s="16" customFormat="1">
      <c r="B305" s="237"/>
      <c r="C305" s="238"/>
      <c r="D305" s="196" t="s">
        <v>391</v>
      </c>
      <c r="E305" s="239" t="s">
        <v>340</v>
      </c>
      <c r="F305" s="240" t="s">
        <v>779</v>
      </c>
      <c r="G305" s="238"/>
      <c r="H305" s="241">
        <v>40.67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AT305" s="247" t="s">
        <v>391</v>
      </c>
      <c r="AU305" s="247" t="s">
        <v>85</v>
      </c>
      <c r="AV305" s="16" t="s">
        <v>398</v>
      </c>
      <c r="AW305" s="16" t="s">
        <v>37</v>
      </c>
      <c r="AX305" s="16" t="s">
        <v>76</v>
      </c>
      <c r="AY305" s="247" t="s">
        <v>381</v>
      </c>
    </row>
    <row r="306" spans="1:65" s="15" customFormat="1">
      <c r="B306" s="216"/>
      <c r="C306" s="217"/>
      <c r="D306" s="196" t="s">
        <v>391</v>
      </c>
      <c r="E306" s="218" t="s">
        <v>19</v>
      </c>
      <c r="F306" s="219" t="s">
        <v>394</v>
      </c>
      <c r="G306" s="217"/>
      <c r="H306" s="220">
        <v>49.1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391</v>
      </c>
      <c r="AU306" s="226" t="s">
        <v>85</v>
      </c>
      <c r="AV306" s="15" t="s">
        <v>389</v>
      </c>
      <c r="AW306" s="15" t="s">
        <v>37</v>
      </c>
      <c r="AX306" s="15" t="s">
        <v>83</v>
      </c>
      <c r="AY306" s="226" t="s">
        <v>381</v>
      </c>
    </row>
    <row r="307" spans="1:65" s="2" customFormat="1" ht="16.5" customHeight="1">
      <c r="A307" s="36"/>
      <c r="B307" s="37"/>
      <c r="C307" s="227" t="s">
        <v>710</v>
      </c>
      <c r="D307" s="227" t="s">
        <v>465</v>
      </c>
      <c r="E307" s="228" t="s">
        <v>782</v>
      </c>
      <c r="F307" s="229" t="s">
        <v>783</v>
      </c>
      <c r="G307" s="230" t="s">
        <v>411</v>
      </c>
      <c r="H307" s="231">
        <v>54.01</v>
      </c>
      <c r="I307" s="232"/>
      <c r="J307" s="233">
        <f>ROUND(I307*H307,2)</f>
        <v>0</v>
      </c>
      <c r="K307" s="229" t="s">
        <v>388</v>
      </c>
      <c r="L307" s="234"/>
      <c r="M307" s="235" t="s">
        <v>19</v>
      </c>
      <c r="N307" s="236" t="s">
        <v>47</v>
      </c>
      <c r="O307" s="66"/>
      <c r="P307" s="190">
        <f>O307*H307</f>
        <v>0</v>
      </c>
      <c r="Q307" s="190">
        <v>2.8300000000000001E-3</v>
      </c>
      <c r="R307" s="190">
        <f>Q307*H307</f>
        <v>0.15284829999999999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468</v>
      </c>
      <c r="AT307" s="192" t="s">
        <v>465</v>
      </c>
      <c r="AU307" s="192" t="s">
        <v>85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454</v>
      </c>
      <c r="BM307" s="192" t="s">
        <v>784</v>
      </c>
    </row>
    <row r="308" spans="1:65" s="14" customFormat="1">
      <c r="B308" s="205"/>
      <c r="C308" s="206"/>
      <c r="D308" s="196" t="s">
        <v>391</v>
      </c>
      <c r="E308" s="206"/>
      <c r="F308" s="208" t="s">
        <v>2474</v>
      </c>
      <c r="G308" s="206"/>
      <c r="H308" s="209">
        <v>54.01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391</v>
      </c>
      <c r="AU308" s="215" t="s">
        <v>85</v>
      </c>
      <c r="AV308" s="14" t="s">
        <v>85</v>
      </c>
      <c r="AW308" s="14" t="s">
        <v>4</v>
      </c>
      <c r="AX308" s="14" t="s">
        <v>83</v>
      </c>
      <c r="AY308" s="215" t="s">
        <v>381</v>
      </c>
    </row>
    <row r="309" spans="1:65" s="2" customFormat="1" ht="21.75" customHeight="1">
      <c r="A309" s="36"/>
      <c r="B309" s="37"/>
      <c r="C309" s="181" t="s">
        <v>716</v>
      </c>
      <c r="D309" s="181" t="s">
        <v>384</v>
      </c>
      <c r="E309" s="182" t="s">
        <v>787</v>
      </c>
      <c r="F309" s="183" t="s">
        <v>788</v>
      </c>
      <c r="G309" s="184" t="s">
        <v>422</v>
      </c>
      <c r="H309" s="185">
        <v>64.959999999999994</v>
      </c>
      <c r="I309" s="186"/>
      <c r="J309" s="187">
        <f>ROUND(I309*H309,2)</f>
        <v>0</v>
      </c>
      <c r="K309" s="183" t="s">
        <v>388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1.0000000000000001E-5</v>
      </c>
      <c r="R309" s="190">
        <f>Q309*H309</f>
        <v>6.4959999999999996E-4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85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454</v>
      </c>
      <c r="BM309" s="192" t="s">
        <v>789</v>
      </c>
    </row>
    <row r="310" spans="1:65" s="13" customFormat="1">
      <c r="B310" s="194"/>
      <c r="C310" s="195"/>
      <c r="D310" s="196" t="s">
        <v>391</v>
      </c>
      <c r="E310" s="197" t="s">
        <v>19</v>
      </c>
      <c r="F310" s="198" t="s">
        <v>790</v>
      </c>
      <c r="G310" s="195"/>
      <c r="H310" s="197" t="s">
        <v>19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391</v>
      </c>
      <c r="AU310" s="204" t="s">
        <v>85</v>
      </c>
      <c r="AV310" s="13" t="s">
        <v>83</v>
      </c>
      <c r="AW310" s="13" t="s">
        <v>37</v>
      </c>
      <c r="AX310" s="13" t="s">
        <v>76</v>
      </c>
      <c r="AY310" s="204" t="s">
        <v>381</v>
      </c>
    </row>
    <row r="311" spans="1:65" s="14" customFormat="1">
      <c r="B311" s="205"/>
      <c r="C311" s="206"/>
      <c r="D311" s="196" t="s">
        <v>391</v>
      </c>
      <c r="E311" s="207" t="s">
        <v>19</v>
      </c>
      <c r="F311" s="208" t="s">
        <v>2475</v>
      </c>
      <c r="G311" s="206"/>
      <c r="H311" s="209">
        <v>64.959999999999994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391</v>
      </c>
      <c r="AU311" s="215" t="s">
        <v>85</v>
      </c>
      <c r="AV311" s="14" t="s">
        <v>85</v>
      </c>
      <c r="AW311" s="14" t="s">
        <v>37</v>
      </c>
      <c r="AX311" s="14" t="s">
        <v>76</v>
      </c>
      <c r="AY311" s="215" t="s">
        <v>381</v>
      </c>
    </row>
    <row r="312" spans="1:65" s="15" customFormat="1">
      <c r="B312" s="216"/>
      <c r="C312" s="217"/>
      <c r="D312" s="196" t="s">
        <v>391</v>
      </c>
      <c r="E312" s="218" t="s">
        <v>19</v>
      </c>
      <c r="F312" s="219" t="s">
        <v>394</v>
      </c>
      <c r="G312" s="217"/>
      <c r="H312" s="220">
        <v>64.959999999999994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391</v>
      </c>
      <c r="AU312" s="226" t="s">
        <v>85</v>
      </c>
      <c r="AV312" s="15" t="s">
        <v>389</v>
      </c>
      <c r="AW312" s="15" t="s">
        <v>37</v>
      </c>
      <c r="AX312" s="15" t="s">
        <v>83</v>
      </c>
      <c r="AY312" s="226" t="s">
        <v>381</v>
      </c>
    </row>
    <row r="313" spans="1:65" s="2" customFormat="1" ht="16.5" customHeight="1">
      <c r="A313" s="36"/>
      <c r="B313" s="37"/>
      <c r="C313" s="227" t="s">
        <v>722</v>
      </c>
      <c r="D313" s="227" t="s">
        <v>465</v>
      </c>
      <c r="E313" s="228" t="s">
        <v>793</v>
      </c>
      <c r="F313" s="229" t="s">
        <v>794</v>
      </c>
      <c r="G313" s="230" t="s">
        <v>422</v>
      </c>
      <c r="H313" s="231">
        <v>71.456000000000003</v>
      </c>
      <c r="I313" s="232"/>
      <c r="J313" s="233">
        <f>ROUND(I313*H313,2)</f>
        <v>0</v>
      </c>
      <c r="K313" s="229" t="s">
        <v>388</v>
      </c>
      <c r="L313" s="234"/>
      <c r="M313" s="235" t="s">
        <v>19</v>
      </c>
      <c r="N313" s="236" t="s">
        <v>47</v>
      </c>
      <c r="O313" s="66"/>
      <c r="P313" s="190">
        <f>O313*H313</f>
        <v>0</v>
      </c>
      <c r="Q313" s="190">
        <v>3.5E-4</v>
      </c>
      <c r="R313" s="190">
        <f>Q313*H313</f>
        <v>2.50096E-2</v>
      </c>
      <c r="S313" s="190">
        <v>0</v>
      </c>
      <c r="T313" s="191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468</v>
      </c>
      <c r="AT313" s="192" t="s">
        <v>465</v>
      </c>
      <c r="AU313" s="192" t="s">
        <v>85</v>
      </c>
      <c r="AY313" s="19" t="s">
        <v>381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9" t="s">
        <v>83</v>
      </c>
      <c r="BK313" s="193">
        <f>ROUND(I313*H313,2)</f>
        <v>0</v>
      </c>
      <c r="BL313" s="19" t="s">
        <v>454</v>
      </c>
      <c r="BM313" s="192" t="s">
        <v>795</v>
      </c>
    </row>
    <row r="314" spans="1:65" s="14" customFormat="1">
      <c r="B314" s="205"/>
      <c r="C314" s="206"/>
      <c r="D314" s="196" t="s">
        <v>391</v>
      </c>
      <c r="E314" s="206"/>
      <c r="F314" s="208" t="s">
        <v>2476</v>
      </c>
      <c r="G314" s="206"/>
      <c r="H314" s="209">
        <v>71.456000000000003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391</v>
      </c>
      <c r="AU314" s="215" t="s">
        <v>85</v>
      </c>
      <c r="AV314" s="14" t="s">
        <v>85</v>
      </c>
      <c r="AW314" s="14" t="s">
        <v>4</v>
      </c>
      <c r="AX314" s="14" t="s">
        <v>83</v>
      </c>
      <c r="AY314" s="215" t="s">
        <v>381</v>
      </c>
    </row>
    <row r="315" spans="1:65" s="2" customFormat="1" ht="44.25" customHeight="1">
      <c r="A315" s="36"/>
      <c r="B315" s="37"/>
      <c r="C315" s="181" t="s">
        <v>726</v>
      </c>
      <c r="D315" s="181" t="s">
        <v>384</v>
      </c>
      <c r="E315" s="182" t="s">
        <v>798</v>
      </c>
      <c r="F315" s="183" t="s">
        <v>799</v>
      </c>
      <c r="G315" s="184" t="s">
        <v>404</v>
      </c>
      <c r="H315" s="185">
        <v>0.193</v>
      </c>
      <c r="I315" s="186"/>
      <c r="J315" s="187">
        <f>ROUND(I315*H315,2)</f>
        <v>0</v>
      </c>
      <c r="K315" s="183" t="s">
        <v>388</v>
      </c>
      <c r="L315" s="41"/>
      <c r="M315" s="188" t="s">
        <v>19</v>
      </c>
      <c r="N315" s="189" t="s">
        <v>47</v>
      </c>
      <c r="O315" s="66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454</v>
      </c>
      <c r="AT315" s="192" t="s">
        <v>384</v>
      </c>
      <c r="AU315" s="192" t="s">
        <v>85</v>
      </c>
      <c r="AY315" s="19" t="s">
        <v>381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9" t="s">
        <v>83</v>
      </c>
      <c r="BK315" s="193">
        <f>ROUND(I315*H315,2)</f>
        <v>0</v>
      </c>
      <c r="BL315" s="19" t="s">
        <v>454</v>
      </c>
      <c r="BM315" s="192" t="s">
        <v>800</v>
      </c>
    </row>
    <row r="316" spans="1:65" s="12" customFormat="1" ht="22.9" customHeight="1">
      <c r="B316" s="165"/>
      <c r="C316" s="166"/>
      <c r="D316" s="167" t="s">
        <v>75</v>
      </c>
      <c r="E316" s="179" t="s">
        <v>801</v>
      </c>
      <c r="F316" s="179" t="s">
        <v>802</v>
      </c>
      <c r="G316" s="166"/>
      <c r="H316" s="166"/>
      <c r="I316" s="169"/>
      <c r="J316" s="180">
        <f>BK316</f>
        <v>0</v>
      </c>
      <c r="K316" s="166"/>
      <c r="L316" s="171"/>
      <c r="M316" s="172"/>
      <c r="N316" s="173"/>
      <c r="O316" s="173"/>
      <c r="P316" s="174">
        <f>SUM(P317:P321)</f>
        <v>0</v>
      </c>
      <c r="Q316" s="173"/>
      <c r="R316" s="174">
        <f>SUM(R317:R321)</f>
        <v>1.75768E-2</v>
      </c>
      <c r="S316" s="173"/>
      <c r="T316" s="175">
        <f>SUM(T317:T321)</f>
        <v>0</v>
      </c>
      <c r="AR316" s="176" t="s">
        <v>85</v>
      </c>
      <c r="AT316" s="177" t="s">
        <v>75</v>
      </c>
      <c r="AU316" s="177" t="s">
        <v>83</v>
      </c>
      <c r="AY316" s="176" t="s">
        <v>381</v>
      </c>
      <c r="BK316" s="178">
        <f>SUM(BK317:BK321)</f>
        <v>0</v>
      </c>
    </row>
    <row r="317" spans="1:65" s="2" customFormat="1" ht="44.25" customHeight="1">
      <c r="A317" s="36"/>
      <c r="B317" s="37"/>
      <c r="C317" s="181" t="s">
        <v>730</v>
      </c>
      <c r="D317" s="181" t="s">
        <v>384</v>
      </c>
      <c r="E317" s="182" t="s">
        <v>818</v>
      </c>
      <c r="F317" s="183" t="s">
        <v>819</v>
      </c>
      <c r="G317" s="184" t="s">
        <v>422</v>
      </c>
      <c r="H317" s="185">
        <v>5.08</v>
      </c>
      <c r="I317" s="186"/>
      <c r="J317" s="187">
        <f>ROUND(I317*H317,2)</f>
        <v>0</v>
      </c>
      <c r="K317" s="183" t="s">
        <v>388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3.46E-3</v>
      </c>
      <c r="R317" s="190">
        <f>Q317*H317</f>
        <v>1.75768E-2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454</v>
      </c>
      <c r="AT317" s="192" t="s">
        <v>384</v>
      </c>
      <c r="AU317" s="192" t="s">
        <v>85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454</v>
      </c>
      <c r="BM317" s="192" t="s">
        <v>820</v>
      </c>
    </row>
    <row r="318" spans="1:65" s="13" customFormat="1">
      <c r="B318" s="194"/>
      <c r="C318" s="195"/>
      <c r="D318" s="196" t="s">
        <v>391</v>
      </c>
      <c r="E318" s="197" t="s">
        <v>19</v>
      </c>
      <c r="F318" s="198" t="s">
        <v>821</v>
      </c>
      <c r="G318" s="195"/>
      <c r="H318" s="197" t="s">
        <v>19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391</v>
      </c>
      <c r="AU318" s="204" t="s">
        <v>85</v>
      </c>
      <c r="AV318" s="13" t="s">
        <v>83</v>
      </c>
      <c r="AW318" s="13" t="s">
        <v>37</v>
      </c>
      <c r="AX318" s="13" t="s">
        <v>76</v>
      </c>
      <c r="AY318" s="204" t="s">
        <v>381</v>
      </c>
    </row>
    <row r="319" spans="1:65" s="14" customFormat="1">
      <c r="B319" s="205"/>
      <c r="C319" s="206"/>
      <c r="D319" s="196" t="s">
        <v>391</v>
      </c>
      <c r="E319" s="207" t="s">
        <v>19</v>
      </c>
      <c r="F319" s="208" t="s">
        <v>2477</v>
      </c>
      <c r="G319" s="206"/>
      <c r="H319" s="209">
        <v>5.08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391</v>
      </c>
      <c r="AU319" s="215" t="s">
        <v>85</v>
      </c>
      <c r="AV319" s="14" t="s">
        <v>85</v>
      </c>
      <c r="AW319" s="14" t="s">
        <v>37</v>
      </c>
      <c r="AX319" s="14" t="s">
        <v>76</v>
      </c>
      <c r="AY319" s="215" t="s">
        <v>381</v>
      </c>
    </row>
    <row r="320" spans="1:65" s="15" customFormat="1">
      <c r="B320" s="216"/>
      <c r="C320" s="217"/>
      <c r="D320" s="196" t="s">
        <v>391</v>
      </c>
      <c r="E320" s="218" t="s">
        <v>19</v>
      </c>
      <c r="F320" s="219" t="s">
        <v>394</v>
      </c>
      <c r="G320" s="217"/>
      <c r="H320" s="220">
        <v>5.08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391</v>
      </c>
      <c r="AU320" s="226" t="s">
        <v>85</v>
      </c>
      <c r="AV320" s="15" t="s">
        <v>389</v>
      </c>
      <c r="AW320" s="15" t="s">
        <v>37</v>
      </c>
      <c r="AX320" s="15" t="s">
        <v>83</v>
      </c>
      <c r="AY320" s="226" t="s">
        <v>381</v>
      </c>
    </row>
    <row r="321" spans="1:65" s="2" customFormat="1" ht="44.25" customHeight="1">
      <c r="A321" s="36"/>
      <c r="B321" s="37"/>
      <c r="C321" s="181" t="s">
        <v>734</v>
      </c>
      <c r="D321" s="181" t="s">
        <v>384</v>
      </c>
      <c r="E321" s="182" t="s">
        <v>824</v>
      </c>
      <c r="F321" s="183" t="s">
        <v>825</v>
      </c>
      <c r="G321" s="184" t="s">
        <v>404</v>
      </c>
      <c r="H321" s="185">
        <v>1.7999999999999999E-2</v>
      </c>
      <c r="I321" s="186"/>
      <c r="J321" s="187">
        <f>ROUND(I321*H321,2)</f>
        <v>0</v>
      </c>
      <c r="K321" s="183" t="s">
        <v>388</v>
      </c>
      <c r="L321" s="41"/>
      <c r="M321" s="188" t="s">
        <v>19</v>
      </c>
      <c r="N321" s="189" t="s">
        <v>47</v>
      </c>
      <c r="O321" s="66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454</v>
      </c>
      <c r="AT321" s="192" t="s">
        <v>384</v>
      </c>
      <c r="AU321" s="192" t="s">
        <v>85</v>
      </c>
      <c r="AY321" s="19" t="s">
        <v>381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83</v>
      </c>
      <c r="BK321" s="193">
        <f>ROUND(I321*H321,2)</f>
        <v>0</v>
      </c>
      <c r="BL321" s="19" t="s">
        <v>454</v>
      </c>
      <c r="BM321" s="192" t="s">
        <v>826</v>
      </c>
    </row>
    <row r="322" spans="1:65" s="12" customFormat="1" ht="22.9" customHeight="1">
      <c r="B322" s="165"/>
      <c r="C322" s="166"/>
      <c r="D322" s="167" t="s">
        <v>75</v>
      </c>
      <c r="E322" s="179" t="s">
        <v>827</v>
      </c>
      <c r="F322" s="179" t="s">
        <v>828</v>
      </c>
      <c r="G322" s="166"/>
      <c r="H322" s="166"/>
      <c r="I322" s="169"/>
      <c r="J322" s="180">
        <f>BK322</f>
        <v>0</v>
      </c>
      <c r="K322" s="166"/>
      <c r="L322" s="171"/>
      <c r="M322" s="172"/>
      <c r="N322" s="173"/>
      <c r="O322" s="173"/>
      <c r="P322" s="174">
        <f>SUM(P323:P351)</f>
        <v>0</v>
      </c>
      <c r="Q322" s="173"/>
      <c r="R322" s="174">
        <f>SUM(R323:R351)</f>
        <v>0.86173660000000007</v>
      </c>
      <c r="S322" s="173"/>
      <c r="T322" s="175">
        <f>SUM(T323:T351)</f>
        <v>0</v>
      </c>
      <c r="AR322" s="176" t="s">
        <v>85</v>
      </c>
      <c r="AT322" s="177" t="s">
        <v>75</v>
      </c>
      <c r="AU322" s="177" t="s">
        <v>83</v>
      </c>
      <c r="AY322" s="176" t="s">
        <v>381</v>
      </c>
      <c r="BK322" s="178">
        <f>SUM(BK323:BK351)</f>
        <v>0</v>
      </c>
    </row>
    <row r="323" spans="1:65" s="2" customFormat="1" ht="24.2" customHeight="1">
      <c r="A323" s="36"/>
      <c r="B323" s="37"/>
      <c r="C323" s="181" t="s">
        <v>740</v>
      </c>
      <c r="D323" s="181" t="s">
        <v>384</v>
      </c>
      <c r="E323" s="182" t="s">
        <v>830</v>
      </c>
      <c r="F323" s="183" t="s">
        <v>831</v>
      </c>
      <c r="G323" s="184" t="s">
        <v>411</v>
      </c>
      <c r="H323" s="185">
        <v>42.735999999999997</v>
      </c>
      <c r="I323" s="186"/>
      <c r="J323" s="187">
        <f>ROUND(I323*H323,2)</f>
        <v>0</v>
      </c>
      <c r="K323" s="183" t="s">
        <v>388</v>
      </c>
      <c r="L323" s="41"/>
      <c r="M323" s="188" t="s">
        <v>19</v>
      </c>
      <c r="N323" s="189" t="s">
        <v>47</v>
      </c>
      <c r="O323" s="66"/>
      <c r="P323" s="190">
        <f>O323*H323</f>
        <v>0</v>
      </c>
      <c r="Q323" s="190">
        <v>2.9999999999999997E-4</v>
      </c>
      <c r="R323" s="190">
        <f>Q323*H323</f>
        <v>1.2820799999999999E-2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454</v>
      </c>
      <c r="AT323" s="192" t="s">
        <v>384</v>
      </c>
      <c r="AU323" s="192" t="s">
        <v>85</v>
      </c>
      <c r="AY323" s="19" t="s">
        <v>381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83</v>
      </c>
      <c r="BK323" s="193">
        <f>ROUND(I323*H323,2)</f>
        <v>0</v>
      </c>
      <c r="BL323" s="19" t="s">
        <v>454</v>
      </c>
      <c r="BM323" s="192" t="s">
        <v>832</v>
      </c>
    </row>
    <row r="324" spans="1:65" s="13" customFormat="1">
      <c r="B324" s="194"/>
      <c r="C324" s="195"/>
      <c r="D324" s="196" t="s">
        <v>391</v>
      </c>
      <c r="E324" s="197" t="s">
        <v>19</v>
      </c>
      <c r="F324" s="198" t="s">
        <v>833</v>
      </c>
      <c r="G324" s="195"/>
      <c r="H324" s="197" t="s">
        <v>19</v>
      </c>
      <c r="I324" s="199"/>
      <c r="J324" s="195"/>
      <c r="K324" s="195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391</v>
      </c>
      <c r="AU324" s="204" t="s">
        <v>85</v>
      </c>
      <c r="AV324" s="13" t="s">
        <v>83</v>
      </c>
      <c r="AW324" s="13" t="s">
        <v>37</v>
      </c>
      <c r="AX324" s="13" t="s">
        <v>76</v>
      </c>
      <c r="AY324" s="204" t="s">
        <v>381</v>
      </c>
    </row>
    <row r="325" spans="1:65" s="14" customFormat="1">
      <c r="B325" s="205"/>
      <c r="C325" s="206"/>
      <c r="D325" s="196" t="s">
        <v>391</v>
      </c>
      <c r="E325" s="207" t="s">
        <v>19</v>
      </c>
      <c r="F325" s="208" t="s">
        <v>2389</v>
      </c>
      <c r="G325" s="206"/>
      <c r="H325" s="209">
        <v>42.735999999999997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391</v>
      </c>
      <c r="AU325" s="215" t="s">
        <v>85</v>
      </c>
      <c r="AV325" s="14" t="s">
        <v>85</v>
      </c>
      <c r="AW325" s="14" t="s">
        <v>37</v>
      </c>
      <c r="AX325" s="14" t="s">
        <v>76</v>
      </c>
      <c r="AY325" s="215" t="s">
        <v>381</v>
      </c>
    </row>
    <row r="326" spans="1:65" s="15" customFormat="1">
      <c r="B326" s="216"/>
      <c r="C326" s="217"/>
      <c r="D326" s="196" t="s">
        <v>391</v>
      </c>
      <c r="E326" s="218" t="s">
        <v>19</v>
      </c>
      <c r="F326" s="219" t="s">
        <v>394</v>
      </c>
      <c r="G326" s="217"/>
      <c r="H326" s="220">
        <v>42.735999999999997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391</v>
      </c>
      <c r="AU326" s="226" t="s">
        <v>85</v>
      </c>
      <c r="AV326" s="15" t="s">
        <v>389</v>
      </c>
      <c r="AW326" s="15" t="s">
        <v>37</v>
      </c>
      <c r="AX326" s="15" t="s">
        <v>83</v>
      </c>
      <c r="AY326" s="226" t="s">
        <v>381</v>
      </c>
    </row>
    <row r="327" spans="1:65" s="2" customFormat="1" ht="37.9" customHeight="1">
      <c r="A327" s="36"/>
      <c r="B327" s="37"/>
      <c r="C327" s="181" t="s">
        <v>745</v>
      </c>
      <c r="D327" s="181" t="s">
        <v>384</v>
      </c>
      <c r="E327" s="182" t="s">
        <v>835</v>
      </c>
      <c r="F327" s="183" t="s">
        <v>836</v>
      </c>
      <c r="G327" s="184" t="s">
        <v>411</v>
      </c>
      <c r="H327" s="185">
        <v>42.735999999999997</v>
      </c>
      <c r="I327" s="186"/>
      <c r="J327" s="187">
        <f>ROUND(I327*H327,2)</f>
        <v>0</v>
      </c>
      <c r="K327" s="183" t="s">
        <v>388</v>
      </c>
      <c r="L327" s="41"/>
      <c r="M327" s="188" t="s">
        <v>19</v>
      </c>
      <c r="N327" s="189" t="s">
        <v>47</v>
      </c>
      <c r="O327" s="66"/>
      <c r="P327" s="190">
        <f>O327*H327</f>
        <v>0</v>
      </c>
      <c r="Q327" s="190">
        <v>5.1999999999999998E-3</v>
      </c>
      <c r="R327" s="190">
        <f>Q327*H327</f>
        <v>0.22222719999999999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454</v>
      </c>
      <c r="AT327" s="192" t="s">
        <v>384</v>
      </c>
      <c r="AU327" s="192" t="s">
        <v>85</v>
      </c>
      <c r="AY327" s="19" t="s">
        <v>381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83</v>
      </c>
      <c r="BK327" s="193">
        <f>ROUND(I327*H327,2)</f>
        <v>0</v>
      </c>
      <c r="BL327" s="19" t="s">
        <v>454</v>
      </c>
      <c r="BM327" s="192" t="s">
        <v>837</v>
      </c>
    </row>
    <row r="328" spans="1:65" s="13" customFormat="1">
      <c r="B328" s="194"/>
      <c r="C328" s="195"/>
      <c r="D328" s="196" t="s">
        <v>391</v>
      </c>
      <c r="E328" s="197" t="s">
        <v>19</v>
      </c>
      <c r="F328" s="198" t="s">
        <v>2478</v>
      </c>
      <c r="G328" s="195"/>
      <c r="H328" s="197" t="s">
        <v>19</v>
      </c>
      <c r="I328" s="199"/>
      <c r="J328" s="195"/>
      <c r="K328" s="195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391</v>
      </c>
      <c r="AU328" s="204" t="s">
        <v>85</v>
      </c>
      <c r="AV328" s="13" t="s">
        <v>83</v>
      </c>
      <c r="AW328" s="13" t="s">
        <v>37</v>
      </c>
      <c r="AX328" s="13" t="s">
        <v>76</v>
      </c>
      <c r="AY328" s="204" t="s">
        <v>381</v>
      </c>
    </row>
    <row r="329" spans="1:65" s="14" customFormat="1">
      <c r="B329" s="205"/>
      <c r="C329" s="206"/>
      <c r="D329" s="196" t="s">
        <v>391</v>
      </c>
      <c r="E329" s="207" t="s">
        <v>19</v>
      </c>
      <c r="F329" s="208" t="s">
        <v>2479</v>
      </c>
      <c r="G329" s="206"/>
      <c r="H329" s="209">
        <v>20.84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391</v>
      </c>
      <c r="AU329" s="215" t="s">
        <v>85</v>
      </c>
      <c r="AV329" s="14" t="s">
        <v>85</v>
      </c>
      <c r="AW329" s="14" t="s">
        <v>37</v>
      </c>
      <c r="AX329" s="14" t="s">
        <v>76</v>
      </c>
      <c r="AY329" s="215" t="s">
        <v>381</v>
      </c>
    </row>
    <row r="330" spans="1:65" s="14" customFormat="1">
      <c r="B330" s="205"/>
      <c r="C330" s="206"/>
      <c r="D330" s="196" t="s">
        <v>391</v>
      </c>
      <c r="E330" s="207" t="s">
        <v>19</v>
      </c>
      <c r="F330" s="208" t="s">
        <v>2480</v>
      </c>
      <c r="G330" s="206"/>
      <c r="H330" s="209">
        <v>15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391</v>
      </c>
      <c r="AU330" s="215" t="s">
        <v>85</v>
      </c>
      <c r="AV330" s="14" t="s">
        <v>85</v>
      </c>
      <c r="AW330" s="14" t="s">
        <v>37</v>
      </c>
      <c r="AX330" s="14" t="s">
        <v>76</v>
      </c>
      <c r="AY330" s="215" t="s">
        <v>381</v>
      </c>
    </row>
    <row r="331" spans="1:65" s="14" customFormat="1">
      <c r="B331" s="205"/>
      <c r="C331" s="206"/>
      <c r="D331" s="196" t="s">
        <v>391</v>
      </c>
      <c r="E331" s="207" t="s">
        <v>19</v>
      </c>
      <c r="F331" s="208" t="s">
        <v>2481</v>
      </c>
      <c r="G331" s="206"/>
      <c r="H331" s="209">
        <v>6.8959999999999999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391</v>
      </c>
      <c r="AU331" s="215" t="s">
        <v>85</v>
      </c>
      <c r="AV331" s="14" t="s">
        <v>85</v>
      </c>
      <c r="AW331" s="14" t="s">
        <v>37</v>
      </c>
      <c r="AX331" s="14" t="s">
        <v>76</v>
      </c>
      <c r="AY331" s="215" t="s">
        <v>381</v>
      </c>
    </row>
    <row r="332" spans="1:65" s="15" customFormat="1">
      <c r="B332" s="216"/>
      <c r="C332" s="217"/>
      <c r="D332" s="196" t="s">
        <v>391</v>
      </c>
      <c r="E332" s="218" t="s">
        <v>2389</v>
      </c>
      <c r="F332" s="219" t="s">
        <v>394</v>
      </c>
      <c r="G332" s="217"/>
      <c r="H332" s="220">
        <v>42.735999999999997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391</v>
      </c>
      <c r="AU332" s="226" t="s">
        <v>85</v>
      </c>
      <c r="AV332" s="15" t="s">
        <v>389</v>
      </c>
      <c r="AW332" s="15" t="s">
        <v>37</v>
      </c>
      <c r="AX332" s="15" t="s">
        <v>83</v>
      </c>
      <c r="AY332" s="226" t="s">
        <v>381</v>
      </c>
    </row>
    <row r="333" spans="1:65" s="2" customFormat="1" ht="16.5" customHeight="1">
      <c r="A333" s="36"/>
      <c r="B333" s="37"/>
      <c r="C333" s="227" t="s">
        <v>751</v>
      </c>
      <c r="D333" s="227" t="s">
        <v>465</v>
      </c>
      <c r="E333" s="228" t="s">
        <v>846</v>
      </c>
      <c r="F333" s="229" t="s">
        <v>847</v>
      </c>
      <c r="G333" s="230" t="s">
        <v>411</v>
      </c>
      <c r="H333" s="231">
        <v>47.01</v>
      </c>
      <c r="I333" s="232"/>
      <c r="J333" s="233">
        <f>ROUND(I333*H333,2)</f>
        <v>0</v>
      </c>
      <c r="K333" s="229" t="s">
        <v>388</v>
      </c>
      <c r="L333" s="234"/>
      <c r="M333" s="235" t="s">
        <v>19</v>
      </c>
      <c r="N333" s="236" t="s">
        <v>47</v>
      </c>
      <c r="O333" s="66"/>
      <c r="P333" s="190">
        <f>O333*H333</f>
        <v>0</v>
      </c>
      <c r="Q333" s="190">
        <v>1.26E-2</v>
      </c>
      <c r="R333" s="190">
        <f>Q333*H333</f>
        <v>0.59232600000000002</v>
      </c>
      <c r="S333" s="190">
        <v>0</v>
      </c>
      <c r="T333" s="191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468</v>
      </c>
      <c r="AT333" s="192" t="s">
        <v>465</v>
      </c>
      <c r="AU333" s="192" t="s">
        <v>85</v>
      </c>
      <c r="AY333" s="19" t="s">
        <v>381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9" t="s">
        <v>83</v>
      </c>
      <c r="BK333" s="193">
        <f>ROUND(I333*H333,2)</f>
        <v>0</v>
      </c>
      <c r="BL333" s="19" t="s">
        <v>454</v>
      </c>
      <c r="BM333" s="192" t="s">
        <v>848</v>
      </c>
    </row>
    <row r="334" spans="1:65" s="14" customFormat="1">
      <c r="B334" s="205"/>
      <c r="C334" s="206"/>
      <c r="D334" s="196" t="s">
        <v>391</v>
      </c>
      <c r="E334" s="206"/>
      <c r="F334" s="208" t="s">
        <v>2482</v>
      </c>
      <c r="G334" s="206"/>
      <c r="H334" s="209">
        <v>47.01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391</v>
      </c>
      <c r="AU334" s="215" t="s">
        <v>85</v>
      </c>
      <c r="AV334" s="14" t="s">
        <v>85</v>
      </c>
      <c r="AW334" s="14" t="s">
        <v>4</v>
      </c>
      <c r="AX334" s="14" t="s">
        <v>83</v>
      </c>
      <c r="AY334" s="215" t="s">
        <v>381</v>
      </c>
    </row>
    <row r="335" spans="1:65" s="2" customFormat="1" ht="24.2" customHeight="1">
      <c r="A335" s="36"/>
      <c r="B335" s="37"/>
      <c r="C335" s="181" t="s">
        <v>756</v>
      </c>
      <c r="D335" s="181" t="s">
        <v>384</v>
      </c>
      <c r="E335" s="182" t="s">
        <v>861</v>
      </c>
      <c r="F335" s="183" t="s">
        <v>862</v>
      </c>
      <c r="G335" s="184" t="s">
        <v>411</v>
      </c>
      <c r="H335" s="185">
        <v>1.62</v>
      </c>
      <c r="I335" s="186"/>
      <c r="J335" s="187">
        <f>ROUND(I335*H335,2)</f>
        <v>0</v>
      </c>
      <c r="K335" s="183" t="s">
        <v>388</v>
      </c>
      <c r="L335" s="41"/>
      <c r="M335" s="188" t="s">
        <v>19</v>
      </c>
      <c r="N335" s="189" t="s">
        <v>47</v>
      </c>
      <c r="O335" s="66"/>
      <c r="P335" s="190">
        <f>O335*H335</f>
        <v>0</v>
      </c>
      <c r="Q335" s="190">
        <v>5.8E-4</v>
      </c>
      <c r="R335" s="190">
        <f>Q335*H335</f>
        <v>9.3960000000000007E-4</v>
      </c>
      <c r="S335" s="190">
        <v>0</v>
      </c>
      <c r="T335" s="191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85</v>
      </c>
      <c r="AY335" s="19" t="s">
        <v>381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9" t="s">
        <v>83</v>
      </c>
      <c r="BK335" s="193">
        <f>ROUND(I335*H335,2)</f>
        <v>0</v>
      </c>
      <c r="BL335" s="19" t="s">
        <v>454</v>
      </c>
      <c r="BM335" s="192" t="s">
        <v>863</v>
      </c>
    </row>
    <row r="336" spans="1:65" s="13" customFormat="1">
      <c r="B336" s="194"/>
      <c r="C336" s="195"/>
      <c r="D336" s="196" t="s">
        <v>391</v>
      </c>
      <c r="E336" s="197" t="s">
        <v>19</v>
      </c>
      <c r="F336" s="198" t="s">
        <v>864</v>
      </c>
      <c r="G336" s="195"/>
      <c r="H336" s="197" t="s">
        <v>19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391</v>
      </c>
      <c r="AU336" s="204" t="s">
        <v>85</v>
      </c>
      <c r="AV336" s="13" t="s">
        <v>83</v>
      </c>
      <c r="AW336" s="13" t="s">
        <v>37</v>
      </c>
      <c r="AX336" s="13" t="s">
        <v>76</v>
      </c>
      <c r="AY336" s="204" t="s">
        <v>381</v>
      </c>
    </row>
    <row r="337" spans="1:65" s="14" customFormat="1">
      <c r="B337" s="205"/>
      <c r="C337" s="206"/>
      <c r="D337" s="196" t="s">
        <v>391</v>
      </c>
      <c r="E337" s="207" t="s">
        <v>19</v>
      </c>
      <c r="F337" s="208" t="s">
        <v>2483</v>
      </c>
      <c r="G337" s="206"/>
      <c r="H337" s="209">
        <v>1.62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391</v>
      </c>
      <c r="AU337" s="215" t="s">
        <v>85</v>
      </c>
      <c r="AV337" s="14" t="s">
        <v>85</v>
      </c>
      <c r="AW337" s="14" t="s">
        <v>37</v>
      </c>
      <c r="AX337" s="14" t="s">
        <v>76</v>
      </c>
      <c r="AY337" s="215" t="s">
        <v>381</v>
      </c>
    </row>
    <row r="338" spans="1:65" s="15" customFormat="1">
      <c r="B338" s="216"/>
      <c r="C338" s="217"/>
      <c r="D338" s="196" t="s">
        <v>391</v>
      </c>
      <c r="E338" s="218" t="s">
        <v>19</v>
      </c>
      <c r="F338" s="219" t="s">
        <v>394</v>
      </c>
      <c r="G338" s="217"/>
      <c r="H338" s="220">
        <v>1.62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391</v>
      </c>
      <c r="AU338" s="226" t="s">
        <v>85</v>
      </c>
      <c r="AV338" s="15" t="s">
        <v>389</v>
      </c>
      <c r="AW338" s="15" t="s">
        <v>37</v>
      </c>
      <c r="AX338" s="15" t="s">
        <v>83</v>
      </c>
      <c r="AY338" s="226" t="s">
        <v>381</v>
      </c>
    </row>
    <row r="339" spans="1:65" s="2" customFormat="1" ht="24.2" customHeight="1">
      <c r="A339" s="36"/>
      <c r="B339" s="37"/>
      <c r="C339" s="227" t="s">
        <v>762</v>
      </c>
      <c r="D339" s="227" t="s">
        <v>465</v>
      </c>
      <c r="E339" s="228" t="s">
        <v>867</v>
      </c>
      <c r="F339" s="229" t="s">
        <v>868</v>
      </c>
      <c r="G339" s="230" t="s">
        <v>411</v>
      </c>
      <c r="H339" s="231">
        <v>1.782</v>
      </c>
      <c r="I339" s="232"/>
      <c r="J339" s="233">
        <f>ROUND(I339*H339,2)</f>
        <v>0</v>
      </c>
      <c r="K339" s="229" t="s">
        <v>388</v>
      </c>
      <c r="L339" s="234"/>
      <c r="M339" s="235" t="s">
        <v>19</v>
      </c>
      <c r="N339" s="236" t="s">
        <v>47</v>
      </c>
      <c r="O339" s="66"/>
      <c r="P339" s="190">
        <f>O339*H339</f>
        <v>0</v>
      </c>
      <c r="Q339" s="190">
        <v>1.2E-2</v>
      </c>
      <c r="R339" s="190">
        <f>Q339*H339</f>
        <v>2.1384E-2</v>
      </c>
      <c r="S339" s="190">
        <v>0</v>
      </c>
      <c r="T339" s="191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468</v>
      </c>
      <c r="AT339" s="192" t="s">
        <v>465</v>
      </c>
      <c r="AU339" s="192" t="s">
        <v>85</v>
      </c>
      <c r="AY339" s="19" t="s">
        <v>381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9" t="s">
        <v>83</v>
      </c>
      <c r="BK339" s="193">
        <f>ROUND(I339*H339,2)</f>
        <v>0</v>
      </c>
      <c r="BL339" s="19" t="s">
        <v>454</v>
      </c>
      <c r="BM339" s="192" t="s">
        <v>869</v>
      </c>
    </row>
    <row r="340" spans="1:65" s="14" customFormat="1">
      <c r="B340" s="205"/>
      <c r="C340" s="206"/>
      <c r="D340" s="196" t="s">
        <v>391</v>
      </c>
      <c r="E340" s="206"/>
      <c r="F340" s="208" t="s">
        <v>2484</v>
      </c>
      <c r="G340" s="206"/>
      <c r="H340" s="209">
        <v>1.782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391</v>
      </c>
      <c r="AU340" s="215" t="s">
        <v>85</v>
      </c>
      <c r="AV340" s="14" t="s">
        <v>85</v>
      </c>
      <c r="AW340" s="14" t="s">
        <v>4</v>
      </c>
      <c r="AX340" s="14" t="s">
        <v>83</v>
      </c>
      <c r="AY340" s="215" t="s">
        <v>381</v>
      </c>
    </row>
    <row r="341" spans="1:65" s="2" customFormat="1" ht="24.2" customHeight="1">
      <c r="A341" s="36"/>
      <c r="B341" s="37"/>
      <c r="C341" s="181" t="s">
        <v>768</v>
      </c>
      <c r="D341" s="181" t="s">
        <v>384</v>
      </c>
      <c r="E341" s="182" t="s">
        <v>872</v>
      </c>
      <c r="F341" s="183" t="s">
        <v>873</v>
      </c>
      <c r="G341" s="184" t="s">
        <v>422</v>
      </c>
      <c r="H341" s="185">
        <v>22.23</v>
      </c>
      <c r="I341" s="186"/>
      <c r="J341" s="187">
        <f>ROUND(I341*H341,2)</f>
        <v>0</v>
      </c>
      <c r="K341" s="183" t="s">
        <v>388</v>
      </c>
      <c r="L341" s="41"/>
      <c r="M341" s="188" t="s">
        <v>19</v>
      </c>
      <c r="N341" s="189" t="s">
        <v>47</v>
      </c>
      <c r="O341" s="66"/>
      <c r="P341" s="190">
        <f>O341*H341</f>
        <v>0</v>
      </c>
      <c r="Q341" s="190">
        <v>5.0000000000000001E-4</v>
      </c>
      <c r="R341" s="190">
        <f>Q341*H341</f>
        <v>1.1115E-2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454</v>
      </c>
      <c r="AT341" s="192" t="s">
        <v>384</v>
      </c>
      <c r="AU341" s="192" t="s">
        <v>85</v>
      </c>
      <c r="AY341" s="19" t="s">
        <v>381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83</v>
      </c>
      <c r="BK341" s="193">
        <f>ROUND(I341*H341,2)</f>
        <v>0</v>
      </c>
      <c r="BL341" s="19" t="s">
        <v>454</v>
      </c>
      <c r="BM341" s="192" t="s">
        <v>874</v>
      </c>
    </row>
    <row r="342" spans="1:65" s="13" customFormat="1">
      <c r="B342" s="194"/>
      <c r="C342" s="195"/>
      <c r="D342" s="196" t="s">
        <v>391</v>
      </c>
      <c r="E342" s="197" t="s">
        <v>19</v>
      </c>
      <c r="F342" s="198" t="s">
        <v>875</v>
      </c>
      <c r="G342" s="195"/>
      <c r="H342" s="197" t="s">
        <v>19</v>
      </c>
      <c r="I342" s="199"/>
      <c r="J342" s="195"/>
      <c r="K342" s="195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391</v>
      </c>
      <c r="AU342" s="204" t="s">
        <v>85</v>
      </c>
      <c r="AV342" s="13" t="s">
        <v>83</v>
      </c>
      <c r="AW342" s="13" t="s">
        <v>37</v>
      </c>
      <c r="AX342" s="13" t="s">
        <v>76</v>
      </c>
      <c r="AY342" s="204" t="s">
        <v>381</v>
      </c>
    </row>
    <row r="343" spans="1:65" s="14" customFormat="1">
      <c r="B343" s="205"/>
      <c r="C343" s="206"/>
      <c r="D343" s="196" t="s">
        <v>391</v>
      </c>
      <c r="E343" s="207" t="s">
        <v>19</v>
      </c>
      <c r="F343" s="208" t="s">
        <v>2485</v>
      </c>
      <c r="G343" s="206"/>
      <c r="H343" s="209">
        <v>10.42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391</v>
      </c>
      <c r="AU343" s="215" t="s">
        <v>85</v>
      </c>
      <c r="AV343" s="14" t="s">
        <v>85</v>
      </c>
      <c r="AW343" s="14" t="s">
        <v>37</v>
      </c>
      <c r="AX343" s="14" t="s">
        <v>76</v>
      </c>
      <c r="AY343" s="215" t="s">
        <v>381</v>
      </c>
    </row>
    <row r="344" spans="1:65" s="14" customFormat="1">
      <c r="B344" s="205"/>
      <c r="C344" s="206"/>
      <c r="D344" s="196" t="s">
        <v>391</v>
      </c>
      <c r="E344" s="207" t="s">
        <v>19</v>
      </c>
      <c r="F344" s="208" t="s">
        <v>2486</v>
      </c>
      <c r="G344" s="206"/>
      <c r="H344" s="209">
        <v>7.5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391</v>
      </c>
      <c r="AU344" s="215" t="s">
        <v>85</v>
      </c>
      <c r="AV344" s="14" t="s">
        <v>85</v>
      </c>
      <c r="AW344" s="14" t="s">
        <v>37</v>
      </c>
      <c r="AX344" s="14" t="s">
        <v>76</v>
      </c>
      <c r="AY344" s="215" t="s">
        <v>381</v>
      </c>
    </row>
    <row r="345" spans="1:65" s="14" customFormat="1">
      <c r="B345" s="205"/>
      <c r="C345" s="206"/>
      <c r="D345" s="196" t="s">
        <v>391</v>
      </c>
      <c r="E345" s="207" t="s">
        <v>19</v>
      </c>
      <c r="F345" s="208" t="s">
        <v>2487</v>
      </c>
      <c r="G345" s="206"/>
      <c r="H345" s="209">
        <v>4.3099999999999996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391</v>
      </c>
      <c r="AU345" s="215" t="s">
        <v>85</v>
      </c>
      <c r="AV345" s="14" t="s">
        <v>85</v>
      </c>
      <c r="AW345" s="14" t="s">
        <v>37</v>
      </c>
      <c r="AX345" s="14" t="s">
        <v>76</v>
      </c>
      <c r="AY345" s="215" t="s">
        <v>381</v>
      </c>
    </row>
    <row r="346" spans="1:65" s="15" customFormat="1">
      <c r="B346" s="216"/>
      <c r="C346" s="217"/>
      <c r="D346" s="196" t="s">
        <v>391</v>
      </c>
      <c r="E346" s="218" t="s">
        <v>19</v>
      </c>
      <c r="F346" s="219" t="s">
        <v>394</v>
      </c>
      <c r="G346" s="217"/>
      <c r="H346" s="220">
        <v>22.23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391</v>
      </c>
      <c r="AU346" s="226" t="s">
        <v>85</v>
      </c>
      <c r="AV346" s="15" t="s">
        <v>389</v>
      </c>
      <c r="AW346" s="15" t="s">
        <v>37</v>
      </c>
      <c r="AX346" s="15" t="s">
        <v>83</v>
      </c>
      <c r="AY346" s="226" t="s">
        <v>381</v>
      </c>
    </row>
    <row r="347" spans="1:65" s="2" customFormat="1" ht="24.2" customHeight="1">
      <c r="A347" s="36"/>
      <c r="B347" s="37"/>
      <c r="C347" s="181" t="s">
        <v>773</v>
      </c>
      <c r="D347" s="181" t="s">
        <v>384</v>
      </c>
      <c r="E347" s="182" t="s">
        <v>884</v>
      </c>
      <c r="F347" s="183" t="s">
        <v>885</v>
      </c>
      <c r="G347" s="184" t="s">
        <v>422</v>
      </c>
      <c r="H347" s="185">
        <v>30.8</v>
      </c>
      <c r="I347" s="186"/>
      <c r="J347" s="187">
        <f>ROUND(I347*H347,2)</f>
        <v>0</v>
      </c>
      <c r="K347" s="183" t="s">
        <v>388</v>
      </c>
      <c r="L347" s="41"/>
      <c r="M347" s="188" t="s">
        <v>19</v>
      </c>
      <c r="N347" s="189" t="s">
        <v>47</v>
      </c>
      <c r="O347" s="66"/>
      <c r="P347" s="190">
        <f>O347*H347</f>
        <v>0</v>
      </c>
      <c r="Q347" s="190">
        <v>3.0000000000000001E-5</v>
      </c>
      <c r="R347" s="190">
        <f>Q347*H347</f>
        <v>9.2400000000000002E-4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85</v>
      </c>
      <c r="AY347" s="19" t="s">
        <v>381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83</v>
      </c>
      <c r="BK347" s="193">
        <f>ROUND(I347*H347,2)</f>
        <v>0</v>
      </c>
      <c r="BL347" s="19" t="s">
        <v>454</v>
      </c>
      <c r="BM347" s="192" t="s">
        <v>886</v>
      </c>
    </row>
    <row r="348" spans="1:65" s="13" customFormat="1">
      <c r="B348" s="194"/>
      <c r="C348" s="195"/>
      <c r="D348" s="196" t="s">
        <v>391</v>
      </c>
      <c r="E348" s="197" t="s">
        <v>19</v>
      </c>
      <c r="F348" s="198" t="s">
        <v>887</v>
      </c>
      <c r="G348" s="195"/>
      <c r="H348" s="197" t="s">
        <v>19</v>
      </c>
      <c r="I348" s="199"/>
      <c r="J348" s="195"/>
      <c r="K348" s="195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391</v>
      </c>
      <c r="AU348" s="204" t="s">
        <v>85</v>
      </c>
      <c r="AV348" s="13" t="s">
        <v>83</v>
      </c>
      <c r="AW348" s="13" t="s">
        <v>37</v>
      </c>
      <c r="AX348" s="13" t="s">
        <v>76</v>
      </c>
      <c r="AY348" s="204" t="s">
        <v>381</v>
      </c>
    </row>
    <row r="349" spans="1:65" s="14" customFormat="1">
      <c r="B349" s="205"/>
      <c r="C349" s="206"/>
      <c r="D349" s="196" t="s">
        <v>391</v>
      </c>
      <c r="E349" s="207" t="s">
        <v>19</v>
      </c>
      <c r="F349" s="208" t="s">
        <v>2488</v>
      </c>
      <c r="G349" s="206"/>
      <c r="H349" s="209">
        <v>30.8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391</v>
      </c>
      <c r="AU349" s="215" t="s">
        <v>85</v>
      </c>
      <c r="AV349" s="14" t="s">
        <v>85</v>
      </c>
      <c r="AW349" s="14" t="s">
        <v>37</v>
      </c>
      <c r="AX349" s="14" t="s">
        <v>76</v>
      </c>
      <c r="AY349" s="215" t="s">
        <v>381</v>
      </c>
    </row>
    <row r="350" spans="1:65" s="15" customFormat="1">
      <c r="B350" s="216"/>
      <c r="C350" s="217"/>
      <c r="D350" s="196" t="s">
        <v>391</v>
      </c>
      <c r="E350" s="218" t="s">
        <v>19</v>
      </c>
      <c r="F350" s="219" t="s">
        <v>394</v>
      </c>
      <c r="G350" s="217"/>
      <c r="H350" s="220">
        <v>30.8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391</v>
      </c>
      <c r="AU350" s="226" t="s">
        <v>85</v>
      </c>
      <c r="AV350" s="15" t="s">
        <v>389</v>
      </c>
      <c r="AW350" s="15" t="s">
        <v>37</v>
      </c>
      <c r="AX350" s="15" t="s">
        <v>83</v>
      </c>
      <c r="AY350" s="226" t="s">
        <v>381</v>
      </c>
    </row>
    <row r="351" spans="1:65" s="2" customFormat="1" ht="44.25" customHeight="1">
      <c r="A351" s="36"/>
      <c r="B351" s="37"/>
      <c r="C351" s="181" t="s">
        <v>781</v>
      </c>
      <c r="D351" s="181" t="s">
        <v>384</v>
      </c>
      <c r="E351" s="182" t="s">
        <v>890</v>
      </c>
      <c r="F351" s="183" t="s">
        <v>891</v>
      </c>
      <c r="G351" s="184" t="s">
        <v>404</v>
      </c>
      <c r="H351" s="185">
        <v>0.86199999999999999</v>
      </c>
      <c r="I351" s="186"/>
      <c r="J351" s="187">
        <f>ROUND(I351*H351,2)</f>
        <v>0</v>
      </c>
      <c r="K351" s="183" t="s">
        <v>388</v>
      </c>
      <c r="L351" s="41"/>
      <c r="M351" s="188" t="s">
        <v>19</v>
      </c>
      <c r="N351" s="189" t="s">
        <v>47</v>
      </c>
      <c r="O351" s="66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85</v>
      </c>
      <c r="AY351" s="19" t="s">
        <v>381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9" t="s">
        <v>83</v>
      </c>
      <c r="BK351" s="193">
        <f>ROUND(I351*H351,2)</f>
        <v>0</v>
      </c>
      <c r="BL351" s="19" t="s">
        <v>454</v>
      </c>
      <c r="BM351" s="192" t="s">
        <v>892</v>
      </c>
    </row>
    <row r="352" spans="1:65" s="12" customFormat="1" ht="22.9" customHeight="1">
      <c r="B352" s="165"/>
      <c r="C352" s="166"/>
      <c r="D352" s="167" t="s">
        <v>75</v>
      </c>
      <c r="E352" s="179" t="s">
        <v>893</v>
      </c>
      <c r="F352" s="179" t="s">
        <v>894</v>
      </c>
      <c r="G352" s="166"/>
      <c r="H352" s="166"/>
      <c r="I352" s="169"/>
      <c r="J352" s="180">
        <f>BK352</f>
        <v>0</v>
      </c>
      <c r="K352" s="166"/>
      <c r="L352" s="171"/>
      <c r="M352" s="172"/>
      <c r="N352" s="173"/>
      <c r="O352" s="173"/>
      <c r="P352" s="174">
        <f>SUM(P353:P362)</f>
        <v>0</v>
      </c>
      <c r="Q352" s="173"/>
      <c r="R352" s="174">
        <f>SUM(R353:R362)</f>
        <v>2.1382199999999997E-2</v>
      </c>
      <c r="S352" s="173"/>
      <c r="T352" s="175">
        <f>SUM(T353:T362)</f>
        <v>0</v>
      </c>
      <c r="AR352" s="176" t="s">
        <v>85</v>
      </c>
      <c r="AT352" s="177" t="s">
        <v>75</v>
      </c>
      <c r="AU352" s="177" t="s">
        <v>83</v>
      </c>
      <c r="AY352" s="176" t="s">
        <v>381</v>
      </c>
      <c r="BK352" s="178">
        <f>SUM(BK353:BK362)</f>
        <v>0</v>
      </c>
    </row>
    <row r="353" spans="1:65" s="2" customFormat="1" ht="21.75" customHeight="1">
      <c r="A353" s="36"/>
      <c r="B353" s="37"/>
      <c r="C353" s="181" t="s">
        <v>786</v>
      </c>
      <c r="D353" s="181" t="s">
        <v>384</v>
      </c>
      <c r="E353" s="182" t="s">
        <v>896</v>
      </c>
      <c r="F353" s="183" t="s">
        <v>897</v>
      </c>
      <c r="G353" s="184" t="s">
        <v>411</v>
      </c>
      <c r="H353" s="185">
        <v>50.91</v>
      </c>
      <c r="I353" s="186"/>
      <c r="J353" s="187">
        <f>ROUND(I353*H353,2)</f>
        <v>0</v>
      </c>
      <c r="K353" s="183" t="s">
        <v>388</v>
      </c>
      <c r="L353" s="41"/>
      <c r="M353" s="188" t="s">
        <v>19</v>
      </c>
      <c r="N353" s="189" t="s">
        <v>47</v>
      </c>
      <c r="O353" s="66"/>
      <c r="P353" s="190">
        <f>O353*H353</f>
        <v>0</v>
      </c>
      <c r="Q353" s="190">
        <v>2.5000000000000001E-4</v>
      </c>
      <c r="R353" s="190">
        <f>Q353*H353</f>
        <v>1.2727499999999999E-2</v>
      </c>
      <c r="S353" s="190">
        <v>0</v>
      </c>
      <c r="T353" s="191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85</v>
      </c>
      <c r="AY353" s="19" t="s">
        <v>381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9" t="s">
        <v>83</v>
      </c>
      <c r="BK353" s="193">
        <f>ROUND(I353*H353,2)</f>
        <v>0</v>
      </c>
      <c r="BL353" s="19" t="s">
        <v>454</v>
      </c>
      <c r="BM353" s="192" t="s">
        <v>898</v>
      </c>
    </row>
    <row r="354" spans="1:65" s="13" customFormat="1">
      <c r="B354" s="194"/>
      <c r="C354" s="195"/>
      <c r="D354" s="196" t="s">
        <v>391</v>
      </c>
      <c r="E354" s="197" t="s">
        <v>19</v>
      </c>
      <c r="F354" s="198" t="s">
        <v>456</v>
      </c>
      <c r="G354" s="195"/>
      <c r="H354" s="197" t="s">
        <v>19</v>
      </c>
      <c r="I354" s="199"/>
      <c r="J354" s="195"/>
      <c r="K354" s="195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391</v>
      </c>
      <c r="AU354" s="204" t="s">
        <v>85</v>
      </c>
      <c r="AV354" s="13" t="s">
        <v>83</v>
      </c>
      <c r="AW354" s="13" t="s">
        <v>37</v>
      </c>
      <c r="AX354" s="13" t="s">
        <v>76</v>
      </c>
      <c r="AY354" s="204" t="s">
        <v>381</v>
      </c>
    </row>
    <row r="355" spans="1:65" s="14" customFormat="1">
      <c r="B355" s="205"/>
      <c r="C355" s="206"/>
      <c r="D355" s="196" t="s">
        <v>391</v>
      </c>
      <c r="E355" s="207" t="s">
        <v>19</v>
      </c>
      <c r="F355" s="208" t="s">
        <v>340</v>
      </c>
      <c r="G355" s="206"/>
      <c r="H355" s="209">
        <v>40.67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391</v>
      </c>
      <c r="AU355" s="215" t="s">
        <v>85</v>
      </c>
      <c r="AV355" s="14" t="s">
        <v>85</v>
      </c>
      <c r="AW355" s="14" t="s">
        <v>37</v>
      </c>
      <c r="AX355" s="14" t="s">
        <v>76</v>
      </c>
      <c r="AY355" s="215" t="s">
        <v>381</v>
      </c>
    </row>
    <row r="356" spans="1:65" s="14" customFormat="1">
      <c r="B356" s="205"/>
      <c r="C356" s="206"/>
      <c r="D356" s="196" t="s">
        <v>391</v>
      </c>
      <c r="E356" s="207" t="s">
        <v>19</v>
      </c>
      <c r="F356" s="208" t="s">
        <v>2400</v>
      </c>
      <c r="G356" s="206"/>
      <c r="H356" s="209">
        <v>10.24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391</v>
      </c>
      <c r="AU356" s="215" t="s">
        <v>85</v>
      </c>
      <c r="AV356" s="14" t="s">
        <v>85</v>
      </c>
      <c r="AW356" s="14" t="s">
        <v>37</v>
      </c>
      <c r="AX356" s="14" t="s">
        <v>76</v>
      </c>
      <c r="AY356" s="215" t="s">
        <v>381</v>
      </c>
    </row>
    <row r="357" spans="1:65" s="15" customFormat="1">
      <c r="B357" s="216"/>
      <c r="C357" s="217"/>
      <c r="D357" s="196" t="s">
        <v>391</v>
      </c>
      <c r="E357" s="218" t="s">
        <v>19</v>
      </c>
      <c r="F357" s="219" t="s">
        <v>394</v>
      </c>
      <c r="G357" s="217"/>
      <c r="H357" s="220">
        <v>50.91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391</v>
      </c>
      <c r="AU357" s="226" t="s">
        <v>85</v>
      </c>
      <c r="AV357" s="15" t="s">
        <v>389</v>
      </c>
      <c r="AW357" s="15" t="s">
        <v>37</v>
      </c>
      <c r="AX357" s="15" t="s">
        <v>83</v>
      </c>
      <c r="AY357" s="226" t="s">
        <v>381</v>
      </c>
    </row>
    <row r="358" spans="1:65" s="2" customFormat="1" ht="24.2" customHeight="1">
      <c r="A358" s="36"/>
      <c r="B358" s="37"/>
      <c r="C358" s="181" t="s">
        <v>792</v>
      </c>
      <c r="D358" s="181" t="s">
        <v>384</v>
      </c>
      <c r="E358" s="182" t="s">
        <v>900</v>
      </c>
      <c r="F358" s="183" t="s">
        <v>901</v>
      </c>
      <c r="G358" s="184" t="s">
        <v>411</v>
      </c>
      <c r="H358" s="185">
        <v>50.91</v>
      </c>
      <c r="I358" s="186"/>
      <c r="J358" s="187">
        <f>ROUND(I358*H358,2)</f>
        <v>0</v>
      </c>
      <c r="K358" s="183" t="s">
        <v>388</v>
      </c>
      <c r="L358" s="41"/>
      <c r="M358" s="188" t="s">
        <v>19</v>
      </c>
      <c r="N358" s="189" t="s">
        <v>47</v>
      </c>
      <c r="O358" s="66"/>
      <c r="P358" s="190">
        <f>O358*H358</f>
        <v>0</v>
      </c>
      <c r="Q358" s="190">
        <v>1.7000000000000001E-4</v>
      </c>
      <c r="R358" s="190">
        <f>Q358*H358</f>
        <v>8.6546999999999995E-3</v>
      </c>
      <c r="S358" s="190">
        <v>0</v>
      </c>
      <c r="T358" s="191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454</v>
      </c>
      <c r="AT358" s="192" t="s">
        <v>384</v>
      </c>
      <c r="AU358" s="192" t="s">
        <v>85</v>
      </c>
      <c r="AY358" s="19" t="s">
        <v>381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9" t="s">
        <v>83</v>
      </c>
      <c r="BK358" s="193">
        <f>ROUND(I358*H358,2)</f>
        <v>0</v>
      </c>
      <c r="BL358" s="19" t="s">
        <v>454</v>
      </c>
      <c r="BM358" s="192" t="s">
        <v>902</v>
      </c>
    </row>
    <row r="359" spans="1:65" s="13" customFormat="1">
      <c r="B359" s="194"/>
      <c r="C359" s="195"/>
      <c r="D359" s="196" t="s">
        <v>391</v>
      </c>
      <c r="E359" s="197" t="s">
        <v>19</v>
      </c>
      <c r="F359" s="198" t="s">
        <v>903</v>
      </c>
      <c r="G359" s="195"/>
      <c r="H359" s="197" t="s">
        <v>19</v>
      </c>
      <c r="I359" s="199"/>
      <c r="J359" s="195"/>
      <c r="K359" s="195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391</v>
      </c>
      <c r="AU359" s="204" t="s">
        <v>85</v>
      </c>
      <c r="AV359" s="13" t="s">
        <v>83</v>
      </c>
      <c r="AW359" s="13" t="s">
        <v>37</v>
      </c>
      <c r="AX359" s="13" t="s">
        <v>76</v>
      </c>
      <c r="AY359" s="204" t="s">
        <v>381</v>
      </c>
    </row>
    <row r="360" spans="1:65" s="14" customFormat="1">
      <c r="B360" s="205"/>
      <c r="C360" s="206"/>
      <c r="D360" s="196" t="s">
        <v>391</v>
      </c>
      <c r="E360" s="207" t="s">
        <v>19</v>
      </c>
      <c r="F360" s="208" t="s">
        <v>340</v>
      </c>
      <c r="G360" s="206"/>
      <c r="H360" s="209">
        <v>40.67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391</v>
      </c>
      <c r="AU360" s="215" t="s">
        <v>85</v>
      </c>
      <c r="AV360" s="14" t="s">
        <v>85</v>
      </c>
      <c r="AW360" s="14" t="s">
        <v>37</v>
      </c>
      <c r="AX360" s="14" t="s">
        <v>76</v>
      </c>
      <c r="AY360" s="215" t="s">
        <v>381</v>
      </c>
    </row>
    <row r="361" spans="1:65" s="14" customFormat="1">
      <c r="B361" s="205"/>
      <c r="C361" s="206"/>
      <c r="D361" s="196" t="s">
        <v>391</v>
      </c>
      <c r="E361" s="207" t="s">
        <v>19</v>
      </c>
      <c r="F361" s="208" t="s">
        <v>2400</v>
      </c>
      <c r="G361" s="206"/>
      <c r="H361" s="209">
        <v>10.24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391</v>
      </c>
      <c r="AU361" s="215" t="s">
        <v>85</v>
      </c>
      <c r="AV361" s="14" t="s">
        <v>85</v>
      </c>
      <c r="AW361" s="14" t="s">
        <v>37</v>
      </c>
      <c r="AX361" s="14" t="s">
        <v>76</v>
      </c>
      <c r="AY361" s="215" t="s">
        <v>381</v>
      </c>
    </row>
    <row r="362" spans="1:65" s="15" customFormat="1">
      <c r="B362" s="216"/>
      <c r="C362" s="217"/>
      <c r="D362" s="196" t="s">
        <v>391</v>
      </c>
      <c r="E362" s="218" t="s">
        <v>19</v>
      </c>
      <c r="F362" s="219" t="s">
        <v>394</v>
      </c>
      <c r="G362" s="217"/>
      <c r="H362" s="220">
        <v>50.91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391</v>
      </c>
      <c r="AU362" s="226" t="s">
        <v>85</v>
      </c>
      <c r="AV362" s="15" t="s">
        <v>389</v>
      </c>
      <c r="AW362" s="15" t="s">
        <v>37</v>
      </c>
      <c r="AX362" s="15" t="s">
        <v>83</v>
      </c>
      <c r="AY362" s="226" t="s">
        <v>381</v>
      </c>
    </row>
    <row r="363" spans="1:65" s="12" customFormat="1" ht="22.9" customHeight="1">
      <c r="B363" s="165"/>
      <c r="C363" s="166"/>
      <c r="D363" s="167" t="s">
        <v>75</v>
      </c>
      <c r="E363" s="179" t="s">
        <v>904</v>
      </c>
      <c r="F363" s="179" t="s">
        <v>905</v>
      </c>
      <c r="G363" s="166"/>
      <c r="H363" s="166"/>
      <c r="I363" s="169"/>
      <c r="J363" s="180">
        <f>BK363</f>
        <v>0</v>
      </c>
      <c r="K363" s="166"/>
      <c r="L363" s="171"/>
      <c r="M363" s="172"/>
      <c r="N363" s="173"/>
      <c r="O363" s="173"/>
      <c r="P363" s="174">
        <f>SUM(P364:P376)</f>
        <v>0</v>
      </c>
      <c r="Q363" s="173"/>
      <c r="R363" s="174">
        <f>SUM(R364:R376)</f>
        <v>0.12509976</v>
      </c>
      <c r="S363" s="173"/>
      <c r="T363" s="175">
        <f>SUM(T364:T376)</f>
        <v>0</v>
      </c>
      <c r="AR363" s="176" t="s">
        <v>85</v>
      </c>
      <c r="AT363" s="177" t="s">
        <v>75</v>
      </c>
      <c r="AU363" s="177" t="s">
        <v>83</v>
      </c>
      <c r="AY363" s="176" t="s">
        <v>381</v>
      </c>
      <c r="BK363" s="178">
        <f>SUM(BK364:BK376)</f>
        <v>0</v>
      </c>
    </row>
    <row r="364" spans="1:65" s="2" customFormat="1" ht="24.2" customHeight="1">
      <c r="A364" s="36"/>
      <c r="B364" s="37"/>
      <c r="C364" s="181" t="s">
        <v>797</v>
      </c>
      <c r="D364" s="181" t="s">
        <v>384</v>
      </c>
      <c r="E364" s="182" t="s">
        <v>907</v>
      </c>
      <c r="F364" s="183" t="s">
        <v>908</v>
      </c>
      <c r="G364" s="184" t="s">
        <v>411</v>
      </c>
      <c r="H364" s="185">
        <v>271.95600000000002</v>
      </c>
      <c r="I364" s="186"/>
      <c r="J364" s="187">
        <f>ROUND(I364*H364,2)</f>
        <v>0</v>
      </c>
      <c r="K364" s="183" t="s">
        <v>388</v>
      </c>
      <c r="L364" s="41"/>
      <c r="M364" s="188" t="s">
        <v>19</v>
      </c>
      <c r="N364" s="189" t="s">
        <v>47</v>
      </c>
      <c r="O364" s="66"/>
      <c r="P364" s="190">
        <f>O364*H364</f>
        <v>0</v>
      </c>
      <c r="Q364" s="190">
        <v>2.0000000000000001E-4</v>
      </c>
      <c r="R364" s="190">
        <f>Q364*H364</f>
        <v>5.4391200000000008E-2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85</v>
      </c>
      <c r="AY364" s="19" t="s">
        <v>381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83</v>
      </c>
      <c r="BK364" s="193">
        <f>ROUND(I364*H364,2)</f>
        <v>0</v>
      </c>
      <c r="BL364" s="19" t="s">
        <v>454</v>
      </c>
      <c r="BM364" s="192" t="s">
        <v>909</v>
      </c>
    </row>
    <row r="365" spans="1:65" s="13" customFormat="1">
      <c r="B365" s="194"/>
      <c r="C365" s="195"/>
      <c r="D365" s="196" t="s">
        <v>391</v>
      </c>
      <c r="E365" s="197" t="s">
        <v>19</v>
      </c>
      <c r="F365" s="198" t="s">
        <v>910</v>
      </c>
      <c r="G365" s="195"/>
      <c r="H365" s="197" t="s">
        <v>19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391</v>
      </c>
      <c r="AU365" s="204" t="s">
        <v>85</v>
      </c>
      <c r="AV365" s="13" t="s">
        <v>83</v>
      </c>
      <c r="AW365" s="13" t="s">
        <v>37</v>
      </c>
      <c r="AX365" s="13" t="s">
        <v>76</v>
      </c>
      <c r="AY365" s="204" t="s">
        <v>381</v>
      </c>
    </row>
    <row r="366" spans="1:65" s="14" customFormat="1">
      <c r="B366" s="205"/>
      <c r="C366" s="206"/>
      <c r="D366" s="196" t="s">
        <v>391</v>
      </c>
      <c r="E366" s="207" t="s">
        <v>19</v>
      </c>
      <c r="F366" s="208" t="s">
        <v>320</v>
      </c>
      <c r="G366" s="206"/>
      <c r="H366" s="209">
        <v>271.95600000000002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391</v>
      </c>
      <c r="AU366" s="215" t="s">
        <v>85</v>
      </c>
      <c r="AV366" s="14" t="s">
        <v>85</v>
      </c>
      <c r="AW366" s="14" t="s">
        <v>37</v>
      </c>
      <c r="AX366" s="14" t="s">
        <v>76</v>
      </c>
      <c r="AY366" s="215" t="s">
        <v>381</v>
      </c>
    </row>
    <row r="367" spans="1:65" s="15" customFormat="1">
      <c r="B367" s="216"/>
      <c r="C367" s="217"/>
      <c r="D367" s="196" t="s">
        <v>391</v>
      </c>
      <c r="E367" s="218" t="s">
        <v>19</v>
      </c>
      <c r="F367" s="219" t="s">
        <v>394</v>
      </c>
      <c r="G367" s="217"/>
      <c r="H367" s="220">
        <v>271.95600000000002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391</v>
      </c>
      <c r="AU367" s="226" t="s">
        <v>85</v>
      </c>
      <c r="AV367" s="15" t="s">
        <v>389</v>
      </c>
      <c r="AW367" s="15" t="s">
        <v>37</v>
      </c>
      <c r="AX367" s="15" t="s">
        <v>83</v>
      </c>
      <c r="AY367" s="226" t="s">
        <v>381</v>
      </c>
    </row>
    <row r="368" spans="1:65" s="2" customFormat="1" ht="37.9" customHeight="1">
      <c r="A368" s="36"/>
      <c r="B368" s="37"/>
      <c r="C368" s="181" t="s">
        <v>803</v>
      </c>
      <c r="D368" s="181" t="s">
        <v>384</v>
      </c>
      <c r="E368" s="182" t="s">
        <v>912</v>
      </c>
      <c r="F368" s="183" t="s">
        <v>913</v>
      </c>
      <c r="G368" s="184" t="s">
        <v>411</v>
      </c>
      <c r="H368" s="185">
        <v>271.95600000000002</v>
      </c>
      <c r="I368" s="186"/>
      <c r="J368" s="187">
        <f>ROUND(I368*H368,2)</f>
        <v>0</v>
      </c>
      <c r="K368" s="183" t="s">
        <v>388</v>
      </c>
      <c r="L368" s="41"/>
      <c r="M368" s="188" t="s">
        <v>19</v>
      </c>
      <c r="N368" s="189" t="s">
        <v>47</v>
      </c>
      <c r="O368" s="66"/>
      <c r="P368" s="190">
        <f>O368*H368</f>
        <v>0</v>
      </c>
      <c r="Q368" s="190">
        <v>2.5999999999999998E-4</v>
      </c>
      <c r="R368" s="190">
        <f>Q368*H368</f>
        <v>7.0708560000000004E-2</v>
      </c>
      <c r="S368" s="190">
        <v>0</v>
      </c>
      <c r="T368" s="191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454</v>
      </c>
      <c r="AT368" s="192" t="s">
        <v>384</v>
      </c>
      <c r="AU368" s="192" t="s">
        <v>85</v>
      </c>
      <c r="AY368" s="19" t="s">
        <v>381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9" t="s">
        <v>83</v>
      </c>
      <c r="BK368" s="193">
        <f>ROUND(I368*H368,2)</f>
        <v>0</v>
      </c>
      <c r="BL368" s="19" t="s">
        <v>454</v>
      </c>
      <c r="BM368" s="192" t="s">
        <v>914</v>
      </c>
    </row>
    <row r="369" spans="1:65" s="13" customFormat="1">
      <c r="B369" s="194"/>
      <c r="C369" s="195"/>
      <c r="D369" s="196" t="s">
        <v>391</v>
      </c>
      <c r="E369" s="197" t="s">
        <v>19</v>
      </c>
      <c r="F369" s="198" t="s">
        <v>915</v>
      </c>
      <c r="G369" s="195"/>
      <c r="H369" s="197" t="s">
        <v>19</v>
      </c>
      <c r="I369" s="199"/>
      <c r="J369" s="195"/>
      <c r="K369" s="195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391</v>
      </c>
      <c r="AU369" s="204" t="s">
        <v>85</v>
      </c>
      <c r="AV369" s="13" t="s">
        <v>83</v>
      </c>
      <c r="AW369" s="13" t="s">
        <v>37</v>
      </c>
      <c r="AX369" s="13" t="s">
        <v>76</v>
      </c>
      <c r="AY369" s="204" t="s">
        <v>381</v>
      </c>
    </row>
    <row r="370" spans="1:65" s="14" customFormat="1">
      <c r="B370" s="205"/>
      <c r="C370" s="206"/>
      <c r="D370" s="196" t="s">
        <v>391</v>
      </c>
      <c r="E370" s="207" t="s">
        <v>19</v>
      </c>
      <c r="F370" s="208" t="s">
        <v>322</v>
      </c>
      <c r="G370" s="206"/>
      <c r="H370" s="209">
        <v>60.6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391</v>
      </c>
      <c r="AU370" s="215" t="s">
        <v>85</v>
      </c>
      <c r="AV370" s="14" t="s">
        <v>85</v>
      </c>
      <c r="AW370" s="14" t="s">
        <v>37</v>
      </c>
      <c r="AX370" s="14" t="s">
        <v>76</v>
      </c>
      <c r="AY370" s="215" t="s">
        <v>381</v>
      </c>
    </row>
    <row r="371" spans="1:65" s="14" customFormat="1">
      <c r="B371" s="205"/>
      <c r="C371" s="206"/>
      <c r="D371" s="196" t="s">
        <v>391</v>
      </c>
      <c r="E371" s="207" t="s">
        <v>19</v>
      </c>
      <c r="F371" s="208" t="s">
        <v>325</v>
      </c>
      <c r="G371" s="206"/>
      <c r="H371" s="209">
        <v>7.26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391</v>
      </c>
      <c r="AU371" s="215" t="s">
        <v>85</v>
      </c>
      <c r="AV371" s="14" t="s">
        <v>85</v>
      </c>
      <c r="AW371" s="14" t="s">
        <v>37</v>
      </c>
      <c r="AX371" s="14" t="s">
        <v>76</v>
      </c>
      <c r="AY371" s="215" t="s">
        <v>381</v>
      </c>
    </row>
    <row r="372" spans="1:65" s="14" customFormat="1">
      <c r="B372" s="205"/>
      <c r="C372" s="206"/>
      <c r="D372" s="196" t="s">
        <v>391</v>
      </c>
      <c r="E372" s="207" t="s">
        <v>19</v>
      </c>
      <c r="F372" s="208" t="s">
        <v>328</v>
      </c>
      <c r="G372" s="206"/>
      <c r="H372" s="209">
        <v>115.86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391</v>
      </c>
      <c r="AU372" s="215" t="s">
        <v>85</v>
      </c>
      <c r="AV372" s="14" t="s">
        <v>85</v>
      </c>
      <c r="AW372" s="14" t="s">
        <v>37</v>
      </c>
      <c r="AX372" s="14" t="s">
        <v>76</v>
      </c>
      <c r="AY372" s="215" t="s">
        <v>381</v>
      </c>
    </row>
    <row r="373" spans="1:65" s="14" customFormat="1">
      <c r="B373" s="205"/>
      <c r="C373" s="206"/>
      <c r="D373" s="196" t="s">
        <v>391</v>
      </c>
      <c r="E373" s="207" t="s">
        <v>19</v>
      </c>
      <c r="F373" s="208" t="s">
        <v>916</v>
      </c>
      <c r="G373" s="206"/>
      <c r="H373" s="209">
        <v>54.66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391</v>
      </c>
      <c r="AU373" s="215" t="s">
        <v>85</v>
      </c>
      <c r="AV373" s="14" t="s">
        <v>85</v>
      </c>
      <c r="AW373" s="14" t="s">
        <v>37</v>
      </c>
      <c r="AX373" s="14" t="s">
        <v>76</v>
      </c>
      <c r="AY373" s="215" t="s">
        <v>381</v>
      </c>
    </row>
    <row r="374" spans="1:65" s="14" customFormat="1">
      <c r="B374" s="205"/>
      <c r="C374" s="206"/>
      <c r="D374" s="196" t="s">
        <v>391</v>
      </c>
      <c r="E374" s="207" t="s">
        <v>19</v>
      </c>
      <c r="F374" s="208" t="s">
        <v>917</v>
      </c>
      <c r="G374" s="206"/>
      <c r="H374" s="209">
        <v>76.311999999999998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391</v>
      </c>
      <c r="AU374" s="215" t="s">
        <v>85</v>
      </c>
      <c r="AV374" s="14" t="s">
        <v>85</v>
      </c>
      <c r="AW374" s="14" t="s">
        <v>37</v>
      </c>
      <c r="AX374" s="14" t="s">
        <v>76</v>
      </c>
      <c r="AY374" s="215" t="s">
        <v>381</v>
      </c>
    </row>
    <row r="375" spans="1:65" s="14" customFormat="1">
      <c r="B375" s="205"/>
      <c r="C375" s="206"/>
      <c r="D375" s="196" t="s">
        <v>391</v>
      </c>
      <c r="E375" s="207" t="s">
        <v>19</v>
      </c>
      <c r="F375" s="208" t="s">
        <v>2489</v>
      </c>
      <c r="G375" s="206"/>
      <c r="H375" s="209">
        <v>-42.735999999999997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391</v>
      </c>
      <c r="AU375" s="215" t="s">
        <v>85</v>
      </c>
      <c r="AV375" s="14" t="s">
        <v>85</v>
      </c>
      <c r="AW375" s="14" t="s">
        <v>37</v>
      </c>
      <c r="AX375" s="14" t="s">
        <v>76</v>
      </c>
      <c r="AY375" s="215" t="s">
        <v>381</v>
      </c>
    </row>
    <row r="376" spans="1:65" s="15" customFormat="1">
      <c r="B376" s="216"/>
      <c r="C376" s="217"/>
      <c r="D376" s="196" t="s">
        <v>391</v>
      </c>
      <c r="E376" s="218" t="s">
        <v>320</v>
      </c>
      <c r="F376" s="219" t="s">
        <v>394</v>
      </c>
      <c r="G376" s="217"/>
      <c r="H376" s="220">
        <v>271.95600000000002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391</v>
      </c>
      <c r="AU376" s="226" t="s">
        <v>85</v>
      </c>
      <c r="AV376" s="15" t="s">
        <v>389</v>
      </c>
      <c r="AW376" s="15" t="s">
        <v>37</v>
      </c>
      <c r="AX376" s="15" t="s">
        <v>83</v>
      </c>
      <c r="AY376" s="226" t="s">
        <v>381</v>
      </c>
    </row>
    <row r="377" spans="1:65" s="12" customFormat="1" ht="25.9" customHeight="1">
      <c r="B377" s="165"/>
      <c r="C377" s="166"/>
      <c r="D377" s="167" t="s">
        <v>75</v>
      </c>
      <c r="E377" s="168" t="s">
        <v>920</v>
      </c>
      <c r="F377" s="168" t="s">
        <v>921</v>
      </c>
      <c r="G377" s="166"/>
      <c r="H377" s="166"/>
      <c r="I377" s="169"/>
      <c r="J377" s="170">
        <f>BK377</f>
        <v>0</v>
      </c>
      <c r="K377" s="166"/>
      <c r="L377" s="171"/>
      <c r="M377" s="172"/>
      <c r="N377" s="173"/>
      <c r="O377" s="173"/>
      <c r="P377" s="174">
        <f>SUM(P378:P388)</f>
        <v>0</v>
      </c>
      <c r="Q377" s="173"/>
      <c r="R377" s="174">
        <f>SUM(R378:R388)</f>
        <v>0</v>
      </c>
      <c r="S377" s="173"/>
      <c r="T377" s="175">
        <f>SUM(T378:T388)</f>
        <v>0</v>
      </c>
      <c r="AR377" s="176" t="s">
        <v>389</v>
      </c>
      <c r="AT377" s="177" t="s">
        <v>75</v>
      </c>
      <c r="AU377" s="177" t="s">
        <v>76</v>
      </c>
      <c r="AY377" s="176" t="s">
        <v>381</v>
      </c>
      <c r="BK377" s="178">
        <f>SUM(BK378:BK388)</f>
        <v>0</v>
      </c>
    </row>
    <row r="378" spans="1:65" s="2" customFormat="1" ht="24.2" customHeight="1">
      <c r="A378" s="36"/>
      <c r="B378" s="37"/>
      <c r="C378" s="181" t="s">
        <v>808</v>
      </c>
      <c r="D378" s="181" t="s">
        <v>384</v>
      </c>
      <c r="E378" s="182" t="s">
        <v>2490</v>
      </c>
      <c r="F378" s="183" t="s">
        <v>924</v>
      </c>
      <c r="G378" s="184" t="s">
        <v>607</v>
      </c>
      <c r="H378" s="185">
        <v>1</v>
      </c>
      <c r="I378" s="186"/>
      <c r="J378" s="187">
        <f t="shared" ref="J378:J388" si="10">ROUND(I378*H378,2)</f>
        <v>0</v>
      </c>
      <c r="K378" s="183" t="s">
        <v>432</v>
      </c>
      <c r="L378" s="41"/>
      <c r="M378" s="188" t="s">
        <v>19</v>
      </c>
      <c r="N378" s="189" t="s">
        <v>47</v>
      </c>
      <c r="O378" s="66"/>
      <c r="P378" s="190">
        <f t="shared" ref="P378:P388" si="11">O378*H378</f>
        <v>0</v>
      </c>
      <c r="Q378" s="190">
        <v>0</v>
      </c>
      <c r="R378" s="190">
        <f t="shared" ref="R378:R388" si="12">Q378*H378</f>
        <v>0</v>
      </c>
      <c r="S378" s="190">
        <v>0</v>
      </c>
      <c r="T378" s="191">
        <f t="shared" ref="T378:T388" si="13"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389</v>
      </c>
      <c r="AT378" s="192" t="s">
        <v>384</v>
      </c>
      <c r="AU378" s="192" t="s">
        <v>83</v>
      </c>
      <c r="AY378" s="19" t="s">
        <v>381</v>
      </c>
      <c r="BE378" s="193">
        <f t="shared" ref="BE378:BE388" si="14">IF(N378="základní",J378,0)</f>
        <v>0</v>
      </c>
      <c r="BF378" s="193">
        <f t="shared" ref="BF378:BF388" si="15">IF(N378="snížená",J378,0)</f>
        <v>0</v>
      </c>
      <c r="BG378" s="193">
        <f t="shared" ref="BG378:BG388" si="16">IF(N378="zákl. přenesená",J378,0)</f>
        <v>0</v>
      </c>
      <c r="BH378" s="193">
        <f t="shared" ref="BH378:BH388" si="17">IF(N378="sníž. přenesená",J378,0)</f>
        <v>0</v>
      </c>
      <c r="BI378" s="193">
        <f t="shared" ref="BI378:BI388" si="18">IF(N378="nulová",J378,0)</f>
        <v>0</v>
      </c>
      <c r="BJ378" s="19" t="s">
        <v>83</v>
      </c>
      <c r="BK378" s="193">
        <f t="shared" ref="BK378:BK388" si="19">ROUND(I378*H378,2)</f>
        <v>0</v>
      </c>
      <c r="BL378" s="19" t="s">
        <v>389</v>
      </c>
      <c r="BM378" s="192" t="s">
        <v>925</v>
      </c>
    </row>
    <row r="379" spans="1:65" s="2" customFormat="1" ht="37.9" customHeight="1">
      <c r="A379" s="36"/>
      <c r="B379" s="37"/>
      <c r="C379" s="181" t="s">
        <v>813</v>
      </c>
      <c r="D379" s="181" t="s">
        <v>384</v>
      </c>
      <c r="E379" s="182" t="s">
        <v>2491</v>
      </c>
      <c r="F379" s="183" t="s">
        <v>928</v>
      </c>
      <c r="G379" s="184" t="s">
        <v>607</v>
      </c>
      <c r="H379" s="185">
        <v>2</v>
      </c>
      <c r="I379" s="186"/>
      <c r="J379" s="187">
        <f t="shared" si="10"/>
        <v>0</v>
      </c>
      <c r="K379" s="183" t="s">
        <v>432</v>
      </c>
      <c r="L379" s="41"/>
      <c r="M379" s="188" t="s">
        <v>19</v>
      </c>
      <c r="N379" s="189" t="s">
        <v>47</v>
      </c>
      <c r="O379" s="66"/>
      <c r="P379" s="190">
        <f t="shared" si="11"/>
        <v>0</v>
      </c>
      <c r="Q379" s="190">
        <v>0</v>
      </c>
      <c r="R379" s="190">
        <f t="shared" si="12"/>
        <v>0</v>
      </c>
      <c r="S379" s="190">
        <v>0</v>
      </c>
      <c r="T379" s="191">
        <f t="shared" si="1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389</v>
      </c>
      <c r="AT379" s="192" t="s">
        <v>384</v>
      </c>
      <c r="AU379" s="192" t="s">
        <v>83</v>
      </c>
      <c r="AY379" s="19" t="s">
        <v>381</v>
      </c>
      <c r="BE379" s="193">
        <f t="shared" si="14"/>
        <v>0</v>
      </c>
      <c r="BF379" s="193">
        <f t="shared" si="15"/>
        <v>0</v>
      </c>
      <c r="BG379" s="193">
        <f t="shared" si="16"/>
        <v>0</v>
      </c>
      <c r="BH379" s="193">
        <f t="shared" si="17"/>
        <v>0</v>
      </c>
      <c r="BI379" s="193">
        <f t="shared" si="18"/>
        <v>0</v>
      </c>
      <c r="BJ379" s="19" t="s">
        <v>83</v>
      </c>
      <c r="BK379" s="193">
        <f t="shared" si="19"/>
        <v>0</v>
      </c>
      <c r="BL379" s="19" t="s">
        <v>389</v>
      </c>
      <c r="BM379" s="192" t="s">
        <v>929</v>
      </c>
    </row>
    <row r="380" spans="1:65" s="2" customFormat="1" ht="24.2" customHeight="1">
      <c r="A380" s="36"/>
      <c r="B380" s="37"/>
      <c r="C380" s="181" t="s">
        <v>817</v>
      </c>
      <c r="D380" s="181" t="s">
        <v>384</v>
      </c>
      <c r="E380" s="182" t="s">
        <v>2492</v>
      </c>
      <c r="F380" s="183" t="s">
        <v>932</v>
      </c>
      <c r="G380" s="184" t="s">
        <v>607</v>
      </c>
      <c r="H380" s="185">
        <v>1</v>
      </c>
      <c r="I380" s="186"/>
      <c r="J380" s="187">
        <f t="shared" si="10"/>
        <v>0</v>
      </c>
      <c r="K380" s="183" t="s">
        <v>432</v>
      </c>
      <c r="L380" s="41"/>
      <c r="M380" s="188" t="s">
        <v>19</v>
      </c>
      <c r="N380" s="189" t="s">
        <v>47</v>
      </c>
      <c r="O380" s="66"/>
      <c r="P380" s="190">
        <f t="shared" si="11"/>
        <v>0</v>
      </c>
      <c r="Q380" s="190">
        <v>0</v>
      </c>
      <c r="R380" s="190">
        <f t="shared" si="12"/>
        <v>0</v>
      </c>
      <c r="S380" s="190">
        <v>0</v>
      </c>
      <c r="T380" s="191">
        <f t="shared" si="1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389</v>
      </c>
      <c r="AT380" s="192" t="s">
        <v>384</v>
      </c>
      <c r="AU380" s="192" t="s">
        <v>83</v>
      </c>
      <c r="AY380" s="19" t="s">
        <v>381</v>
      </c>
      <c r="BE380" s="193">
        <f t="shared" si="14"/>
        <v>0</v>
      </c>
      <c r="BF380" s="193">
        <f t="shared" si="15"/>
        <v>0</v>
      </c>
      <c r="BG380" s="193">
        <f t="shared" si="16"/>
        <v>0</v>
      </c>
      <c r="BH380" s="193">
        <f t="shared" si="17"/>
        <v>0</v>
      </c>
      <c r="BI380" s="193">
        <f t="shared" si="18"/>
        <v>0</v>
      </c>
      <c r="BJ380" s="19" t="s">
        <v>83</v>
      </c>
      <c r="BK380" s="193">
        <f t="shared" si="19"/>
        <v>0</v>
      </c>
      <c r="BL380" s="19" t="s">
        <v>389</v>
      </c>
      <c r="BM380" s="192" t="s">
        <v>933</v>
      </c>
    </row>
    <row r="381" spans="1:65" s="2" customFormat="1" ht="24.2" customHeight="1">
      <c r="A381" s="36"/>
      <c r="B381" s="37"/>
      <c r="C381" s="181" t="s">
        <v>823</v>
      </c>
      <c r="D381" s="181" t="s">
        <v>384</v>
      </c>
      <c r="E381" s="182" t="s">
        <v>2493</v>
      </c>
      <c r="F381" s="183" t="s">
        <v>936</v>
      </c>
      <c r="G381" s="184" t="s">
        <v>607</v>
      </c>
      <c r="H381" s="185">
        <v>1</v>
      </c>
      <c r="I381" s="186"/>
      <c r="J381" s="187">
        <f t="shared" si="10"/>
        <v>0</v>
      </c>
      <c r="K381" s="183" t="s">
        <v>432</v>
      </c>
      <c r="L381" s="41"/>
      <c r="M381" s="188" t="s">
        <v>19</v>
      </c>
      <c r="N381" s="189" t="s">
        <v>47</v>
      </c>
      <c r="O381" s="66"/>
      <c r="P381" s="190">
        <f t="shared" si="11"/>
        <v>0</v>
      </c>
      <c r="Q381" s="190">
        <v>0</v>
      </c>
      <c r="R381" s="190">
        <f t="shared" si="12"/>
        <v>0</v>
      </c>
      <c r="S381" s="190">
        <v>0</v>
      </c>
      <c r="T381" s="191">
        <f t="shared" si="1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2" t="s">
        <v>389</v>
      </c>
      <c r="AT381" s="192" t="s">
        <v>384</v>
      </c>
      <c r="AU381" s="192" t="s">
        <v>83</v>
      </c>
      <c r="AY381" s="19" t="s">
        <v>381</v>
      </c>
      <c r="BE381" s="193">
        <f t="shared" si="14"/>
        <v>0</v>
      </c>
      <c r="BF381" s="193">
        <f t="shared" si="15"/>
        <v>0</v>
      </c>
      <c r="BG381" s="193">
        <f t="shared" si="16"/>
        <v>0</v>
      </c>
      <c r="BH381" s="193">
        <f t="shared" si="17"/>
        <v>0</v>
      </c>
      <c r="BI381" s="193">
        <f t="shared" si="18"/>
        <v>0</v>
      </c>
      <c r="BJ381" s="19" t="s">
        <v>83</v>
      </c>
      <c r="BK381" s="193">
        <f t="shared" si="19"/>
        <v>0</v>
      </c>
      <c r="BL381" s="19" t="s">
        <v>389</v>
      </c>
      <c r="BM381" s="192" t="s">
        <v>937</v>
      </c>
    </row>
    <row r="382" spans="1:65" s="2" customFormat="1" ht="24.2" customHeight="1">
      <c r="A382" s="36"/>
      <c r="B382" s="37"/>
      <c r="C382" s="181" t="s">
        <v>829</v>
      </c>
      <c r="D382" s="181" t="s">
        <v>384</v>
      </c>
      <c r="E382" s="182" t="s">
        <v>2494</v>
      </c>
      <c r="F382" s="183" t="s">
        <v>940</v>
      </c>
      <c r="G382" s="184" t="s">
        <v>607</v>
      </c>
      <c r="H382" s="185">
        <v>1</v>
      </c>
      <c r="I382" s="186"/>
      <c r="J382" s="187">
        <f t="shared" si="10"/>
        <v>0</v>
      </c>
      <c r="K382" s="183" t="s">
        <v>432</v>
      </c>
      <c r="L382" s="41"/>
      <c r="M382" s="188" t="s">
        <v>19</v>
      </c>
      <c r="N382" s="189" t="s">
        <v>47</v>
      </c>
      <c r="O382" s="66"/>
      <c r="P382" s="190">
        <f t="shared" si="11"/>
        <v>0</v>
      </c>
      <c r="Q382" s="190">
        <v>0</v>
      </c>
      <c r="R382" s="190">
        <f t="shared" si="12"/>
        <v>0</v>
      </c>
      <c r="S382" s="190">
        <v>0</v>
      </c>
      <c r="T382" s="191">
        <f t="shared" si="1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389</v>
      </c>
      <c r="AT382" s="192" t="s">
        <v>384</v>
      </c>
      <c r="AU382" s="192" t="s">
        <v>83</v>
      </c>
      <c r="AY382" s="19" t="s">
        <v>381</v>
      </c>
      <c r="BE382" s="193">
        <f t="shared" si="14"/>
        <v>0</v>
      </c>
      <c r="BF382" s="193">
        <f t="shared" si="15"/>
        <v>0</v>
      </c>
      <c r="BG382" s="193">
        <f t="shared" si="16"/>
        <v>0</v>
      </c>
      <c r="BH382" s="193">
        <f t="shared" si="17"/>
        <v>0</v>
      </c>
      <c r="BI382" s="193">
        <f t="shared" si="18"/>
        <v>0</v>
      </c>
      <c r="BJ382" s="19" t="s">
        <v>83</v>
      </c>
      <c r="BK382" s="193">
        <f t="shared" si="19"/>
        <v>0</v>
      </c>
      <c r="BL382" s="19" t="s">
        <v>389</v>
      </c>
      <c r="BM382" s="192" t="s">
        <v>941</v>
      </c>
    </row>
    <row r="383" spans="1:65" s="2" customFormat="1" ht="37.9" customHeight="1">
      <c r="A383" s="36"/>
      <c r="B383" s="37"/>
      <c r="C383" s="181" t="s">
        <v>834</v>
      </c>
      <c r="D383" s="181" t="s">
        <v>384</v>
      </c>
      <c r="E383" s="182" t="s">
        <v>2495</v>
      </c>
      <c r="F383" s="183" t="s">
        <v>959</v>
      </c>
      <c r="G383" s="184" t="s">
        <v>607</v>
      </c>
      <c r="H383" s="185">
        <v>4</v>
      </c>
      <c r="I383" s="186"/>
      <c r="J383" s="187">
        <f t="shared" si="10"/>
        <v>0</v>
      </c>
      <c r="K383" s="183" t="s">
        <v>432</v>
      </c>
      <c r="L383" s="41"/>
      <c r="M383" s="188" t="s">
        <v>19</v>
      </c>
      <c r="N383" s="189" t="s">
        <v>47</v>
      </c>
      <c r="O383" s="66"/>
      <c r="P383" s="190">
        <f t="shared" si="11"/>
        <v>0</v>
      </c>
      <c r="Q383" s="190">
        <v>0</v>
      </c>
      <c r="R383" s="190">
        <f t="shared" si="12"/>
        <v>0</v>
      </c>
      <c r="S383" s="190">
        <v>0</v>
      </c>
      <c r="T383" s="191">
        <f t="shared" si="1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2" t="s">
        <v>389</v>
      </c>
      <c r="AT383" s="192" t="s">
        <v>384</v>
      </c>
      <c r="AU383" s="192" t="s">
        <v>83</v>
      </c>
      <c r="AY383" s="19" t="s">
        <v>381</v>
      </c>
      <c r="BE383" s="193">
        <f t="shared" si="14"/>
        <v>0</v>
      </c>
      <c r="BF383" s="193">
        <f t="shared" si="15"/>
        <v>0</v>
      </c>
      <c r="BG383" s="193">
        <f t="shared" si="16"/>
        <v>0</v>
      </c>
      <c r="BH383" s="193">
        <f t="shared" si="17"/>
        <v>0</v>
      </c>
      <c r="BI383" s="193">
        <f t="shared" si="18"/>
        <v>0</v>
      </c>
      <c r="BJ383" s="19" t="s">
        <v>83</v>
      </c>
      <c r="BK383" s="193">
        <f t="shared" si="19"/>
        <v>0</v>
      </c>
      <c r="BL383" s="19" t="s">
        <v>389</v>
      </c>
      <c r="BM383" s="192" t="s">
        <v>960</v>
      </c>
    </row>
    <row r="384" spans="1:65" s="2" customFormat="1" ht="37.9" customHeight="1">
      <c r="A384" s="36"/>
      <c r="B384" s="37"/>
      <c r="C384" s="181" t="s">
        <v>845</v>
      </c>
      <c r="D384" s="181" t="s">
        <v>384</v>
      </c>
      <c r="E384" s="182" t="s">
        <v>2496</v>
      </c>
      <c r="F384" s="183" t="s">
        <v>2497</v>
      </c>
      <c r="G384" s="184" t="s">
        <v>607</v>
      </c>
      <c r="H384" s="185">
        <v>2</v>
      </c>
      <c r="I384" s="186"/>
      <c r="J384" s="187">
        <f t="shared" si="10"/>
        <v>0</v>
      </c>
      <c r="K384" s="183" t="s">
        <v>432</v>
      </c>
      <c r="L384" s="41"/>
      <c r="M384" s="188" t="s">
        <v>19</v>
      </c>
      <c r="N384" s="189" t="s">
        <v>47</v>
      </c>
      <c r="O384" s="66"/>
      <c r="P384" s="190">
        <f t="shared" si="11"/>
        <v>0</v>
      </c>
      <c r="Q384" s="190">
        <v>0</v>
      </c>
      <c r="R384" s="190">
        <f t="shared" si="12"/>
        <v>0</v>
      </c>
      <c r="S384" s="190">
        <v>0</v>
      </c>
      <c r="T384" s="191">
        <f t="shared" si="1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2" t="s">
        <v>389</v>
      </c>
      <c r="AT384" s="192" t="s">
        <v>384</v>
      </c>
      <c r="AU384" s="192" t="s">
        <v>83</v>
      </c>
      <c r="AY384" s="19" t="s">
        <v>381</v>
      </c>
      <c r="BE384" s="193">
        <f t="shared" si="14"/>
        <v>0</v>
      </c>
      <c r="BF384" s="193">
        <f t="shared" si="15"/>
        <v>0</v>
      </c>
      <c r="BG384" s="193">
        <f t="shared" si="16"/>
        <v>0</v>
      </c>
      <c r="BH384" s="193">
        <f t="shared" si="17"/>
        <v>0</v>
      </c>
      <c r="BI384" s="193">
        <f t="shared" si="18"/>
        <v>0</v>
      </c>
      <c r="BJ384" s="19" t="s">
        <v>83</v>
      </c>
      <c r="BK384" s="193">
        <f t="shared" si="19"/>
        <v>0</v>
      </c>
      <c r="BL384" s="19" t="s">
        <v>389</v>
      </c>
      <c r="BM384" s="192" t="s">
        <v>952</v>
      </c>
    </row>
    <row r="385" spans="1:65" s="2" customFormat="1" ht="24.2" customHeight="1">
      <c r="A385" s="36"/>
      <c r="B385" s="37"/>
      <c r="C385" s="181" t="s">
        <v>850</v>
      </c>
      <c r="D385" s="181" t="s">
        <v>384</v>
      </c>
      <c r="E385" s="182" t="s">
        <v>2498</v>
      </c>
      <c r="F385" s="183" t="s">
        <v>967</v>
      </c>
      <c r="G385" s="184" t="s">
        <v>607</v>
      </c>
      <c r="H385" s="185">
        <v>1</v>
      </c>
      <c r="I385" s="186"/>
      <c r="J385" s="187">
        <f t="shared" si="10"/>
        <v>0</v>
      </c>
      <c r="K385" s="183" t="s">
        <v>432</v>
      </c>
      <c r="L385" s="41"/>
      <c r="M385" s="188" t="s">
        <v>19</v>
      </c>
      <c r="N385" s="189" t="s">
        <v>47</v>
      </c>
      <c r="O385" s="66"/>
      <c r="P385" s="190">
        <f t="shared" si="11"/>
        <v>0</v>
      </c>
      <c r="Q385" s="190">
        <v>0</v>
      </c>
      <c r="R385" s="190">
        <f t="shared" si="12"/>
        <v>0</v>
      </c>
      <c r="S385" s="190">
        <v>0</v>
      </c>
      <c r="T385" s="191">
        <f t="shared" si="1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2" t="s">
        <v>389</v>
      </c>
      <c r="AT385" s="192" t="s">
        <v>384</v>
      </c>
      <c r="AU385" s="192" t="s">
        <v>83</v>
      </c>
      <c r="AY385" s="19" t="s">
        <v>381</v>
      </c>
      <c r="BE385" s="193">
        <f t="shared" si="14"/>
        <v>0</v>
      </c>
      <c r="BF385" s="193">
        <f t="shared" si="15"/>
        <v>0</v>
      </c>
      <c r="BG385" s="193">
        <f t="shared" si="16"/>
        <v>0</v>
      </c>
      <c r="BH385" s="193">
        <f t="shared" si="17"/>
        <v>0</v>
      </c>
      <c r="BI385" s="193">
        <f t="shared" si="18"/>
        <v>0</v>
      </c>
      <c r="BJ385" s="19" t="s">
        <v>83</v>
      </c>
      <c r="BK385" s="193">
        <f t="shared" si="19"/>
        <v>0</v>
      </c>
      <c r="BL385" s="19" t="s">
        <v>389</v>
      </c>
      <c r="BM385" s="192" t="s">
        <v>968</v>
      </c>
    </row>
    <row r="386" spans="1:65" s="2" customFormat="1" ht="24.2" customHeight="1">
      <c r="A386" s="36"/>
      <c r="B386" s="37"/>
      <c r="C386" s="181" t="s">
        <v>855</v>
      </c>
      <c r="D386" s="181" t="s">
        <v>384</v>
      </c>
      <c r="E386" s="182" t="s">
        <v>2499</v>
      </c>
      <c r="F386" s="183" t="s">
        <v>979</v>
      </c>
      <c r="G386" s="184" t="s">
        <v>607</v>
      </c>
      <c r="H386" s="185">
        <v>1</v>
      </c>
      <c r="I386" s="186"/>
      <c r="J386" s="187">
        <f t="shared" si="10"/>
        <v>0</v>
      </c>
      <c r="K386" s="183" t="s">
        <v>432</v>
      </c>
      <c r="L386" s="41"/>
      <c r="M386" s="188" t="s">
        <v>19</v>
      </c>
      <c r="N386" s="189" t="s">
        <v>47</v>
      </c>
      <c r="O386" s="66"/>
      <c r="P386" s="190">
        <f t="shared" si="11"/>
        <v>0</v>
      </c>
      <c r="Q386" s="190">
        <v>0</v>
      </c>
      <c r="R386" s="190">
        <f t="shared" si="12"/>
        <v>0</v>
      </c>
      <c r="S386" s="190">
        <v>0</v>
      </c>
      <c r="T386" s="191">
        <f t="shared" si="1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389</v>
      </c>
      <c r="AT386" s="192" t="s">
        <v>384</v>
      </c>
      <c r="AU386" s="192" t="s">
        <v>83</v>
      </c>
      <c r="AY386" s="19" t="s">
        <v>381</v>
      </c>
      <c r="BE386" s="193">
        <f t="shared" si="14"/>
        <v>0</v>
      </c>
      <c r="BF386" s="193">
        <f t="shared" si="15"/>
        <v>0</v>
      </c>
      <c r="BG386" s="193">
        <f t="shared" si="16"/>
        <v>0</v>
      </c>
      <c r="BH386" s="193">
        <f t="shared" si="17"/>
        <v>0</v>
      </c>
      <c r="BI386" s="193">
        <f t="shared" si="18"/>
        <v>0</v>
      </c>
      <c r="BJ386" s="19" t="s">
        <v>83</v>
      </c>
      <c r="BK386" s="193">
        <f t="shared" si="19"/>
        <v>0</v>
      </c>
      <c r="BL386" s="19" t="s">
        <v>389</v>
      </c>
      <c r="BM386" s="192" t="s">
        <v>980</v>
      </c>
    </row>
    <row r="387" spans="1:65" s="2" customFormat="1" ht="24.2" customHeight="1">
      <c r="A387" s="36"/>
      <c r="B387" s="37"/>
      <c r="C387" s="181" t="s">
        <v>860</v>
      </c>
      <c r="D387" s="181" t="s">
        <v>384</v>
      </c>
      <c r="E387" s="182" t="s">
        <v>2500</v>
      </c>
      <c r="F387" s="183" t="s">
        <v>971</v>
      </c>
      <c r="G387" s="184" t="s">
        <v>607</v>
      </c>
      <c r="H387" s="185">
        <v>1</v>
      </c>
      <c r="I387" s="186"/>
      <c r="J387" s="187">
        <f t="shared" si="10"/>
        <v>0</v>
      </c>
      <c r="K387" s="183" t="s">
        <v>432</v>
      </c>
      <c r="L387" s="41"/>
      <c r="M387" s="188" t="s">
        <v>19</v>
      </c>
      <c r="N387" s="189" t="s">
        <v>47</v>
      </c>
      <c r="O387" s="66"/>
      <c r="P387" s="190">
        <f t="shared" si="11"/>
        <v>0</v>
      </c>
      <c r="Q387" s="190">
        <v>0</v>
      </c>
      <c r="R387" s="190">
        <f t="shared" si="12"/>
        <v>0</v>
      </c>
      <c r="S387" s="190">
        <v>0</v>
      </c>
      <c r="T387" s="191">
        <f t="shared" si="1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389</v>
      </c>
      <c r="AT387" s="192" t="s">
        <v>384</v>
      </c>
      <c r="AU387" s="192" t="s">
        <v>83</v>
      </c>
      <c r="AY387" s="19" t="s">
        <v>381</v>
      </c>
      <c r="BE387" s="193">
        <f t="shared" si="14"/>
        <v>0</v>
      </c>
      <c r="BF387" s="193">
        <f t="shared" si="15"/>
        <v>0</v>
      </c>
      <c r="BG387" s="193">
        <f t="shared" si="16"/>
        <v>0</v>
      </c>
      <c r="BH387" s="193">
        <f t="shared" si="17"/>
        <v>0</v>
      </c>
      <c r="BI387" s="193">
        <f t="shared" si="18"/>
        <v>0</v>
      </c>
      <c r="BJ387" s="19" t="s">
        <v>83</v>
      </c>
      <c r="BK387" s="193">
        <f t="shared" si="19"/>
        <v>0</v>
      </c>
      <c r="BL387" s="19" t="s">
        <v>389</v>
      </c>
      <c r="BM387" s="192" t="s">
        <v>972</v>
      </c>
    </row>
    <row r="388" spans="1:65" s="2" customFormat="1" ht="24.2" customHeight="1">
      <c r="A388" s="36"/>
      <c r="B388" s="37"/>
      <c r="C388" s="181" t="s">
        <v>866</v>
      </c>
      <c r="D388" s="181" t="s">
        <v>384</v>
      </c>
      <c r="E388" s="182" t="s">
        <v>432</v>
      </c>
      <c r="F388" s="183" t="s">
        <v>975</v>
      </c>
      <c r="G388" s="184" t="s">
        <v>607</v>
      </c>
      <c r="H388" s="185">
        <v>3</v>
      </c>
      <c r="I388" s="186"/>
      <c r="J388" s="187">
        <f t="shared" si="10"/>
        <v>0</v>
      </c>
      <c r="K388" s="183" t="s">
        <v>432</v>
      </c>
      <c r="L388" s="41"/>
      <c r="M388" s="248" t="s">
        <v>19</v>
      </c>
      <c r="N388" s="249" t="s">
        <v>47</v>
      </c>
      <c r="O388" s="250"/>
      <c r="P388" s="251">
        <f t="shared" si="11"/>
        <v>0</v>
      </c>
      <c r="Q388" s="251">
        <v>0</v>
      </c>
      <c r="R388" s="251">
        <f t="shared" si="12"/>
        <v>0</v>
      </c>
      <c r="S388" s="251">
        <v>0</v>
      </c>
      <c r="T388" s="252">
        <f t="shared" si="1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2" t="s">
        <v>389</v>
      </c>
      <c r="AT388" s="192" t="s">
        <v>384</v>
      </c>
      <c r="AU388" s="192" t="s">
        <v>83</v>
      </c>
      <c r="AY388" s="19" t="s">
        <v>381</v>
      </c>
      <c r="BE388" s="193">
        <f t="shared" si="14"/>
        <v>0</v>
      </c>
      <c r="BF388" s="193">
        <f t="shared" si="15"/>
        <v>0</v>
      </c>
      <c r="BG388" s="193">
        <f t="shared" si="16"/>
        <v>0</v>
      </c>
      <c r="BH388" s="193">
        <f t="shared" si="17"/>
        <v>0</v>
      </c>
      <c r="BI388" s="193">
        <f t="shared" si="18"/>
        <v>0</v>
      </c>
      <c r="BJ388" s="19" t="s">
        <v>83</v>
      </c>
      <c r="BK388" s="193">
        <f t="shared" si="19"/>
        <v>0</v>
      </c>
      <c r="BL388" s="19" t="s">
        <v>389</v>
      </c>
      <c r="BM388" s="192" t="s">
        <v>976</v>
      </c>
    </row>
    <row r="389" spans="1:65" s="2" customFormat="1" ht="6.95" customHeight="1">
      <c r="A389" s="36"/>
      <c r="B389" s="49"/>
      <c r="C389" s="50"/>
      <c r="D389" s="50"/>
      <c r="E389" s="50"/>
      <c r="F389" s="50"/>
      <c r="G389" s="50"/>
      <c r="H389" s="50"/>
      <c r="I389" s="50"/>
      <c r="J389" s="50"/>
      <c r="K389" s="50"/>
      <c r="L389" s="41"/>
      <c r="M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</row>
  </sheetData>
  <sheetProtection algorithmName="SHA-512" hashValue="B+VENDqGQ8/ShOiNWmod80m5QC6QbS4fM8uRJBtxNI6YEGlFUfvsYRI9f5uX24TPdb8bPPve1QSV0GE9u5ZxQQ==" saltValue="oyBKVEihDPnAE4mnTArQjylZhfX0wzv5IkdhQHZ78j5dfpPl9nqHKJTWQK77+ao8O/j07L0d5A86GT91B+EkfQ==" spinCount="100000" sheet="1" objects="1" scenarios="1" formatColumns="0" formatRows="0" autoFilter="0"/>
  <autoFilter ref="C101:K388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124</v>
      </c>
      <c r="AZ2" s="110" t="s">
        <v>981</v>
      </c>
      <c r="BA2" s="110" t="s">
        <v>19</v>
      </c>
      <c r="BB2" s="110" t="s">
        <v>19</v>
      </c>
      <c r="BC2" s="110" t="s">
        <v>490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983</v>
      </c>
      <c r="BA3" s="110" t="s">
        <v>19</v>
      </c>
      <c r="BB3" s="110" t="s">
        <v>19</v>
      </c>
      <c r="BC3" s="110" t="s">
        <v>2501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985</v>
      </c>
      <c r="BA4" s="110" t="s">
        <v>19</v>
      </c>
      <c r="BB4" s="110" t="s">
        <v>19</v>
      </c>
      <c r="BC4" s="110" t="s">
        <v>926</v>
      </c>
      <c r="BD4" s="110" t="s">
        <v>85</v>
      </c>
    </row>
    <row r="5" spans="1:56" s="1" customFormat="1" ht="6.95" customHeight="1">
      <c r="B5" s="22"/>
      <c r="L5" s="22"/>
      <c r="AZ5" s="110" t="s">
        <v>989</v>
      </c>
      <c r="BA5" s="110" t="s">
        <v>19</v>
      </c>
      <c r="BB5" s="110" t="s">
        <v>19</v>
      </c>
      <c r="BC5" s="110" t="s">
        <v>2502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991</v>
      </c>
      <c r="BA6" s="110" t="s">
        <v>19</v>
      </c>
      <c r="BB6" s="110" t="s">
        <v>19</v>
      </c>
      <c r="BC6" s="110" t="s">
        <v>808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2503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ROUND((SUM(BE90:BE279)),  2)</f>
        <v>0</v>
      </c>
      <c r="G35" s="36"/>
      <c r="H35" s="36"/>
      <c r="I35" s="127">
        <v>0.21</v>
      </c>
      <c r="J35" s="126">
        <f>ROUND(((SUM(BE90:BE279))*I35),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ROUND((SUM(BF90:BF279)),  2)</f>
        <v>0</v>
      </c>
      <c r="G36" s="36"/>
      <c r="H36" s="36"/>
      <c r="I36" s="127">
        <v>0.15</v>
      </c>
      <c r="J36" s="126">
        <f>ROUND(((SUM(BF90:BF279))*I36),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ROUND((SUM(BG90:BG279)),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ROUND((SUM(BH90:BH279)),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ROUND((SUM(BI90:BI279)),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J127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996</v>
      </c>
      <c r="E67" s="151"/>
      <c r="F67" s="151"/>
      <c r="G67" s="151"/>
      <c r="H67" s="151"/>
      <c r="I67" s="151"/>
      <c r="J67" s="152">
        <f>J272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352</v>
      </c>
      <c r="E68" s="151"/>
      <c r="F68" s="151"/>
      <c r="G68" s="151"/>
      <c r="H68" s="151"/>
      <c r="I68" s="151"/>
      <c r="J68" s="152">
        <f>J278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2395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102.02 - Betonové konstrukce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281.08885713000001</v>
      </c>
      <c r="S90" s="74"/>
      <c r="T90" s="163">
        <f>T91</f>
        <v>7.9659999999999993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P92+P127+P272+P278</f>
        <v>0</v>
      </c>
      <c r="Q91" s="173"/>
      <c r="R91" s="174">
        <f>R92+R127+R272+R278</f>
        <v>281.08885713000001</v>
      </c>
      <c r="S91" s="173"/>
      <c r="T91" s="175">
        <f>T92+T127+T272+T278</f>
        <v>7.9659999999999993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BK92+BK127+BK272+BK278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83</v>
      </c>
      <c r="F92" s="179" t="s">
        <v>997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SUM(P93:P126)</f>
        <v>0</v>
      </c>
      <c r="Q92" s="173"/>
      <c r="R92" s="174">
        <f>SUM(R93:R126)</f>
        <v>31.007999999999999</v>
      </c>
      <c r="S92" s="173"/>
      <c r="T92" s="175">
        <f>SUM(T93:T126)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SUM(BK93:BK126)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998</v>
      </c>
      <c r="F93" s="183" t="s">
        <v>999</v>
      </c>
      <c r="G93" s="184" t="s">
        <v>387</v>
      </c>
      <c r="H93" s="185">
        <v>105</v>
      </c>
      <c r="I93" s="186"/>
      <c r="J93" s="187">
        <f>ROUND(I93*H93,2)</f>
        <v>0</v>
      </c>
      <c r="K93" s="183" t="s">
        <v>388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1000</v>
      </c>
    </row>
    <row r="94" spans="1:65" s="13" customFormat="1">
      <c r="B94" s="194"/>
      <c r="C94" s="195"/>
      <c r="D94" s="196" t="s">
        <v>391</v>
      </c>
      <c r="E94" s="197" t="s">
        <v>19</v>
      </c>
      <c r="F94" s="198" t="s">
        <v>1001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391</v>
      </c>
      <c r="AU94" s="204" t="s">
        <v>85</v>
      </c>
      <c r="AV94" s="13" t="s">
        <v>83</v>
      </c>
      <c r="AW94" s="13" t="s">
        <v>37</v>
      </c>
      <c r="AX94" s="13" t="s">
        <v>76</v>
      </c>
      <c r="AY94" s="204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2504</v>
      </c>
      <c r="G95" s="206"/>
      <c r="H95" s="209">
        <v>105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985</v>
      </c>
      <c r="F96" s="219" t="s">
        <v>394</v>
      </c>
      <c r="G96" s="217"/>
      <c r="H96" s="220">
        <v>105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85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62.65" customHeight="1">
      <c r="A97" s="36"/>
      <c r="B97" s="37"/>
      <c r="C97" s="181" t="s">
        <v>85</v>
      </c>
      <c r="D97" s="181" t="s">
        <v>384</v>
      </c>
      <c r="E97" s="182" t="s">
        <v>1008</v>
      </c>
      <c r="F97" s="183" t="s">
        <v>1009</v>
      </c>
      <c r="G97" s="184" t="s">
        <v>387</v>
      </c>
      <c r="H97" s="185">
        <v>191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1010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1011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985</v>
      </c>
      <c r="G99" s="206"/>
      <c r="H99" s="209">
        <v>105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991</v>
      </c>
      <c r="G100" s="206"/>
      <c r="H100" s="209">
        <v>86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191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37.9" customHeight="1">
      <c r="A102" s="36"/>
      <c r="B102" s="37"/>
      <c r="C102" s="181" t="s">
        <v>398</v>
      </c>
      <c r="D102" s="181" t="s">
        <v>384</v>
      </c>
      <c r="E102" s="182" t="s">
        <v>1016</v>
      </c>
      <c r="F102" s="183" t="s">
        <v>1017</v>
      </c>
      <c r="G102" s="184" t="s">
        <v>387</v>
      </c>
      <c r="H102" s="185">
        <v>105</v>
      </c>
      <c r="I102" s="186"/>
      <c r="J102" s="187">
        <f>ROUND(I102*H102,2)</f>
        <v>0</v>
      </c>
      <c r="K102" s="183" t="s">
        <v>388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1018</v>
      </c>
    </row>
    <row r="103" spans="1:65" s="13" customFormat="1">
      <c r="B103" s="194"/>
      <c r="C103" s="195"/>
      <c r="D103" s="196" t="s">
        <v>391</v>
      </c>
      <c r="E103" s="197" t="s">
        <v>19</v>
      </c>
      <c r="F103" s="198" t="s">
        <v>1019</v>
      </c>
      <c r="G103" s="195"/>
      <c r="H103" s="197" t="s">
        <v>19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391</v>
      </c>
      <c r="AU103" s="204" t="s">
        <v>85</v>
      </c>
      <c r="AV103" s="13" t="s">
        <v>83</v>
      </c>
      <c r="AW103" s="13" t="s">
        <v>37</v>
      </c>
      <c r="AX103" s="13" t="s">
        <v>76</v>
      </c>
      <c r="AY103" s="204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985</v>
      </c>
      <c r="G104" s="206"/>
      <c r="H104" s="209">
        <v>105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19</v>
      </c>
      <c r="F105" s="219" t="s">
        <v>394</v>
      </c>
      <c r="G105" s="217"/>
      <c r="H105" s="220">
        <v>105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2" customFormat="1" ht="44.25" customHeight="1">
      <c r="A106" s="36"/>
      <c r="B106" s="37"/>
      <c r="C106" s="181" t="s">
        <v>389</v>
      </c>
      <c r="D106" s="181" t="s">
        <v>384</v>
      </c>
      <c r="E106" s="182" t="s">
        <v>1012</v>
      </c>
      <c r="F106" s="183" t="s">
        <v>1013</v>
      </c>
      <c r="G106" s="184" t="s">
        <v>387</v>
      </c>
      <c r="H106" s="185">
        <v>153.19</v>
      </c>
      <c r="I106" s="186"/>
      <c r="J106" s="187">
        <f>ROUND(I106*H106,2)</f>
        <v>0</v>
      </c>
      <c r="K106" s="183" t="s">
        <v>388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1014</v>
      </c>
    </row>
    <row r="107" spans="1:65" s="13" customFormat="1">
      <c r="B107" s="194"/>
      <c r="C107" s="195"/>
      <c r="D107" s="196" t="s">
        <v>391</v>
      </c>
      <c r="E107" s="197" t="s">
        <v>19</v>
      </c>
      <c r="F107" s="198" t="s">
        <v>1015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391</v>
      </c>
      <c r="AU107" s="204" t="s">
        <v>85</v>
      </c>
      <c r="AV107" s="13" t="s">
        <v>83</v>
      </c>
      <c r="AW107" s="13" t="s">
        <v>37</v>
      </c>
      <c r="AX107" s="13" t="s">
        <v>76</v>
      </c>
      <c r="AY107" s="204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985</v>
      </c>
      <c r="G108" s="206"/>
      <c r="H108" s="209">
        <v>105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85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983</v>
      </c>
      <c r="G109" s="206"/>
      <c r="H109" s="209">
        <v>48.19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153.19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391</v>
      </c>
      <c r="AU110" s="226" t="s">
        <v>85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44.25" customHeight="1">
      <c r="A111" s="36"/>
      <c r="B111" s="37"/>
      <c r="C111" s="181" t="s">
        <v>408</v>
      </c>
      <c r="D111" s="181" t="s">
        <v>384</v>
      </c>
      <c r="E111" s="182" t="s">
        <v>1020</v>
      </c>
      <c r="F111" s="183" t="s">
        <v>1021</v>
      </c>
      <c r="G111" s="184" t="s">
        <v>387</v>
      </c>
      <c r="H111" s="185">
        <v>86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1022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1023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985</v>
      </c>
      <c r="G113" s="206"/>
      <c r="H113" s="209">
        <v>105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1024</v>
      </c>
      <c r="G114" s="206"/>
      <c r="H114" s="209">
        <v>-19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5" customFormat="1">
      <c r="B115" s="216"/>
      <c r="C115" s="217"/>
      <c r="D115" s="196" t="s">
        <v>391</v>
      </c>
      <c r="E115" s="218" t="s">
        <v>991</v>
      </c>
      <c r="F115" s="219" t="s">
        <v>394</v>
      </c>
      <c r="G115" s="217"/>
      <c r="H115" s="220">
        <v>86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391</v>
      </c>
      <c r="AU115" s="226" t="s">
        <v>85</v>
      </c>
      <c r="AV115" s="15" t="s">
        <v>389</v>
      </c>
      <c r="AW115" s="15" t="s">
        <v>37</v>
      </c>
      <c r="AX115" s="15" t="s">
        <v>83</v>
      </c>
      <c r="AY115" s="226" t="s">
        <v>381</v>
      </c>
    </row>
    <row r="116" spans="1:65" s="2" customFormat="1" ht="66.75" customHeight="1">
      <c r="A116" s="36"/>
      <c r="B116" s="37"/>
      <c r="C116" s="181" t="s">
        <v>382</v>
      </c>
      <c r="D116" s="181" t="s">
        <v>384</v>
      </c>
      <c r="E116" s="182" t="s">
        <v>1025</v>
      </c>
      <c r="F116" s="183" t="s">
        <v>1026</v>
      </c>
      <c r="G116" s="184" t="s">
        <v>387</v>
      </c>
      <c r="H116" s="185">
        <v>15.504</v>
      </c>
      <c r="I116" s="186"/>
      <c r="J116" s="187">
        <f>ROUND(I116*H116,2)</f>
        <v>0</v>
      </c>
      <c r="K116" s="183" t="s">
        <v>388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85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2505</v>
      </c>
    </row>
    <row r="117" spans="1:65" s="2" customFormat="1" ht="16.5" customHeight="1">
      <c r="A117" s="36"/>
      <c r="B117" s="37"/>
      <c r="C117" s="227" t="s">
        <v>419</v>
      </c>
      <c r="D117" s="227" t="s">
        <v>465</v>
      </c>
      <c r="E117" s="228" t="s">
        <v>1031</v>
      </c>
      <c r="F117" s="229" t="s">
        <v>1032</v>
      </c>
      <c r="G117" s="230" t="s">
        <v>404</v>
      </c>
      <c r="H117" s="231">
        <v>31.007999999999999</v>
      </c>
      <c r="I117" s="232"/>
      <c r="J117" s="233">
        <f>ROUND(I117*H117,2)</f>
        <v>0</v>
      </c>
      <c r="K117" s="229" t="s">
        <v>388</v>
      </c>
      <c r="L117" s="234"/>
      <c r="M117" s="235" t="s">
        <v>19</v>
      </c>
      <c r="N117" s="236" t="s">
        <v>47</v>
      </c>
      <c r="O117" s="66"/>
      <c r="P117" s="190">
        <f>O117*H117</f>
        <v>0</v>
      </c>
      <c r="Q117" s="190">
        <v>1</v>
      </c>
      <c r="R117" s="190">
        <f>Q117*H117</f>
        <v>31.007999999999999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428</v>
      </c>
      <c r="AT117" s="192" t="s">
        <v>465</v>
      </c>
      <c r="AU117" s="192" t="s">
        <v>85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2506</v>
      </c>
    </row>
    <row r="118" spans="1:65" s="14" customFormat="1">
      <c r="B118" s="205"/>
      <c r="C118" s="206"/>
      <c r="D118" s="196" t="s">
        <v>391</v>
      </c>
      <c r="E118" s="206"/>
      <c r="F118" s="208" t="s">
        <v>2507</v>
      </c>
      <c r="G118" s="206"/>
      <c r="H118" s="209">
        <v>31.007999999999999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4</v>
      </c>
      <c r="AX118" s="14" t="s">
        <v>83</v>
      </c>
      <c r="AY118" s="215" t="s">
        <v>381</v>
      </c>
    </row>
    <row r="119" spans="1:65" s="2" customFormat="1" ht="62.65" customHeight="1">
      <c r="A119" s="36"/>
      <c r="B119" s="37"/>
      <c r="C119" s="181" t="s">
        <v>428</v>
      </c>
      <c r="D119" s="181" t="s">
        <v>384</v>
      </c>
      <c r="E119" s="182" t="s">
        <v>1035</v>
      </c>
      <c r="F119" s="183" t="s">
        <v>1036</v>
      </c>
      <c r="G119" s="184" t="s">
        <v>387</v>
      </c>
      <c r="H119" s="185">
        <v>67.19</v>
      </c>
      <c r="I119" s="186"/>
      <c r="J119" s="187">
        <f>ROUND(I119*H119,2)</f>
        <v>0</v>
      </c>
      <c r="K119" s="183" t="s">
        <v>388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2508</v>
      </c>
    </row>
    <row r="120" spans="1:65" s="13" customFormat="1">
      <c r="B120" s="194"/>
      <c r="C120" s="195"/>
      <c r="D120" s="196" t="s">
        <v>391</v>
      </c>
      <c r="E120" s="197" t="s">
        <v>19</v>
      </c>
      <c r="F120" s="198" t="s">
        <v>1038</v>
      </c>
      <c r="G120" s="195"/>
      <c r="H120" s="197" t="s">
        <v>19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391</v>
      </c>
      <c r="AU120" s="204" t="s">
        <v>85</v>
      </c>
      <c r="AV120" s="13" t="s">
        <v>83</v>
      </c>
      <c r="AW120" s="13" t="s">
        <v>37</v>
      </c>
      <c r="AX120" s="13" t="s">
        <v>76</v>
      </c>
      <c r="AY120" s="204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985</v>
      </c>
      <c r="G121" s="206"/>
      <c r="H121" s="209">
        <v>105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983</v>
      </c>
      <c r="G122" s="206"/>
      <c r="H122" s="209">
        <v>48.19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1039</v>
      </c>
      <c r="G123" s="206"/>
      <c r="H123" s="209">
        <v>-86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67.19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85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44.25" customHeight="1">
      <c r="A125" s="36"/>
      <c r="B125" s="37"/>
      <c r="C125" s="181" t="s">
        <v>426</v>
      </c>
      <c r="D125" s="181" t="s">
        <v>384</v>
      </c>
      <c r="E125" s="182" t="s">
        <v>1040</v>
      </c>
      <c r="F125" s="183" t="s">
        <v>1041</v>
      </c>
      <c r="G125" s="184" t="s">
        <v>404</v>
      </c>
      <c r="H125" s="185">
        <v>134.38</v>
      </c>
      <c r="I125" s="186"/>
      <c r="J125" s="187">
        <f>ROUND(I125*H125,2)</f>
        <v>0</v>
      </c>
      <c r="K125" s="183" t="s">
        <v>1042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2509</v>
      </c>
    </row>
    <row r="126" spans="1:65" s="14" customFormat="1">
      <c r="B126" s="205"/>
      <c r="C126" s="206"/>
      <c r="D126" s="196" t="s">
        <v>391</v>
      </c>
      <c r="E126" s="206"/>
      <c r="F126" s="208" t="s">
        <v>2510</v>
      </c>
      <c r="G126" s="206"/>
      <c r="H126" s="209">
        <v>134.38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4</v>
      </c>
      <c r="AX126" s="14" t="s">
        <v>83</v>
      </c>
      <c r="AY126" s="215" t="s">
        <v>381</v>
      </c>
    </row>
    <row r="127" spans="1:65" s="12" customFormat="1" ht="22.9" customHeight="1">
      <c r="B127" s="165"/>
      <c r="C127" s="166"/>
      <c r="D127" s="167" t="s">
        <v>75</v>
      </c>
      <c r="E127" s="179" t="s">
        <v>85</v>
      </c>
      <c r="F127" s="179" t="s">
        <v>1045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SUM(P128:P271)</f>
        <v>0</v>
      </c>
      <c r="Q127" s="173"/>
      <c r="R127" s="174">
        <f>SUM(R128:R271)</f>
        <v>250.08085713000003</v>
      </c>
      <c r="S127" s="173"/>
      <c r="T127" s="175">
        <f>SUM(T128:T271)</f>
        <v>7.9659999999999993</v>
      </c>
      <c r="AR127" s="176" t="s">
        <v>83</v>
      </c>
      <c r="AT127" s="177" t="s">
        <v>75</v>
      </c>
      <c r="AU127" s="177" t="s">
        <v>83</v>
      </c>
      <c r="AY127" s="176" t="s">
        <v>381</v>
      </c>
      <c r="BK127" s="178">
        <f>SUM(BK128:BK271)</f>
        <v>0</v>
      </c>
    </row>
    <row r="128" spans="1:65" s="2" customFormat="1" ht="44.25" customHeight="1">
      <c r="A128" s="36"/>
      <c r="B128" s="37"/>
      <c r="C128" s="181" t="s">
        <v>437</v>
      </c>
      <c r="D128" s="181" t="s">
        <v>384</v>
      </c>
      <c r="E128" s="182" t="s">
        <v>1046</v>
      </c>
      <c r="F128" s="183" t="s">
        <v>1047</v>
      </c>
      <c r="G128" s="184" t="s">
        <v>422</v>
      </c>
      <c r="H128" s="185">
        <v>8</v>
      </c>
      <c r="I128" s="186"/>
      <c r="J128" s="187">
        <f>ROUND(I128*H128,2)</f>
        <v>0</v>
      </c>
      <c r="K128" s="183" t="s">
        <v>388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1E-4</v>
      </c>
      <c r="R128" s="190">
        <f>Q128*H128</f>
        <v>8.0000000000000004E-4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1048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1049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3" customFormat="1">
      <c r="B130" s="194"/>
      <c r="C130" s="195"/>
      <c r="D130" s="196" t="s">
        <v>391</v>
      </c>
      <c r="E130" s="197" t="s">
        <v>19</v>
      </c>
      <c r="F130" s="198" t="s">
        <v>2511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391</v>
      </c>
      <c r="AU130" s="204" t="s">
        <v>85</v>
      </c>
      <c r="AV130" s="13" t="s">
        <v>83</v>
      </c>
      <c r="AW130" s="13" t="s">
        <v>37</v>
      </c>
      <c r="AX130" s="13" t="s">
        <v>76</v>
      </c>
      <c r="AY130" s="204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2512</v>
      </c>
      <c r="G131" s="206"/>
      <c r="H131" s="209">
        <v>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3" customFormat="1">
      <c r="B132" s="194"/>
      <c r="C132" s="195"/>
      <c r="D132" s="196" t="s">
        <v>391</v>
      </c>
      <c r="E132" s="197" t="s">
        <v>19</v>
      </c>
      <c r="F132" s="198" t="s">
        <v>2513</v>
      </c>
      <c r="G132" s="195"/>
      <c r="H132" s="197" t="s">
        <v>19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391</v>
      </c>
      <c r="AU132" s="204" t="s">
        <v>85</v>
      </c>
      <c r="AV132" s="13" t="s">
        <v>83</v>
      </c>
      <c r="AW132" s="13" t="s">
        <v>37</v>
      </c>
      <c r="AX132" s="13" t="s">
        <v>76</v>
      </c>
      <c r="AY132" s="204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2512</v>
      </c>
      <c r="G133" s="206"/>
      <c r="H133" s="209">
        <v>4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5" customFormat="1">
      <c r="B134" s="216"/>
      <c r="C134" s="217"/>
      <c r="D134" s="196" t="s">
        <v>391</v>
      </c>
      <c r="E134" s="218" t="s">
        <v>19</v>
      </c>
      <c r="F134" s="219" t="s">
        <v>394</v>
      </c>
      <c r="G134" s="217"/>
      <c r="H134" s="220">
        <v>8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391</v>
      </c>
      <c r="AU134" s="226" t="s">
        <v>85</v>
      </c>
      <c r="AV134" s="15" t="s">
        <v>389</v>
      </c>
      <c r="AW134" s="15" t="s">
        <v>37</v>
      </c>
      <c r="AX134" s="15" t="s">
        <v>83</v>
      </c>
      <c r="AY134" s="226" t="s">
        <v>381</v>
      </c>
    </row>
    <row r="135" spans="1:65" s="2" customFormat="1" ht="44.25" customHeight="1">
      <c r="A135" s="36"/>
      <c r="B135" s="37"/>
      <c r="C135" s="181" t="s">
        <v>443</v>
      </c>
      <c r="D135" s="181" t="s">
        <v>384</v>
      </c>
      <c r="E135" s="182" t="s">
        <v>1070</v>
      </c>
      <c r="F135" s="183" t="s">
        <v>1071</v>
      </c>
      <c r="G135" s="184" t="s">
        <v>422</v>
      </c>
      <c r="H135" s="185">
        <v>41</v>
      </c>
      <c r="I135" s="186"/>
      <c r="J135" s="187">
        <f>ROUND(I135*H135,2)</f>
        <v>0</v>
      </c>
      <c r="K135" s="183" t="s">
        <v>388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1.1E-4</v>
      </c>
      <c r="R135" s="190">
        <f>Q135*H135</f>
        <v>4.5100000000000001E-3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1072</v>
      </c>
    </row>
    <row r="136" spans="1:65" s="13" customFormat="1">
      <c r="B136" s="194"/>
      <c r="C136" s="195"/>
      <c r="D136" s="196" t="s">
        <v>391</v>
      </c>
      <c r="E136" s="197" t="s">
        <v>19</v>
      </c>
      <c r="F136" s="198" t="s">
        <v>1049</v>
      </c>
      <c r="G136" s="195"/>
      <c r="H136" s="197" t="s">
        <v>19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391</v>
      </c>
      <c r="AU136" s="204" t="s">
        <v>85</v>
      </c>
      <c r="AV136" s="13" t="s">
        <v>83</v>
      </c>
      <c r="AW136" s="13" t="s">
        <v>37</v>
      </c>
      <c r="AX136" s="13" t="s">
        <v>76</v>
      </c>
      <c r="AY136" s="204" t="s">
        <v>381</v>
      </c>
    </row>
    <row r="137" spans="1:65" s="13" customFormat="1">
      <c r="B137" s="194"/>
      <c r="C137" s="195"/>
      <c r="D137" s="196" t="s">
        <v>391</v>
      </c>
      <c r="E137" s="197" t="s">
        <v>19</v>
      </c>
      <c r="F137" s="198" t="s">
        <v>2514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391</v>
      </c>
      <c r="AU137" s="204" t="s">
        <v>85</v>
      </c>
      <c r="AV137" s="13" t="s">
        <v>83</v>
      </c>
      <c r="AW137" s="13" t="s">
        <v>37</v>
      </c>
      <c r="AX137" s="13" t="s">
        <v>76</v>
      </c>
      <c r="AY137" s="204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2515</v>
      </c>
      <c r="G138" s="206"/>
      <c r="H138" s="209">
        <v>10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3" customFormat="1">
      <c r="B139" s="194"/>
      <c r="C139" s="195"/>
      <c r="D139" s="196" t="s">
        <v>391</v>
      </c>
      <c r="E139" s="197" t="s">
        <v>19</v>
      </c>
      <c r="F139" s="198" t="s">
        <v>2516</v>
      </c>
      <c r="G139" s="195"/>
      <c r="H139" s="197" t="s">
        <v>19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391</v>
      </c>
      <c r="AU139" s="204" t="s">
        <v>85</v>
      </c>
      <c r="AV139" s="13" t="s">
        <v>83</v>
      </c>
      <c r="AW139" s="13" t="s">
        <v>37</v>
      </c>
      <c r="AX139" s="13" t="s">
        <v>76</v>
      </c>
      <c r="AY139" s="204" t="s">
        <v>381</v>
      </c>
    </row>
    <row r="140" spans="1:65" s="14" customFormat="1">
      <c r="B140" s="205"/>
      <c r="C140" s="206"/>
      <c r="D140" s="196" t="s">
        <v>391</v>
      </c>
      <c r="E140" s="207" t="s">
        <v>19</v>
      </c>
      <c r="F140" s="208" t="s">
        <v>2517</v>
      </c>
      <c r="G140" s="206"/>
      <c r="H140" s="209">
        <v>7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391</v>
      </c>
      <c r="AU140" s="215" t="s">
        <v>85</v>
      </c>
      <c r="AV140" s="14" t="s">
        <v>85</v>
      </c>
      <c r="AW140" s="14" t="s">
        <v>37</v>
      </c>
      <c r="AX140" s="14" t="s">
        <v>76</v>
      </c>
      <c r="AY140" s="215" t="s">
        <v>381</v>
      </c>
    </row>
    <row r="141" spans="1:65" s="13" customFormat="1">
      <c r="B141" s="194"/>
      <c r="C141" s="195"/>
      <c r="D141" s="196" t="s">
        <v>391</v>
      </c>
      <c r="E141" s="197" t="s">
        <v>19</v>
      </c>
      <c r="F141" s="198" t="s">
        <v>2518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391</v>
      </c>
      <c r="AU141" s="204" t="s">
        <v>85</v>
      </c>
      <c r="AV141" s="13" t="s">
        <v>83</v>
      </c>
      <c r="AW141" s="13" t="s">
        <v>37</v>
      </c>
      <c r="AX141" s="13" t="s">
        <v>76</v>
      </c>
      <c r="AY141" s="204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2517</v>
      </c>
      <c r="G142" s="206"/>
      <c r="H142" s="209">
        <v>7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3" customFormat="1">
      <c r="B143" s="194"/>
      <c r="C143" s="195"/>
      <c r="D143" s="196" t="s">
        <v>391</v>
      </c>
      <c r="E143" s="197" t="s">
        <v>19</v>
      </c>
      <c r="F143" s="198" t="s">
        <v>2519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391</v>
      </c>
      <c r="AU143" s="204" t="s">
        <v>85</v>
      </c>
      <c r="AV143" s="13" t="s">
        <v>83</v>
      </c>
      <c r="AW143" s="13" t="s">
        <v>37</v>
      </c>
      <c r="AX143" s="13" t="s">
        <v>76</v>
      </c>
      <c r="AY143" s="204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2517</v>
      </c>
      <c r="G144" s="206"/>
      <c r="H144" s="209">
        <v>7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3" customFormat="1">
      <c r="B145" s="194"/>
      <c r="C145" s="195"/>
      <c r="D145" s="196" t="s">
        <v>391</v>
      </c>
      <c r="E145" s="197" t="s">
        <v>19</v>
      </c>
      <c r="F145" s="198" t="s">
        <v>2520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2515</v>
      </c>
      <c r="G146" s="206"/>
      <c r="H146" s="209">
        <v>10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5" customFormat="1">
      <c r="B147" s="216"/>
      <c r="C147" s="217"/>
      <c r="D147" s="196" t="s">
        <v>391</v>
      </c>
      <c r="E147" s="218" t="s">
        <v>19</v>
      </c>
      <c r="F147" s="219" t="s">
        <v>394</v>
      </c>
      <c r="G147" s="217"/>
      <c r="H147" s="220">
        <v>41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391</v>
      </c>
      <c r="AU147" s="226" t="s">
        <v>85</v>
      </c>
      <c r="AV147" s="15" t="s">
        <v>389</v>
      </c>
      <c r="AW147" s="15" t="s">
        <v>37</v>
      </c>
      <c r="AX147" s="15" t="s">
        <v>83</v>
      </c>
      <c r="AY147" s="226" t="s">
        <v>381</v>
      </c>
    </row>
    <row r="148" spans="1:65" s="2" customFormat="1" ht="44.25" customHeight="1">
      <c r="A148" s="36"/>
      <c r="B148" s="37"/>
      <c r="C148" s="181" t="s">
        <v>451</v>
      </c>
      <c r="D148" s="181" t="s">
        <v>384</v>
      </c>
      <c r="E148" s="182" t="s">
        <v>2521</v>
      </c>
      <c r="F148" s="183" t="s">
        <v>2522</v>
      </c>
      <c r="G148" s="184" t="s">
        <v>422</v>
      </c>
      <c r="H148" s="185">
        <v>52.5</v>
      </c>
      <c r="I148" s="186"/>
      <c r="J148" s="187">
        <f>ROUND(I148*H148,2)</f>
        <v>0</v>
      </c>
      <c r="K148" s="183" t="s">
        <v>388</v>
      </c>
      <c r="L148" s="41"/>
      <c r="M148" s="188" t="s">
        <v>19</v>
      </c>
      <c r="N148" s="189" t="s">
        <v>47</v>
      </c>
      <c r="O148" s="66"/>
      <c r="P148" s="190">
        <f>O148*H148</f>
        <v>0</v>
      </c>
      <c r="Q148" s="190">
        <v>1.4999999999999999E-4</v>
      </c>
      <c r="R148" s="190">
        <f>Q148*H148</f>
        <v>7.8750000000000001E-3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85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389</v>
      </c>
      <c r="BM148" s="192" t="s">
        <v>2523</v>
      </c>
    </row>
    <row r="149" spans="1:65" s="13" customFormat="1">
      <c r="B149" s="194"/>
      <c r="C149" s="195"/>
      <c r="D149" s="196" t="s">
        <v>391</v>
      </c>
      <c r="E149" s="197" t="s">
        <v>19</v>
      </c>
      <c r="F149" s="198" t="s">
        <v>1049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1:65" s="13" customFormat="1">
      <c r="B150" s="194"/>
      <c r="C150" s="195"/>
      <c r="D150" s="196" t="s">
        <v>391</v>
      </c>
      <c r="E150" s="197" t="s">
        <v>19</v>
      </c>
      <c r="F150" s="198" t="s">
        <v>2524</v>
      </c>
      <c r="G150" s="195"/>
      <c r="H150" s="197" t="s">
        <v>19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391</v>
      </c>
      <c r="AU150" s="204" t="s">
        <v>85</v>
      </c>
      <c r="AV150" s="13" t="s">
        <v>83</v>
      </c>
      <c r="AW150" s="13" t="s">
        <v>37</v>
      </c>
      <c r="AX150" s="13" t="s">
        <v>76</v>
      </c>
      <c r="AY150" s="204" t="s">
        <v>381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2525</v>
      </c>
      <c r="G151" s="206"/>
      <c r="H151" s="209">
        <v>8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85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3" customFormat="1">
      <c r="B152" s="194"/>
      <c r="C152" s="195"/>
      <c r="D152" s="196" t="s">
        <v>391</v>
      </c>
      <c r="E152" s="197" t="s">
        <v>19</v>
      </c>
      <c r="F152" s="198" t="s">
        <v>2526</v>
      </c>
      <c r="G152" s="195"/>
      <c r="H152" s="197" t="s">
        <v>19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391</v>
      </c>
      <c r="AU152" s="204" t="s">
        <v>85</v>
      </c>
      <c r="AV152" s="13" t="s">
        <v>83</v>
      </c>
      <c r="AW152" s="13" t="s">
        <v>37</v>
      </c>
      <c r="AX152" s="13" t="s">
        <v>76</v>
      </c>
      <c r="AY152" s="204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2527</v>
      </c>
      <c r="G153" s="206"/>
      <c r="H153" s="209">
        <v>8.5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3" customFormat="1">
      <c r="B154" s="194"/>
      <c r="C154" s="195"/>
      <c r="D154" s="196" t="s">
        <v>391</v>
      </c>
      <c r="E154" s="197" t="s">
        <v>19</v>
      </c>
      <c r="F154" s="198" t="s">
        <v>2528</v>
      </c>
      <c r="G154" s="195"/>
      <c r="H154" s="197" t="s">
        <v>19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391</v>
      </c>
      <c r="AU154" s="204" t="s">
        <v>85</v>
      </c>
      <c r="AV154" s="13" t="s">
        <v>83</v>
      </c>
      <c r="AW154" s="13" t="s">
        <v>37</v>
      </c>
      <c r="AX154" s="13" t="s">
        <v>76</v>
      </c>
      <c r="AY154" s="204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2529</v>
      </c>
      <c r="G155" s="206"/>
      <c r="H155" s="209">
        <v>6.5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3" customFormat="1">
      <c r="B156" s="194"/>
      <c r="C156" s="195"/>
      <c r="D156" s="196" t="s">
        <v>391</v>
      </c>
      <c r="E156" s="197" t="s">
        <v>19</v>
      </c>
      <c r="F156" s="198" t="s">
        <v>2530</v>
      </c>
      <c r="G156" s="195"/>
      <c r="H156" s="197" t="s">
        <v>19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391</v>
      </c>
      <c r="AU156" s="204" t="s">
        <v>85</v>
      </c>
      <c r="AV156" s="13" t="s">
        <v>83</v>
      </c>
      <c r="AW156" s="13" t="s">
        <v>37</v>
      </c>
      <c r="AX156" s="13" t="s">
        <v>76</v>
      </c>
      <c r="AY156" s="204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2529</v>
      </c>
      <c r="G157" s="206"/>
      <c r="H157" s="209">
        <v>6.5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2531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2529</v>
      </c>
      <c r="G159" s="206"/>
      <c r="H159" s="209">
        <v>6.5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3" customFormat="1">
      <c r="B160" s="194"/>
      <c r="C160" s="195"/>
      <c r="D160" s="196" t="s">
        <v>391</v>
      </c>
      <c r="E160" s="197" t="s">
        <v>19</v>
      </c>
      <c r="F160" s="198" t="s">
        <v>2532</v>
      </c>
      <c r="G160" s="195"/>
      <c r="H160" s="197" t="s">
        <v>19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391</v>
      </c>
      <c r="AU160" s="204" t="s">
        <v>85</v>
      </c>
      <c r="AV160" s="13" t="s">
        <v>83</v>
      </c>
      <c r="AW160" s="13" t="s">
        <v>37</v>
      </c>
      <c r="AX160" s="13" t="s">
        <v>76</v>
      </c>
      <c r="AY160" s="204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2527</v>
      </c>
      <c r="G161" s="206"/>
      <c r="H161" s="209">
        <v>8.5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2533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2525</v>
      </c>
      <c r="G163" s="206"/>
      <c r="H163" s="209">
        <v>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5" customFormat="1">
      <c r="B164" s="216"/>
      <c r="C164" s="217"/>
      <c r="D164" s="196" t="s">
        <v>391</v>
      </c>
      <c r="E164" s="218" t="s">
        <v>19</v>
      </c>
      <c r="F164" s="219" t="s">
        <v>394</v>
      </c>
      <c r="G164" s="217"/>
      <c r="H164" s="220">
        <v>52.5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391</v>
      </c>
      <c r="AU164" s="226" t="s">
        <v>85</v>
      </c>
      <c r="AV164" s="15" t="s">
        <v>389</v>
      </c>
      <c r="AW164" s="15" t="s">
        <v>37</v>
      </c>
      <c r="AX164" s="15" t="s">
        <v>83</v>
      </c>
      <c r="AY164" s="226" t="s">
        <v>381</v>
      </c>
    </row>
    <row r="165" spans="1:65" s="2" customFormat="1" ht="44.25" customHeight="1">
      <c r="A165" s="36"/>
      <c r="B165" s="37"/>
      <c r="C165" s="181" t="s">
        <v>457</v>
      </c>
      <c r="D165" s="181" t="s">
        <v>384</v>
      </c>
      <c r="E165" s="182" t="s">
        <v>1077</v>
      </c>
      <c r="F165" s="183" t="s">
        <v>1078</v>
      </c>
      <c r="G165" s="184" t="s">
        <v>422</v>
      </c>
      <c r="H165" s="185">
        <v>49</v>
      </c>
      <c r="I165" s="186"/>
      <c r="J165" s="187">
        <f>ROUND(I165*H165,2)</f>
        <v>0</v>
      </c>
      <c r="K165" s="183" t="s">
        <v>388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1079</v>
      </c>
    </row>
    <row r="166" spans="1:65" s="13" customFormat="1">
      <c r="B166" s="194"/>
      <c r="C166" s="195"/>
      <c r="D166" s="196" t="s">
        <v>391</v>
      </c>
      <c r="E166" s="197" t="s">
        <v>19</v>
      </c>
      <c r="F166" s="198" t="s">
        <v>1080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391</v>
      </c>
      <c r="AU166" s="204" t="s">
        <v>85</v>
      </c>
      <c r="AV166" s="13" t="s">
        <v>83</v>
      </c>
      <c r="AW166" s="13" t="s">
        <v>37</v>
      </c>
      <c r="AX166" s="13" t="s">
        <v>76</v>
      </c>
      <c r="AY166" s="204" t="s">
        <v>381</v>
      </c>
    </row>
    <row r="167" spans="1:65" s="13" customFormat="1">
      <c r="B167" s="194"/>
      <c r="C167" s="195"/>
      <c r="D167" s="196" t="s">
        <v>391</v>
      </c>
      <c r="E167" s="197" t="s">
        <v>19</v>
      </c>
      <c r="F167" s="198" t="s">
        <v>2511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2512</v>
      </c>
      <c r="G168" s="206"/>
      <c r="H168" s="209">
        <v>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3" customFormat="1">
      <c r="B169" s="194"/>
      <c r="C169" s="195"/>
      <c r="D169" s="196" t="s">
        <v>391</v>
      </c>
      <c r="E169" s="197" t="s">
        <v>19</v>
      </c>
      <c r="F169" s="198" t="s">
        <v>2514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2515</v>
      </c>
      <c r="G170" s="206"/>
      <c r="H170" s="209">
        <v>10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3" customFormat="1">
      <c r="B171" s="194"/>
      <c r="C171" s="195"/>
      <c r="D171" s="196" t="s">
        <v>391</v>
      </c>
      <c r="E171" s="197" t="s">
        <v>19</v>
      </c>
      <c r="F171" s="198" t="s">
        <v>2516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391</v>
      </c>
      <c r="AU171" s="204" t="s">
        <v>85</v>
      </c>
      <c r="AV171" s="13" t="s">
        <v>83</v>
      </c>
      <c r="AW171" s="13" t="s">
        <v>37</v>
      </c>
      <c r="AX171" s="13" t="s">
        <v>76</v>
      </c>
      <c r="AY171" s="204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2517</v>
      </c>
      <c r="G172" s="206"/>
      <c r="H172" s="209">
        <v>7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3" customFormat="1">
      <c r="B173" s="194"/>
      <c r="C173" s="195"/>
      <c r="D173" s="196" t="s">
        <v>391</v>
      </c>
      <c r="E173" s="197" t="s">
        <v>19</v>
      </c>
      <c r="F173" s="198" t="s">
        <v>2518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391</v>
      </c>
      <c r="AU173" s="204" t="s">
        <v>85</v>
      </c>
      <c r="AV173" s="13" t="s">
        <v>83</v>
      </c>
      <c r="AW173" s="13" t="s">
        <v>37</v>
      </c>
      <c r="AX173" s="13" t="s">
        <v>76</v>
      </c>
      <c r="AY173" s="204" t="s">
        <v>381</v>
      </c>
    </row>
    <row r="174" spans="1:65" s="14" customFormat="1">
      <c r="B174" s="205"/>
      <c r="C174" s="206"/>
      <c r="D174" s="196" t="s">
        <v>391</v>
      </c>
      <c r="E174" s="207" t="s">
        <v>19</v>
      </c>
      <c r="F174" s="208" t="s">
        <v>2517</v>
      </c>
      <c r="G174" s="206"/>
      <c r="H174" s="209">
        <v>7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85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1:65" s="13" customFormat="1">
      <c r="B175" s="194"/>
      <c r="C175" s="195"/>
      <c r="D175" s="196" t="s">
        <v>391</v>
      </c>
      <c r="E175" s="197" t="s">
        <v>19</v>
      </c>
      <c r="F175" s="198" t="s">
        <v>2519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2517</v>
      </c>
      <c r="G176" s="206"/>
      <c r="H176" s="209">
        <v>7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3" customFormat="1">
      <c r="B177" s="194"/>
      <c r="C177" s="195"/>
      <c r="D177" s="196" t="s">
        <v>391</v>
      </c>
      <c r="E177" s="197" t="s">
        <v>19</v>
      </c>
      <c r="F177" s="198" t="s">
        <v>2520</v>
      </c>
      <c r="G177" s="195"/>
      <c r="H177" s="197" t="s">
        <v>19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391</v>
      </c>
      <c r="AU177" s="204" t="s">
        <v>85</v>
      </c>
      <c r="AV177" s="13" t="s">
        <v>83</v>
      </c>
      <c r="AW177" s="13" t="s">
        <v>37</v>
      </c>
      <c r="AX177" s="13" t="s">
        <v>76</v>
      </c>
      <c r="AY177" s="204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2515</v>
      </c>
      <c r="G178" s="206"/>
      <c r="H178" s="209">
        <v>10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85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3" customFormat="1">
      <c r="B179" s="194"/>
      <c r="C179" s="195"/>
      <c r="D179" s="196" t="s">
        <v>391</v>
      </c>
      <c r="E179" s="197" t="s">
        <v>19</v>
      </c>
      <c r="F179" s="198" t="s">
        <v>2513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391</v>
      </c>
      <c r="AU179" s="204" t="s">
        <v>85</v>
      </c>
      <c r="AV179" s="13" t="s">
        <v>83</v>
      </c>
      <c r="AW179" s="13" t="s">
        <v>37</v>
      </c>
      <c r="AX179" s="13" t="s">
        <v>76</v>
      </c>
      <c r="AY179" s="204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2512</v>
      </c>
      <c r="G180" s="206"/>
      <c r="H180" s="209">
        <v>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5" customFormat="1">
      <c r="B181" s="216"/>
      <c r="C181" s="217"/>
      <c r="D181" s="196" t="s">
        <v>391</v>
      </c>
      <c r="E181" s="218" t="s">
        <v>19</v>
      </c>
      <c r="F181" s="219" t="s">
        <v>394</v>
      </c>
      <c r="G181" s="217"/>
      <c r="H181" s="220">
        <v>49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391</v>
      </c>
      <c r="AU181" s="226" t="s">
        <v>85</v>
      </c>
      <c r="AV181" s="15" t="s">
        <v>389</v>
      </c>
      <c r="AW181" s="15" t="s">
        <v>37</v>
      </c>
      <c r="AX181" s="15" t="s">
        <v>83</v>
      </c>
      <c r="AY181" s="226" t="s">
        <v>381</v>
      </c>
    </row>
    <row r="182" spans="1:65" s="2" customFormat="1" ht="44.25" customHeight="1">
      <c r="A182" s="36"/>
      <c r="B182" s="37"/>
      <c r="C182" s="181" t="s">
        <v>464</v>
      </c>
      <c r="D182" s="181" t="s">
        <v>384</v>
      </c>
      <c r="E182" s="182" t="s">
        <v>2534</v>
      </c>
      <c r="F182" s="183" t="s">
        <v>2535</v>
      </c>
      <c r="G182" s="184" t="s">
        <v>422</v>
      </c>
      <c r="H182" s="185">
        <v>52.5</v>
      </c>
      <c r="I182" s="186"/>
      <c r="J182" s="187">
        <f>ROUND(I182*H182,2)</f>
        <v>0</v>
      </c>
      <c r="K182" s="183" t="s">
        <v>388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85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2536</v>
      </c>
    </row>
    <row r="183" spans="1:65" s="13" customFormat="1">
      <c r="B183" s="194"/>
      <c r="C183" s="195"/>
      <c r="D183" s="196" t="s">
        <v>391</v>
      </c>
      <c r="E183" s="197" t="s">
        <v>19</v>
      </c>
      <c r="F183" s="198" t="s">
        <v>1080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391</v>
      </c>
      <c r="AU183" s="204" t="s">
        <v>85</v>
      </c>
      <c r="AV183" s="13" t="s">
        <v>83</v>
      </c>
      <c r="AW183" s="13" t="s">
        <v>37</v>
      </c>
      <c r="AX183" s="13" t="s">
        <v>76</v>
      </c>
      <c r="AY183" s="204" t="s">
        <v>381</v>
      </c>
    </row>
    <row r="184" spans="1:65" s="13" customFormat="1">
      <c r="B184" s="194"/>
      <c r="C184" s="195"/>
      <c r="D184" s="196" t="s">
        <v>391</v>
      </c>
      <c r="E184" s="197" t="s">
        <v>19</v>
      </c>
      <c r="F184" s="198" t="s">
        <v>2524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391</v>
      </c>
      <c r="AU184" s="204" t="s">
        <v>85</v>
      </c>
      <c r="AV184" s="13" t="s">
        <v>83</v>
      </c>
      <c r="AW184" s="13" t="s">
        <v>37</v>
      </c>
      <c r="AX184" s="13" t="s">
        <v>76</v>
      </c>
      <c r="AY184" s="204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2525</v>
      </c>
      <c r="G185" s="206"/>
      <c r="H185" s="209">
        <v>8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3" customFormat="1">
      <c r="B186" s="194"/>
      <c r="C186" s="195"/>
      <c r="D186" s="196" t="s">
        <v>391</v>
      </c>
      <c r="E186" s="197" t="s">
        <v>19</v>
      </c>
      <c r="F186" s="198" t="s">
        <v>2526</v>
      </c>
      <c r="G186" s="195"/>
      <c r="H186" s="197" t="s">
        <v>19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391</v>
      </c>
      <c r="AU186" s="204" t="s">
        <v>85</v>
      </c>
      <c r="AV186" s="13" t="s">
        <v>83</v>
      </c>
      <c r="AW186" s="13" t="s">
        <v>37</v>
      </c>
      <c r="AX186" s="13" t="s">
        <v>76</v>
      </c>
      <c r="AY186" s="204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2527</v>
      </c>
      <c r="G187" s="206"/>
      <c r="H187" s="209">
        <v>8.5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3" customFormat="1">
      <c r="B188" s="194"/>
      <c r="C188" s="195"/>
      <c r="D188" s="196" t="s">
        <v>391</v>
      </c>
      <c r="E188" s="197" t="s">
        <v>19</v>
      </c>
      <c r="F188" s="198" t="s">
        <v>2528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2529</v>
      </c>
      <c r="G189" s="206"/>
      <c r="H189" s="209">
        <v>6.5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3" customFormat="1">
      <c r="B190" s="194"/>
      <c r="C190" s="195"/>
      <c r="D190" s="196" t="s">
        <v>391</v>
      </c>
      <c r="E190" s="197" t="s">
        <v>19</v>
      </c>
      <c r="F190" s="198" t="s">
        <v>2530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391</v>
      </c>
      <c r="AU190" s="204" t="s">
        <v>85</v>
      </c>
      <c r="AV190" s="13" t="s">
        <v>83</v>
      </c>
      <c r="AW190" s="13" t="s">
        <v>37</v>
      </c>
      <c r="AX190" s="13" t="s">
        <v>76</v>
      </c>
      <c r="AY190" s="204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2529</v>
      </c>
      <c r="G191" s="206"/>
      <c r="H191" s="209">
        <v>6.5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3" customFormat="1">
      <c r="B192" s="194"/>
      <c r="C192" s="195"/>
      <c r="D192" s="196" t="s">
        <v>391</v>
      </c>
      <c r="E192" s="197" t="s">
        <v>19</v>
      </c>
      <c r="F192" s="198" t="s">
        <v>2531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391</v>
      </c>
      <c r="AU192" s="204" t="s">
        <v>85</v>
      </c>
      <c r="AV192" s="13" t="s">
        <v>83</v>
      </c>
      <c r="AW192" s="13" t="s">
        <v>37</v>
      </c>
      <c r="AX192" s="13" t="s">
        <v>76</v>
      </c>
      <c r="AY192" s="204" t="s">
        <v>381</v>
      </c>
    </row>
    <row r="193" spans="1:65" s="14" customFormat="1">
      <c r="B193" s="205"/>
      <c r="C193" s="206"/>
      <c r="D193" s="196" t="s">
        <v>391</v>
      </c>
      <c r="E193" s="207" t="s">
        <v>19</v>
      </c>
      <c r="F193" s="208" t="s">
        <v>2529</v>
      </c>
      <c r="G193" s="206"/>
      <c r="H193" s="209">
        <v>6.5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391</v>
      </c>
      <c r="AU193" s="215" t="s">
        <v>85</v>
      </c>
      <c r="AV193" s="14" t="s">
        <v>85</v>
      </c>
      <c r="AW193" s="14" t="s">
        <v>37</v>
      </c>
      <c r="AX193" s="14" t="s">
        <v>76</v>
      </c>
      <c r="AY193" s="215" t="s">
        <v>381</v>
      </c>
    </row>
    <row r="194" spans="1:65" s="13" customFormat="1">
      <c r="B194" s="194"/>
      <c r="C194" s="195"/>
      <c r="D194" s="196" t="s">
        <v>391</v>
      </c>
      <c r="E194" s="197" t="s">
        <v>19</v>
      </c>
      <c r="F194" s="198" t="s">
        <v>2532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391</v>
      </c>
      <c r="AU194" s="204" t="s">
        <v>85</v>
      </c>
      <c r="AV194" s="13" t="s">
        <v>83</v>
      </c>
      <c r="AW194" s="13" t="s">
        <v>37</v>
      </c>
      <c r="AX194" s="13" t="s">
        <v>76</v>
      </c>
      <c r="AY194" s="204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2527</v>
      </c>
      <c r="G195" s="206"/>
      <c r="H195" s="209">
        <v>8.5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3" customFormat="1">
      <c r="B196" s="194"/>
      <c r="C196" s="195"/>
      <c r="D196" s="196" t="s">
        <v>391</v>
      </c>
      <c r="E196" s="197" t="s">
        <v>19</v>
      </c>
      <c r="F196" s="198" t="s">
        <v>2533</v>
      </c>
      <c r="G196" s="195"/>
      <c r="H196" s="197" t="s">
        <v>19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391</v>
      </c>
      <c r="AU196" s="204" t="s">
        <v>85</v>
      </c>
      <c r="AV196" s="13" t="s">
        <v>83</v>
      </c>
      <c r="AW196" s="13" t="s">
        <v>37</v>
      </c>
      <c r="AX196" s="13" t="s">
        <v>76</v>
      </c>
      <c r="AY196" s="204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2525</v>
      </c>
      <c r="G197" s="206"/>
      <c r="H197" s="209">
        <v>8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5" customFormat="1">
      <c r="B198" s="216"/>
      <c r="C198" s="217"/>
      <c r="D198" s="196" t="s">
        <v>391</v>
      </c>
      <c r="E198" s="218" t="s">
        <v>19</v>
      </c>
      <c r="F198" s="219" t="s">
        <v>394</v>
      </c>
      <c r="G198" s="217"/>
      <c r="H198" s="220">
        <v>52.5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391</v>
      </c>
      <c r="AU198" s="226" t="s">
        <v>85</v>
      </c>
      <c r="AV198" s="15" t="s">
        <v>389</v>
      </c>
      <c r="AW198" s="15" t="s">
        <v>37</v>
      </c>
      <c r="AX198" s="15" t="s">
        <v>83</v>
      </c>
      <c r="AY198" s="226" t="s">
        <v>381</v>
      </c>
    </row>
    <row r="199" spans="1:65" s="2" customFormat="1" ht="16.5" customHeight="1">
      <c r="A199" s="36"/>
      <c r="B199" s="37"/>
      <c r="C199" s="227" t="s">
        <v>8</v>
      </c>
      <c r="D199" s="227" t="s">
        <v>465</v>
      </c>
      <c r="E199" s="228" t="s">
        <v>1081</v>
      </c>
      <c r="F199" s="229" t="s">
        <v>1082</v>
      </c>
      <c r="G199" s="230" t="s">
        <v>387</v>
      </c>
      <c r="H199" s="231">
        <v>53.009</v>
      </c>
      <c r="I199" s="232"/>
      <c r="J199" s="233">
        <f>ROUND(I199*H199,2)</f>
        <v>0</v>
      </c>
      <c r="K199" s="229" t="s">
        <v>432</v>
      </c>
      <c r="L199" s="234"/>
      <c r="M199" s="235" t="s">
        <v>19</v>
      </c>
      <c r="N199" s="236" t="s">
        <v>47</v>
      </c>
      <c r="O199" s="66"/>
      <c r="P199" s="190">
        <f>O199*H199</f>
        <v>0</v>
      </c>
      <c r="Q199" s="190">
        <v>2.4289999999999998</v>
      </c>
      <c r="R199" s="190">
        <f>Q199*H199</f>
        <v>128.758861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428</v>
      </c>
      <c r="AT199" s="192" t="s">
        <v>465</v>
      </c>
      <c r="AU199" s="192" t="s">
        <v>85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1083</v>
      </c>
    </row>
    <row r="200" spans="1:65" s="13" customFormat="1">
      <c r="B200" s="194"/>
      <c r="C200" s="195"/>
      <c r="D200" s="196" t="s">
        <v>391</v>
      </c>
      <c r="E200" s="197" t="s">
        <v>19</v>
      </c>
      <c r="F200" s="198" t="s">
        <v>1084</v>
      </c>
      <c r="G200" s="195"/>
      <c r="H200" s="197" t="s">
        <v>19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391</v>
      </c>
      <c r="AU200" s="204" t="s">
        <v>85</v>
      </c>
      <c r="AV200" s="13" t="s">
        <v>83</v>
      </c>
      <c r="AW200" s="13" t="s">
        <v>37</v>
      </c>
      <c r="AX200" s="13" t="s">
        <v>76</v>
      </c>
      <c r="AY200" s="204" t="s">
        <v>381</v>
      </c>
    </row>
    <row r="201" spans="1:65" s="13" customFormat="1">
      <c r="B201" s="194"/>
      <c r="C201" s="195"/>
      <c r="D201" s="196" t="s">
        <v>391</v>
      </c>
      <c r="E201" s="197" t="s">
        <v>19</v>
      </c>
      <c r="F201" s="198" t="s">
        <v>2511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391</v>
      </c>
      <c r="AU201" s="204" t="s">
        <v>85</v>
      </c>
      <c r="AV201" s="13" t="s">
        <v>83</v>
      </c>
      <c r="AW201" s="13" t="s">
        <v>37</v>
      </c>
      <c r="AX201" s="13" t="s">
        <v>76</v>
      </c>
      <c r="AY201" s="204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2537</v>
      </c>
      <c r="G202" s="206"/>
      <c r="H202" s="209">
        <v>1.208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3" customFormat="1">
      <c r="B203" s="194"/>
      <c r="C203" s="195"/>
      <c r="D203" s="196" t="s">
        <v>391</v>
      </c>
      <c r="E203" s="197" t="s">
        <v>19</v>
      </c>
      <c r="F203" s="198" t="s">
        <v>2514</v>
      </c>
      <c r="G203" s="195"/>
      <c r="H203" s="197" t="s">
        <v>19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391</v>
      </c>
      <c r="AU203" s="204" t="s">
        <v>85</v>
      </c>
      <c r="AV203" s="13" t="s">
        <v>83</v>
      </c>
      <c r="AW203" s="13" t="s">
        <v>37</v>
      </c>
      <c r="AX203" s="13" t="s">
        <v>76</v>
      </c>
      <c r="AY203" s="204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2538</v>
      </c>
      <c r="G204" s="206"/>
      <c r="H204" s="209">
        <v>3.0190000000000001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3" customFormat="1">
      <c r="B205" s="194"/>
      <c r="C205" s="195"/>
      <c r="D205" s="196" t="s">
        <v>391</v>
      </c>
      <c r="E205" s="197" t="s">
        <v>19</v>
      </c>
      <c r="F205" s="198" t="s">
        <v>2516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391</v>
      </c>
      <c r="AU205" s="204" t="s">
        <v>85</v>
      </c>
      <c r="AV205" s="13" t="s">
        <v>83</v>
      </c>
      <c r="AW205" s="13" t="s">
        <v>37</v>
      </c>
      <c r="AX205" s="13" t="s">
        <v>76</v>
      </c>
      <c r="AY205" s="204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2539</v>
      </c>
      <c r="G206" s="206"/>
      <c r="H206" s="209">
        <v>2.113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3" customFormat="1">
      <c r="B207" s="194"/>
      <c r="C207" s="195"/>
      <c r="D207" s="196" t="s">
        <v>391</v>
      </c>
      <c r="E207" s="197" t="s">
        <v>19</v>
      </c>
      <c r="F207" s="198" t="s">
        <v>2518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2539</v>
      </c>
      <c r="G208" s="206"/>
      <c r="H208" s="209">
        <v>2.113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2:51" s="13" customFormat="1">
      <c r="B209" s="194"/>
      <c r="C209" s="195"/>
      <c r="D209" s="196" t="s">
        <v>391</v>
      </c>
      <c r="E209" s="197" t="s">
        <v>19</v>
      </c>
      <c r="F209" s="198" t="s">
        <v>2519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2:51" s="14" customFormat="1">
      <c r="B210" s="205"/>
      <c r="C210" s="206"/>
      <c r="D210" s="196" t="s">
        <v>391</v>
      </c>
      <c r="E210" s="207" t="s">
        <v>19</v>
      </c>
      <c r="F210" s="208" t="s">
        <v>2539</v>
      </c>
      <c r="G210" s="206"/>
      <c r="H210" s="209">
        <v>2.113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2:51" s="13" customFormat="1">
      <c r="B211" s="194"/>
      <c r="C211" s="195"/>
      <c r="D211" s="196" t="s">
        <v>391</v>
      </c>
      <c r="E211" s="197" t="s">
        <v>19</v>
      </c>
      <c r="F211" s="198" t="s">
        <v>2520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2:51" s="14" customFormat="1">
      <c r="B212" s="205"/>
      <c r="C212" s="206"/>
      <c r="D212" s="196" t="s">
        <v>391</v>
      </c>
      <c r="E212" s="207" t="s">
        <v>19</v>
      </c>
      <c r="F212" s="208" t="s">
        <v>2538</v>
      </c>
      <c r="G212" s="206"/>
      <c r="H212" s="209">
        <v>3.0190000000000001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2:51" s="13" customFormat="1">
      <c r="B213" s="194"/>
      <c r="C213" s="195"/>
      <c r="D213" s="196" t="s">
        <v>391</v>
      </c>
      <c r="E213" s="197" t="s">
        <v>19</v>
      </c>
      <c r="F213" s="198" t="s">
        <v>2513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2:51" s="14" customFormat="1">
      <c r="B214" s="205"/>
      <c r="C214" s="206"/>
      <c r="D214" s="196" t="s">
        <v>391</v>
      </c>
      <c r="E214" s="207" t="s">
        <v>19</v>
      </c>
      <c r="F214" s="208" t="s">
        <v>2537</v>
      </c>
      <c r="G214" s="206"/>
      <c r="H214" s="209">
        <v>1.208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2:51" s="13" customFormat="1">
      <c r="B215" s="194"/>
      <c r="C215" s="195"/>
      <c r="D215" s="196" t="s">
        <v>391</v>
      </c>
      <c r="E215" s="197" t="s">
        <v>19</v>
      </c>
      <c r="F215" s="198" t="s">
        <v>2524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2:51" s="14" customFormat="1">
      <c r="B216" s="205"/>
      <c r="C216" s="206"/>
      <c r="D216" s="196" t="s">
        <v>391</v>
      </c>
      <c r="E216" s="207" t="s">
        <v>19</v>
      </c>
      <c r="F216" s="208" t="s">
        <v>2540</v>
      </c>
      <c r="G216" s="206"/>
      <c r="H216" s="209">
        <v>5.0890000000000004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2:51" s="13" customFormat="1">
      <c r="B217" s="194"/>
      <c r="C217" s="195"/>
      <c r="D217" s="196" t="s">
        <v>391</v>
      </c>
      <c r="E217" s="197" t="s">
        <v>19</v>
      </c>
      <c r="F217" s="198" t="s">
        <v>2526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2:51" s="14" customFormat="1">
      <c r="B218" s="205"/>
      <c r="C218" s="206"/>
      <c r="D218" s="196" t="s">
        <v>391</v>
      </c>
      <c r="E218" s="207" t="s">
        <v>19</v>
      </c>
      <c r="F218" s="208" t="s">
        <v>2541</v>
      </c>
      <c r="G218" s="206"/>
      <c r="H218" s="209">
        <v>5.407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2:51" s="13" customFormat="1">
      <c r="B219" s="194"/>
      <c r="C219" s="195"/>
      <c r="D219" s="196" t="s">
        <v>391</v>
      </c>
      <c r="E219" s="197" t="s">
        <v>19</v>
      </c>
      <c r="F219" s="198" t="s">
        <v>2528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391</v>
      </c>
      <c r="AU219" s="204" t="s">
        <v>85</v>
      </c>
      <c r="AV219" s="13" t="s">
        <v>83</v>
      </c>
      <c r="AW219" s="13" t="s">
        <v>37</v>
      </c>
      <c r="AX219" s="13" t="s">
        <v>76</v>
      </c>
      <c r="AY219" s="204" t="s">
        <v>381</v>
      </c>
    </row>
    <row r="220" spans="2:51" s="14" customFormat="1">
      <c r="B220" s="205"/>
      <c r="C220" s="206"/>
      <c r="D220" s="196" t="s">
        <v>391</v>
      </c>
      <c r="E220" s="207" t="s">
        <v>19</v>
      </c>
      <c r="F220" s="208" t="s">
        <v>2542</v>
      </c>
      <c r="G220" s="206"/>
      <c r="H220" s="209">
        <v>4.1349999999999998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85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2:51" s="13" customFormat="1">
      <c r="B221" s="194"/>
      <c r="C221" s="195"/>
      <c r="D221" s="196" t="s">
        <v>391</v>
      </c>
      <c r="E221" s="197" t="s">
        <v>19</v>
      </c>
      <c r="F221" s="198" t="s">
        <v>2530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2:51" s="14" customFormat="1">
      <c r="B222" s="205"/>
      <c r="C222" s="206"/>
      <c r="D222" s="196" t="s">
        <v>391</v>
      </c>
      <c r="E222" s="207" t="s">
        <v>19</v>
      </c>
      <c r="F222" s="208" t="s">
        <v>2542</v>
      </c>
      <c r="G222" s="206"/>
      <c r="H222" s="209">
        <v>4.1349999999999998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2:51" s="13" customFormat="1">
      <c r="B223" s="194"/>
      <c r="C223" s="195"/>
      <c r="D223" s="196" t="s">
        <v>391</v>
      </c>
      <c r="E223" s="197" t="s">
        <v>19</v>
      </c>
      <c r="F223" s="198" t="s">
        <v>2531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2:51" s="14" customFormat="1">
      <c r="B224" s="205"/>
      <c r="C224" s="206"/>
      <c r="D224" s="196" t="s">
        <v>391</v>
      </c>
      <c r="E224" s="207" t="s">
        <v>19</v>
      </c>
      <c r="F224" s="208" t="s">
        <v>2542</v>
      </c>
      <c r="G224" s="206"/>
      <c r="H224" s="209">
        <v>4.1349999999999998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3" customFormat="1">
      <c r="B225" s="194"/>
      <c r="C225" s="195"/>
      <c r="D225" s="196" t="s">
        <v>391</v>
      </c>
      <c r="E225" s="197" t="s">
        <v>19</v>
      </c>
      <c r="F225" s="198" t="s">
        <v>2532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391</v>
      </c>
      <c r="AU225" s="204" t="s">
        <v>85</v>
      </c>
      <c r="AV225" s="13" t="s">
        <v>83</v>
      </c>
      <c r="AW225" s="13" t="s">
        <v>37</v>
      </c>
      <c r="AX225" s="13" t="s">
        <v>76</v>
      </c>
      <c r="AY225" s="204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2541</v>
      </c>
      <c r="G226" s="206"/>
      <c r="H226" s="209">
        <v>5.407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85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3" customFormat="1">
      <c r="B227" s="194"/>
      <c r="C227" s="195"/>
      <c r="D227" s="196" t="s">
        <v>391</v>
      </c>
      <c r="E227" s="197" t="s">
        <v>19</v>
      </c>
      <c r="F227" s="198" t="s">
        <v>2533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391</v>
      </c>
      <c r="AU227" s="204" t="s">
        <v>85</v>
      </c>
      <c r="AV227" s="13" t="s">
        <v>83</v>
      </c>
      <c r="AW227" s="13" t="s">
        <v>37</v>
      </c>
      <c r="AX227" s="13" t="s">
        <v>76</v>
      </c>
      <c r="AY227" s="204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2540</v>
      </c>
      <c r="G228" s="206"/>
      <c r="H228" s="209">
        <v>5.0890000000000004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5" customFormat="1">
      <c r="B229" s="216"/>
      <c r="C229" s="217"/>
      <c r="D229" s="196" t="s">
        <v>391</v>
      </c>
      <c r="E229" s="218" t="s">
        <v>983</v>
      </c>
      <c r="F229" s="219" t="s">
        <v>394</v>
      </c>
      <c r="G229" s="217"/>
      <c r="H229" s="220">
        <v>48.19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391</v>
      </c>
      <c r="AU229" s="226" t="s">
        <v>85</v>
      </c>
      <c r="AV229" s="15" t="s">
        <v>389</v>
      </c>
      <c r="AW229" s="15" t="s">
        <v>37</v>
      </c>
      <c r="AX229" s="15" t="s">
        <v>83</v>
      </c>
      <c r="AY229" s="226" t="s">
        <v>381</v>
      </c>
    </row>
    <row r="230" spans="1:65" s="14" customFormat="1">
      <c r="B230" s="205"/>
      <c r="C230" s="206"/>
      <c r="D230" s="196" t="s">
        <v>391</v>
      </c>
      <c r="E230" s="206"/>
      <c r="F230" s="208" t="s">
        <v>2543</v>
      </c>
      <c r="G230" s="206"/>
      <c r="H230" s="209">
        <v>53.009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4</v>
      </c>
      <c r="AX230" s="14" t="s">
        <v>83</v>
      </c>
      <c r="AY230" s="215" t="s">
        <v>381</v>
      </c>
    </row>
    <row r="231" spans="1:65" s="2" customFormat="1" ht="21.75" customHeight="1">
      <c r="A231" s="36"/>
      <c r="B231" s="37"/>
      <c r="C231" s="181" t="s">
        <v>454</v>
      </c>
      <c r="D231" s="181" t="s">
        <v>384</v>
      </c>
      <c r="E231" s="182" t="s">
        <v>1089</v>
      </c>
      <c r="F231" s="183" t="s">
        <v>1090</v>
      </c>
      <c r="G231" s="184" t="s">
        <v>404</v>
      </c>
      <c r="H231" s="185">
        <v>2.7370000000000001</v>
      </c>
      <c r="I231" s="186"/>
      <c r="J231" s="187">
        <f>ROUND(I231*H231,2)</f>
        <v>0</v>
      </c>
      <c r="K231" s="183" t="s">
        <v>388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1.11381</v>
      </c>
      <c r="R231" s="190">
        <f>Q231*H231</f>
        <v>3.0484979700000001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389</v>
      </c>
      <c r="AT231" s="192" t="s">
        <v>384</v>
      </c>
      <c r="AU231" s="192" t="s">
        <v>85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389</v>
      </c>
      <c r="BM231" s="192" t="s">
        <v>1091</v>
      </c>
    </row>
    <row r="232" spans="1:65" s="13" customFormat="1">
      <c r="B232" s="194"/>
      <c r="C232" s="195"/>
      <c r="D232" s="196" t="s">
        <v>391</v>
      </c>
      <c r="E232" s="197" t="s">
        <v>19</v>
      </c>
      <c r="F232" s="198" t="s">
        <v>1092</v>
      </c>
      <c r="G232" s="195"/>
      <c r="H232" s="197" t="s">
        <v>19</v>
      </c>
      <c r="I232" s="199"/>
      <c r="J232" s="195"/>
      <c r="K232" s="195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391</v>
      </c>
      <c r="AU232" s="204" t="s">
        <v>85</v>
      </c>
      <c r="AV232" s="13" t="s">
        <v>83</v>
      </c>
      <c r="AW232" s="13" t="s">
        <v>37</v>
      </c>
      <c r="AX232" s="13" t="s">
        <v>76</v>
      </c>
      <c r="AY232" s="204" t="s">
        <v>381</v>
      </c>
    </row>
    <row r="233" spans="1:65" s="14" customFormat="1">
      <c r="B233" s="205"/>
      <c r="C233" s="206"/>
      <c r="D233" s="196" t="s">
        <v>391</v>
      </c>
      <c r="E233" s="207" t="s">
        <v>19</v>
      </c>
      <c r="F233" s="208" t="s">
        <v>2544</v>
      </c>
      <c r="G233" s="206"/>
      <c r="H233" s="209">
        <v>2.7370000000000001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391</v>
      </c>
      <c r="AU233" s="215" t="s">
        <v>85</v>
      </c>
      <c r="AV233" s="14" t="s">
        <v>85</v>
      </c>
      <c r="AW233" s="14" t="s">
        <v>37</v>
      </c>
      <c r="AX233" s="14" t="s">
        <v>76</v>
      </c>
      <c r="AY233" s="215" t="s">
        <v>381</v>
      </c>
    </row>
    <row r="234" spans="1:65" s="15" customFormat="1">
      <c r="B234" s="216"/>
      <c r="C234" s="217"/>
      <c r="D234" s="196" t="s">
        <v>391</v>
      </c>
      <c r="E234" s="218" t="s">
        <v>19</v>
      </c>
      <c r="F234" s="219" t="s">
        <v>394</v>
      </c>
      <c r="G234" s="217"/>
      <c r="H234" s="220">
        <v>2.7370000000000001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391</v>
      </c>
      <c r="AU234" s="226" t="s">
        <v>85</v>
      </c>
      <c r="AV234" s="15" t="s">
        <v>389</v>
      </c>
      <c r="AW234" s="15" t="s">
        <v>37</v>
      </c>
      <c r="AX234" s="15" t="s">
        <v>83</v>
      </c>
      <c r="AY234" s="226" t="s">
        <v>381</v>
      </c>
    </row>
    <row r="235" spans="1:65" s="2" customFormat="1" ht="37.9" customHeight="1">
      <c r="A235" s="36"/>
      <c r="B235" s="37"/>
      <c r="C235" s="181" t="s">
        <v>481</v>
      </c>
      <c r="D235" s="181" t="s">
        <v>384</v>
      </c>
      <c r="E235" s="182" t="s">
        <v>1094</v>
      </c>
      <c r="F235" s="183" t="s">
        <v>1095</v>
      </c>
      <c r="G235" s="184" t="s">
        <v>422</v>
      </c>
      <c r="H235" s="185">
        <v>14</v>
      </c>
      <c r="I235" s="186"/>
      <c r="J235" s="187">
        <f>ROUND(I235*H235,2)</f>
        <v>0</v>
      </c>
      <c r="K235" s="183" t="s">
        <v>388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0.56899999999999995</v>
      </c>
      <c r="T235" s="191">
        <f>S235*H235</f>
        <v>7.9659999999999993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389</v>
      </c>
      <c r="AT235" s="192" t="s">
        <v>384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1096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1097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2545</v>
      </c>
      <c r="G237" s="206"/>
      <c r="H237" s="209">
        <v>14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5" customFormat="1">
      <c r="B238" s="216"/>
      <c r="C238" s="217"/>
      <c r="D238" s="196" t="s">
        <v>391</v>
      </c>
      <c r="E238" s="218" t="s">
        <v>19</v>
      </c>
      <c r="F238" s="219" t="s">
        <v>394</v>
      </c>
      <c r="G238" s="217"/>
      <c r="H238" s="220">
        <v>14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391</v>
      </c>
      <c r="AU238" s="226" t="s">
        <v>85</v>
      </c>
      <c r="AV238" s="15" t="s">
        <v>389</v>
      </c>
      <c r="AW238" s="15" t="s">
        <v>37</v>
      </c>
      <c r="AX238" s="15" t="s">
        <v>83</v>
      </c>
      <c r="AY238" s="226" t="s">
        <v>381</v>
      </c>
    </row>
    <row r="239" spans="1:65" s="2" customFormat="1" ht="33" customHeight="1">
      <c r="A239" s="36"/>
      <c r="B239" s="37"/>
      <c r="C239" s="181" t="s">
        <v>486</v>
      </c>
      <c r="D239" s="181" t="s">
        <v>384</v>
      </c>
      <c r="E239" s="182" t="s">
        <v>1117</v>
      </c>
      <c r="F239" s="183" t="s">
        <v>1118</v>
      </c>
      <c r="G239" s="184" t="s">
        <v>387</v>
      </c>
      <c r="H239" s="185">
        <v>19</v>
      </c>
      <c r="I239" s="186"/>
      <c r="J239" s="187">
        <f>ROUND(I239*H239,2)</f>
        <v>0</v>
      </c>
      <c r="K239" s="183" t="s">
        <v>388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2.45329</v>
      </c>
      <c r="R239" s="190">
        <f>Q239*H239</f>
        <v>46.61251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389</v>
      </c>
      <c r="AT239" s="192" t="s">
        <v>384</v>
      </c>
      <c r="AU239" s="192" t="s">
        <v>85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389</v>
      </c>
      <c r="BM239" s="192" t="s">
        <v>1119</v>
      </c>
    </row>
    <row r="240" spans="1:65" s="13" customFormat="1">
      <c r="B240" s="194"/>
      <c r="C240" s="195"/>
      <c r="D240" s="196" t="s">
        <v>391</v>
      </c>
      <c r="E240" s="197" t="s">
        <v>19</v>
      </c>
      <c r="F240" s="198" t="s">
        <v>1120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391</v>
      </c>
      <c r="AU240" s="204" t="s">
        <v>85</v>
      </c>
      <c r="AV240" s="13" t="s">
        <v>83</v>
      </c>
      <c r="AW240" s="13" t="s">
        <v>37</v>
      </c>
      <c r="AX240" s="13" t="s">
        <v>76</v>
      </c>
      <c r="AY240" s="204" t="s">
        <v>381</v>
      </c>
    </row>
    <row r="241" spans="1:65" s="13" customFormat="1">
      <c r="B241" s="194"/>
      <c r="C241" s="195"/>
      <c r="D241" s="196" t="s">
        <v>391</v>
      </c>
      <c r="E241" s="197" t="s">
        <v>19</v>
      </c>
      <c r="F241" s="198" t="s">
        <v>1121</v>
      </c>
      <c r="G241" s="195"/>
      <c r="H241" s="197" t="s">
        <v>19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391</v>
      </c>
      <c r="AU241" s="204" t="s">
        <v>85</v>
      </c>
      <c r="AV241" s="13" t="s">
        <v>83</v>
      </c>
      <c r="AW241" s="13" t="s">
        <v>37</v>
      </c>
      <c r="AX241" s="13" t="s">
        <v>76</v>
      </c>
      <c r="AY241" s="204" t="s">
        <v>381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2546</v>
      </c>
      <c r="G242" s="206"/>
      <c r="H242" s="209">
        <v>19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85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5" customFormat="1">
      <c r="B243" s="216"/>
      <c r="C243" s="217"/>
      <c r="D243" s="196" t="s">
        <v>391</v>
      </c>
      <c r="E243" s="218" t="s">
        <v>981</v>
      </c>
      <c r="F243" s="219" t="s">
        <v>394</v>
      </c>
      <c r="G243" s="217"/>
      <c r="H243" s="220">
        <v>19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391</v>
      </c>
      <c r="AU243" s="226" t="s">
        <v>85</v>
      </c>
      <c r="AV243" s="15" t="s">
        <v>389</v>
      </c>
      <c r="AW243" s="15" t="s">
        <v>37</v>
      </c>
      <c r="AX243" s="15" t="s">
        <v>83</v>
      </c>
      <c r="AY243" s="226" t="s">
        <v>381</v>
      </c>
    </row>
    <row r="244" spans="1:65" s="2" customFormat="1" ht="16.5" customHeight="1">
      <c r="A244" s="36"/>
      <c r="B244" s="37"/>
      <c r="C244" s="181" t="s">
        <v>490</v>
      </c>
      <c r="D244" s="181" t="s">
        <v>384</v>
      </c>
      <c r="E244" s="182" t="s">
        <v>1127</v>
      </c>
      <c r="F244" s="183" t="s">
        <v>1128</v>
      </c>
      <c r="G244" s="184" t="s">
        <v>411</v>
      </c>
      <c r="H244" s="185">
        <v>63.335000000000001</v>
      </c>
      <c r="I244" s="186"/>
      <c r="J244" s="187">
        <f>ROUND(I244*H244,2)</f>
        <v>0</v>
      </c>
      <c r="K244" s="183" t="s">
        <v>388</v>
      </c>
      <c r="L244" s="41"/>
      <c r="M244" s="188" t="s">
        <v>19</v>
      </c>
      <c r="N244" s="189" t="s">
        <v>47</v>
      </c>
      <c r="O244" s="66"/>
      <c r="P244" s="190">
        <f>O244*H244</f>
        <v>0</v>
      </c>
      <c r="Q244" s="190">
        <v>2.64E-3</v>
      </c>
      <c r="R244" s="190">
        <f>Q244*H244</f>
        <v>0.1672044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389</v>
      </c>
      <c r="AT244" s="192" t="s">
        <v>384</v>
      </c>
      <c r="AU244" s="192" t="s">
        <v>85</v>
      </c>
      <c r="AY244" s="19" t="s">
        <v>381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83</v>
      </c>
      <c r="BK244" s="193">
        <f>ROUND(I244*H244,2)</f>
        <v>0</v>
      </c>
      <c r="BL244" s="19" t="s">
        <v>389</v>
      </c>
      <c r="BM244" s="192" t="s">
        <v>1129</v>
      </c>
    </row>
    <row r="245" spans="1:65" s="13" customFormat="1">
      <c r="B245" s="194"/>
      <c r="C245" s="195"/>
      <c r="D245" s="196" t="s">
        <v>391</v>
      </c>
      <c r="E245" s="197" t="s">
        <v>19</v>
      </c>
      <c r="F245" s="198" t="s">
        <v>1130</v>
      </c>
      <c r="G245" s="195"/>
      <c r="H245" s="197" t="s">
        <v>19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391</v>
      </c>
      <c r="AU245" s="204" t="s">
        <v>85</v>
      </c>
      <c r="AV245" s="13" t="s">
        <v>83</v>
      </c>
      <c r="AW245" s="13" t="s">
        <v>37</v>
      </c>
      <c r="AX245" s="13" t="s">
        <v>76</v>
      </c>
      <c r="AY245" s="204" t="s">
        <v>381</v>
      </c>
    </row>
    <row r="246" spans="1:65" s="13" customFormat="1">
      <c r="B246" s="194"/>
      <c r="C246" s="195"/>
      <c r="D246" s="196" t="s">
        <v>391</v>
      </c>
      <c r="E246" s="197" t="s">
        <v>19</v>
      </c>
      <c r="F246" s="198" t="s">
        <v>1121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391</v>
      </c>
      <c r="AU246" s="204" t="s">
        <v>85</v>
      </c>
      <c r="AV246" s="13" t="s">
        <v>83</v>
      </c>
      <c r="AW246" s="13" t="s">
        <v>37</v>
      </c>
      <c r="AX246" s="13" t="s">
        <v>76</v>
      </c>
      <c r="AY246" s="204" t="s">
        <v>381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2547</v>
      </c>
      <c r="G247" s="206"/>
      <c r="H247" s="209">
        <v>63.335000000000001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5" customFormat="1">
      <c r="B248" s="216"/>
      <c r="C248" s="217"/>
      <c r="D248" s="196" t="s">
        <v>391</v>
      </c>
      <c r="E248" s="218" t="s">
        <v>19</v>
      </c>
      <c r="F248" s="219" t="s">
        <v>394</v>
      </c>
      <c r="G248" s="217"/>
      <c r="H248" s="220">
        <v>63.335000000000001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391</v>
      </c>
      <c r="AU248" s="226" t="s">
        <v>85</v>
      </c>
      <c r="AV248" s="15" t="s">
        <v>389</v>
      </c>
      <c r="AW248" s="15" t="s">
        <v>37</v>
      </c>
      <c r="AX248" s="15" t="s">
        <v>83</v>
      </c>
      <c r="AY248" s="226" t="s">
        <v>381</v>
      </c>
    </row>
    <row r="249" spans="1:65" s="2" customFormat="1" ht="16.5" customHeight="1">
      <c r="A249" s="36"/>
      <c r="B249" s="37"/>
      <c r="C249" s="181" t="s">
        <v>495</v>
      </c>
      <c r="D249" s="181" t="s">
        <v>384</v>
      </c>
      <c r="E249" s="182" t="s">
        <v>1134</v>
      </c>
      <c r="F249" s="183" t="s">
        <v>1135</v>
      </c>
      <c r="G249" s="184" t="s">
        <v>411</v>
      </c>
      <c r="H249" s="185">
        <v>63.335000000000001</v>
      </c>
      <c r="I249" s="186"/>
      <c r="J249" s="187">
        <f>ROUND(I249*H249,2)</f>
        <v>0</v>
      </c>
      <c r="K249" s="183" t="s">
        <v>388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85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1136</v>
      </c>
    </row>
    <row r="250" spans="1:65" s="2" customFormat="1" ht="21.75" customHeight="1">
      <c r="A250" s="36"/>
      <c r="B250" s="37"/>
      <c r="C250" s="181" t="s">
        <v>7</v>
      </c>
      <c r="D250" s="181" t="s">
        <v>384</v>
      </c>
      <c r="E250" s="182" t="s">
        <v>1137</v>
      </c>
      <c r="F250" s="183" t="s">
        <v>1138</v>
      </c>
      <c r="G250" s="184" t="s">
        <v>404</v>
      </c>
      <c r="H250" s="185">
        <v>1.9950000000000001</v>
      </c>
      <c r="I250" s="186"/>
      <c r="J250" s="187">
        <f>ROUND(I250*H250,2)</f>
        <v>0</v>
      </c>
      <c r="K250" s="183" t="s">
        <v>388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1.0606199999999999</v>
      </c>
      <c r="R250" s="190">
        <f>Q250*H250</f>
        <v>2.1159368999999999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389</v>
      </c>
      <c r="AT250" s="192" t="s">
        <v>384</v>
      </c>
      <c r="AU250" s="192" t="s">
        <v>85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389</v>
      </c>
      <c r="BM250" s="192" t="s">
        <v>1139</v>
      </c>
    </row>
    <row r="251" spans="1:65" s="13" customFormat="1">
      <c r="B251" s="194"/>
      <c r="C251" s="195"/>
      <c r="D251" s="196" t="s">
        <v>391</v>
      </c>
      <c r="E251" s="197" t="s">
        <v>19</v>
      </c>
      <c r="F251" s="198" t="s">
        <v>1140</v>
      </c>
      <c r="G251" s="195"/>
      <c r="H251" s="197" t="s">
        <v>19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391</v>
      </c>
      <c r="AU251" s="204" t="s">
        <v>85</v>
      </c>
      <c r="AV251" s="13" t="s">
        <v>83</v>
      </c>
      <c r="AW251" s="13" t="s">
        <v>37</v>
      </c>
      <c r="AX251" s="13" t="s">
        <v>76</v>
      </c>
      <c r="AY251" s="204" t="s">
        <v>381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1141</v>
      </c>
      <c r="G252" s="206"/>
      <c r="H252" s="209">
        <v>1.9950000000000001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85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5" customFormat="1">
      <c r="B253" s="216"/>
      <c r="C253" s="217"/>
      <c r="D253" s="196" t="s">
        <v>391</v>
      </c>
      <c r="E253" s="218" t="s">
        <v>19</v>
      </c>
      <c r="F253" s="219" t="s">
        <v>394</v>
      </c>
      <c r="G253" s="217"/>
      <c r="H253" s="220">
        <v>1.9950000000000001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391</v>
      </c>
      <c r="AU253" s="226" t="s">
        <v>85</v>
      </c>
      <c r="AV253" s="15" t="s">
        <v>389</v>
      </c>
      <c r="AW253" s="15" t="s">
        <v>37</v>
      </c>
      <c r="AX253" s="15" t="s">
        <v>83</v>
      </c>
      <c r="AY253" s="226" t="s">
        <v>381</v>
      </c>
    </row>
    <row r="254" spans="1:65" s="2" customFormat="1" ht="24.2" customHeight="1">
      <c r="A254" s="36"/>
      <c r="B254" s="37"/>
      <c r="C254" s="181" t="s">
        <v>505</v>
      </c>
      <c r="D254" s="181" t="s">
        <v>384</v>
      </c>
      <c r="E254" s="182" t="s">
        <v>1099</v>
      </c>
      <c r="F254" s="183" t="s">
        <v>1100</v>
      </c>
      <c r="G254" s="184" t="s">
        <v>387</v>
      </c>
      <c r="H254" s="185">
        <v>12</v>
      </c>
      <c r="I254" s="186"/>
      <c r="J254" s="187">
        <f>ROUND(I254*H254,2)</f>
        <v>0</v>
      </c>
      <c r="K254" s="183" t="s">
        <v>388</v>
      </c>
      <c r="L254" s="41"/>
      <c r="M254" s="188" t="s">
        <v>19</v>
      </c>
      <c r="N254" s="189" t="s">
        <v>47</v>
      </c>
      <c r="O254" s="66"/>
      <c r="P254" s="190">
        <f>O254*H254</f>
        <v>0</v>
      </c>
      <c r="Q254" s="190">
        <v>2.2563399999999998</v>
      </c>
      <c r="R254" s="190">
        <f>Q254*H254</f>
        <v>27.076079999999997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389</v>
      </c>
      <c r="AT254" s="192" t="s">
        <v>384</v>
      </c>
      <c r="AU254" s="192" t="s">
        <v>85</v>
      </c>
      <c r="AY254" s="19" t="s">
        <v>381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83</v>
      </c>
      <c r="BK254" s="193">
        <f>ROUND(I254*H254,2)</f>
        <v>0</v>
      </c>
      <c r="BL254" s="19" t="s">
        <v>389</v>
      </c>
      <c r="BM254" s="192" t="s">
        <v>1101</v>
      </c>
    </row>
    <row r="255" spans="1:65" s="13" customFormat="1">
      <c r="B255" s="194"/>
      <c r="C255" s="195"/>
      <c r="D255" s="196" t="s">
        <v>391</v>
      </c>
      <c r="E255" s="197" t="s">
        <v>19</v>
      </c>
      <c r="F255" s="198" t="s">
        <v>1102</v>
      </c>
      <c r="G255" s="195"/>
      <c r="H255" s="197" t="s">
        <v>19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391</v>
      </c>
      <c r="AU255" s="204" t="s">
        <v>85</v>
      </c>
      <c r="AV255" s="13" t="s">
        <v>83</v>
      </c>
      <c r="AW255" s="13" t="s">
        <v>37</v>
      </c>
      <c r="AX255" s="13" t="s">
        <v>76</v>
      </c>
      <c r="AY255" s="204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2548</v>
      </c>
      <c r="G256" s="206"/>
      <c r="H256" s="209">
        <v>12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12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85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33" customHeight="1">
      <c r="A258" s="36"/>
      <c r="B258" s="37"/>
      <c r="C258" s="181" t="s">
        <v>510</v>
      </c>
      <c r="D258" s="181" t="s">
        <v>384</v>
      </c>
      <c r="E258" s="182" t="s">
        <v>1142</v>
      </c>
      <c r="F258" s="183" t="s">
        <v>1143</v>
      </c>
      <c r="G258" s="184" t="s">
        <v>387</v>
      </c>
      <c r="H258" s="185">
        <v>16.277999999999999</v>
      </c>
      <c r="I258" s="186"/>
      <c r="J258" s="187">
        <f>ROUND(I258*H258,2)</f>
        <v>0</v>
      </c>
      <c r="K258" s="183" t="s">
        <v>388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2.45329</v>
      </c>
      <c r="R258" s="190">
        <f>Q258*H258</f>
        <v>39.934654619999996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389</v>
      </c>
      <c r="AT258" s="192" t="s">
        <v>384</v>
      </c>
      <c r="AU258" s="192" t="s">
        <v>85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389</v>
      </c>
      <c r="BM258" s="192" t="s">
        <v>1144</v>
      </c>
    </row>
    <row r="259" spans="1:65" s="13" customFormat="1">
      <c r="B259" s="194"/>
      <c r="C259" s="195"/>
      <c r="D259" s="196" t="s">
        <v>391</v>
      </c>
      <c r="E259" s="197" t="s">
        <v>19</v>
      </c>
      <c r="F259" s="198" t="s">
        <v>1145</v>
      </c>
      <c r="G259" s="195"/>
      <c r="H259" s="197" t="s">
        <v>19</v>
      </c>
      <c r="I259" s="199"/>
      <c r="J259" s="195"/>
      <c r="K259" s="195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391</v>
      </c>
      <c r="AU259" s="204" t="s">
        <v>85</v>
      </c>
      <c r="AV259" s="13" t="s">
        <v>83</v>
      </c>
      <c r="AW259" s="13" t="s">
        <v>37</v>
      </c>
      <c r="AX259" s="13" t="s">
        <v>76</v>
      </c>
      <c r="AY259" s="204" t="s">
        <v>381</v>
      </c>
    </row>
    <row r="260" spans="1:65" s="14" customFormat="1">
      <c r="B260" s="205"/>
      <c r="C260" s="206"/>
      <c r="D260" s="196" t="s">
        <v>391</v>
      </c>
      <c r="E260" s="207" t="s">
        <v>19</v>
      </c>
      <c r="F260" s="208" t="s">
        <v>2549</v>
      </c>
      <c r="G260" s="206"/>
      <c r="H260" s="209">
        <v>16.277999999999999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391</v>
      </c>
      <c r="AU260" s="215" t="s">
        <v>85</v>
      </c>
      <c r="AV260" s="14" t="s">
        <v>85</v>
      </c>
      <c r="AW260" s="14" t="s">
        <v>37</v>
      </c>
      <c r="AX260" s="14" t="s">
        <v>76</v>
      </c>
      <c r="AY260" s="215" t="s">
        <v>381</v>
      </c>
    </row>
    <row r="261" spans="1:65" s="15" customFormat="1">
      <c r="B261" s="216"/>
      <c r="C261" s="217"/>
      <c r="D261" s="196" t="s">
        <v>391</v>
      </c>
      <c r="E261" s="218" t="s">
        <v>989</v>
      </c>
      <c r="F261" s="219" t="s">
        <v>394</v>
      </c>
      <c r="G261" s="217"/>
      <c r="H261" s="220">
        <v>16.277999999999999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391</v>
      </c>
      <c r="AU261" s="226" t="s">
        <v>85</v>
      </c>
      <c r="AV261" s="15" t="s">
        <v>389</v>
      </c>
      <c r="AW261" s="15" t="s">
        <v>37</v>
      </c>
      <c r="AX261" s="15" t="s">
        <v>83</v>
      </c>
      <c r="AY261" s="226" t="s">
        <v>381</v>
      </c>
    </row>
    <row r="262" spans="1:65" s="2" customFormat="1" ht="16.5" customHeight="1">
      <c r="A262" s="36"/>
      <c r="B262" s="37"/>
      <c r="C262" s="181" t="s">
        <v>516</v>
      </c>
      <c r="D262" s="181" t="s">
        <v>384</v>
      </c>
      <c r="E262" s="182" t="s">
        <v>1147</v>
      </c>
      <c r="F262" s="183" t="s">
        <v>1148</v>
      </c>
      <c r="G262" s="184" t="s">
        <v>411</v>
      </c>
      <c r="H262" s="185">
        <v>9.1839999999999993</v>
      </c>
      <c r="I262" s="186"/>
      <c r="J262" s="187">
        <f>ROUND(I262*H262,2)</f>
        <v>0</v>
      </c>
      <c r="K262" s="183" t="s">
        <v>388</v>
      </c>
      <c r="L262" s="41"/>
      <c r="M262" s="188" t="s">
        <v>19</v>
      </c>
      <c r="N262" s="189" t="s">
        <v>47</v>
      </c>
      <c r="O262" s="66"/>
      <c r="P262" s="190">
        <f>O262*H262</f>
        <v>0</v>
      </c>
      <c r="Q262" s="190">
        <v>2.47E-3</v>
      </c>
      <c r="R262" s="190">
        <f>Q262*H262</f>
        <v>2.2684479999999996E-2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389</v>
      </c>
      <c r="AT262" s="192" t="s">
        <v>384</v>
      </c>
      <c r="AU262" s="192" t="s">
        <v>85</v>
      </c>
      <c r="AY262" s="19" t="s">
        <v>381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83</v>
      </c>
      <c r="BK262" s="193">
        <f>ROUND(I262*H262,2)</f>
        <v>0</v>
      </c>
      <c r="BL262" s="19" t="s">
        <v>389</v>
      </c>
      <c r="BM262" s="192" t="s">
        <v>1149</v>
      </c>
    </row>
    <row r="263" spans="1:65" s="13" customFormat="1">
      <c r="B263" s="194"/>
      <c r="C263" s="195"/>
      <c r="D263" s="196" t="s">
        <v>391</v>
      </c>
      <c r="E263" s="197" t="s">
        <v>19</v>
      </c>
      <c r="F263" s="198" t="s">
        <v>1150</v>
      </c>
      <c r="G263" s="195"/>
      <c r="H263" s="197" t="s">
        <v>19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391</v>
      </c>
      <c r="AU263" s="204" t="s">
        <v>85</v>
      </c>
      <c r="AV263" s="13" t="s">
        <v>83</v>
      </c>
      <c r="AW263" s="13" t="s">
        <v>37</v>
      </c>
      <c r="AX263" s="13" t="s">
        <v>76</v>
      </c>
      <c r="AY263" s="204" t="s">
        <v>381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2550</v>
      </c>
      <c r="G264" s="206"/>
      <c r="H264" s="209">
        <v>9.1839999999999993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85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5" customFormat="1">
      <c r="B265" s="216"/>
      <c r="C265" s="217"/>
      <c r="D265" s="196" t="s">
        <v>391</v>
      </c>
      <c r="E265" s="218" t="s">
        <v>19</v>
      </c>
      <c r="F265" s="219" t="s">
        <v>394</v>
      </c>
      <c r="G265" s="217"/>
      <c r="H265" s="220">
        <v>9.1839999999999993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391</v>
      </c>
      <c r="AU265" s="226" t="s">
        <v>85</v>
      </c>
      <c r="AV265" s="15" t="s">
        <v>389</v>
      </c>
      <c r="AW265" s="15" t="s">
        <v>37</v>
      </c>
      <c r="AX265" s="15" t="s">
        <v>83</v>
      </c>
      <c r="AY265" s="226" t="s">
        <v>381</v>
      </c>
    </row>
    <row r="266" spans="1:65" s="2" customFormat="1" ht="16.5" customHeight="1">
      <c r="A266" s="36"/>
      <c r="B266" s="37"/>
      <c r="C266" s="181" t="s">
        <v>523</v>
      </c>
      <c r="D266" s="181" t="s">
        <v>384</v>
      </c>
      <c r="E266" s="182" t="s">
        <v>1152</v>
      </c>
      <c r="F266" s="183" t="s">
        <v>1153</v>
      </c>
      <c r="G266" s="184" t="s">
        <v>411</v>
      </c>
      <c r="H266" s="185">
        <v>9.1839999999999993</v>
      </c>
      <c r="I266" s="186"/>
      <c r="J266" s="187">
        <f>ROUND(I266*H266,2)</f>
        <v>0</v>
      </c>
      <c r="K266" s="183" t="s">
        <v>388</v>
      </c>
      <c r="L266" s="41"/>
      <c r="M266" s="188" t="s">
        <v>19</v>
      </c>
      <c r="N266" s="189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389</v>
      </c>
      <c r="AT266" s="192" t="s">
        <v>384</v>
      </c>
      <c r="AU266" s="192" t="s">
        <v>85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389</v>
      </c>
      <c r="BM266" s="192" t="s">
        <v>1154</v>
      </c>
    </row>
    <row r="267" spans="1:65" s="2" customFormat="1" ht="24.2" customHeight="1">
      <c r="A267" s="36"/>
      <c r="B267" s="37"/>
      <c r="C267" s="181" t="s">
        <v>529</v>
      </c>
      <c r="D267" s="181" t="s">
        <v>384</v>
      </c>
      <c r="E267" s="182" t="s">
        <v>1155</v>
      </c>
      <c r="F267" s="183" t="s">
        <v>1156</v>
      </c>
      <c r="G267" s="184" t="s">
        <v>404</v>
      </c>
      <c r="H267" s="185">
        <v>2.198</v>
      </c>
      <c r="I267" s="186"/>
      <c r="J267" s="187">
        <f>ROUND(I267*H267,2)</f>
        <v>0</v>
      </c>
      <c r="K267" s="183" t="s">
        <v>388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1.0606199999999999</v>
      </c>
      <c r="R267" s="190">
        <f>Q267*H267</f>
        <v>2.3312427599999999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85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1157</v>
      </c>
    </row>
    <row r="268" spans="1:65" s="13" customFormat="1">
      <c r="B268" s="194"/>
      <c r="C268" s="195"/>
      <c r="D268" s="196" t="s">
        <v>391</v>
      </c>
      <c r="E268" s="197" t="s">
        <v>19</v>
      </c>
      <c r="F268" s="198" t="s">
        <v>1158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391</v>
      </c>
      <c r="AU268" s="204" t="s">
        <v>85</v>
      </c>
      <c r="AV268" s="13" t="s">
        <v>83</v>
      </c>
      <c r="AW268" s="13" t="s">
        <v>37</v>
      </c>
      <c r="AX268" s="13" t="s">
        <v>76</v>
      </c>
      <c r="AY268" s="204" t="s">
        <v>381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1159</v>
      </c>
      <c r="G269" s="206"/>
      <c r="H269" s="209">
        <v>2.198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85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5" customFormat="1">
      <c r="B270" s="216"/>
      <c r="C270" s="217"/>
      <c r="D270" s="196" t="s">
        <v>391</v>
      </c>
      <c r="E270" s="218" t="s">
        <v>19</v>
      </c>
      <c r="F270" s="219" t="s">
        <v>394</v>
      </c>
      <c r="G270" s="217"/>
      <c r="H270" s="220">
        <v>2.198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391</v>
      </c>
      <c r="AU270" s="226" t="s">
        <v>85</v>
      </c>
      <c r="AV270" s="15" t="s">
        <v>389</v>
      </c>
      <c r="AW270" s="15" t="s">
        <v>37</v>
      </c>
      <c r="AX270" s="15" t="s">
        <v>83</v>
      </c>
      <c r="AY270" s="226" t="s">
        <v>381</v>
      </c>
    </row>
    <row r="271" spans="1:65" s="2" customFormat="1" ht="16.5" customHeight="1">
      <c r="A271" s="36"/>
      <c r="B271" s="37"/>
      <c r="C271" s="181" t="s">
        <v>534</v>
      </c>
      <c r="D271" s="181" t="s">
        <v>384</v>
      </c>
      <c r="E271" s="182" t="s">
        <v>1160</v>
      </c>
      <c r="F271" s="183" t="s">
        <v>1161</v>
      </c>
      <c r="G271" s="184" t="s">
        <v>607</v>
      </c>
      <c r="H271" s="185">
        <v>1</v>
      </c>
      <c r="I271" s="186"/>
      <c r="J271" s="187">
        <f>ROUND(I271*H271,2)</f>
        <v>0</v>
      </c>
      <c r="K271" s="183" t="s">
        <v>432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389</v>
      </c>
      <c r="AT271" s="192" t="s">
        <v>384</v>
      </c>
      <c r="AU271" s="192" t="s">
        <v>85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389</v>
      </c>
      <c r="BM271" s="192" t="s">
        <v>2551</v>
      </c>
    </row>
    <row r="272" spans="1:65" s="12" customFormat="1" ht="22.9" customHeight="1">
      <c r="B272" s="165"/>
      <c r="C272" s="166"/>
      <c r="D272" s="167" t="s">
        <v>75</v>
      </c>
      <c r="E272" s="179" t="s">
        <v>1163</v>
      </c>
      <c r="F272" s="179" t="s">
        <v>1164</v>
      </c>
      <c r="G272" s="166"/>
      <c r="H272" s="166"/>
      <c r="I272" s="169"/>
      <c r="J272" s="180">
        <f>BK272</f>
        <v>0</v>
      </c>
      <c r="K272" s="166"/>
      <c r="L272" s="171"/>
      <c r="M272" s="172"/>
      <c r="N272" s="173"/>
      <c r="O272" s="173"/>
      <c r="P272" s="174">
        <f>SUM(P273:P277)</f>
        <v>0</v>
      </c>
      <c r="Q272" s="173"/>
      <c r="R272" s="174">
        <f>SUM(R273:R277)</f>
        <v>0</v>
      </c>
      <c r="S272" s="173"/>
      <c r="T272" s="175">
        <f>SUM(T273:T277)</f>
        <v>0</v>
      </c>
      <c r="AR272" s="176" t="s">
        <v>83</v>
      </c>
      <c r="AT272" s="177" t="s">
        <v>75</v>
      </c>
      <c r="AU272" s="177" t="s">
        <v>83</v>
      </c>
      <c r="AY272" s="176" t="s">
        <v>381</v>
      </c>
      <c r="BK272" s="178">
        <f>SUM(BK273:BK277)</f>
        <v>0</v>
      </c>
    </row>
    <row r="273" spans="1:65" s="2" customFormat="1" ht="37.9" customHeight="1">
      <c r="A273" s="36"/>
      <c r="B273" s="37"/>
      <c r="C273" s="181" t="s">
        <v>540</v>
      </c>
      <c r="D273" s="181" t="s">
        <v>384</v>
      </c>
      <c r="E273" s="182" t="s">
        <v>1165</v>
      </c>
      <c r="F273" s="183" t="s">
        <v>1166</v>
      </c>
      <c r="G273" s="184" t="s">
        <v>404</v>
      </c>
      <c r="H273" s="185">
        <v>7.9660000000000002</v>
      </c>
      <c r="I273" s="186"/>
      <c r="J273" s="187">
        <f>ROUND(I273*H273,2)</f>
        <v>0</v>
      </c>
      <c r="K273" s="183" t="s">
        <v>388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389</v>
      </c>
      <c r="AT273" s="192" t="s">
        <v>384</v>
      </c>
      <c r="AU273" s="192" t="s">
        <v>85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389</v>
      </c>
      <c r="BM273" s="192" t="s">
        <v>1167</v>
      </c>
    </row>
    <row r="274" spans="1:65" s="2" customFormat="1" ht="44.25" customHeight="1">
      <c r="A274" s="36"/>
      <c r="B274" s="37"/>
      <c r="C274" s="181" t="s">
        <v>549</v>
      </c>
      <c r="D274" s="181" t="s">
        <v>384</v>
      </c>
      <c r="E274" s="182" t="s">
        <v>1168</v>
      </c>
      <c r="F274" s="183" t="s">
        <v>1169</v>
      </c>
      <c r="G274" s="184" t="s">
        <v>404</v>
      </c>
      <c r="H274" s="185">
        <v>47.795999999999999</v>
      </c>
      <c r="I274" s="186"/>
      <c r="J274" s="187">
        <f>ROUND(I274*H274,2)</f>
        <v>0</v>
      </c>
      <c r="K274" s="183" t="s">
        <v>388</v>
      </c>
      <c r="L274" s="41"/>
      <c r="M274" s="188" t="s">
        <v>19</v>
      </c>
      <c r="N274" s="189" t="s">
        <v>47</v>
      </c>
      <c r="O274" s="66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389</v>
      </c>
      <c r="AT274" s="192" t="s">
        <v>384</v>
      </c>
      <c r="AU274" s="192" t="s">
        <v>85</v>
      </c>
      <c r="AY274" s="19" t="s">
        <v>381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83</v>
      </c>
      <c r="BK274" s="193">
        <f>ROUND(I274*H274,2)</f>
        <v>0</v>
      </c>
      <c r="BL274" s="19" t="s">
        <v>389</v>
      </c>
      <c r="BM274" s="192" t="s">
        <v>1170</v>
      </c>
    </row>
    <row r="275" spans="1:65" s="14" customFormat="1">
      <c r="B275" s="205"/>
      <c r="C275" s="206"/>
      <c r="D275" s="196" t="s">
        <v>391</v>
      </c>
      <c r="E275" s="206"/>
      <c r="F275" s="208" t="s">
        <v>2552</v>
      </c>
      <c r="G275" s="206"/>
      <c r="H275" s="209">
        <v>47.795999999999999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4</v>
      </c>
      <c r="AX275" s="14" t="s">
        <v>83</v>
      </c>
      <c r="AY275" s="215" t="s">
        <v>381</v>
      </c>
    </row>
    <row r="276" spans="1:65" s="2" customFormat="1" ht="24.2" customHeight="1">
      <c r="A276" s="36"/>
      <c r="B276" s="37"/>
      <c r="C276" s="181" t="s">
        <v>556</v>
      </c>
      <c r="D276" s="181" t="s">
        <v>384</v>
      </c>
      <c r="E276" s="182" t="s">
        <v>1172</v>
      </c>
      <c r="F276" s="183" t="s">
        <v>1173</v>
      </c>
      <c r="G276" s="184" t="s">
        <v>404</v>
      </c>
      <c r="H276" s="185">
        <v>7.9660000000000002</v>
      </c>
      <c r="I276" s="186"/>
      <c r="J276" s="187">
        <f>ROUND(I276*H276,2)</f>
        <v>0</v>
      </c>
      <c r="K276" s="183" t="s">
        <v>388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389</v>
      </c>
      <c r="AT276" s="192" t="s">
        <v>384</v>
      </c>
      <c r="AU276" s="192" t="s">
        <v>85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389</v>
      </c>
      <c r="BM276" s="192" t="s">
        <v>1174</v>
      </c>
    </row>
    <row r="277" spans="1:65" s="2" customFormat="1" ht="44.25" customHeight="1">
      <c r="A277" s="36"/>
      <c r="B277" s="37"/>
      <c r="C277" s="181" t="s">
        <v>561</v>
      </c>
      <c r="D277" s="181" t="s">
        <v>384</v>
      </c>
      <c r="E277" s="182" t="s">
        <v>1175</v>
      </c>
      <c r="F277" s="183" t="s">
        <v>1176</v>
      </c>
      <c r="G277" s="184" t="s">
        <v>404</v>
      </c>
      <c r="H277" s="185">
        <v>7.9660000000000002</v>
      </c>
      <c r="I277" s="186"/>
      <c r="J277" s="187">
        <f>ROUND(I277*H277,2)</f>
        <v>0</v>
      </c>
      <c r="K277" s="183" t="s">
        <v>388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389</v>
      </c>
      <c r="AT277" s="192" t="s">
        <v>384</v>
      </c>
      <c r="AU277" s="192" t="s">
        <v>85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389</v>
      </c>
      <c r="BM277" s="192" t="s">
        <v>1177</v>
      </c>
    </row>
    <row r="278" spans="1:65" s="12" customFormat="1" ht="22.9" customHeight="1">
      <c r="B278" s="165"/>
      <c r="C278" s="166"/>
      <c r="D278" s="167" t="s">
        <v>75</v>
      </c>
      <c r="E278" s="179" t="s">
        <v>441</v>
      </c>
      <c r="F278" s="179" t="s">
        <v>442</v>
      </c>
      <c r="G278" s="166"/>
      <c r="H278" s="166"/>
      <c r="I278" s="169"/>
      <c r="J278" s="180">
        <f>BK278</f>
        <v>0</v>
      </c>
      <c r="K278" s="166"/>
      <c r="L278" s="171"/>
      <c r="M278" s="172"/>
      <c r="N278" s="173"/>
      <c r="O278" s="173"/>
      <c r="P278" s="174">
        <f>P279</f>
        <v>0</v>
      </c>
      <c r="Q278" s="173"/>
      <c r="R278" s="174">
        <f>R279</f>
        <v>0</v>
      </c>
      <c r="S278" s="173"/>
      <c r="T278" s="175">
        <f>T279</f>
        <v>0</v>
      </c>
      <c r="AR278" s="176" t="s">
        <v>83</v>
      </c>
      <c r="AT278" s="177" t="s">
        <v>75</v>
      </c>
      <c r="AU278" s="177" t="s">
        <v>83</v>
      </c>
      <c r="AY278" s="176" t="s">
        <v>381</v>
      </c>
      <c r="BK278" s="178">
        <f>BK279</f>
        <v>0</v>
      </c>
    </row>
    <row r="279" spans="1:65" s="2" customFormat="1" ht="76.349999999999994" customHeight="1">
      <c r="A279" s="36"/>
      <c r="B279" s="37"/>
      <c r="C279" s="181" t="s">
        <v>468</v>
      </c>
      <c r="D279" s="181" t="s">
        <v>384</v>
      </c>
      <c r="E279" s="182" t="s">
        <v>1178</v>
      </c>
      <c r="F279" s="183" t="s">
        <v>1179</v>
      </c>
      <c r="G279" s="184" t="s">
        <v>404</v>
      </c>
      <c r="H279" s="185">
        <v>281.089</v>
      </c>
      <c r="I279" s="186"/>
      <c r="J279" s="187">
        <f>ROUND(I279*H279,2)</f>
        <v>0</v>
      </c>
      <c r="K279" s="183" t="s">
        <v>388</v>
      </c>
      <c r="L279" s="41"/>
      <c r="M279" s="248" t="s">
        <v>19</v>
      </c>
      <c r="N279" s="249" t="s">
        <v>47</v>
      </c>
      <c r="O279" s="250"/>
      <c r="P279" s="251">
        <f>O279*H279</f>
        <v>0</v>
      </c>
      <c r="Q279" s="251">
        <v>0</v>
      </c>
      <c r="R279" s="251">
        <f>Q279*H279</f>
        <v>0</v>
      </c>
      <c r="S279" s="251">
        <v>0</v>
      </c>
      <c r="T279" s="25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389</v>
      </c>
      <c r="AT279" s="192" t="s">
        <v>384</v>
      </c>
      <c r="AU279" s="192" t="s">
        <v>85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389</v>
      </c>
      <c r="BM279" s="192" t="s">
        <v>1180</v>
      </c>
    </row>
    <row r="280" spans="1:65" s="2" customFormat="1" ht="6.95" customHeight="1">
      <c r="A280" s="36"/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41"/>
      <c r="M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</row>
  </sheetData>
  <sheetProtection algorithmName="SHA-512" hashValue="20xCyHxIoCqsLSFl1qvqm7Tasq9MPcnKzru3GcoAhNsmNiaLyzzKH+gDej7phNa7yeK3V5DPhO/09AWsPNlTWw==" saltValue="m8owssFkYN0EqWoLi6J5cWrExBknDdtfWnOLGnS4dxCxVHaMZfWL0deoMY16y5meg0fYbKZcgm65/aQ+kF+w/A==" spinCount="100000" sheet="1" objects="1" scenarios="1" formatColumns="0" formatRows="0" autoFilter="0"/>
  <autoFilter ref="C89:K279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2553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2395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9" t="str">
        <f>E11</f>
        <v>D 102.03 -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105.30800000000001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105.30800000000001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105.30800000000001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100.29300000000001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105.30800000000001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105.30800000000001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2554</v>
      </c>
      <c r="G93" s="206"/>
      <c r="H93" s="209">
        <v>105.30800000000001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105.30800000000001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/HRbfMWo4O0xATZDcC9iyQXpXUhBVpJo7ENTLFfE0ycP0ynIEcFls2ARoW0gfnjJurgSu0i06ET3+gaVVVcj3w==" saltValue="2hdfB2G48CzNy0Q2BN4WMSwS7zrLT4PGqv/G1H1D/1P+LH1grNRVNDYiFySVU3vUDtS4DQkCaqDzc78/SS/Z/g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topLeftCell="A103" workbookViewId="0">
      <selection activeCell="G108" sqref="G10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128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2555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ROUND((SUM(BE90:BE119)),  2)</f>
        <v>0</v>
      </c>
      <c r="G35" s="36"/>
      <c r="H35" s="36"/>
      <c r="I35" s="127">
        <v>0.21</v>
      </c>
      <c r="J35" s="126">
        <f>ROUND(((SUM(BE90:BE119))*I35),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ROUND((SUM(BF90:BF119)),  2)</f>
        <v>0</v>
      </c>
      <c r="G36" s="36"/>
      <c r="H36" s="36"/>
      <c r="I36" s="127">
        <v>0.15</v>
      </c>
      <c r="J36" s="126">
        <f>ROUND(((SUM(BF90:BF119))*I36),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ROUND((SUM(BG90:BG119)),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ROUND((SUM(BH90:BH119)),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ROUND((SUM(BI90:BI119)),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J111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J118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2395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102.04 -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P91+P110+P118</f>
        <v>0</v>
      </c>
      <c r="Q90" s="74"/>
      <c r="R90" s="162">
        <f>R91+R110+R118</f>
        <v>0</v>
      </c>
      <c r="S90" s="74"/>
      <c r="T90" s="163">
        <f>T91+T110+T118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BK91+BK110+BK118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SUM(P93:P109)</f>
        <v>0</v>
      </c>
      <c r="Q92" s="173"/>
      <c r="R92" s="174">
        <f>SUM(R93:R109)</f>
        <v>0</v>
      </c>
      <c r="S92" s="173"/>
      <c r="T92" s="175">
        <f>SUM(T93:T109)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SUM(BK93:BK109)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1195</v>
      </c>
      <c r="F93" s="183" t="s">
        <v>1196</v>
      </c>
      <c r="G93" s="184" t="s">
        <v>411</v>
      </c>
      <c r="H93" s="185">
        <v>233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2556</v>
      </c>
    </row>
    <row r="94" spans="1:65" s="2" customFormat="1" ht="68.25">
      <c r="A94" s="36"/>
      <c r="B94" s="37"/>
      <c r="C94" s="38"/>
      <c r="D94" s="196" t="s">
        <v>1198</v>
      </c>
      <c r="E94" s="38"/>
      <c r="F94" s="253" t="s">
        <v>1199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37.9" customHeight="1">
      <c r="A95" s="36"/>
      <c r="B95" s="37"/>
      <c r="C95" s="181" t="s">
        <v>85</v>
      </c>
      <c r="D95" s="181" t="s">
        <v>384</v>
      </c>
      <c r="E95" s="182" t="s">
        <v>1204</v>
      </c>
      <c r="F95" s="183" t="s">
        <v>1205</v>
      </c>
      <c r="G95" s="184" t="s">
        <v>411</v>
      </c>
      <c r="H95" s="185">
        <v>46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2557</v>
      </c>
    </row>
    <row r="96" spans="1:65" s="2" customFormat="1" ht="48.75">
      <c r="A96" s="36"/>
      <c r="B96" s="37"/>
      <c r="C96" s="38"/>
      <c r="D96" s="196" t="s">
        <v>1198</v>
      </c>
      <c r="E96" s="38"/>
      <c r="F96" s="253" t="s">
        <v>1207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37.9" customHeight="1">
      <c r="A97" s="36"/>
      <c r="B97" s="37"/>
      <c r="C97" s="181" t="s">
        <v>398</v>
      </c>
      <c r="D97" s="181" t="s">
        <v>384</v>
      </c>
      <c r="E97" s="182" t="s">
        <v>1208</v>
      </c>
      <c r="F97" s="183" t="s">
        <v>1209</v>
      </c>
      <c r="G97" s="184" t="s">
        <v>411</v>
      </c>
      <c r="H97" s="185">
        <v>195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2558</v>
      </c>
    </row>
    <row r="98" spans="1:65" s="2" customFormat="1" ht="58.5">
      <c r="A98" s="36"/>
      <c r="B98" s="37"/>
      <c r="C98" s="38"/>
      <c r="D98" s="196" t="s">
        <v>1198</v>
      </c>
      <c r="E98" s="38"/>
      <c r="F98" s="253" t="s">
        <v>1211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85</v>
      </c>
    </row>
    <row r="99" spans="1:65" s="2" customFormat="1" ht="37.9" customHeight="1">
      <c r="A99" s="36"/>
      <c r="B99" s="37"/>
      <c r="C99" s="181" t="s">
        <v>389</v>
      </c>
      <c r="D99" s="181" t="s">
        <v>384</v>
      </c>
      <c r="E99" s="182" t="s">
        <v>1212</v>
      </c>
      <c r="F99" s="183" t="s">
        <v>1213</v>
      </c>
      <c r="G99" s="184" t="s">
        <v>411</v>
      </c>
      <c r="H99" s="185">
        <v>35</v>
      </c>
      <c r="I99" s="186"/>
      <c r="J99" s="187">
        <f>ROUND(I99*H99,2)</f>
        <v>0</v>
      </c>
      <c r="K99" s="183" t="s">
        <v>432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85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2559</v>
      </c>
    </row>
    <row r="100" spans="1:65" s="2" customFormat="1" ht="29.25">
      <c r="A100" s="36"/>
      <c r="B100" s="37"/>
      <c r="C100" s="38"/>
      <c r="D100" s="196" t="s">
        <v>1198</v>
      </c>
      <c r="E100" s="38"/>
      <c r="F100" s="253" t="s">
        <v>2560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85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1216</v>
      </c>
      <c r="F101" s="183" t="s">
        <v>1217</v>
      </c>
      <c r="G101" s="184" t="s">
        <v>411</v>
      </c>
      <c r="H101" s="185">
        <v>252</v>
      </c>
      <c r="I101" s="186"/>
      <c r="J101" s="187">
        <f>ROUND(I101*H101,2)</f>
        <v>0</v>
      </c>
      <c r="K101" s="183" t="s">
        <v>432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2561</v>
      </c>
    </row>
    <row r="102" spans="1:65" s="2" customFormat="1" ht="68.25">
      <c r="A102" s="36"/>
      <c r="B102" s="37"/>
      <c r="C102" s="38"/>
      <c r="D102" s="196" t="s">
        <v>1198</v>
      </c>
      <c r="E102" s="38"/>
      <c r="F102" s="253" t="s">
        <v>2562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85</v>
      </c>
    </row>
    <row r="103" spans="1:65" s="2" customFormat="1" ht="37.9" customHeight="1">
      <c r="A103" s="36"/>
      <c r="B103" s="37"/>
      <c r="C103" s="181" t="s">
        <v>382</v>
      </c>
      <c r="D103" s="181" t="s">
        <v>384</v>
      </c>
      <c r="E103" s="182" t="s">
        <v>382</v>
      </c>
      <c r="F103" s="183" t="s">
        <v>2563</v>
      </c>
      <c r="G103" s="184" t="s">
        <v>411</v>
      </c>
      <c r="H103" s="185">
        <v>268</v>
      </c>
      <c r="I103" s="186"/>
      <c r="J103" s="187">
        <f>ROUND(I103*H103,2)</f>
        <v>0</v>
      </c>
      <c r="K103" s="183" t="s">
        <v>432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2564</v>
      </c>
    </row>
    <row r="104" spans="1:65" s="2" customFormat="1" ht="29.25">
      <c r="A104" s="36"/>
      <c r="B104" s="37"/>
      <c r="C104" s="38"/>
      <c r="D104" s="196" t="s">
        <v>1198</v>
      </c>
      <c r="E104" s="38"/>
      <c r="F104" s="253" t="s">
        <v>1222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85</v>
      </c>
    </row>
    <row r="105" spans="1:65" s="2" customFormat="1" ht="44.25" customHeight="1">
      <c r="A105" s="36"/>
      <c r="B105" s="37"/>
      <c r="C105" s="181" t="s">
        <v>419</v>
      </c>
      <c r="D105" s="181" t="s">
        <v>384</v>
      </c>
      <c r="E105" s="182" t="s">
        <v>1223</v>
      </c>
      <c r="F105" s="183" t="s">
        <v>1224</v>
      </c>
      <c r="G105" s="184" t="s">
        <v>411</v>
      </c>
      <c r="H105" s="185">
        <v>75</v>
      </c>
      <c r="I105" s="186"/>
      <c r="J105" s="187">
        <f>ROUND(I105*H105,2)</f>
        <v>0</v>
      </c>
      <c r="K105" s="183" t="s">
        <v>432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2565</v>
      </c>
    </row>
    <row r="106" spans="1:65" s="2" customFormat="1" ht="78">
      <c r="A106" s="36"/>
      <c r="B106" s="37"/>
      <c r="C106" s="38"/>
      <c r="D106" s="196" t="s">
        <v>1198</v>
      </c>
      <c r="E106" s="38"/>
      <c r="F106" s="253" t="s">
        <v>1226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2" customFormat="1" ht="37.9" customHeight="1">
      <c r="A107" s="36"/>
      <c r="B107" s="37"/>
      <c r="C107" s="181" t="s">
        <v>428</v>
      </c>
      <c r="D107" s="181" t="s">
        <v>384</v>
      </c>
      <c r="E107" s="182" t="s">
        <v>426</v>
      </c>
      <c r="F107" s="183" t="s">
        <v>6461</v>
      </c>
      <c r="G107" s="184" t="s">
        <v>422</v>
      </c>
      <c r="H107" s="185">
        <v>47</v>
      </c>
      <c r="I107" s="186"/>
      <c r="J107" s="187">
        <f>ROUND(I107*H107,2)</f>
        <v>0</v>
      </c>
      <c r="K107" s="183" t="s">
        <v>432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2566</v>
      </c>
    </row>
    <row r="108" spans="1:65" s="2" customFormat="1" ht="29.25">
      <c r="A108" s="36"/>
      <c r="B108" s="37"/>
      <c r="C108" s="38"/>
      <c r="D108" s="196" t="s">
        <v>1198</v>
      </c>
      <c r="E108" s="38"/>
      <c r="F108" s="253" t="s">
        <v>1232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85</v>
      </c>
    </row>
    <row r="109" spans="1:65" s="2" customFormat="1" ht="24.2" customHeight="1">
      <c r="A109" s="36"/>
      <c r="B109" s="37"/>
      <c r="C109" s="181" t="s">
        <v>426</v>
      </c>
      <c r="D109" s="181" t="s">
        <v>384</v>
      </c>
      <c r="E109" s="182" t="s">
        <v>1233</v>
      </c>
      <c r="F109" s="183" t="s">
        <v>1234</v>
      </c>
      <c r="G109" s="184" t="s">
        <v>1235</v>
      </c>
      <c r="H109" s="185">
        <v>3300</v>
      </c>
      <c r="I109" s="186"/>
      <c r="J109" s="187">
        <f>ROUND(I109*H109,2)</f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2567</v>
      </c>
    </row>
    <row r="110" spans="1:65" s="12" customFormat="1" ht="25.9" customHeight="1">
      <c r="B110" s="165"/>
      <c r="C110" s="166"/>
      <c r="D110" s="167" t="s">
        <v>75</v>
      </c>
      <c r="E110" s="168" t="s">
        <v>447</v>
      </c>
      <c r="F110" s="168" t="s">
        <v>448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P111</f>
        <v>0</v>
      </c>
      <c r="Q110" s="173"/>
      <c r="R110" s="174">
        <f>R111</f>
        <v>0</v>
      </c>
      <c r="S110" s="173"/>
      <c r="T110" s="175">
        <f>T111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BK111</f>
        <v>0</v>
      </c>
    </row>
    <row r="111" spans="1:65" s="12" customFormat="1" ht="22.9" customHeight="1">
      <c r="B111" s="165"/>
      <c r="C111" s="166"/>
      <c r="D111" s="167" t="s">
        <v>75</v>
      </c>
      <c r="E111" s="179" t="s">
        <v>694</v>
      </c>
      <c r="F111" s="179" t="s">
        <v>695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SUM(P112:P117)</f>
        <v>0</v>
      </c>
      <c r="Q111" s="173"/>
      <c r="R111" s="174">
        <f>SUM(R112:R117)</f>
        <v>0</v>
      </c>
      <c r="S111" s="173"/>
      <c r="T111" s="175">
        <f>SUM(T112:T117)</f>
        <v>0</v>
      </c>
      <c r="AR111" s="176" t="s">
        <v>85</v>
      </c>
      <c r="AT111" s="177" t="s">
        <v>75</v>
      </c>
      <c r="AU111" s="177" t="s">
        <v>83</v>
      </c>
      <c r="AY111" s="176" t="s">
        <v>381</v>
      </c>
      <c r="BK111" s="178">
        <f>SUM(BK112:BK117)</f>
        <v>0</v>
      </c>
    </row>
    <row r="112" spans="1:65" s="2" customFormat="1" ht="37.9" customHeight="1">
      <c r="A112" s="36"/>
      <c r="B112" s="37"/>
      <c r="C112" s="181" t="s">
        <v>437</v>
      </c>
      <c r="D112" s="181" t="s">
        <v>384</v>
      </c>
      <c r="E112" s="182" t="s">
        <v>2568</v>
      </c>
      <c r="F112" s="183" t="s">
        <v>2569</v>
      </c>
      <c r="G112" s="184" t="s">
        <v>607</v>
      </c>
      <c r="H112" s="185">
        <v>1</v>
      </c>
      <c r="I112" s="186"/>
      <c r="J112" s="187">
        <f t="shared" ref="J112:J117" si="0">ROUND(I112*H112,2)</f>
        <v>0</v>
      </c>
      <c r="K112" s="183" t="s">
        <v>432</v>
      </c>
      <c r="L112" s="41"/>
      <c r="M112" s="188" t="s">
        <v>19</v>
      </c>
      <c r="N112" s="189" t="s">
        <v>47</v>
      </c>
      <c r="O112" s="66"/>
      <c r="P112" s="190">
        <f t="shared" ref="P112:P117" si="1">O112*H112</f>
        <v>0</v>
      </c>
      <c r="Q112" s="190">
        <v>0</v>
      </c>
      <c r="R112" s="190">
        <f t="shared" ref="R112:R117" si="2">Q112*H112</f>
        <v>0</v>
      </c>
      <c r="S112" s="190">
        <v>0</v>
      </c>
      <c r="T112" s="191">
        <f t="shared" ref="T112:T117" si="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85</v>
      </c>
      <c r="AY112" s="19" t="s">
        <v>381</v>
      </c>
      <c r="BE112" s="193">
        <f t="shared" ref="BE112:BE117" si="4">IF(N112="základní",J112,0)</f>
        <v>0</v>
      </c>
      <c r="BF112" s="193">
        <f t="shared" ref="BF112:BF117" si="5">IF(N112="snížená",J112,0)</f>
        <v>0</v>
      </c>
      <c r="BG112" s="193">
        <f t="shared" ref="BG112:BG117" si="6">IF(N112="zákl. přenesená",J112,0)</f>
        <v>0</v>
      </c>
      <c r="BH112" s="193">
        <f t="shared" ref="BH112:BH117" si="7">IF(N112="sníž. přenesená",J112,0)</f>
        <v>0</v>
      </c>
      <c r="BI112" s="193">
        <f t="shared" ref="BI112:BI117" si="8">IF(N112="nulová",J112,0)</f>
        <v>0</v>
      </c>
      <c r="BJ112" s="19" t="s">
        <v>83</v>
      </c>
      <c r="BK112" s="193">
        <f t="shared" ref="BK112:BK117" si="9">ROUND(I112*H112,2)</f>
        <v>0</v>
      </c>
      <c r="BL112" s="19" t="s">
        <v>454</v>
      </c>
      <c r="BM112" s="192" t="s">
        <v>2570</v>
      </c>
    </row>
    <row r="113" spans="1:65" s="2" customFormat="1" ht="37.9" customHeight="1">
      <c r="A113" s="36"/>
      <c r="B113" s="37"/>
      <c r="C113" s="181" t="s">
        <v>443</v>
      </c>
      <c r="D113" s="181" t="s">
        <v>384</v>
      </c>
      <c r="E113" s="182" t="s">
        <v>2571</v>
      </c>
      <c r="F113" s="183" t="s">
        <v>2572</v>
      </c>
      <c r="G113" s="184" t="s">
        <v>607</v>
      </c>
      <c r="H113" s="185">
        <v>1</v>
      </c>
      <c r="I113" s="186"/>
      <c r="J113" s="187">
        <f t="shared" si="0"/>
        <v>0</v>
      </c>
      <c r="K113" s="183" t="s">
        <v>432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85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454</v>
      </c>
      <c r="BM113" s="192" t="s">
        <v>2573</v>
      </c>
    </row>
    <row r="114" spans="1:65" s="2" customFormat="1" ht="37.9" customHeight="1">
      <c r="A114" s="36"/>
      <c r="B114" s="37"/>
      <c r="C114" s="181" t="s">
        <v>451</v>
      </c>
      <c r="D114" s="181" t="s">
        <v>384</v>
      </c>
      <c r="E114" s="182" t="s">
        <v>2574</v>
      </c>
      <c r="F114" s="183" t="s">
        <v>2575</v>
      </c>
      <c r="G114" s="184" t="s">
        <v>607</v>
      </c>
      <c r="H114" s="185">
        <v>1</v>
      </c>
      <c r="I114" s="186"/>
      <c r="J114" s="187">
        <f t="shared" si="0"/>
        <v>0</v>
      </c>
      <c r="K114" s="183" t="s">
        <v>432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85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454</v>
      </c>
      <c r="BM114" s="192" t="s">
        <v>2576</v>
      </c>
    </row>
    <row r="115" spans="1:65" s="2" customFormat="1" ht="24.2" customHeight="1">
      <c r="A115" s="36"/>
      <c r="B115" s="37"/>
      <c r="C115" s="181" t="s">
        <v>457</v>
      </c>
      <c r="D115" s="181" t="s">
        <v>384</v>
      </c>
      <c r="E115" s="182" t="s">
        <v>2577</v>
      </c>
      <c r="F115" s="183" t="s">
        <v>2578</v>
      </c>
      <c r="G115" s="184" t="s">
        <v>607</v>
      </c>
      <c r="H115" s="185">
        <v>1</v>
      </c>
      <c r="I115" s="186"/>
      <c r="J115" s="187">
        <f t="shared" si="0"/>
        <v>0</v>
      </c>
      <c r="K115" s="183" t="s">
        <v>432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85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454</v>
      </c>
      <c r="BM115" s="192" t="s">
        <v>2579</v>
      </c>
    </row>
    <row r="116" spans="1:65" s="2" customFormat="1" ht="37.9" customHeight="1">
      <c r="A116" s="36"/>
      <c r="B116" s="37"/>
      <c r="C116" s="181" t="s">
        <v>464</v>
      </c>
      <c r="D116" s="181" t="s">
        <v>384</v>
      </c>
      <c r="E116" s="182" t="s">
        <v>2580</v>
      </c>
      <c r="F116" s="183" t="s">
        <v>1259</v>
      </c>
      <c r="G116" s="184" t="s">
        <v>607</v>
      </c>
      <c r="H116" s="185">
        <v>1</v>
      </c>
      <c r="I116" s="186"/>
      <c r="J116" s="187">
        <f t="shared" si="0"/>
        <v>0</v>
      </c>
      <c r="K116" s="183" t="s">
        <v>432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85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454</v>
      </c>
      <c r="BM116" s="192" t="s">
        <v>2581</v>
      </c>
    </row>
    <row r="117" spans="1:65" s="2" customFormat="1" ht="37.9" customHeight="1">
      <c r="A117" s="36"/>
      <c r="B117" s="37"/>
      <c r="C117" s="181" t="s">
        <v>8</v>
      </c>
      <c r="D117" s="181" t="s">
        <v>384</v>
      </c>
      <c r="E117" s="182" t="s">
        <v>2582</v>
      </c>
      <c r="F117" s="183" t="s">
        <v>2583</v>
      </c>
      <c r="G117" s="184" t="s">
        <v>607</v>
      </c>
      <c r="H117" s="185">
        <v>1</v>
      </c>
      <c r="I117" s="186"/>
      <c r="J117" s="187">
        <f t="shared" si="0"/>
        <v>0</v>
      </c>
      <c r="K117" s="183" t="s">
        <v>432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454</v>
      </c>
      <c r="AT117" s="192" t="s">
        <v>384</v>
      </c>
      <c r="AU117" s="192" t="s">
        <v>85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454</v>
      </c>
      <c r="BM117" s="192" t="s">
        <v>2584</v>
      </c>
    </row>
    <row r="118" spans="1:65" s="12" customFormat="1" ht="25.9" customHeight="1">
      <c r="B118" s="165"/>
      <c r="C118" s="166"/>
      <c r="D118" s="167" t="s">
        <v>75</v>
      </c>
      <c r="E118" s="168" t="s">
        <v>920</v>
      </c>
      <c r="F118" s="168" t="s">
        <v>921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389</v>
      </c>
      <c r="AT118" s="177" t="s">
        <v>75</v>
      </c>
      <c r="AU118" s="177" t="s">
        <v>76</v>
      </c>
      <c r="AY118" s="176" t="s">
        <v>381</v>
      </c>
      <c r="BK118" s="178">
        <f>BK119</f>
        <v>0</v>
      </c>
    </row>
    <row r="119" spans="1:65" s="2" customFormat="1" ht="21.75" customHeight="1">
      <c r="A119" s="36"/>
      <c r="B119" s="37"/>
      <c r="C119" s="181" t="s">
        <v>454</v>
      </c>
      <c r="D119" s="181" t="s">
        <v>384</v>
      </c>
      <c r="E119" s="182" t="s">
        <v>2585</v>
      </c>
      <c r="F119" s="183" t="s">
        <v>1276</v>
      </c>
      <c r="G119" s="184" t="s">
        <v>1277</v>
      </c>
      <c r="H119" s="185">
        <v>1</v>
      </c>
      <c r="I119" s="186"/>
      <c r="J119" s="187">
        <f>ROUND(I119*H119,2)</f>
        <v>0</v>
      </c>
      <c r="K119" s="183" t="s">
        <v>19</v>
      </c>
      <c r="L119" s="41"/>
      <c r="M119" s="248" t="s">
        <v>19</v>
      </c>
      <c r="N119" s="249" t="s">
        <v>47</v>
      </c>
      <c r="O119" s="250"/>
      <c r="P119" s="251">
        <f>O119*H119</f>
        <v>0</v>
      </c>
      <c r="Q119" s="251">
        <v>0</v>
      </c>
      <c r="R119" s="251">
        <f>Q119*H119</f>
        <v>0</v>
      </c>
      <c r="S119" s="251">
        <v>0</v>
      </c>
      <c r="T119" s="25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2586</v>
      </c>
    </row>
    <row r="120" spans="1:65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zqG9yYh5/cEJvnznGTvNsrdMizyY4RWiItnKJLJT6qV/kNteKmG/oOBu6/ngv2L2V70B/PR3DQNZkxkI/M8xvw==" saltValue="uc/o1dcvUnvLFv+1oZu6MQ==" spinCount="100000" sheet="1" objects="1" scenarios="1" formatColumns="0" formatRows="0" autoFilter="0"/>
  <autoFilter ref="C89:K119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4"/>
  <sheetViews>
    <sheetView showGridLines="0" topLeftCell="A199" workbookViewId="0">
      <selection activeCell="F206" sqref="F2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130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2587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ROUND((SUM(BE99:BE383)),  2)</f>
        <v>0</v>
      </c>
      <c r="G35" s="36"/>
      <c r="H35" s="36"/>
      <c r="I35" s="127">
        <v>0.21</v>
      </c>
      <c r="J35" s="126">
        <f>ROUND(((SUM(BE99:BE383))*I35),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ROUND((SUM(BF99:BF383)),  2)</f>
        <v>0</v>
      </c>
      <c r="G36" s="36"/>
      <c r="H36" s="36"/>
      <c r="I36" s="127">
        <v>0.15</v>
      </c>
      <c r="J36" s="126">
        <f>ROUND(((SUM(BF99:BF383))*I36),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ROUND((SUM(BG99:BG383)),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ROUND((SUM(BH99:BH383)),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ROUND((SUM(BI99:BI383)),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102.05 a 08 - Zdravotní instalace a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J176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J179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J189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J194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J210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J213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J248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J290</f>
        <v>0</v>
      </c>
      <c r="K72" s="144"/>
      <c r="L72" s="148"/>
    </row>
    <row r="73" spans="1:31" s="9" customFormat="1" ht="24.95" customHeight="1">
      <c r="B73" s="143"/>
      <c r="C73" s="144"/>
      <c r="D73" s="145" t="s">
        <v>1289</v>
      </c>
      <c r="E73" s="146"/>
      <c r="F73" s="146"/>
      <c r="G73" s="146"/>
      <c r="H73" s="146"/>
      <c r="I73" s="146"/>
      <c r="J73" s="147">
        <f>J326</f>
        <v>0</v>
      </c>
      <c r="K73" s="144"/>
      <c r="L73" s="148"/>
    </row>
    <row r="74" spans="1:31" s="9" customFormat="1" ht="24.95" customHeight="1">
      <c r="B74" s="143"/>
      <c r="C74" s="144"/>
      <c r="D74" s="145" t="s">
        <v>1291</v>
      </c>
      <c r="E74" s="146"/>
      <c r="F74" s="146"/>
      <c r="G74" s="146"/>
      <c r="H74" s="146"/>
      <c r="I74" s="146"/>
      <c r="J74" s="147">
        <f>J344</f>
        <v>0</v>
      </c>
      <c r="K74" s="144"/>
      <c r="L74" s="148"/>
    </row>
    <row r="75" spans="1:31" s="9" customFormat="1" ht="24.95" customHeight="1">
      <c r="B75" s="143"/>
      <c r="C75" s="144"/>
      <c r="D75" s="145" t="s">
        <v>1292</v>
      </c>
      <c r="E75" s="146"/>
      <c r="F75" s="146"/>
      <c r="G75" s="146"/>
      <c r="H75" s="146"/>
      <c r="I75" s="146"/>
      <c r="J75" s="147">
        <f>J368</f>
        <v>0</v>
      </c>
      <c r="K75" s="144"/>
      <c r="L75" s="148"/>
    </row>
    <row r="76" spans="1:31" s="9" customFormat="1" ht="24.95" customHeight="1">
      <c r="B76" s="143"/>
      <c r="C76" s="144"/>
      <c r="D76" s="145" t="s">
        <v>1293</v>
      </c>
      <c r="E76" s="146"/>
      <c r="F76" s="146"/>
      <c r="G76" s="146"/>
      <c r="H76" s="146"/>
      <c r="I76" s="146"/>
      <c r="J76" s="147">
        <f>J376</f>
        <v>0</v>
      </c>
      <c r="K76" s="144"/>
      <c r="L76" s="148"/>
    </row>
    <row r="77" spans="1:31" s="9" customFormat="1" ht="24.95" customHeight="1">
      <c r="B77" s="143"/>
      <c r="C77" s="144"/>
      <c r="D77" s="145" t="s">
        <v>1294</v>
      </c>
      <c r="E77" s="146"/>
      <c r="F77" s="146"/>
      <c r="G77" s="146"/>
      <c r="H77" s="146"/>
      <c r="I77" s="146"/>
      <c r="J77" s="147">
        <f>J381</f>
        <v>0</v>
      </c>
      <c r="K77" s="144"/>
      <c r="L77" s="148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366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408" t="str">
        <f>E7</f>
        <v>Nová vstupní a vjezdová zóna v západní části výstaviště včetně nového odpadového hospodářství</v>
      </c>
      <c r="F87" s="409"/>
      <c r="G87" s="409"/>
      <c r="H87" s="409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324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08" t="s">
        <v>2395</v>
      </c>
      <c r="F89" s="407"/>
      <c r="G89" s="407"/>
      <c r="H89" s="40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330</v>
      </c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9" t="str">
        <f>E11</f>
        <v>D 102.05 a 08 - Zdravotní instalace a domovní plynovod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Brno, Pisárky, Výstaviště, k. ú. Brno – Bohunice</v>
      </c>
      <c r="G93" s="38"/>
      <c r="H93" s="38"/>
      <c r="I93" s="31" t="s">
        <v>23</v>
      </c>
      <c r="J93" s="61" t="str">
        <f>IF(J14="","",J14)</f>
        <v>25. 3. 2021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25</v>
      </c>
      <c r="D95" s="38"/>
      <c r="E95" s="38"/>
      <c r="F95" s="29" t="str">
        <f>E17</f>
        <v>Veletrhy Brno a.s.</v>
      </c>
      <c r="G95" s="38"/>
      <c r="H95" s="38"/>
      <c r="I95" s="31" t="s">
        <v>33</v>
      </c>
      <c r="J95" s="34" t="str">
        <f>E23</f>
        <v>AiD team a.s.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31</v>
      </c>
      <c r="D96" s="38"/>
      <c r="E96" s="38"/>
      <c r="F96" s="29" t="str">
        <f>IF(E20="","",E20)</f>
        <v>Vyplň údaj</v>
      </c>
      <c r="G96" s="38"/>
      <c r="H96" s="38"/>
      <c r="I96" s="31" t="s">
        <v>38</v>
      </c>
      <c r="J96" s="34" t="str">
        <f>E26</f>
        <v xml:space="preserve"> 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4"/>
      <c r="B98" s="155"/>
      <c r="C98" s="156" t="s">
        <v>367</v>
      </c>
      <c r="D98" s="157" t="s">
        <v>61</v>
      </c>
      <c r="E98" s="157" t="s">
        <v>57</v>
      </c>
      <c r="F98" s="157" t="s">
        <v>58</v>
      </c>
      <c r="G98" s="157" t="s">
        <v>368</v>
      </c>
      <c r="H98" s="157" t="s">
        <v>369</v>
      </c>
      <c r="I98" s="157" t="s">
        <v>370</v>
      </c>
      <c r="J98" s="157" t="s">
        <v>347</v>
      </c>
      <c r="K98" s="158" t="s">
        <v>371</v>
      </c>
      <c r="L98" s="159"/>
      <c r="M98" s="70" t="s">
        <v>19</v>
      </c>
      <c r="N98" s="71" t="s">
        <v>46</v>
      </c>
      <c r="O98" s="71" t="s">
        <v>372</v>
      </c>
      <c r="P98" s="71" t="s">
        <v>373</v>
      </c>
      <c r="Q98" s="71" t="s">
        <v>374</v>
      </c>
      <c r="R98" s="71" t="s">
        <v>375</v>
      </c>
      <c r="S98" s="71" t="s">
        <v>376</v>
      </c>
      <c r="T98" s="72" t="s">
        <v>377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6"/>
      <c r="B99" s="37"/>
      <c r="C99" s="77" t="s">
        <v>378</v>
      </c>
      <c r="D99" s="38"/>
      <c r="E99" s="38"/>
      <c r="F99" s="38"/>
      <c r="G99" s="38"/>
      <c r="H99" s="38"/>
      <c r="I99" s="38"/>
      <c r="J99" s="160">
        <f>BK99</f>
        <v>0</v>
      </c>
      <c r="K99" s="38"/>
      <c r="L99" s="41"/>
      <c r="M99" s="73"/>
      <c r="N99" s="161"/>
      <c r="O99" s="74"/>
      <c r="P99" s="162">
        <f>P100+P176+P179+P189+P194+P210+P213+P248+P290+P326+P344+P368+P376+P381</f>
        <v>0</v>
      </c>
      <c r="Q99" s="74"/>
      <c r="R99" s="162">
        <f>R100+R176+R179+R189+R194+R210+R213+R248+R290+R326+R344+R368+R376+R381</f>
        <v>0</v>
      </c>
      <c r="S99" s="74"/>
      <c r="T99" s="163">
        <f>T100+T176+T179+T189+T194+T210+T213+T248+T290+T326+T344+T368+T376+T381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75</v>
      </c>
      <c r="AU99" s="19" t="s">
        <v>348</v>
      </c>
      <c r="BK99" s="164">
        <f>BK100+BK176+BK179+BK189+BK194+BK210+BK213+BK248+BK290+BK326+BK344+BK368+BK376+BK381</f>
        <v>0</v>
      </c>
    </row>
    <row r="100" spans="1:65" s="12" customFormat="1" ht="25.9" customHeight="1">
      <c r="B100" s="165"/>
      <c r="C100" s="166"/>
      <c r="D100" s="167" t="s">
        <v>75</v>
      </c>
      <c r="E100" s="168" t="s">
        <v>83</v>
      </c>
      <c r="F100" s="168" t="s">
        <v>997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SUM(P101:P175)</f>
        <v>0</v>
      </c>
      <c r="Q100" s="173"/>
      <c r="R100" s="174">
        <f>SUM(R101:R175)</f>
        <v>0</v>
      </c>
      <c r="S100" s="173"/>
      <c r="T100" s="175">
        <f>SUM(T101:T175)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SUM(BK101:BK175)</f>
        <v>0</v>
      </c>
    </row>
    <row r="101" spans="1:65" s="2" customFormat="1" ht="24.2" customHeight="1">
      <c r="A101" s="36"/>
      <c r="B101" s="37"/>
      <c r="C101" s="181" t="s">
        <v>83</v>
      </c>
      <c r="D101" s="181" t="s">
        <v>384</v>
      </c>
      <c r="E101" s="182" t="s">
        <v>1295</v>
      </c>
      <c r="F101" s="183" t="s">
        <v>1296</v>
      </c>
      <c r="G101" s="184" t="s">
        <v>387</v>
      </c>
      <c r="H101" s="185">
        <v>64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85</v>
      </c>
    </row>
    <row r="102" spans="1:65" s="2" customFormat="1" ht="58.5">
      <c r="A102" s="36"/>
      <c r="B102" s="37"/>
      <c r="C102" s="38"/>
      <c r="D102" s="196" t="s">
        <v>1198</v>
      </c>
      <c r="E102" s="38"/>
      <c r="F102" s="253" t="s">
        <v>1298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2" customFormat="1" ht="24.2" customHeight="1">
      <c r="A103" s="36"/>
      <c r="B103" s="37"/>
      <c r="C103" s="181" t="s">
        <v>85</v>
      </c>
      <c r="D103" s="181" t="s">
        <v>384</v>
      </c>
      <c r="E103" s="182" t="s">
        <v>1299</v>
      </c>
      <c r="F103" s="183" t="s">
        <v>1300</v>
      </c>
      <c r="G103" s="184" t="s">
        <v>387</v>
      </c>
      <c r="H103" s="185">
        <v>32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389</v>
      </c>
    </row>
    <row r="104" spans="1:65" s="2" customFormat="1" ht="58.5">
      <c r="A104" s="36"/>
      <c r="B104" s="37"/>
      <c r="C104" s="38"/>
      <c r="D104" s="196" t="s">
        <v>1198</v>
      </c>
      <c r="E104" s="38"/>
      <c r="F104" s="253" t="s">
        <v>1298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24.2" customHeight="1">
      <c r="A105" s="36"/>
      <c r="B105" s="37"/>
      <c r="C105" s="181" t="s">
        <v>398</v>
      </c>
      <c r="D105" s="181" t="s">
        <v>384</v>
      </c>
      <c r="E105" s="182" t="s">
        <v>1301</v>
      </c>
      <c r="F105" s="183" t="s">
        <v>1302</v>
      </c>
      <c r="G105" s="184" t="s">
        <v>387</v>
      </c>
      <c r="H105" s="185">
        <v>30.41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382</v>
      </c>
    </row>
    <row r="106" spans="1:65" s="2" customFormat="1" ht="58.5">
      <c r="A106" s="36"/>
      <c r="B106" s="37"/>
      <c r="C106" s="38"/>
      <c r="D106" s="196" t="s">
        <v>1198</v>
      </c>
      <c r="E106" s="38"/>
      <c r="F106" s="253" t="s">
        <v>1303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2588</v>
      </c>
      <c r="G107" s="206"/>
      <c r="H107" s="209">
        <v>9.3249999999999993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83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2589</v>
      </c>
      <c r="G108" s="206"/>
      <c r="H108" s="209">
        <v>0.59799999999999998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83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2590</v>
      </c>
      <c r="G109" s="206"/>
      <c r="H109" s="209">
        <v>0.8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2591</v>
      </c>
      <c r="G110" s="206"/>
      <c r="H110" s="209">
        <v>4.375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2592</v>
      </c>
      <c r="G111" s="206"/>
      <c r="H111" s="209">
        <v>3.4319999999999999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83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2593</v>
      </c>
      <c r="G112" s="206"/>
      <c r="H112" s="209">
        <v>11.88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30.41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83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24.2" customHeight="1">
      <c r="A114" s="36"/>
      <c r="B114" s="37"/>
      <c r="C114" s="181" t="s">
        <v>389</v>
      </c>
      <c r="D114" s="181" t="s">
        <v>384</v>
      </c>
      <c r="E114" s="182" t="s">
        <v>1307</v>
      </c>
      <c r="F114" s="183" t="s">
        <v>1308</v>
      </c>
      <c r="G114" s="184" t="s">
        <v>387</v>
      </c>
      <c r="H114" s="185">
        <v>15.205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428</v>
      </c>
    </row>
    <row r="115" spans="1:65" s="2" customFormat="1" ht="58.5">
      <c r="A115" s="36"/>
      <c r="B115" s="37"/>
      <c r="C115" s="38"/>
      <c r="D115" s="196" t="s">
        <v>1198</v>
      </c>
      <c r="E115" s="38"/>
      <c r="F115" s="253" t="s">
        <v>1303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2" customFormat="1" ht="16.5" customHeight="1">
      <c r="A116" s="36"/>
      <c r="B116" s="37"/>
      <c r="C116" s="181" t="s">
        <v>408</v>
      </c>
      <c r="D116" s="181" t="s">
        <v>384</v>
      </c>
      <c r="E116" s="182" t="s">
        <v>1309</v>
      </c>
      <c r="F116" s="183" t="s">
        <v>1310</v>
      </c>
      <c r="G116" s="184" t="s">
        <v>387</v>
      </c>
      <c r="H116" s="185">
        <v>17.100000000000001</v>
      </c>
      <c r="I116" s="186"/>
      <c r="J116" s="187">
        <f>ROUND(I116*H116,2)</f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437</v>
      </c>
    </row>
    <row r="117" spans="1:65" s="2" customFormat="1" ht="58.5">
      <c r="A117" s="36"/>
      <c r="B117" s="37"/>
      <c r="C117" s="38"/>
      <c r="D117" s="196" t="s">
        <v>1198</v>
      </c>
      <c r="E117" s="38"/>
      <c r="F117" s="253" t="s">
        <v>1311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1198</v>
      </c>
      <c r="AU117" s="19" t="s">
        <v>83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2594</v>
      </c>
      <c r="G118" s="206"/>
      <c r="H118" s="209">
        <v>2.25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1312</v>
      </c>
      <c r="G119" s="206"/>
      <c r="H119" s="209">
        <v>2.7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83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2595</v>
      </c>
      <c r="G120" s="206"/>
      <c r="H120" s="209">
        <v>3.6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83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2596</v>
      </c>
      <c r="G121" s="206"/>
      <c r="H121" s="209">
        <v>4.05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83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2597</v>
      </c>
      <c r="G122" s="206"/>
      <c r="H122" s="209">
        <v>4.5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5" customFormat="1">
      <c r="B123" s="216"/>
      <c r="C123" s="217"/>
      <c r="D123" s="196" t="s">
        <v>391</v>
      </c>
      <c r="E123" s="218" t="s">
        <v>19</v>
      </c>
      <c r="F123" s="219" t="s">
        <v>394</v>
      </c>
      <c r="G123" s="217"/>
      <c r="H123" s="220">
        <v>17.100000000000001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391</v>
      </c>
      <c r="AU123" s="226" t="s">
        <v>83</v>
      </c>
      <c r="AV123" s="15" t="s">
        <v>389</v>
      </c>
      <c r="AW123" s="15" t="s">
        <v>37</v>
      </c>
      <c r="AX123" s="15" t="s">
        <v>83</v>
      </c>
      <c r="AY123" s="226" t="s">
        <v>381</v>
      </c>
    </row>
    <row r="124" spans="1:65" s="2" customFormat="1" ht="24.2" customHeight="1">
      <c r="A124" s="36"/>
      <c r="B124" s="37"/>
      <c r="C124" s="181" t="s">
        <v>382</v>
      </c>
      <c r="D124" s="181" t="s">
        <v>384</v>
      </c>
      <c r="E124" s="182" t="s">
        <v>1315</v>
      </c>
      <c r="F124" s="183" t="s">
        <v>1316</v>
      </c>
      <c r="G124" s="184" t="s">
        <v>411</v>
      </c>
      <c r="H124" s="185">
        <v>34.270000000000003</v>
      </c>
      <c r="I124" s="186"/>
      <c r="J124" s="187">
        <f>ROUND(I124*H124,2)</f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451</v>
      </c>
    </row>
    <row r="125" spans="1:65" s="2" customFormat="1" ht="19.5">
      <c r="A125" s="36"/>
      <c r="B125" s="37"/>
      <c r="C125" s="38"/>
      <c r="D125" s="196" t="s">
        <v>1198</v>
      </c>
      <c r="E125" s="38"/>
      <c r="F125" s="253" t="s">
        <v>1317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83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2598</v>
      </c>
      <c r="G126" s="206"/>
      <c r="H126" s="209">
        <v>8.75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83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2599</v>
      </c>
      <c r="G127" s="206"/>
      <c r="H127" s="209">
        <v>5.72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83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2600</v>
      </c>
      <c r="G128" s="206"/>
      <c r="H128" s="209">
        <v>19.8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83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5" customFormat="1">
      <c r="B129" s="216"/>
      <c r="C129" s="217"/>
      <c r="D129" s="196" t="s">
        <v>391</v>
      </c>
      <c r="E129" s="218" t="s">
        <v>19</v>
      </c>
      <c r="F129" s="219" t="s">
        <v>394</v>
      </c>
      <c r="G129" s="217"/>
      <c r="H129" s="220">
        <v>34.270000000000003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391</v>
      </c>
      <c r="AU129" s="226" t="s">
        <v>83</v>
      </c>
      <c r="AV129" s="15" t="s">
        <v>389</v>
      </c>
      <c r="AW129" s="15" t="s">
        <v>37</v>
      </c>
      <c r="AX129" s="15" t="s">
        <v>83</v>
      </c>
      <c r="AY129" s="226" t="s">
        <v>381</v>
      </c>
    </row>
    <row r="130" spans="1:65" s="2" customFormat="1" ht="24.2" customHeight="1">
      <c r="A130" s="36"/>
      <c r="B130" s="37"/>
      <c r="C130" s="181" t="s">
        <v>419</v>
      </c>
      <c r="D130" s="181" t="s">
        <v>384</v>
      </c>
      <c r="E130" s="182" t="s">
        <v>1320</v>
      </c>
      <c r="F130" s="183" t="s">
        <v>1321</v>
      </c>
      <c r="G130" s="184" t="s">
        <v>411</v>
      </c>
      <c r="H130" s="185">
        <v>34.270000000000003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464</v>
      </c>
    </row>
    <row r="131" spans="1:65" s="2" customFormat="1" ht="29.25">
      <c r="A131" s="36"/>
      <c r="B131" s="37"/>
      <c r="C131" s="38"/>
      <c r="D131" s="196" t="s">
        <v>1198</v>
      </c>
      <c r="E131" s="38"/>
      <c r="F131" s="253" t="s">
        <v>1322</v>
      </c>
      <c r="G131" s="38"/>
      <c r="H131" s="38"/>
      <c r="I131" s="254"/>
      <c r="J131" s="38"/>
      <c r="K131" s="38"/>
      <c r="L131" s="41"/>
      <c r="M131" s="255"/>
      <c r="N131" s="25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1198</v>
      </c>
      <c r="AU131" s="19" t="s">
        <v>83</v>
      </c>
    </row>
    <row r="132" spans="1:65" s="2" customFormat="1" ht="24.2" customHeight="1">
      <c r="A132" s="36"/>
      <c r="B132" s="37"/>
      <c r="C132" s="181" t="s">
        <v>428</v>
      </c>
      <c r="D132" s="181" t="s">
        <v>384</v>
      </c>
      <c r="E132" s="182" t="s">
        <v>1323</v>
      </c>
      <c r="F132" s="183" t="s">
        <v>1324</v>
      </c>
      <c r="G132" s="184" t="s">
        <v>387</v>
      </c>
      <c r="H132" s="185">
        <v>19.687000000000001</v>
      </c>
      <c r="I132" s="186"/>
      <c r="J132" s="187">
        <f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454</v>
      </c>
    </row>
    <row r="133" spans="1:65" s="2" customFormat="1" ht="19.5">
      <c r="A133" s="36"/>
      <c r="B133" s="37"/>
      <c r="C133" s="38"/>
      <c r="D133" s="196" t="s">
        <v>1198</v>
      </c>
      <c r="E133" s="38"/>
      <c r="F133" s="253" t="s">
        <v>1325</v>
      </c>
      <c r="G133" s="38"/>
      <c r="H133" s="38"/>
      <c r="I133" s="254"/>
      <c r="J133" s="38"/>
      <c r="K133" s="38"/>
      <c r="L133" s="41"/>
      <c r="M133" s="255"/>
      <c r="N133" s="256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1198</v>
      </c>
      <c r="AU133" s="19" t="s">
        <v>83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2591</v>
      </c>
      <c r="G134" s="206"/>
      <c r="H134" s="209">
        <v>4.375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2592</v>
      </c>
      <c r="G135" s="206"/>
      <c r="H135" s="209">
        <v>3.4319999999999999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2593</v>
      </c>
      <c r="G136" s="206"/>
      <c r="H136" s="209">
        <v>11.88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19.687000000000001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24.2" customHeight="1">
      <c r="A138" s="36"/>
      <c r="B138" s="37"/>
      <c r="C138" s="181" t="s">
        <v>426</v>
      </c>
      <c r="D138" s="181" t="s">
        <v>384</v>
      </c>
      <c r="E138" s="182" t="s">
        <v>1326</v>
      </c>
      <c r="F138" s="183" t="s">
        <v>1327</v>
      </c>
      <c r="G138" s="184" t="s">
        <v>387</v>
      </c>
      <c r="H138" s="185">
        <v>47.51</v>
      </c>
      <c r="I138" s="186"/>
      <c r="J138" s="187">
        <f>ROUND(I138*H138,2)</f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389</v>
      </c>
      <c r="BM138" s="192" t="s">
        <v>486</v>
      </c>
    </row>
    <row r="139" spans="1:65" s="2" customFormat="1" ht="29.25">
      <c r="A139" s="36"/>
      <c r="B139" s="37"/>
      <c r="C139" s="38"/>
      <c r="D139" s="196" t="s">
        <v>1198</v>
      </c>
      <c r="E139" s="38"/>
      <c r="F139" s="253" t="s">
        <v>1328</v>
      </c>
      <c r="G139" s="38"/>
      <c r="H139" s="38"/>
      <c r="I139" s="254"/>
      <c r="J139" s="38"/>
      <c r="K139" s="38"/>
      <c r="L139" s="41"/>
      <c r="M139" s="255"/>
      <c r="N139" s="256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1198</v>
      </c>
      <c r="AU139" s="19" t="s">
        <v>83</v>
      </c>
    </row>
    <row r="140" spans="1:65" s="14" customFormat="1">
      <c r="B140" s="205"/>
      <c r="C140" s="206"/>
      <c r="D140" s="196" t="s">
        <v>391</v>
      </c>
      <c r="E140" s="207" t="s">
        <v>19</v>
      </c>
      <c r="F140" s="208" t="s">
        <v>2588</v>
      </c>
      <c r="G140" s="206"/>
      <c r="H140" s="209">
        <v>9.3249999999999993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391</v>
      </c>
      <c r="AU140" s="215" t="s">
        <v>83</v>
      </c>
      <c r="AV140" s="14" t="s">
        <v>85</v>
      </c>
      <c r="AW140" s="14" t="s">
        <v>37</v>
      </c>
      <c r="AX140" s="14" t="s">
        <v>76</v>
      </c>
      <c r="AY140" s="215" t="s">
        <v>381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2589</v>
      </c>
      <c r="G141" s="206"/>
      <c r="H141" s="209">
        <v>0.59799999999999998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83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2590</v>
      </c>
      <c r="G142" s="206"/>
      <c r="H142" s="209">
        <v>0.8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2591</v>
      </c>
      <c r="G143" s="206"/>
      <c r="H143" s="209">
        <v>4.375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2592</v>
      </c>
      <c r="G144" s="206"/>
      <c r="H144" s="209">
        <v>3.4319999999999999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83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2593</v>
      </c>
      <c r="G145" s="206"/>
      <c r="H145" s="209">
        <v>11.88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2594</v>
      </c>
      <c r="G146" s="206"/>
      <c r="H146" s="209">
        <v>2.25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83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1312</v>
      </c>
      <c r="G147" s="206"/>
      <c r="H147" s="209">
        <v>2.7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2595</v>
      </c>
      <c r="G148" s="206"/>
      <c r="H148" s="209">
        <v>3.6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2596</v>
      </c>
      <c r="G149" s="206"/>
      <c r="H149" s="209">
        <v>4.05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2597</v>
      </c>
      <c r="G150" s="206"/>
      <c r="H150" s="209">
        <v>4.5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83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5" customFormat="1">
      <c r="B151" s="216"/>
      <c r="C151" s="217"/>
      <c r="D151" s="196" t="s">
        <v>391</v>
      </c>
      <c r="E151" s="218" t="s">
        <v>19</v>
      </c>
      <c r="F151" s="219" t="s">
        <v>394</v>
      </c>
      <c r="G151" s="217"/>
      <c r="H151" s="220">
        <v>47.51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391</v>
      </c>
      <c r="AU151" s="226" t="s">
        <v>83</v>
      </c>
      <c r="AV151" s="15" t="s">
        <v>389</v>
      </c>
      <c r="AW151" s="15" t="s">
        <v>37</v>
      </c>
      <c r="AX151" s="15" t="s">
        <v>83</v>
      </c>
      <c r="AY151" s="226" t="s">
        <v>381</v>
      </c>
    </row>
    <row r="152" spans="1:65" s="2" customFormat="1" ht="24.2" customHeight="1">
      <c r="A152" s="36"/>
      <c r="B152" s="37"/>
      <c r="C152" s="181" t="s">
        <v>437</v>
      </c>
      <c r="D152" s="181" t="s">
        <v>384</v>
      </c>
      <c r="E152" s="182" t="s">
        <v>1329</v>
      </c>
      <c r="F152" s="183" t="s">
        <v>1330</v>
      </c>
      <c r="G152" s="184" t="s">
        <v>387</v>
      </c>
      <c r="H152" s="185">
        <v>64</v>
      </c>
      <c r="I152" s="186"/>
      <c r="J152" s="187">
        <f>ROUND(I152*H152,2)</f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495</v>
      </c>
    </row>
    <row r="153" spans="1:65" s="2" customFormat="1" ht="29.25">
      <c r="A153" s="36"/>
      <c r="B153" s="37"/>
      <c r="C153" s="38"/>
      <c r="D153" s="196" t="s">
        <v>1198</v>
      </c>
      <c r="E153" s="38"/>
      <c r="F153" s="253" t="s">
        <v>1328</v>
      </c>
      <c r="G153" s="38"/>
      <c r="H153" s="38"/>
      <c r="I153" s="254"/>
      <c r="J153" s="38"/>
      <c r="K153" s="38"/>
      <c r="L153" s="41"/>
      <c r="M153" s="255"/>
      <c r="N153" s="256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1198</v>
      </c>
      <c r="AU153" s="19" t="s">
        <v>83</v>
      </c>
    </row>
    <row r="154" spans="1:65" s="2" customFormat="1" ht="16.5" customHeight="1">
      <c r="A154" s="36"/>
      <c r="B154" s="37"/>
      <c r="C154" s="181" t="s">
        <v>443</v>
      </c>
      <c r="D154" s="181" t="s">
        <v>384</v>
      </c>
      <c r="E154" s="182" t="s">
        <v>1331</v>
      </c>
      <c r="F154" s="183" t="s">
        <v>1332</v>
      </c>
      <c r="G154" s="184" t="s">
        <v>387</v>
      </c>
      <c r="H154" s="185">
        <v>8.5500000000000007</v>
      </c>
      <c r="I154" s="186"/>
      <c r="J154" s="187">
        <f>ROUND(I154*H154,2)</f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389</v>
      </c>
      <c r="BM154" s="192" t="s">
        <v>505</v>
      </c>
    </row>
    <row r="155" spans="1:65" s="2" customFormat="1" ht="29.25">
      <c r="A155" s="36"/>
      <c r="B155" s="37"/>
      <c r="C155" s="38"/>
      <c r="D155" s="196" t="s">
        <v>1198</v>
      </c>
      <c r="E155" s="38"/>
      <c r="F155" s="253" t="s">
        <v>1333</v>
      </c>
      <c r="G155" s="38"/>
      <c r="H155" s="38"/>
      <c r="I155" s="254"/>
      <c r="J155" s="38"/>
      <c r="K155" s="38"/>
      <c r="L155" s="41"/>
      <c r="M155" s="255"/>
      <c r="N155" s="256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1198</v>
      </c>
      <c r="AU155" s="19" t="s">
        <v>83</v>
      </c>
    </row>
    <row r="156" spans="1:65" s="2" customFormat="1" ht="24.2" customHeight="1">
      <c r="A156" s="36"/>
      <c r="B156" s="37"/>
      <c r="C156" s="181" t="s">
        <v>451</v>
      </c>
      <c r="D156" s="181" t="s">
        <v>384</v>
      </c>
      <c r="E156" s="182" t="s">
        <v>1334</v>
      </c>
      <c r="F156" s="183" t="s">
        <v>1335</v>
      </c>
      <c r="G156" s="184" t="s">
        <v>387</v>
      </c>
      <c r="H156" s="185">
        <v>50.350999999999999</v>
      </c>
      <c r="I156" s="186"/>
      <c r="J156" s="187">
        <f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516</v>
      </c>
    </row>
    <row r="157" spans="1:65" s="2" customFormat="1" ht="29.25">
      <c r="A157" s="36"/>
      <c r="B157" s="37"/>
      <c r="C157" s="38"/>
      <c r="D157" s="196" t="s">
        <v>1198</v>
      </c>
      <c r="E157" s="38"/>
      <c r="F157" s="253" t="s">
        <v>1333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1198</v>
      </c>
      <c r="AU157" s="19" t="s">
        <v>83</v>
      </c>
    </row>
    <row r="158" spans="1:65" s="2" customFormat="1" ht="37.9" customHeight="1">
      <c r="A158" s="36"/>
      <c r="B158" s="37"/>
      <c r="C158" s="181" t="s">
        <v>457</v>
      </c>
      <c r="D158" s="181" t="s">
        <v>384</v>
      </c>
      <c r="E158" s="182" t="s">
        <v>1336</v>
      </c>
      <c r="F158" s="183" t="s">
        <v>1337</v>
      </c>
      <c r="G158" s="184" t="s">
        <v>387</v>
      </c>
      <c r="H158" s="185">
        <v>503.50799999999998</v>
      </c>
      <c r="I158" s="186"/>
      <c r="J158" s="187">
        <f>ROUND(I158*H158,2)</f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529</v>
      </c>
    </row>
    <row r="159" spans="1:65" s="2" customFormat="1" ht="29.25">
      <c r="A159" s="36"/>
      <c r="B159" s="37"/>
      <c r="C159" s="38"/>
      <c r="D159" s="196" t="s">
        <v>1198</v>
      </c>
      <c r="E159" s="38"/>
      <c r="F159" s="253" t="s">
        <v>1333</v>
      </c>
      <c r="G159" s="38"/>
      <c r="H159" s="38"/>
      <c r="I159" s="254"/>
      <c r="J159" s="38"/>
      <c r="K159" s="38"/>
      <c r="L159" s="41"/>
      <c r="M159" s="255"/>
      <c r="N159" s="256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1198</v>
      </c>
      <c r="AU159" s="19" t="s">
        <v>83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2601</v>
      </c>
      <c r="G160" s="206"/>
      <c r="H160" s="209">
        <v>503.50799999999998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83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5" customFormat="1">
      <c r="B161" s="216"/>
      <c r="C161" s="217"/>
      <c r="D161" s="196" t="s">
        <v>391</v>
      </c>
      <c r="E161" s="218" t="s">
        <v>19</v>
      </c>
      <c r="F161" s="219" t="s">
        <v>394</v>
      </c>
      <c r="G161" s="217"/>
      <c r="H161" s="220">
        <v>503.50799999999998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391</v>
      </c>
      <c r="AU161" s="226" t="s">
        <v>83</v>
      </c>
      <c r="AV161" s="15" t="s">
        <v>389</v>
      </c>
      <c r="AW161" s="15" t="s">
        <v>37</v>
      </c>
      <c r="AX161" s="15" t="s">
        <v>83</v>
      </c>
      <c r="AY161" s="226" t="s">
        <v>381</v>
      </c>
    </row>
    <row r="162" spans="1:65" s="2" customFormat="1" ht="33" customHeight="1">
      <c r="A162" s="36"/>
      <c r="B162" s="37"/>
      <c r="C162" s="181" t="s">
        <v>464</v>
      </c>
      <c r="D162" s="181" t="s">
        <v>384</v>
      </c>
      <c r="E162" s="182" t="s">
        <v>1339</v>
      </c>
      <c r="F162" s="183" t="s">
        <v>1340</v>
      </c>
      <c r="G162" s="184" t="s">
        <v>387</v>
      </c>
      <c r="H162" s="185">
        <v>50.350999999999999</v>
      </c>
      <c r="I162" s="186"/>
      <c r="J162" s="187">
        <f>ROUND(I162*H162,2)</f>
        <v>0</v>
      </c>
      <c r="K162" s="183" t="s">
        <v>1297</v>
      </c>
      <c r="L162" s="41"/>
      <c r="M162" s="188" t="s">
        <v>19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389</v>
      </c>
      <c r="BM162" s="192" t="s">
        <v>540</v>
      </c>
    </row>
    <row r="163" spans="1:65" s="2" customFormat="1" ht="33" customHeight="1">
      <c r="A163" s="36"/>
      <c r="B163" s="37"/>
      <c r="C163" s="181" t="s">
        <v>8</v>
      </c>
      <c r="D163" s="181" t="s">
        <v>384</v>
      </c>
      <c r="E163" s="182" t="s">
        <v>1341</v>
      </c>
      <c r="F163" s="183" t="s">
        <v>1342</v>
      </c>
      <c r="G163" s="184" t="s">
        <v>387</v>
      </c>
      <c r="H163" s="185">
        <v>50.350999999999999</v>
      </c>
      <c r="I163" s="186"/>
      <c r="J163" s="187">
        <f>ROUND(I163*H163,2)</f>
        <v>0</v>
      </c>
      <c r="K163" s="183" t="s">
        <v>1297</v>
      </c>
      <c r="L163" s="41"/>
      <c r="M163" s="188" t="s">
        <v>19</v>
      </c>
      <c r="N163" s="189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556</v>
      </c>
    </row>
    <row r="164" spans="1:65" s="2" customFormat="1" ht="24.2" customHeight="1">
      <c r="A164" s="36"/>
      <c r="B164" s="37"/>
      <c r="C164" s="181" t="s">
        <v>454</v>
      </c>
      <c r="D164" s="181" t="s">
        <v>384</v>
      </c>
      <c r="E164" s="182" t="s">
        <v>1343</v>
      </c>
      <c r="F164" s="183" t="s">
        <v>1344</v>
      </c>
      <c r="G164" s="184" t="s">
        <v>387</v>
      </c>
      <c r="H164" s="185">
        <v>61.158999999999999</v>
      </c>
      <c r="I164" s="186"/>
      <c r="J164" s="187">
        <f>ROUND(I164*H164,2)</f>
        <v>0</v>
      </c>
      <c r="K164" s="183" t="s">
        <v>1297</v>
      </c>
      <c r="L164" s="41"/>
      <c r="M164" s="188" t="s">
        <v>19</v>
      </c>
      <c r="N164" s="189" t="s">
        <v>47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83</v>
      </c>
      <c r="BK164" s="193">
        <f>ROUND(I164*H164,2)</f>
        <v>0</v>
      </c>
      <c r="BL164" s="19" t="s">
        <v>389</v>
      </c>
      <c r="BM164" s="192" t="s">
        <v>468</v>
      </c>
    </row>
    <row r="165" spans="1:65" s="2" customFormat="1" ht="39">
      <c r="A165" s="36"/>
      <c r="B165" s="37"/>
      <c r="C165" s="38"/>
      <c r="D165" s="196" t="s">
        <v>1198</v>
      </c>
      <c r="E165" s="38"/>
      <c r="F165" s="253" t="s">
        <v>1345</v>
      </c>
      <c r="G165" s="38"/>
      <c r="H165" s="38"/>
      <c r="I165" s="254"/>
      <c r="J165" s="38"/>
      <c r="K165" s="38"/>
      <c r="L165" s="41"/>
      <c r="M165" s="255"/>
      <c r="N165" s="256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1198</v>
      </c>
      <c r="AU165" s="19" t="s">
        <v>83</v>
      </c>
    </row>
    <row r="166" spans="1:65" s="2" customFormat="1" ht="24.2" customHeight="1">
      <c r="A166" s="36"/>
      <c r="B166" s="37"/>
      <c r="C166" s="181" t="s">
        <v>481</v>
      </c>
      <c r="D166" s="181" t="s">
        <v>384</v>
      </c>
      <c r="E166" s="182" t="s">
        <v>1346</v>
      </c>
      <c r="F166" s="183" t="s">
        <v>1347</v>
      </c>
      <c r="G166" s="184" t="s">
        <v>387</v>
      </c>
      <c r="H166" s="185">
        <v>13.419</v>
      </c>
      <c r="I166" s="186"/>
      <c r="J166" s="187">
        <f>ROUND(I166*H166,2)</f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577</v>
      </c>
    </row>
    <row r="167" spans="1:65" s="2" customFormat="1" ht="39">
      <c r="A167" s="36"/>
      <c r="B167" s="37"/>
      <c r="C167" s="38"/>
      <c r="D167" s="196" t="s">
        <v>1198</v>
      </c>
      <c r="E167" s="38"/>
      <c r="F167" s="253" t="s">
        <v>1348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1198</v>
      </c>
      <c r="AU167" s="19" t="s">
        <v>83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2602</v>
      </c>
      <c r="G168" s="206"/>
      <c r="H168" s="209">
        <v>6.7679999999999998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83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2603</v>
      </c>
      <c r="G169" s="206"/>
      <c r="H169" s="209">
        <v>0.39600000000000002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83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2604</v>
      </c>
      <c r="G170" s="206"/>
      <c r="H170" s="209">
        <v>0.36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83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2605</v>
      </c>
      <c r="G171" s="206"/>
      <c r="H171" s="209">
        <v>1.575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83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2606</v>
      </c>
      <c r="G172" s="206"/>
      <c r="H172" s="209">
        <v>1.08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83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1351</v>
      </c>
      <c r="G173" s="206"/>
      <c r="H173" s="209">
        <v>3.24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83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13.419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83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16.5" customHeight="1">
      <c r="A175" s="36"/>
      <c r="B175" s="37"/>
      <c r="C175" s="181" t="s">
        <v>486</v>
      </c>
      <c r="D175" s="181" t="s">
        <v>384</v>
      </c>
      <c r="E175" s="182" t="s">
        <v>1352</v>
      </c>
      <c r="F175" s="183" t="s">
        <v>1353</v>
      </c>
      <c r="G175" s="184" t="s">
        <v>387</v>
      </c>
      <c r="H175" s="185">
        <v>50.350999999999999</v>
      </c>
      <c r="I175" s="186"/>
      <c r="J175" s="187">
        <f>ROUND(I175*H175,2)</f>
        <v>0</v>
      </c>
      <c r="K175" s="183" t="s">
        <v>1297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587</v>
      </c>
    </row>
    <row r="176" spans="1:65" s="12" customFormat="1" ht="25.9" customHeight="1">
      <c r="B176" s="165"/>
      <c r="C176" s="166"/>
      <c r="D176" s="167" t="s">
        <v>75</v>
      </c>
      <c r="E176" s="168" t="s">
        <v>85</v>
      </c>
      <c r="F176" s="168" t="s">
        <v>1354</v>
      </c>
      <c r="G176" s="166"/>
      <c r="H176" s="166"/>
      <c r="I176" s="169"/>
      <c r="J176" s="170">
        <f>BK176</f>
        <v>0</v>
      </c>
      <c r="K176" s="166"/>
      <c r="L176" s="171"/>
      <c r="M176" s="172"/>
      <c r="N176" s="173"/>
      <c r="O176" s="173"/>
      <c r="P176" s="174">
        <f>SUM(P177:P178)</f>
        <v>0</v>
      </c>
      <c r="Q176" s="173"/>
      <c r="R176" s="174">
        <f>SUM(R177:R178)</f>
        <v>0</v>
      </c>
      <c r="S176" s="173"/>
      <c r="T176" s="175">
        <f>SUM(T177:T178)</f>
        <v>0</v>
      </c>
      <c r="AR176" s="176" t="s">
        <v>83</v>
      </c>
      <c r="AT176" s="177" t="s">
        <v>75</v>
      </c>
      <c r="AU176" s="177" t="s">
        <v>76</v>
      </c>
      <c r="AY176" s="176" t="s">
        <v>381</v>
      </c>
      <c r="BK176" s="178">
        <f>SUM(BK177:BK178)</f>
        <v>0</v>
      </c>
    </row>
    <row r="177" spans="1:65" s="2" customFormat="1" ht="24.2" customHeight="1">
      <c r="A177" s="36"/>
      <c r="B177" s="37"/>
      <c r="C177" s="181" t="s">
        <v>490</v>
      </c>
      <c r="D177" s="181" t="s">
        <v>384</v>
      </c>
      <c r="E177" s="182" t="s">
        <v>1355</v>
      </c>
      <c r="F177" s="183" t="s">
        <v>1356</v>
      </c>
      <c r="G177" s="184" t="s">
        <v>387</v>
      </c>
      <c r="H177" s="185">
        <v>1.518</v>
      </c>
      <c r="I177" s="186"/>
      <c r="J177" s="187">
        <f>ROUND(I177*H177,2)</f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598</v>
      </c>
    </row>
    <row r="178" spans="1:65" s="2" customFormat="1" ht="19.5">
      <c r="A178" s="36"/>
      <c r="B178" s="37"/>
      <c r="C178" s="38"/>
      <c r="D178" s="196" t="s">
        <v>1198</v>
      </c>
      <c r="E178" s="38"/>
      <c r="F178" s="253" t="s">
        <v>1357</v>
      </c>
      <c r="G178" s="38"/>
      <c r="H178" s="38"/>
      <c r="I178" s="254"/>
      <c r="J178" s="38"/>
      <c r="K178" s="38"/>
      <c r="L178" s="41"/>
      <c r="M178" s="255"/>
      <c r="N178" s="256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1198</v>
      </c>
      <c r="AU178" s="19" t="s">
        <v>83</v>
      </c>
    </row>
    <row r="179" spans="1:65" s="12" customFormat="1" ht="25.9" customHeight="1">
      <c r="B179" s="165"/>
      <c r="C179" s="166"/>
      <c r="D179" s="167" t="s">
        <v>75</v>
      </c>
      <c r="E179" s="168" t="s">
        <v>625</v>
      </c>
      <c r="F179" s="168" t="s">
        <v>1358</v>
      </c>
      <c r="G179" s="166"/>
      <c r="H179" s="166"/>
      <c r="I179" s="169"/>
      <c r="J179" s="170">
        <f>BK179</f>
        <v>0</v>
      </c>
      <c r="K179" s="166"/>
      <c r="L179" s="171"/>
      <c r="M179" s="172"/>
      <c r="N179" s="173"/>
      <c r="O179" s="173"/>
      <c r="P179" s="174">
        <f>SUM(P180:P188)</f>
        <v>0</v>
      </c>
      <c r="Q179" s="173"/>
      <c r="R179" s="174">
        <f>SUM(R180:R188)</f>
        <v>0</v>
      </c>
      <c r="S179" s="173"/>
      <c r="T179" s="175">
        <f>SUM(T180:T188)</f>
        <v>0</v>
      </c>
      <c r="AR179" s="176" t="s">
        <v>83</v>
      </c>
      <c r="AT179" s="177" t="s">
        <v>75</v>
      </c>
      <c r="AU179" s="177" t="s">
        <v>76</v>
      </c>
      <c r="AY179" s="176" t="s">
        <v>381</v>
      </c>
      <c r="BK179" s="178">
        <f>SUM(BK180:BK188)</f>
        <v>0</v>
      </c>
    </row>
    <row r="180" spans="1:65" s="2" customFormat="1" ht="24.2" customHeight="1">
      <c r="A180" s="36"/>
      <c r="B180" s="37"/>
      <c r="C180" s="181" t="s">
        <v>495</v>
      </c>
      <c r="D180" s="181" t="s">
        <v>384</v>
      </c>
      <c r="E180" s="182" t="s">
        <v>1359</v>
      </c>
      <c r="F180" s="183" t="s">
        <v>1360</v>
      </c>
      <c r="G180" s="184" t="s">
        <v>387</v>
      </c>
      <c r="H180" s="185">
        <v>2.9820000000000002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609</v>
      </c>
    </row>
    <row r="181" spans="1:65" s="2" customFormat="1" ht="19.5">
      <c r="A181" s="36"/>
      <c r="B181" s="37"/>
      <c r="C181" s="38"/>
      <c r="D181" s="196" t="s">
        <v>1198</v>
      </c>
      <c r="E181" s="38"/>
      <c r="F181" s="253" t="s">
        <v>1361</v>
      </c>
      <c r="G181" s="38"/>
      <c r="H181" s="38"/>
      <c r="I181" s="254"/>
      <c r="J181" s="38"/>
      <c r="K181" s="38"/>
      <c r="L181" s="41"/>
      <c r="M181" s="255"/>
      <c r="N181" s="25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1198</v>
      </c>
      <c r="AU181" s="19" t="s">
        <v>83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2607</v>
      </c>
      <c r="G182" s="206"/>
      <c r="H182" s="209">
        <v>1.504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83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2608</v>
      </c>
      <c r="G183" s="206"/>
      <c r="H183" s="209">
        <v>8.7999999999999995E-2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83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2609</v>
      </c>
      <c r="G184" s="206"/>
      <c r="H184" s="209">
        <v>0.08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83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2610</v>
      </c>
      <c r="G185" s="206"/>
      <c r="H185" s="209">
        <v>0.35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83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2611</v>
      </c>
      <c r="G186" s="206"/>
      <c r="H186" s="209">
        <v>0.24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83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1364</v>
      </c>
      <c r="G187" s="206"/>
      <c r="H187" s="209">
        <v>0.72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83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5" customFormat="1">
      <c r="B188" s="216"/>
      <c r="C188" s="217"/>
      <c r="D188" s="196" t="s">
        <v>391</v>
      </c>
      <c r="E188" s="218" t="s">
        <v>19</v>
      </c>
      <c r="F188" s="219" t="s">
        <v>394</v>
      </c>
      <c r="G188" s="217"/>
      <c r="H188" s="220">
        <v>2.9820000000000002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391</v>
      </c>
      <c r="AU188" s="226" t="s">
        <v>83</v>
      </c>
      <c r="AV188" s="15" t="s">
        <v>389</v>
      </c>
      <c r="AW188" s="15" t="s">
        <v>37</v>
      </c>
      <c r="AX188" s="15" t="s">
        <v>83</v>
      </c>
      <c r="AY188" s="226" t="s">
        <v>381</v>
      </c>
    </row>
    <row r="189" spans="1:65" s="12" customFormat="1" ht="25.9" customHeight="1">
      <c r="B189" s="165"/>
      <c r="C189" s="166"/>
      <c r="D189" s="167" t="s">
        <v>75</v>
      </c>
      <c r="E189" s="168" t="s">
        <v>813</v>
      </c>
      <c r="F189" s="168" t="s">
        <v>1365</v>
      </c>
      <c r="G189" s="166"/>
      <c r="H189" s="166"/>
      <c r="I189" s="169"/>
      <c r="J189" s="170">
        <f>BK189</f>
        <v>0</v>
      </c>
      <c r="K189" s="166"/>
      <c r="L189" s="171"/>
      <c r="M189" s="172"/>
      <c r="N189" s="173"/>
      <c r="O189" s="173"/>
      <c r="P189" s="174">
        <f>SUM(P190:P193)</f>
        <v>0</v>
      </c>
      <c r="Q189" s="173"/>
      <c r="R189" s="174">
        <f>SUM(R190:R193)</f>
        <v>0</v>
      </c>
      <c r="S189" s="173"/>
      <c r="T189" s="175">
        <f>SUM(T190:T193)</f>
        <v>0</v>
      </c>
      <c r="AR189" s="176" t="s">
        <v>83</v>
      </c>
      <c r="AT189" s="177" t="s">
        <v>75</v>
      </c>
      <c r="AU189" s="177" t="s">
        <v>76</v>
      </c>
      <c r="AY189" s="176" t="s">
        <v>381</v>
      </c>
      <c r="BK189" s="178">
        <f>SUM(BK190:BK193)</f>
        <v>0</v>
      </c>
    </row>
    <row r="190" spans="1:65" s="2" customFormat="1" ht="24.2" customHeight="1">
      <c r="A190" s="36"/>
      <c r="B190" s="37"/>
      <c r="C190" s="181" t="s">
        <v>7</v>
      </c>
      <c r="D190" s="181" t="s">
        <v>384</v>
      </c>
      <c r="E190" s="182" t="s">
        <v>1366</v>
      </c>
      <c r="F190" s="183" t="s">
        <v>1367</v>
      </c>
      <c r="G190" s="184" t="s">
        <v>422</v>
      </c>
      <c r="H190" s="185">
        <v>32</v>
      </c>
      <c r="I190" s="186"/>
      <c r="J190" s="187">
        <f>ROUND(I190*H190,2)</f>
        <v>0</v>
      </c>
      <c r="K190" s="183" t="s">
        <v>19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389</v>
      </c>
      <c r="BM190" s="192" t="s">
        <v>2612</v>
      </c>
    </row>
    <row r="191" spans="1:65" s="2" customFormat="1" ht="19.5">
      <c r="A191" s="36"/>
      <c r="B191" s="37"/>
      <c r="C191" s="38"/>
      <c r="D191" s="196" t="s">
        <v>1198</v>
      </c>
      <c r="E191" s="38"/>
      <c r="F191" s="253" t="s">
        <v>1369</v>
      </c>
      <c r="G191" s="38"/>
      <c r="H191" s="38"/>
      <c r="I191" s="254"/>
      <c r="J191" s="38"/>
      <c r="K191" s="38"/>
      <c r="L191" s="41"/>
      <c r="M191" s="255"/>
      <c r="N191" s="256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1198</v>
      </c>
      <c r="AU191" s="19" t="s">
        <v>83</v>
      </c>
    </row>
    <row r="192" spans="1:65" s="2" customFormat="1" ht="24.2" customHeight="1">
      <c r="A192" s="36"/>
      <c r="B192" s="37"/>
      <c r="C192" s="181" t="s">
        <v>505</v>
      </c>
      <c r="D192" s="181" t="s">
        <v>384</v>
      </c>
      <c r="E192" s="182" t="s">
        <v>1370</v>
      </c>
      <c r="F192" s="183" t="s">
        <v>1371</v>
      </c>
      <c r="G192" s="184" t="s">
        <v>422</v>
      </c>
      <c r="H192" s="185">
        <v>6</v>
      </c>
      <c r="I192" s="186"/>
      <c r="J192" s="187">
        <f>ROUND(I192*H192,2)</f>
        <v>0</v>
      </c>
      <c r="K192" s="183" t="s">
        <v>19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389</v>
      </c>
      <c r="BM192" s="192" t="s">
        <v>2613</v>
      </c>
    </row>
    <row r="193" spans="1:65" s="2" customFormat="1" ht="19.5">
      <c r="A193" s="36"/>
      <c r="B193" s="37"/>
      <c r="C193" s="38"/>
      <c r="D193" s="196" t="s">
        <v>1198</v>
      </c>
      <c r="E193" s="38"/>
      <c r="F193" s="253" t="s">
        <v>1369</v>
      </c>
      <c r="G193" s="38"/>
      <c r="H193" s="38"/>
      <c r="I193" s="254"/>
      <c r="J193" s="38"/>
      <c r="K193" s="38"/>
      <c r="L193" s="41"/>
      <c r="M193" s="255"/>
      <c r="N193" s="256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1198</v>
      </c>
      <c r="AU193" s="19" t="s">
        <v>83</v>
      </c>
    </row>
    <row r="194" spans="1:65" s="12" customFormat="1" ht="25.9" customHeight="1">
      <c r="B194" s="165"/>
      <c r="C194" s="166"/>
      <c r="D194" s="167" t="s">
        <v>75</v>
      </c>
      <c r="E194" s="168" t="s">
        <v>823</v>
      </c>
      <c r="F194" s="168" t="s">
        <v>1373</v>
      </c>
      <c r="G194" s="166"/>
      <c r="H194" s="166"/>
      <c r="I194" s="169"/>
      <c r="J194" s="170">
        <f>BK194</f>
        <v>0</v>
      </c>
      <c r="K194" s="166"/>
      <c r="L194" s="171"/>
      <c r="M194" s="172"/>
      <c r="N194" s="173"/>
      <c r="O194" s="173"/>
      <c r="P194" s="174">
        <f>SUM(P195:P209)</f>
        <v>0</v>
      </c>
      <c r="Q194" s="173"/>
      <c r="R194" s="174">
        <f>SUM(R195:R209)</f>
        <v>0</v>
      </c>
      <c r="S194" s="173"/>
      <c r="T194" s="175">
        <f>SUM(T195:T209)</f>
        <v>0</v>
      </c>
      <c r="AR194" s="176" t="s">
        <v>83</v>
      </c>
      <c r="AT194" s="177" t="s">
        <v>75</v>
      </c>
      <c r="AU194" s="177" t="s">
        <v>76</v>
      </c>
      <c r="AY194" s="176" t="s">
        <v>381</v>
      </c>
      <c r="BK194" s="178">
        <f>SUM(BK195:BK209)</f>
        <v>0</v>
      </c>
    </row>
    <row r="195" spans="1:65" s="2" customFormat="1" ht="33" customHeight="1">
      <c r="A195" s="36"/>
      <c r="B195" s="37"/>
      <c r="C195" s="181" t="s">
        <v>510</v>
      </c>
      <c r="D195" s="181" t="s">
        <v>384</v>
      </c>
      <c r="E195" s="182" t="s">
        <v>1374</v>
      </c>
      <c r="F195" s="183" t="s">
        <v>1375</v>
      </c>
      <c r="G195" s="184" t="s">
        <v>422</v>
      </c>
      <c r="H195" s="185">
        <v>32</v>
      </c>
      <c r="I195" s="186"/>
      <c r="J195" s="187">
        <f>ROUND(I195*H195,2)</f>
        <v>0</v>
      </c>
      <c r="K195" s="183" t="s">
        <v>1297</v>
      </c>
      <c r="L195" s="41"/>
      <c r="M195" s="188" t="s">
        <v>19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83</v>
      </c>
      <c r="AY195" s="19" t="s">
        <v>381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83</v>
      </c>
      <c r="BK195" s="193">
        <f>ROUND(I195*H195,2)</f>
        <v>0</v>
      </c>
      <c r="BL195" s="19" t="s">
        <v>389</v>
      </c>
      <c r="BM195" s="192" t="s">
        <v>640</v>
      </c>
    </row>
    <row r="196" spans="1:65" s="2" customFormat="1" ht="19.5">
      <c r="A196" s="36"/>
      <c r="B196" s="37"/>
      <c r="C196" s="38"/>
      <c r="D196" s="196" t="s">
        <v>1198</v>
      </c>
      <c r="E196" s="38"/>
      <c r="F196" s="253" t="s">
        <v>1376</v>
      </c>
      <c r="G196" s="38"/>
      <c r="H196" s="38"/>
      <c r="I196" s="254"/>
      <c r="J196" s="38"/>
      <c r="K196" s="38"/>
      <c r="L196" s="41"/>
      <c r="M196" s="255"/>
      <c r="N196" s="256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1198</v>
      </c>
      <c r="AU196" s="19" t="s">
        <v>83</v>
      </c>
    </row>
    <row r="197" spans="1:65" s="2" customFormat="1" ht="33" customHeight="1">
      <c r="A197" s="36"/>
      <c r="B197" s="37"/>
      <c r="C197" s="181" t="s">
        <v>516</v>
      </c>
      <c r="D197" s="181" t="s">
        <v>384</v>
      </c>
      <c r="E197" s="182" t="s">
        <v>1377</v>
      </c>
      <c r="F197" s="183" t="s">
        <v>1378</v>
      </c>
      <c r="G197" s="184" t="s">
        <v>422</v>
      </c>
      <c r="H197" s="185">
        <v>6</v>
      </c>
      <c r="I197" s="186"/>
      <c r="J197" s="187">
        <f>ROUND(I197*H197,2)</f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647</v>
      </c>
    </row>
    <row r="198" spans="1:65" s="2" customFormat="1" ht="19.5">
      <c r="A198" s="36"/>
      <c r="B198" s="37"/>
      <c r="C198" s="38"/>
      <c r="D198" s="196" t="s">
        <v>1198</v>
      </c>
      <c r="E198" s="38"/>
      <c r="F198" s="253" t="s">
        <v>1376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37.9" customHeight="1">
      <c r="A199" s="36"/>
      <c r="B199" s="37"/>
      <c r="C199" s="181" t="s">
        <v>523</v>
      </c>
      <c r="D199" s="181" t="s">
        <v>384</v>
      </c>
      <c r="E199" s="182" t="s">
        <v>1379</v>
      </c>
      <c r="F199" s="183" t="s">
        <v>1380</v>
      </c>
      <c r="G199" s="184" t="s">
        <v>1381</v>
      </c>
      <c r="H199" s="185">
        <v>1</v>
      </c>
      <c r="I199" s="186"/>
      <c r="J199" s="187">
        <f>ROUND(I199*H199,2)</f>
        <v>0</v>
      </c>
      <c r="K199" s="183" t="s">
        <v>1297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389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653</v>
      </c>
    </row>
    <row r="200" spans="1:65" s="2" customFormat="1" ht="19.5">
      <c r="A200" s="36"/>
      <c r="B200" s="37"/>
      <c r="C200" s="38"/>
      <c r="D200" s="196" t="s">
        <v>1198</v>
      </c>
      <c r="E200" s="38"/>
      <c r="F200" s="253" t="s">
        <v>1376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1198</v>
      </c>
      <c r="AU200" s="19" t="s">
        <v>83</v>
      </c>
    </row>
    <row r="201" spans="1:65" s="2" customFormat="1" ht="21.75" customHeight="1">
      <c r="A201" s="36"/>
      <c r="B201" s="37"/>
      <c r="C201" s="181" t="s">
        <v>529</v>
      </c>
      <c r="D201" s="181" t="s">
        <v>384</v>
      </c>
      <c r="E201" s="182" t="s">
        <v>1382</v>
      </c>
      <c r="F201" s="183" t="s">
        <v>1383</v>
      </c>
      <c r="G201" s="184" t="s">
        <v>431</v>
      </c>
      <c r="H201" s="185">
        <v>5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389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389</v>
      </c>
      <c r="BM201" s="192" t="s">
        <v>659</v>
      </c>
    </row>
    <row r="202" spans="1:65" s="2" customFormat="1" ht="37.9" customHeight="1">
      <c r="A202" s="36"/>
      <c r="B202" s="37"/>
      <c r="C202" s="181" t="s">
        <v>534</v>
      </c>
      <c r="D202" s="181" t="s">
        <v>384</v>
      </c>
      <c r="E202" s="182" t="s">
        <v>2614</v>
      </c>
      <c r="F202" s="183" t="s">
        <v>2615</v>
      </c>
      <c r="G202" s="184" t="s">
        <v>431</v>
      </c>
      <c r="H202" s="185">
        <v>2</v>
      </c>
      <c r="I202" s="186"/>
      <c r="J202" s="187">
        <f>ROUND(I202*H202,2)</f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667</v>
      </c>
    </row>
    <row r="203" spans="1:65" s="2" customFormat="1" ht="29.25">
      <c r="A203" s="36"/>
      <c r="B203" s="37"/>
      <c r="C203" s="38"/>
      <c r="D203" s="196" t="s">
        <v>1198</v>
      </c>
      <c r="E203" s="38"/>
      <c r="F203" s="253" t="s">
        <v>1386</v>
      </c>
      <c r="G203" s="38"/>
      <c r="H203" s="38"/>
      <c r="I203" s="254"/>
      <c r="J203" s="38"/>
      <c r="K203" s="38"/>
      <c r="L203" s="41"/>
      <c r="M203" s="255"/>
      <c r="N203" s="256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1198</v>
      </c>
      <c r="AU203" s="19" t="s">
        <v>83</v>
      </c>
    </row>
    <row r="204" spans="1:65" s="2" customFormat="1" ht="37.9" customHeight="1">
      <c r="A204" s="36"/>
      <c r="B204" s="37"/>
      <c r="C204" s="181" t="s">
        <v>540</v>
      </c>
      <c r="D204" s="181" t="s">
        <v>384</v>
      </c>
      <c r="E204" s="182" t="s">
        <v>1384</v>
      </c>
      <c r="F204" s="183" t="s">
        <v>1385</v>
      </c>
      <c r="G204" s="184" t="s">
        <v>431</v>
      </c>
      <c r="H204" s="185">
        <v>3</v>
      </c>
      <c r="I204" s="186"/>
      <c r="J204" s="187">
        <f>ROUND(I204*H204,2)</f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674</v>
      </c>
    </row>
    <row r="205" spans="1:65" s="2" customFormat="1" ht="29.25">
      <c r="A205" s="36"/>
      <c r="B205" s="37"/>
      <c r="C205" s="38"/>
      <c r="D205" s="196" t="s">
        <v>1198</v>
      </c>
      <c r="E205" s="38"/>
      <c r="F205" s="253" t="s">
        <v>1386</v>
      </c>
      <c r="G205" s="38"/>
      <c r="H205" s="38"/>
      <c r="I205" s="254"/>
      <c r="J205" s="38"/>
      <c r="K205" s="38"/>
      <c r="L205" s="41"/>
      <c r="M205" s="255"/>
      <c r="N205" s="256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1198</v>
      </c>
      <c r="AU205" s="19" t="s">
        <v>83</v>
      </c>
    </row>
    <row r="206" spans="1:65" s="2" customFormat="1" ht="24.2" customHeight="1">
      <c r="A206" s="36"/>
      <c r="B206" s="37"/>
      <c r="C206" s="181" t="s">
        <v>549</v>
      </c>
      <c r="D206" s="181" t="s">
        <v>384</v>
      </c>
      <c r="E206" s="182" t="s">
        <v>1389</v>
      </c>
      <c r="F206" s="183" t="s">
        <v>6468</v>
      </c>
      <c r="G206" s="184" t="s">
        <v>607</v>
      </c>
      <c r="H206" s="185">
        <v>1</v>
      </c>
      <c r="I206" s="186"/>
      <c r="J206" s="187">
        <f>ROUND(I206*H206,2)</f>
        <v>0</v>
      </c>
      <c r="K206" s="183" t="s">
        <v>1390</v>
      </c>
      <c r="L206" s="41"/>
      <c r="M206" s="188" t="s">
        <v>19</v>
      </c>
      <c r="N206" s="189" t="s">
        <v>47</v>
      </c>
      <c r="O206" s="66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389</v>
      </c>
      <c r="AT206" s="192" t="s">
        <v>384</v>
      </c>
      <c r="AU206" s="192" t="s">
        <v>83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389</v>
      </c>
      <c r="BM206" s="192" t="s">
        <v>682</v>
      </c>
    </row>
    <row r="207" spans="1:65" s="2" customFormat="1" ht="16.5" customHeight="1">
      <c r="A207" s="36"/>
      <c r="B207" s="37"/>
      <c r="C207" s="227" t="s">
        <v>556</v>
      </c>
      <c r="D207" s="227" t="s">
        <v>465</v>
      </c>
      <c r="E207" s="228" t="s">
        <v>1391</v>
      </c>
      <c r="F207" s="229" t="s">
        <v>1392</v>
      </c>
      <c r="G207" s="230" t="s">
        <v>431</v>
      </c>
      <c r="H207" s="231">
        <v>1</v>
      </c>
      <c r="I207" s="232"/>
      <c r="J207" s="233">
        <f>ROUND(I207*H207,2)</f>
        <v>0</v>
      </c>
      <c r="K207" s="229" t="s">
        <v>1297</v>
      </c>
      <c r="L207" s="234"/>
      <c r="M207" s="235" t="s">
        <v>19</v>
      </c>
      <c r="N207" s="236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428</v>
      </c>
      <c r="AT207" s="192" t="s">
        <v>465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389</v>
      </c>
      <c r="BM207" s="192" t="s">
        <v>690</v>
      </c>
    </row>
    <row r="208" spans="1:65" s="2" customFormat="1" ht="16.5" customHeight="1">
      <c r="A208" s="36"/>
      <c r="B208" s="37"/>
      <c r="C208" s="227" t="s">
        <v>561</v>
      </c>
      <c r="D208" s="227" t="s">
        <v>465</v>
      </c>
      <c r="E208" s="228" t="s">
        <v>1393</v>
      </c>
      <c r="F208" s="229" t="s">
        <v>1394</v>
      </c>
      <c r="G208" s="230" t="s">
        <v>431</v>
      </c>
      <c r="H208" s="231">
        <v>1</v>
      </c>
      <c r="I208" s="232"/>
      <c r="J208" s="233">
        <f>ROUND(I208*H208,2)</f>
        <v>0</v>
      </c>
      <c r="K208" s="229" t="s">
        <v>1297</v>
      </c>
      <c r="L208" s="234"/>
      <c r="M208" s="235" t="s">
        <v>19</v>
      </c>
      <c r="N208" s="236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428</v>
      </c>
      <c r="AT208" s="192" t="s">
        <v>465</v>
      </c>
      <c r="AU208" s="192" t="s">
        <v>83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389</v>
      </c>
      <c r="BM208" s="192" t="s">
        <v>701</v>
      </c>
    </row>
    <row r="209" spans="1:65" s="2" customFormat="1" ht="16.5" customHeight="1">
      <c r="A209" s="36"/>
      <c r="B209" s="37"/>
      <c r="C209" s="181" t="s">
        <v>468</v>
      </c>
      <c r="D209" s="181" t="s">
        <v>384</v>
      </c>
      <c r="E209" s="182" t="s">
        <v>1395</v>
      </c>
      <c r="F209" s="183" t="s">
        <v>1396</v>
      </c>
      <c r="G209" s="184" t="s">
        <v>607</v>
      </c>
      <c r="H209" s="185">
        <v>1</v>
      </c>
      <c r="I209" s="186"/>
      <c r="J209" s="187">
        <f>ROUND(I209*H209,2)</f>
        <v>0</v>
      </c>
      <c r="K209" s="183" t="s">
        <v>1390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389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389</v>
      </c>
      <c r="BM209" s="192" t="s">
        <v>710</v>
      </c>
    </row>
    <row r="210" spans="1:65" s="12" customFormat="1" ht="25.9" customHeight="1">
      <c r="B210" s="165"/>
      <c r="C210" s="166"/>
      <c r="D210" s="167" t="s">
        <v>75</v>
      </c>
      <c r="E210" s="168" t="s">
        <v>889</v>
      </c>
      <c r="F210" s="168" t="s">
        <v>1397</v>
      </c>
      <c r="G210" s="166"/>
      <c r="H210" s="166"/>
      <c r="I210" s="169"/>
      <c r="J210" s="170">
        <f>BK210</f>
        <v>0</v>
      </c>
      <c r="K210" s="166"/>
      <c r="L210" s="171"/>
      <c r="M210" s="172"/>
      <c r="N210" s="173"/>
      <c r="O210" s="173"/>
      <c r="P210" s="174">
        <f>SUM(P211:P212)</f>
        <v>0</v>
      </c>
      <c r="Q210" s="173"/>
      <c r="R210" s="174">
        <f>SUM(R211:R212)</f>
        <v>0</v>
      </c>
      <c r="S210" s="173"/>
      <c r="T210" s="175">
        <f>SUM(T211:T212)</f>
        <v>0</v>
      </c>
      <c r="AR210" s="176" t="s">
        <v>83</v>
      </c>
      <c r="AT210" s="177" t="s">
        <v>75</v>
      </c>
      <c r="AU210" s="177" t="s">
        <v>76</v>
      </c>
      <c r="AY210" s="176" t="s">
        <v>381</v>
      </c>
      <c r="BK210" s="178">
        <f>SUM(BK211:BK212)</f>
        <v>0</v>
      </c>
    </row>
    <row r="211" spans="1:65" s="2" customFormat="1" ht="24.2" customHeight="1">
      <c r="A211" s="36"/>
      <c r="B211" s="37"/>
      <c r="C211" s="181" t="s">
        <v>571</v>
      </c>
      <c r="D211" s="181" t="s">
        <v>384</v>
      </c>
      <c r="E211" s="182" t="s">
        <v>1398</v>
      </c>
      <c r="F211" s="183" t="s">
        <v>1399</v>
      </c>
      <c r="G211" s="184" t="s">
        <v>404</v>
      </c>
      <c r="H211" s="185">
        <v>28.579000000000001</v>
      </c>
      <c r="I211" s="186"/>
      <c r="J211" s="187">
        <f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389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389</v>
      </c>
      <c r="BM211" s="192" t="s">
        <v>722</v>
      </c>
    </row>
    <row r="212" spans="1:65" s="2" customFormat="1" ht="39">
      <c r="A212" s="36"/>
      <c r="B212" s="37"/>
      <c r="C212" s="38"/>
      <c r="D212" s="196" t="s">
        <v>1198</v>
      </c>
      <c r="E212" s="38"/>
      <c r="F212" s="253" t="s">
        <v>2616</v>
      </c>
      <c r="G212" s="38"/>
      <c r="H212" s="38"/>
      <c r="I212" s="254"/>
      <c r="J212" s="38"/>
      <c r="K212" s="38"/>
      <c r="L212" s="41"/>
      <c r="M212" s="255"/>
      <c r="N212" s="25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1198</v>
      </c>
      <c r="AU212" s="19" t="s">
        <v>83</v>
      </c>
    </row>
    <row r="213" spans="1:65" s="12" customFormat="1" ht="25.9" customHeight="1">
      <c r="B213" s="165"/>
      <c r="C213" s="166"/>
      <c r="D213" s="167" t="s">
        <v>75</v>
      </c>
      <c r="E213" s="168" t="s">
        <v>1401</v>
      </c>
      <c r="F213" s="168" t="s">
        <v>1402</v>
      </c>
      <c r="G213" s="166"/>
      <c r="H213" s="166"/>
      <c r="I213" s="169"/>
      <c r="J213" s="170">
        <f>BK213</f>
        <v>0</v>
      </c>
      <c r="K213" s="166"/>
      <c r="L213" s="171"/>
      <c r="M213" s="172"/>
      <c r="N213" s="173"/>
      <c r="O213" s="173"/>
      <c r="P213" s="174">
        <f>SUM(P214:P247)</f>
        <v>0</v>
      </c>
      <c r="Q213" s="173"/>
      <c r="R213" s="174">
        <f>SUM(R214:R247)</f>
        <v>0</v>
      </c>
      <c r="S213" s="173"/>
      <c r="T213" s="175">
        <f>SUM(T214:T247)</f>
        <v>0</v>
      </c>
      <c r="AR213" s="176" t="s">
        <v>85</v>
      </c>
      <c r="AT213" s="177" t="s">
        <v>75</v>
      </c>
      <c r="AU213" s="177" t="s">
        <v>76</v>
      </c>
      <c r="AY213" s="176" t="s">
        <v>381</v>
      </c>
      <c r="BK213" s="178">
        <f>SUM(BK214:BK247)</f>
        <v>0</v>
      </c>
    </row>
    <row r="214" spans="1:65" s="2" customFormat="1" ht="44.25" customHeight="1">
      <c r="A214" s="36"/>
      <c r="B214" s="37"/>
      <c r="C214" s="181" t="s">
        <v>577</v>
      </c>
      <c r="D214" s="181" t="s">
        <v>384</v>
      </c>
      <c r="E214" s="182" t="s">
        <v>2617</v>
      </c>
      <c r="F214" s="183" t="s">
        <v>2618</v>
      </c>
      <c r="G214" s="184" t="s">
        <v>431</v>
      </c>
      <c r="H214" s="185">
        <v>1</v>
      </c>
      <c r="I214" s="186"/>
      <c r="J214" s="187">
        <f>ROUND(I214*H214,2)</f>
        <v>0</v>
      </c>
      <c r="K214" s="183" t="s">
        <v>19</v>
      </c>
      <c r="L214" s="41"/>
      <c r="M214" s="188" t="s">
        <v>19</v>
      </c>
      <c r="N214" s="189" t="s">
        <v>47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454</v>
      </c>
      <c r="AT214" s="192" t="s">
        <v>384</v>
      </c>
      <c r="AU214" s="192" t="s">
        <v>83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454</v>
      </c>
      <c r="BM214" s="192" t="s">
        <v>2619</v>
      </c>
    </row>
    <row r="215" spans="1:65" s="2" customFormat="1" ht="29.25">
      <c r="A215" s="36"/>
      <c r="B215" s="37"/>
      <c r="C215" s="38"/>
      <c r="D215" s="196" t="s">
        <v>1198</v>
      </c>
      <c r="E215" s="38"/>
      <c r="F215" s="253" t="s">
        <v>2620</v>
      </c>
      <c r="G215" s="38"/>
      <c r="H215" s="38"/>
      <c r="I215" s="254"/>
      <c r="J215" s="38"/>
      <c r="K215" s="38"/>
      <c r="L215" s="41"/>
      <c r="M215" s="255"/>
      <c r="N215" s="256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1198</v>
      </c>
      <c r="AU215" s="19" t="s">
        <v>83</v>
      </c>
    </row>
    <row r="216" spans="1:65" s="2" customFormat="1" ht="24.2" customHeight="1">
      <c r="A216" s="36"/>
      <c r="B216" s="37"/>
      <c r="C216" s="181" t="s">
        <v>582</v>
      </c>
      <c r="D216" s="181" t="s">
        <v>384</v>
      </c>
      <c r="E216" s="182" t="s">
        <v>1405</v>
      </c>
      <c r="F216" s="183" t="s">
        <v>1406</v>
      </c>
      <c r="G216" s="184" t="s">
        <v>422</v>
      </c>
      <c r="H216" s="185">
        <v>8</v>
      </c>
      <c r="I216" s="186"/>
      <c r="J216" s="187">
        <f>ROUND(I216*H216,2)</f>
        <v>0</v>
      </c>
      <c r="K216" s="183" t="s">
        <v>1297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83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454</v>
      </c>
      <c r="BM216" s="192" t="s">
        <v>730</v>
      </c>
    </row>
    <row r="217" spans="1:65" s="2" customFormat="1" ht="29.25">
      <c r="A217" s="36"/>
      <c r="B217" s="37"/>
      <c r="C217" s="38"/>
      <c r="D217" s="196" t="s">
        <v>1198</v>
      </c>
      <c r="E217" s="38"/>
      <c r="F217" s="253" t="s">
        <v>1407</v>
      </c>
      <c r="G217" s="38"/>
      <c r="H217" s="38"/>
      <c r="I217" s="254"/>
      <c r="J217" s="38"/>
      <c r="K217" s="38"/>
      <c r="L217" s="41"/>
      <c r="M217" s="255"/>
      <c r="N217" s="256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1198</v>
      </c>
      <c r="AU217" s="19" t="s">
        <v>83</v>
      </c>
    </row>
    <row r="218" spans="1:65" s="2" customFormat="1" ht="24.2" customHeight="1">
      <c r="A218" s="36"/>
      <c r="B218" s="37"/>
      <c r="C218" s="181" t="s">
        <v>587</v>
      </c>
      <c r="D218" s="181" t="s">
        <v>384</v>
      </c>
      <c r="E218" s="182" t="s">
        <v>1408</v>
      </c>
      <c r="F218" s="183" t="s">
        <v>1409</v>
      </c>
      <c r="G218" s="184" t="s">
        <v>422</v>
      </c>
      <c r="H218" s="185">
        <v>4</v>
      </c>
      <c r="I218" s="186"/>
      <c r="J218" s="187">
        <f>ROUND(I218*H218,2)</f>
        <v>0</v>
      </c>
      <c r="K218" s="183" t="s">
        <v>1297</v>
      </c>
      <c r="L218" s="41"/>
      <c r="M218" s="188" t="s">
        <v>19</v>
      </c>
      <c r="N218" s="189" t="s">
        <v>47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454</v>
      </c>
      <c r="AT218" s="192" t="s">
        <v>384</v>
      </c>
      <c r="AU218" s="192" t="s">
        <v>83</v>
      </c>
      <c r="AY218" s="19" t="s">
        <v>381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83</v>
      </c>
      <c r="BK218" s="193">
        <f>ROUND(I218*H218,2)</f>
        <v>0</v>
      </c>
      <c r="BL218" s="19" t="s">
        <v>454</v>
      </c>
      <c r="BM218" s="192" t="s">
        <v>740</v>
      </c>
    </row>
    <row r="219" spans="1:65" s="2" customFormat="1" ht="29.25">
      <c r="A219" s="36"/>
      <c r="B219" s="37"/>
      <c r="C219" s="38"/>
      <c r="D219" s="196" t="s">
        <v>1198</v>
      </c>
      <c r="E219" s="38"/>
      <c r="F219" s="253" t="s">
        <v>1407</v>
      </c>
      <c r="G219" s="38"/>
      <c r="H219" s="38"/>
      <c r="I219" s="254"/>
      <c r="J219" s="38"/>
      <c r="K219" s="38"/>
      <c r="L219" s="41"/>
      <c r="M219" s="255"/>
      <c r="N219" s="256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1198</v>
      </c>
      <c r="AU219" s="19" t="s">
        <v>83</v>
      </c>
    </row>
    <row r="220" spans="1:65" s="2" customFormat="1" ht="24.2" customHeight="1">
      <c r="A220" s="36"/>
      <c r="B220" s="37"/>
      <c r="C220" s="181" t="s">
        <v>593</v>
      </c>
      <c r="D220" s="181" t="s">
        <v>384</v>
      </c>
      <c r="E220" s="182" t="s">
        <v>1410</v>
      </c>
      <c r="F220" s="183" t="s">
        <v>1411</v>
      </c>
      <c r="G220" s="184" t="s">
        <v>422</v>
      </c>
      <c r="H220" s="185">
        <v>3</v>
      </c>
      <c r="I220" s="186"/>
      <c r="J220" s="187">
        <f>ROUND(I220*H220,2)</f>
        <v>0</v>
      </c>
      <c r="K220" s="183" t="s">
        <v>1297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751</v>
      </c>
    </row>
    <row r="221" spans="1:65" s="2" customFormat="1" ht="29.25">
      <c r="A221" s="36"/>
      <c r="B221" s="37"/>
      <c r="C221" s="38"/>
      <c r="D221" s="196" t="s">
        <v>1198</v>
      </c>
      <c r="E221" s="38"/>
      <c r="F221" s="253" t="s">
        <v>1407</v>
      </c>
      <c r="G221" s="38"/>
      <c r="H221" s="38"/>
      <c r="I221" s="254"/>
      <c r="J221" s="38"/>
      <c r="K221" s="38"/>
      <c r="L221" s="41"/>
      <c r="M221" s="255"/>
      <c r="N221" s="256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1198</v>
      </c>
      <c r="AU221" s="19" t="s">
        <v>83</v>
      </c>
    </row>
    <row r="222" spans="1:65" s="2" customFormat="1" ht="24.2" customHeight="1">
      <c r="A222" s="36"/>
      <c r="B222" s="37"/>
      <c r="C222" s="181" t="s">
        <v>598</v>
      </c>
      <c r="D222" s="181" t="s">
        <v>384</v>
      </c>
      <c r="E222" s="182" t="s">
        <v>1412</v>
      </c>
      <c r="F222" s="183" t="s">
        <v>1413</v>
      </c>
      <c r="G222" s="184" t="s">
        <v>422</v>
      </c>
      <c r="H222" s="185">
        <v>2</v>
      </c>
      <c r="I222" s="186"/>
      <c r="J222" s="187">
        <f>ROUND(I222*H222,2)</f>
        <v>0</v>
      </c>
      <c r="K222" s="183" t="s">
        <v>1297</v>
      </c>
      <c r="L222" s="41"/>
      <c r="M222" s="188" t="s">
        <v>19</v>
      </c>
      <c r="N222" s="189" t="s">
        <v>47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454</v>
      </c>
      <c r="AT222" s="192" t="s">
        <v>384</v>
      </c>
      <c r="AU222" s="192" t="s">
        <v>83</v>
      </c>
      <c r="AY222" s="19" t="s">
        <v>381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83</v>
      </c>
      <c r="BK222" s="193">
        <f>ROUND(I222*H222,2)</f>
        <v>0</v>
      </c>
      <c r="BL222" s="19" t="s">
        <v>454</v>
      </c>
      <c r="BM222" s="192" t="s">
        <v>762</v>
      </c>
    </row>
    <row r="223" spans="1:65" s="2" customFormat="1" ht="29.25">
      <c r="A223" s="36"/>
      <c r="B223" s="37"/>
      <c r="C223" s="38"/>
      <c r="D223" s="196" t="s">
        <v>1198</v>
      </c>
      <c r="E223" s="38"/>
      <c r="F223" s="253" t="s">
        <v>1407</v>
      </c>
      <c r="G223" s="38"/>
      <c r="H223" s="38"/>
      <c r="I223" s="254"/>
      <c r="J223" s="38"/>
      <c r="K223" s="38"/>
      <c r="L223" s="41"/>
      <c r="M223" s="255"/>
      <c r="N223" s="256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1198</v>
      </c>
      <c r="AU223" s="19" t="s">
        <v>83</v>
      </c>
    </row>
    <row r="224" spans="1:65" s="2" customFormat="1" ht="24.2" customHeight="1">
      <c r="A224" s="36"/>
      <c r="B224" s="37"/>
      <c r="C224" s="181" t="s">
        <v>604</v>
      </c>
      <c r="D224" s="181" t="s">
        <v>384</v>
      </c>
      <c r="E224" s="182" t="s">
        <v>1414</v>
      </c>
      <c r="F224" s="183" t="s">
        <v>1415</v>
      </c>
      <c r="G224" s="184" t="s">
        <v>422</v>
      </c>
      <c r="H224" s="185">
        <v>2</v>
      </c>
      <c r="I224" s="186"/>
      <c r="J224" s="187">
        <f>ROUND(I224*H224,2)</f>
        <v>0</v>
      </c>
      <c r="K224" s="183" t="s">
        <v>1297</v>
      </c>
      <c r="L224" s="41"/>
      <c r="M224" s="188" t="s">
        <v>19</v>
      </c>
      <c r="N224" s="189" t="s">
        <v>47</v>
      </c>
      <c r="O224" s="66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454</v>
      </c>
      <c r="AT224" s="192" t="s">
        <v>384</v>
      </c>
      <c r="AU224" s="192" t="s">
        <v>83</v>
      </c>
      <c r="AY224" s="19" t="s">
        <v>381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83</v>
      </c>
      <c r="BK224" s="193">
        <f>ROUND(I224*H224,2)</f>
        <v>0</v>
      </c>
      <c r="BL224" s="19" t="s">
        <v>454</v>
      </c>
      <c r="BM224" s="192" t="s">
        <v>773</v>
      </c>
    </row>
    <row r="225" spans="1:65" s="2" customFormat="1" ht="48.75">
      <c r="A225" s="36"/>
      <c r="B225" s="37"/>
      <c r="C225" s="38"/>
      <c r="D225" s="196" t="s">
        <v>1198</v>
      </c>
      <c r="E225" s="38"/>
      <c r="F225" s="253" t="s">
        <v>1416</v>
      </c>
      <c r="G225" s="38"/>
      <c r="H225" s="38"/>
      <c r="I225" s="254"/>
      <c r="J225" s="38"/>
      <c r="K225" s="38"/>
      <c r="L225" s="41"/>
      <c r="M225" s="255"/>
      <c r="N225" s="256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1198</v>
      </c>
      <c r="AU225" s="19" t="s">
        <v>83</v>
      </c>
    </row>
    <row r="226" spans="1:65" s="2" customFormat="1" ht="24.2" customHeight="1">
      <c r="A226" s="36"/>
      <c r="B226" s="37"/>
      <c r="C226" s="181" t="s">
        <v>609</v>
      </c>
      <c r="D226" s="181" t="s">
        <v>384</v>
      </c>
      <c r="E226" s="182" t="s">
        <v>1417</v>
      </c>
      <c r="F226" s="183" t="s">
        <v>1418</v>
      </c>
      <c r="G226" s="184" t="s">
        <v>422</v>
      </c>
      <c r="H226" s="185">
        <v>14</v>
      </c>
      <c r="I226" s="186"/>
      <c r="J226" s="187">
        <f>ROUND(I226*H226,2)</f>
        <v>0</v>
      </c>
      <c r="K226" s="183" t="s">
        <v>1297</v>
      </c>
      <c r="L226" s="41"/>
      <c r="M226" s="188" t="s">
        <v>19</v>
      </c>
      <c r="N226" s="189" t="s">
        <v>47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83</v>
      </c>
      <c r="BK226" s="193">
        <f>ROUND(I226*H226,2)</f>
        <v>0</v>
      </c>
      <c r="BL226" s="19" t="s">
        <v>454</v>
      </c>
      <c r="BM226" s="192" t="s">
        <v>786</v>
      </c>
    </row>
    <row r="227" spans="1:65" s="2" customFormat="1" ht="48.75">
      <c r="A227" s="36"/>
      <c r="B227" s="37"/>
      <c r="C227" s="38"/>
      <c r="D227" s="196" t="s">
        <v>1198</v>
      </c>
      <c r="E227" s="38"/>
      <c r="F227" s="253" t="s">
        <v>1416</v>
      </c>
      <c r="G227" s="38"/>
      <c r="H227" s="38"/>
      <c r="I227" s="254"/>
      <c r="J227" s="38"/>
      <c r="K227" s="38"/>
      <c r="L227" s="41"/>
      <c r="M227" s="255"/>
      <c r="N227" s="256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1198</v>
      </c>
      <c r="AU227" s="19" t="s">
        <v>83</v>
      </c>
    </row>
    <row r="228" spans="1:65" s="2" customFormat="1" ht="24.2" customHeight="1">
      <c r="A228" s="36"/>
      <c r="B228" s="37"/>
      <c r="C228" s="181" t="s">
        <v>612</v>
      </c>
      <c r="D228" s="181" t="s">
        <v>384</v>
      </c>
      <c r="E228" s="182" t="s">
        <v>1421</v>
      </c>
      <c r="F228" s="183" t="s">
        <v>1422</v>
      </c>
      <c r="G228" s="184" t="s">
        <v>431</v>
      </c>
      <c r="H228" s="185">
        <v>2</v>
      </c>
      <c r="I228" s="186"/>
      <c r="J228" s="187">
        <f>ROUND(I228*H228,2)</f>
        <v>0</v>
      </c>
      <c r="K228" s="183" t="s">
        <v>1297</v>
      </c>
      <c r="L228" s="41"/>
      <c r="M228" s="188" t="s">
        <v>19</v>
      </c>
      <c r="N228" s="189" t="s">
        <v>47</v>
      </c>
      <c r="O228" s="66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83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454</v>
      </c>
      <c r="BM228" s="192" t="s">
        <v>797</v>
      </c>
    </row>
    <row r="229" spans="1:65" s="2" customFormat="1" ht="19.5">
      <c r="A229" s="36"/>
      <c r="B229" s="37"/>
      <c r="C229" s="38"/>
      <c r="D229" s="196" t="s">
        <v>1198</v>
      </c>
      <c r="E229" s="38"/>
      <c r="F229" s="253" t="s">
        <v>1423</v>
      </c>
      <c r="G229" s="38"/>
      <c r="H229" s="38"/>
      <c r="I229" s="254"/>
      <c r="J229" s="38"/>
      <c r="K229" s="38"/>
      <c r="L229" s="41"/>
      <c r="M229" s="255"/>
      <c r="N229" s="256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1198</v>
      </c>
      <c r="AU229" s="19" t="s">
        <v>83</v>
      </c>
    </row>
    <row r="230" spans="1:65" s="2" customFormat="1" ht="24.2" customHeight="1">
      <c r="A230" s="36"/>
      <c r="B230" s="37"/>
      <c r="C230" s="181" t="s">
        <v>615</v>
      </c>
      <c r="D230" s="181" t="s">
        <v>384</v>
      </c>
      <c r="E230" s="182" t="s">
        <v>1424</v>
      </c>
      <c r="F230" s="183" t="s">
        <v>1425</v>
      </c>
      <c r="G230" s="184" t="s">
        <v>431</v>
      </c>
      <c r="H230" s="185">
        <v>6</v>
      </c>
      <c r="I230" s="186"/>
      <c r="J230" s="187">
        <f>ROUND(I230*H230,2)</f>
        <v>0</v>
      </c>
      <c r="K230" s="183" t="s">
        <v>1297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83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454</v>
      </c>
      <c r="BM230" s="192" t="s">
        <v>808</v>
      </c>
    </row>
    <row r="231" spans="1:65" s="2" customFormat="1" ht="19.5">
      <c r="A231" s="36"/>
      <c r="B231" s="37"/>
      <c r="C231" s="38"/>
      <c r="D231" s="196" t="s">
        <v>1198</v>
      </c>
      <c r="E231" s="38"/>
      <c r="F231" s="253" t="s">
        <v>1423</v>
      </c>
      <c r="G231" s="38"/>
      <c r="H231" s="38"/>
      <c r="I231" s="254"/>
      <c r="J231" s="38"/>
      <c r="K231" s="38"/>
      <c r="L231" s="41"/>
      <c r="M231" s="255"/>
      <c r="N231" s="256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1198</v>
      </c>
      <c r="AU231" s="19" t="s">
        <v>83</v>
      </c>
    </row>
    <row r="232" spans="1:65" s="2" customFormat="1" ht="24.2" customHeight="1">
      <c r="A232" s="36"/>
      <c r="B232" s="37"/>
      <c r="C232" s="181" t="s">
        <v>619</v>
      </c>
      <c r="D232" s="181" t="s">
        <v>384</v>
      </c>
      <c r="E232" s="182" t="s">
        <v>1426</v>
      </c>
      <c r="F232" s="183" t="s">
        <v>1427</v>
      </c>
      <c r="G232" s="184" t="s">
        <v>431</v>
      </c>
      <c r="H232" s="185">
        <v>3</v>
      </c>
      <c r="I232" s="186"/>
      <c r="J232" s="187">
        <f>ROUND(I232*H232,2)</f>
        <v>0</v>
      </c>
      <c r="K232" s="183" t="s">
        <v>1297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454</v>
      </c>
      <c r="AT232" s="192" t="s">
        <v>384</v>
      </c>
      <c r="AU232" s="192" t="s">
        <v>83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454</v>
      </c>
      <c r="BM232" s="192" t="s">
        <v>817</v>
      </c>
    </row>
    <row r="233" spans="1:65" s="2" customFormat="1" ht="19.5">
      <c r="A233" s="36"/>
      <c r="B233" s="37"/>
      <c r="C233" s="38"/>
      <c r="D233" s="196" t="s">
        <v>1198</v>
      </c>
      <c r="E233" s="38"/>
      <c r="F233" s="253" t="s">
        <v>1423</v>
      </c>
      <c r="G233" s="38"/>
      <c r="H233" s="38"/>
      <c r="I233" s="254"/>
      <c r="J233" s="38"/>
      <c r="K233" s="38"/>
      <c r="L233" s="41"/>
      <c r="M233" s="255"/>
      <c r="N233" s="256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1198</v>
      </c>
      <c r="AU233" s="19" t="s">
        <v>83</v>
      </c>
    </row>
    <row r="234" spans="1:65" s="2" customFormat="1" ht="49.15" customHeight="1">
      <c r="A234" s="36"/>
      <c r="B234" s="37"/>
      <c r="C234" s="181" t="s">
        <v>622</v>
      </c>
      <c r="D234" s="181" t="s">
        <v>384</v>
      </c>
      <c r="E234" s="182" t="s">
        <v>1428</v>
      </c>
      <c r="F234" s="183" t="s">
        <v>1429</v>
      </c>
      <c r="G234" s="184" t="s">
        <v>431</v>
      </c>
      <c r="H234" s="185">
        <v>1</v>
      </c>
      <c r="I234" s="186"/>
      <c r="J234" s="187">
        <f>ROUND(I234*H234,2)</f>
        <v>0</v>
      </c>
      <c r="K234" s="183" t="s">
        <v>1297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454</v>
      </c>
      <c r="AT234" s="192" t="s">
        <v>384</v>
      </c>
      <c r="AU234" s="192" t="s">
        <v>83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454</v>
      </c>
      <c r="BM234" s="192" t="s">
        <v>829</v>
      </c>
    </row>
    <row r="235" spans="1:65" s="2" customFormat="1" ht="16.5" customHeight="1">
      <c r="A235" s="36"/>
      <c r="B235" s="37"/>
      <c r="C235" s="181" t="s">
        <v>625</v>
      </c>
      <c r="D235" s="181" t="s">
        <v>384</v>
      </c>
      <c r="E235" s="182" t="s">
        <v>1430</v>
      </c>
      <c r="F235" s="183" t="s">
        <v>1431</v>
      </c>
      <c r="G235" s="184" t="s">
        <v>431</v>
      </c>
      <c r="H235" s="185">
        <v>2</v>
      </c>
      <c r="I235" s="186"/>
      <c r="J235" s="187">
        <f>ROUND(I235*H235,2)</f>
        <v>0</v>
      </c>
      <c r="K235" s="183" t="s">
        <v>1297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454</v>
      </c>
      <c r="AT235" s="192" t="s">
        <v>384</v>
      </c>
      <c r="AU235" s="192" t="s">
        <v>83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454</v>
      </c>
      <c r="BM235" s="192" t="s">
        <v>845</v>
      </c>
    </row>
    <row r="236" spans="1:65" s="2" customFormat="1" ht="24.2" customHeight="1">
      <c r="A236" s="36"/>
      <c r="B236" s="37"/>
      <c r="C236" s="181" t="s">
        <v>628</v>
      </c>
      <c r="D236" s="181" t="s">
        <v>384</v>
      </c>
      <c r="E236" s="182" t="s">
        <v>1432</v>
      </c>
      <c r="F236" s="183" t="s">
        <v>1433</v>
      </c>
      <c r="G236" s="184" t="s">
        <v>422</v>
      </c>
      <c r="H236" s="185">
        <v>33</v>
      </c>
      <c r="I236" s="186"/>
      <c r="J236" s="187">
        <f>ROUND(I236*H236,2)</f>
        <v>0</v>
      </c>
      <c r="K236" s="183" t="s">
        <v>1297</v>
      </c>
      <c r="L236" s="41"/>
      <c r="M236" s="188" t="s">
        <v>19</v>
      </c>
      <c r="N236" s="189" t="s">
        <v>47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454</v>
      </c>
      <c r="AT236" s="192" t="s">
        <v>384</v>
      </c>
      <c r="AU236" s="192" t="s">
        <v>83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454</v>
      </c>
      <c r="BM236" s="192" t="s">
        <v>855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2621</v>
      </c>
      <c r="G237" s="206"/>
      <c r="H237" s="209">
        <v>33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83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5" customFormat="1">
      <c r="B238" s="216"/>
      <c r="C238" s="217"/>
      <c r="D238" s="196" t="s">
        <v>391</v>
      </c>
      <c r="E238" s="218" t="s">
        <v>19</v>
      </c>
      <c r="F238" s="219" t="s">
        <v>394</v>
      </c>
      <c r="G238" s="217"/>
      <c r="H238" s="220">
        <v>33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391</v>
      </c>
      <c r="AU238" s="226" t="s">
        <v>83</v>
      </c>
      <c r="AV238" s="15" t="s">
        <v>389</v>
      </c>
      <c r="AW238" s="15" t="s">
        <v>37</v>
      </c>
      <c r="AX238" s="15" t="s">
        <v>83</v>
      </c>
      <c r="AY238" s="226" t="s">
        <v>381</v>
      </c>
    </row>
    <row r="239" spans="1:65" s="2" customFormat="1" ht="16.5" customHeight="1">
      <c r="A239" s="36"/>
      <c r="B239" s="37"/>
      <c r="C239" s="181" t="s">
        <v>631</v>
      </c>
      <c r="D239" s="181" t="s">
        <v>384</v>
      </c>
      <c r="E239" s="182" t="s">
        <v>1435</v>
      </c>
      <c r="F239" s="183" t="s">
        <v>1436</v>
      </c>
      <c r="G239" s="184" t="s">
        <v>431</v>
      </c>
      <c r="H239" s="185">
        <v>1</v>
      </c>
      <c r="I239" s="186"/>
      <c r="J239" s="187">
        <f>ROUND(I239*H239,2)</f>
        <v>0</v>
      </c>
      <c r="K239" s="183" t="s">
        <v>1297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454</v>
      </c>
      <c r="AT239" s="192" t="s">
        <v>384</v>
      </c>
      <c r="AU239" s="192" t="s">
        <v>83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454</v>
      </c>
      <c r="BM239" s="192" t="s">
        <v>866</v>
      </c>
    </row>
    <row r="240" spans="1:65" s="2" customFormat="1" ht="19.5">
      <c r="A240" s="36"/>
      <c r="B240" s="37"/>
      <c r="C240" s="38"/>
      <c r="D240" s="196" t="s">
        <v>1198</v>
      </c>
      <c r="E240" s="38"/>
      <c r="F240" s="253" t="s">
        <v>1437</v>
      </c>
      <c r="G240" s="38"/>
      <c r="H240" s="38"/>
      <c r="I240" s="254"/>
      <c r="J240" s="38"/>
      <c r="K240" s="38"/>
      <c r="L240" s="41"/>
      <c r="M240" s="255"/>
      <c r="N240" s="256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1198</v>
      </c>
      <c r="AU240" s="19" t="s">
        <v>83</v>
      </c>
    </row>
    <row r="241" spans="1:65" s="2" customFormat="1" ht="49.15" customHeight="1">
      <c r="A241" s="36"/>
      <c r="B241" s="37"/>
      <c r="C241" s="181" t="s">
        <v>634</v>
      </c>
      <c r="D241" s="181" t="s">
        <v>384</v>
      </c>
      <c r="E241" s="182" t="s">
        <v>1438</v>
      </c>
      <c r="F241" s="183" t="s">
        <v>1439</v>
      </c>
      <c r="G241" s="184" t="s">
        <v>431</v>
      </c>
      <c r="H241" s="185">
        <v>1</v>
      </c>
      <c r="I241" s="186"/>
      <c r="J241" s="187">
        <f t="shared" ref="J241:J246" si="0">ROUND(I241*H241,2)</f>
        <v>0</v>
      </c>
      <c r="K241" s="183" t="s">
        <v>1297</v>
      </c>
      <c r="L241" s="41"/>
      <c r="M241" s="188" t="s">
        <v>19</v>
      </c>
      <c r="N241" s="189" t="s">
        <v>47</v>
      </c>
      <c r="O241" s="66"/>
      <c r="P241" s="190">
        <f t="shared" ref="P241:P246" si="1">O241*H241</f>
        <v>0</v>
      </c>
      <c r="Q241" s="190">
        <v>0</v>
      </c>
      <c r="R241" s="190">
        <f t="shared" ref="R241:R246" si="2">Q241*H241</f>
        <v>0</v>
      </c>
      <c r="S241" s="190">
        <v>0</v>
      </c>
      <c r="T241" s="191">
        <f t="shared" ref="T241:T246" si="3"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454</v>
      </c>
      <c r="AT241" s="192" t="s">
        <v>384</v>
      </c>
      <c r="AU241" s="192" t="s">
        <v>83</v>
      </c>
      <c r="AY241" s="19" t="s">
        <v>381</v>
      </c>
      <c r="BE241" s="193">
        <f t="shared" ref="BE241:BE246" si="4">IF(N241="základní",J241,0)</f>
        <v>0</v>
      </c>
      <c r="BF241" s="193">
        <f t="shared" ref="BF241:BF246" si="5">IF(N241="snížená",J241,0)</f>
        <v>0</v>
      </c>
      <c r="BG241" s="193">
        <f t="shared" ref="BG241:BG246" si="6">IF(N241="zákl. přenesená",J241,0)</f>
        <v>0</v>
      </c>
      <c r="BH241" s="193">
        <f t="shared" ref="BH241:BH246" si="7">IF(N241="sníž. přenesená",J241,0)</f>
        <v>0</v>
      </c>
      <c r="BI241" s="193">
        <f t="shared" ref="BI241:BI246" si="8">IF(N241="nulová",J241,0)</f>
        <v>0</v>
      </c>
      <c r="BJ241" s="19" t="s">
        <v>83</v>
      </c>
      <c r="BK241" s="193">
        <f t="shared" ref="BK241:BK246" si="9">ROUND(I241*H241,2)</f>
        <v>0</v>
      </c>
      <c r="BL241" s="19" t="s">
        <v>454</v>
      </c>
      <c r="BM241" s="192" t="s">
        <v>883</v>
      </c>
    </row>
    <row r="242" spans="1:65" s="2" customFormat="1" ht="16.5" customHeight="1">
      <c r="A242" s="36"/>
      <c r="B242" s="37"/>
      <c r="C242" s="181" t="s">
        <v>637</v>
      </c>
      <c r="D242" s="181" t="s">
        <v>384</v>
      </c>
      <c r="E242" s="182" t="s">
        <v>2622</v>
      </c>
      <c r="F242" s="183" t="s">
        <v>2623</v>
      </c>
      <c r="G242" s="184" t="s">
        <v>431</v>
      </c>
      <c r="H242" s="185">
        <v>1</v>
      </c>
      <c r="I242" s="186"/>
      <c r="J242" s="187">
        <f t="shared" si="0"/>
        <v>0</v>
      </c>
      <c r="K242" s="183" t="s">
        <v>1390</v>
      </c>
      <c r="L242" s="41"/>
      <c r="M242" s="188" t="s">
        <v>19</v>
      </c>
      <c r="N242" s="189" t="s">
        <v>47</v>
      </c>
      <c r="O242" s="66"/>
      <c r="P242" s="190">
        <f t="shared" si="1"/>
        <v>0</v>
      </c>
      <c r="Q242" s="190">
        <v>0</v>
      </c>
      <c r="R242" s="190">
        <f t="shared" si="2"/>
        <v>0</v>
      </c>
      <c r="S242" s="190">
        <v>0</v>
      </c>
      <c r="T242" s="191">
        <f t="shared" si="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454</v>
      </c>
      <c r="AT242" s="192" t="s">
        <v>384</v>
      </c>
      <c r="AU242" s="192" t="s">
        <v>83</v>
      </c>
      <c r="AY242" s="19" t="s">
        <v>381</v>
      </c>
      <c r="BE242" s="193">
        <f t="shared" si="4"/>
        <v>0</v>
      </c>
      <c r="BF242" s="193">
        <f t="shared" si="5"/>
        <v>0</v>
      </c>
      <c r="BG242" s="193">
        <f t="shared" si="6"/>
        <v>0</v>
      </c>
      <c r="BH242" s="193">
        <f t="shared" si="7"/>
        <v>0</v>
      </c>
      <c r="BI242" s="193">
        <f t="shared" si="8"/>
        <v>0</v>
      </c>
      <c r="BJ242" s="19" t="s">
        <v>83</v>
      </c>
      <c r="BK242" s="193">
        <f t="shared" si="9"/>
        <v>0</v>
      </c>
      <c r="BL242" s="19" t="s">
        <v>454</v>
      </c>
      <c r="BM242" s="192" t="s">
        <v>895</v>
      </c>
    </row>
    <row r="243" spans="1:65" s="2" customFormat="1" ht="24.2" customHeight="1">
      <c r="A243" s="36"/>
      <c r="B243" s="37"/>
      <c r="C243" s="181" t="s">
        <v>640</v>
      </c>
      <c r="D243" s="181" t="s">
        <v>384</v>
      </c>
      <c r="E243" s="182" t="s">
        <v>1442</v>
      </c>
      <c r="F243" s="183" t="s">
        <v>1443</v>
      </c>
      <c r="G243" s="184" t="s">
        <v>422</v>
      </c>
      <c r="H243" s="185">
        <v>6</v>
      </c>
      <c r="I243" s="186"/>
      <c r="J243" s="187">
        <f t="shared" si="0"/>
        <v>0</v>
      </c>
      <c r="K243" s="183" t="s">
        <v>1297</v>
      </c>
      <c r="L243" s="41"/>
      <c r="M243" s="188" t="s">
        <v>19</v>
      </c>
      <c r="N243" s="189" t="s">
        <v>47</v>
      </c>
      <c r="O243" s="66"/>
      <c r="P243" s="190">
        <f t="shared" si="1"/>
        <v>0</v>
      </c>
      <c r="Q243" s="190">
        <v>0</v>
      </c>
      <c r="R243" s="190">
        <f t="shared" si="2"/>
        <v>0</v>
      </c>
      <c r="S243" s="190">
        <v>0</v>
      </c>
      <c r="T243" s="191">
        <f t="shared" si="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454</v>
      </c>
      <c r="AT243" s="192" t="s">
        <v>384</v>
      </c>
      <c r="AU243" s="192" t="s">
        <v>83</v>
      </c>
      <c r="AY243" s="19" t="s">
        <v>381</v>
      </c>
      <c r="BE243" s="193">
        <f t="shared" si="4"/>
        <v>0</v>
      </c>
      <c r="BF243" s="193">
        <f t="shared" si="5"/>
        <v>0</v>
      </c>
      <c r="BG243" s="193">
        <f t="shared" si="6"/>
        <v>0</v>
      </c>
      <c r="BH243" s="193">
        <f t="shared" si="7"/>
        <v>0</v>
      </c>
      <c r="BI243" s="193">
        <f t="shared" si="8"/>
        <v>0</v>
      </c>
      <c r="BJ243" s="19" t="s">
        <v>83</v>
      </c>
      <c r="BK243" s="193">
        <f t="shared" si="9"/>
        <v>0</v>
      </c>
      <c r="BL243" s="19" t="s">
        <v>454</v>
      </c>
      <c r="BM243" s="192" t="s">
        <v>906</v>
      </c>
    </row>
    <row r="244" spans="1:65" s="2" customFormat="1" ht="24.2" customHeight="1">
      <c r="A244" s="36"/>
      <c r="B244" s="37"/>
      <c r="C244" s="181" t="s">
        <v>644</v>
      </c>
      <c r="D244" s="181" t="s">
        <v>384</v>
      </c>
      <c r="E244" s="182" t="s">
        <v>1444</v>
      </c>
      <c r="F244" s="183" t="s">
        <v>1445</v>
      </c>
      <c r="G244" s="184" t="s">
        <v>422</v>
      </c>
      <c r="H244" s="185">
        <v>18</v>
      </c>
      <c r="I244" s="186"/>
      <c r="J244" s="187">
        <f t="shared" si="0"/>
        <v>0</v>
      </c>
      <c r="K244" s="183" t="s">
        <v>1297</v>
      </c>
      <c r="L244" s="41"/>
      <c r="M244" s="188" t="s">
        <v>19</v>
      </c>
      <c r="N244" s="189" t="s">
        <v>47</v>
      </c>
      <c r="O244" s="66"/>
      <c r="P244" s="190">
        <f t="shared" si="1"/>
        <v>0</v>
      </c>
      <c r="Q244" s="190">
        <v>0</v>
      </c>
      <c r="R244" s="190">
        <f t="shared" si="2"/>
        <v>0</v>
      </c>
      <c r="S244" s="190">
        <v>0</v>
      </c>
      <c r="T244" s="191">
        <f t="shared" si="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454</v>
      </c>
      <c r="AT244" s="192" t="s">
        <v>384</v>
      </c>
      <c r="AU244" s="192" t="s">
        <v>83</v>
      </c>
      <c r="AY244" s="19" t="s">
        <v>381</v>
      </c>
      <c r="BE244" s="193">
        <f t="shared" si="4"/>
        <v>0</v>
      </c>
      <c r="BF244" s="193">
        <f t="shared" si="5"/>
        <v>0</v>
      </c>
      <c r="BG244" s="193">
        <f t="shared" si="6"/>
        <v>0</v>
      </c>
      <c r="BH244" s="193">
        <f t="shared" si="7"/>
        <v>0</v>
      </c>
      <c r="BI244" s="193">
        <f t="shared" si="8"/>
        <v>0</v>
      </c>
      <c r="BJ244" s="19" t="s">
        <v>83</v>
      </c>
      <c r="BK244" s="193">
        <f t="shared" si="9"/>
        <v>0</v>
      </c>
      <c r="BL244" s="19" t="s">
        <v>454</v>
      </c>
      <c r="BM244" s="192" t="s">
        <v>922</v>
      </c>
    </row>
    <row r="245" spans="1:65" s="2" customFormat="1" ht="16.5" customHeight="1">
      <c r="A245" s="36"/>
      <c r="B245" s="37"/>
      <c r="C245" s="227" t="s">
        <v>647</v>
      </c>
      <c r="D245" s="227" t="s">
        <v>465</v>
      </c>
      <c r="E245" s="228" t="s">
        <v>1448</v>
      </c>
      <c r="F245" s="229" t="s">
        <v>1449</v>
      </c>
      <c r="G245" s="230" t="s">
        <v>431</v>
      </c>
      <c r="H245" s="231">
        <v>3</v>
      </c>
      <c r="I245" s="232"/>
      <c r="J245" s="233">
        <f t="shared" si="0"/>
        <v>0</v>
      </c>
      <c r="K245" s="229" t="s">
        <v>1297</v>
      </c>
      <c r="L245" s="234"/>
      <c r="M245" s="235" t="s">
        <v>19</v>
      </c>
      <c r="N245" s="236" t="s">
        <v>47</v>
      </c>
      <c r="O245" s="66"/>
      <c r="P245" s="190">
        <f t="shared" si="1"/>
        <v>0</v>
      </c>
      <c r="Q245" s="190">
        <v>0</v>
      </c>
      <c r="R245" s="190">
        <f t="shared" si="2"/>
        <v>0</v>
      </c>
      <c r="S245" s="190">
        <v>0</v>
      </c>
      <c r="T245" s="191">
        <f t="shared" si="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468</v>
      </c>
      <c r="AT245" s="192" t="s">
        <v>465</v>
      </c>
      <c r="AU245" s="192" t="s">
        <v>83</v>
      </c>
      <c r="AY245" s="19" t="s">
        <v>381</v>
      </c>
      <c r="BE245" s="193">
        <f t="shared" si="4"/>
        <v>0</v>
      </c>
      <c r="BF245" s="193">
        <f t="shared" si="5"/>
        <v>0</v>
      </c>
      <c r="BG245" s="193">
        <f t="shared" si="6"/>
        <v>0</v>
      </c>
      <c r="BH245" s="193">
        <f t="shared" si="7"/>
        <v>0</v>
      </c>
      <c r="BI245" s="193">
        <f t="shared" si="8"/>
        <v>0</v>
      </c>
      <c r="BJ245" s="19" t="s">
        <v>83</v>
      </c>
      <c r="BK245" s="193">
        <f t="shared" si="9"/>
        <v>0</v>
      </c>
      <c r="BL245" s="19" t="s">
        <v>454</v>
      </c>
      <c r="BM245" s="192" t="s">
        <v>930</v>
      </c>
    </row>
    <row r="246" spans="1:65" s="2" customFormat="1" ht="24.2" customHeight="1">
      <c r="A246" s="36"/>
      <c r="B246" s="37"/>
      <c r="C246" s="181" t="s">
        <v>650</v>
      </c>
      <c r="D246" s="181" t="s">
        <v>384</v>
      </c>
      <c r="E246" s="182" t="s">
        <v>1450</v>
      </c>
      <c r="F246" s="183" t="s">
        <v>1451</v>
      </c>
      <c r="G246" s="184" t="s">
        <v>404</v>
      </c>
      <c r="H246" s="185">
        <v>2.5129999999999999</v>
      </c>
      <c r="I246" s="186"/>
      <c r="J246" s="187">
        <f t="shared" si="0"/>
        <v>0</v>
      </c>
      <c r="K246" s="183" t="s">
        <v>1297</v>
      </c>
      <c r="L246" s="41"/>
      <c r="M246" s="188" t="s">
        <v>19</v>
      </c>
      <c r="N246" s="189" t="s">
        <v>47</v>
      </c>
      <c r="O246" s="66"/>
      <c r="P246" s="190">
        <f t="shared" si="1"/>
        <v>0</v>
      </c>
      <c r="Q246" s="190">
        <v>0</v>
      </c>
      <c r="R246" s="190">
        <f t="shared" si="2"/>
        <v>0</v>
      </c>
      <c r="S246" s="190">
        <v>0</v>
      </c>
      <c r="T246" s="191">
        <f t="shared" si="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454</v>
      </c>
      <c r="AT246" s="192" t="s">
        <v>384</v>
      </c>
      <c r="AU246" s="192" t="s">
        <v>83</v>
      </c>
      <c r="AY246" s="19" t="s">
        <v>381</v>
      </c>
      <c r="BE246" s="193">
        <f t="shared" si="4"/>
        <v>0</v>
      </c>
      <c r="BF246" s="193">
        <f t="shared" si="5"/>
        <v>0</v>
      </c>
      <c r="BG246" s="193">
        <f t="shared" si="6"/>
        <v>0</v>
      </c>
      <c r="BH246" s="193">
        <f t="shared" si="7"/>
        <v>0</v>
      </c>
      <c r="BI246" s="193">
        <f t="shared" si="8"/>
        <v>0</v>
      </c>
      <c r="BJ246" s="19" t="s">
        <v>83</v>
      </c>
      <c r="BK246" s="193">
        <f t="shared" si="9"/>
        <v>0</v>
      </c>
      <c r="BL246" s="19" t="s">
        <v>454</v>
      </c>
      <c r="BM246" s="192" t="s">
        <v>938</v>
      </c>
    </row>
    <row r="247" spans="1:65" s="2" customFormat="1" ht="29.25">
      <c r="A247" s="36"/>
      <c r="B247" s="37"/>
      <c r="C247" s="38"/>
      <c r="D247" s="196" t="s">
        <v>1198</v>
      </c>
      <c r="E247" s="38"/>
      <c r="F247" s="253" t="s">
        <v>1452</v>
      </c>
      <c r="G247" s="38"/>
      <c r="H247" s="38"/>
      <c r="I247" s="254"/>
      <c r="J247" s="38"/>
      <c r="K247" s="38"/>
      <c r="L247" s="41"/>
      <c r="M247" s="255"/>
      <c r="N247" s="256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1198</v>
      </c>
      <c r="AU247" s="19" t="s">
        <v>83</v>
      </c>
    </row>
    <row r="248" spans="1:65" s="12" customFormat="1" ht="25.9" customHeight="1">
      <c r="B248" s="165"/>
      <c r="C248" s="166"/>
      <c r="D248" s="167" t="s">
        <v>75</v>
      </c>
      <c r="E248" s="168" t="s">
        <v>1453</v>
      </c>
      <c r="F248" s="168" t="s">
        <v>1454</v>
      </c>
      <c r="G248" s="166"/>
      <c r="H248" s="166"/>
      <c r="I248" s="169"/>
      <c r="J248" s="170">
        <f>BK248</f>
        <v>0</v>
      </c>
      <c r="K248" s="166"/>
      <c r="L248" s="171"/>
      <c r="M248" s="172"/>
      <c r="N248" s="173"/>
      <c r="O248" s="173"/>
      <c r="P248" s="174">
        <f>SUM(P249:P289)</f>
        <v>0</v>
      </c>
      <c r="Q248" s="173"/>
      <c r="R248" s="174">
        <f>SUM(R249:R289)</f>
        <v>0</v>
      </c>
      <c r="S248" s="173"/>
      <c r="T248" s="175">
        <f>SUM(T249:T289)</f>
        <v>0</v>
      </c>
      <c r="AR248" s="176" t="s">
        <v>83</v>
      </c>
      <c r="AT248" s="177" t="s">
        <v>75</v>
      </c>
      <c r="AU248" s="177" t="s">
        <v>76</v>
      </c>
      <c r="AY248" s="176" t="s">
        <v>381</v>
      </c>
      <c r="BK248" s="178">
        <f>SUM(BK249:BK289)</f>
        <v>0</v>
      </c>
    </row>
    <row r="249" spans="1:65" s="2" customFormat="1" ht="24.2" customHeight="1">
      <c r="A249" s="36"/>
      <c r="B249" s="37"/>
      <c r="C249" s="181" t="s">
        <v>653</v>
      </c>
      <c r="D249" s="181" t="s">
        <v>384</v>
      </c>
      <c r="E249" s="182" t="s">
        <v>1301</v>
      </c>
      <c r="F249" s="183" t="s">
        <v>1302</v>
      </c>
      <c r="G249" s="184" t="s">
        <v>387</v>
      </c>
      <c r="H249" s="185">
        <v>5.8650000000000002</v>
      </c>
      <c r="I249" s="186"/>
      <c r="J249" s="187">
        <f>ROUND(I249*H249,2)</f>
        <v>0</v>
      </c>
      <c r="K249" s="183" t="s">
        <v>1297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945</v>
      </c>
    </row>
    <row r="250" spans="1:65" s="2" customFormat="1" ht="58.5">
      <c r="A250" s="36"/>
      <c r="B250" s="37"/>
      <c r="C250" s="38"/>
      <c r="D250" s="196" t="s">
        <v>1198</v>
      </c>
      <c r="E250" s="38"/>
      <c r="F250" s="253" t="s">
        <v>1303</v>
      </c>
      <c r="G250" s="38"/>
      <c r="H250" s="38"/>
      <c r="I250" s="254"/>
      <c r="J250" s="38"/>
      <c r="K250" s="38"/>
      <c r="L250" s="41"/>
      <c r="M250" s="255"/>
      <c r="N250" s="256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1198</v>
      </c>
      <c r="AU250" s="19" t="s">
        <v>83</v>
      </c>
    </row>
    <row r="251" spans="1:65" s="14" customFormat="1">
      <c r="B251" s="205"/>
      <c r="C251" s="206"/>
      <c r="D251" s="196" t="s">
        <v>391</v>
      </c>
      <c r="E251" s="207" t="s">
        <v>19</v>
      </c>
      <c r="F251" s="208" t="s">
        <v>2624</v>
      </c>
      <c r="G251" s="206"/>
      <c r="H251" s="209">
        <v>0.192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83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2625</v>
      </c>
      <c r="G252" s="206"/>
      <c r="H252" s="209">
        <v>1.012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83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2626</v>
      </c>
      <c r="G253" s="206"/>
      <c r="H253" s="209">
        <v>0.84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83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4" customFormat="1">
      <c r="B254" s="205"/>
      <c r="C254" s="206"/>
      <c r="D254" s="196" t="s">
        <v>391</v>
      </c>
      <c r="E254" s="207" t="s">
        <v>19</v>
      </c>
      <c r="F254" s="208" t="s">
        <v>2627</v>
      </c>
      <c r="G254" s="206"/>
      <c r="H254" s="209">
        <v>0.33600000000000002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391</v>
      </c>
      <c r="AU254" s="215" t="s">
        <v>83</v>
      </c>
      <c r="AV254" s="14" t="s">
        <v>85</v>
      </c>
      <c r="AW254" s="14" t="s">
        <v>37</v>
      </c>
      <c r="AX254" s="14" t="s">
        <v>76</v>
      </c>
      <c r="AY254" s="215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2628</v>
      </c>
      <c r="G255" s="206"/>
      <c r="H255" s="209">
        <v>3.4849999999999999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83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5" customFormat="1">
      <c r="B256" s="216"/>
      <c r="C256" s="217"/>
      <c r="D256" s="196" t="s">
        <v>391</v>
      </c>
      <c r="E256" s="218" t="s">
        <v>19</v>
      </c>
      <c r="F256" s="219" t="s">
        <v>394</v>
      </c>
      <c r="G256" s="217"/>
      <c r="H256" s="220">
        <v>5.8650000000000002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391</v>
      </c>
      <c r="AU256" s="226" t="s">
        <v>83</v>
      </c>
      <c r="AV256" s="15" t="s">
        <v>389</v>
      </c>
      <c r="AW256" s="15" t="s">
        <v>37</v>
      </c>
      <c r="AX256" s="15" t="s">
        <v>83</v>
      </c>
      <c r="AY256" s="226" t="s">
        <v>381</v>
      </c>
    </row>
    <row r="257" spans="1:65" s="2" customFormat="1" ht="24.2" customHeight="1">
      <c r="A257" s="36"/>
      <c r="B257" s="37"/>
      <c r="C257" s="181" t="s">
        <v>656</v>
      </c>
      <c r="D257" s="181" t="s">
        <v>384</v>
      </c>
      <c r="E257" s="182" t="s">
        <v>1307</v>
      </c>
      <c r="F257" s="183" t="s">
        <v>1308</v>
      </c>
      <c r="G257" s="184" t="s">
        <v>387</v>
      </c>
      <c r="H257" s="185">
        <v>2.9319999999999999</v>
      </c>
      <c r="I257" s="186"/>
      <c r="J257" s="187">
        <f>ROUND(I257*H257,2)</f>
        <v>0</v>
      </c>
      <c r="K257" s="183" t="s">
        <v>1297</v>
      </c>
      <c r="L257" s="41"/>
      <c r="M257" s="188" t="s">
        <v>19</v>
      </c>
      <c r="N257" s="189" t="s">
        <v>47</v>
      </c>
      <c r="O257" s="6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389</v>
      </c>
      <c r="AT257" s="192" t="s">
        <v>384</v>
      </c>
      <c r="AU257" s="192" t="s">
        <v>83</v>
      </c>
      <c r="AY257" s="19" t="s">
        <v>381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83</v>
      </c>
      <c r="BK257" s="193">
        <f>ROUND(I257*H257,2)</f>
        <v>0</v>
      </c>
      <c r="BL257" s="19" t="s">
        <v>389</v>
      </c>
      <c r="BM257" s="192" t="s">
        <v>953</v>
      </c>
    </row>
    <row r="258" spans="1:65" s="2" customFormat="1" ht="58.5">
      <c r="A258" s="36"/>
      <c r="B258" s="37"/>
      <c r="C258" s="38"/>
      <c r="D258" s="196" t="s">
        <v>1198</v>
      </c>
      <c r="E258" s="38"/>
      <c r="F258" s="253" t="s">
        <v>1303</v>
      </c>
      <c r="G258" s="38"/>
      <c r="H258" s="38"/>
      <c r="I258" s="254"/>
      <c r="J258" s="38"/>
      <c r="K258" s="38"/>
      <c r="L258" s="41"/>
      <c r="M258" s="255"/>
      <c r="N258" s="256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1198</v>
      </c>
      <c r="AU258" s="19" t="s">
        <v>83</v>
      </c>
    </row>
    <row r="259" spans="1:65" s="2" customFormat="1" ht="24.2" customHeight="1">
      <c r="A259" s="36"/>
      <c r="B259" s="37"/>
      <c r="C259" s="181" t="s">
        <v>659</v>
      </c>
      <c r="D259" s="181" t="s">
        <v>384</v>
      </c>
      <c r="E259" s="182" t="s">
        <v>1334</v>
      </c>
      <c r="F259" s="183" t="s">
        <v>1335</v>
      </c>
      <c r="G259" s="184" t="s">
        <v>387</v>
      </c>
      <c r="H259" s="185">
        <v>3.69</v>
      </c>
      <c r="I259" s="186"/>
      <c r="J259" s="187">
        <f>ROUND(I259*H259,2)</f>
        <v>0</v>
      </c>
      <c r="K259" s="183" t="s">
        <v>1297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83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961</v>
      </c>
    </row>
    <row r="260" spans="1:65" s="2" customFormat="1" ht="29.25">
      <c r="A260" s="36"/>
      <c r="B260" s="37"/>
      <c r="C260" s="38"/>
      <c r="D260" s="196" t="s">
        <v>1198</v>
      </c>
      <c r="E260" s="38"/>
      <c r="F260" s="253" t="s">
        <v>1333</v>
      </c>
      <c r="G260" s="38"/>
      <c r="H260" s="38"/>
      <c r="I260" s="254"/>
      <c r="J260" s="38"/>
      <c r="K260" s="38"/>
      <c r="L260" s="41"/>
      <c r="M260" s="255"/>
      <c r="N260" s="256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1198</v>
      </c>
      <c r="AU260" s="19" t="s">
        <v>83</v>
      </c>
    </row>
    <row r="261" spans="1:65" s="2" customFormat="1" ht="37.9" customHeight="1">
      <c r="A261" s="36"/>
      <c r="B261" s="37"/>
      <c r="C261" s="181" t="s">
        <v>663</v>
      </c>
      <c r="D261" s="181" t="s">
        <v>384</v>
      </c>
      <c r="E261" s="182" t="s">
        <v>1336</v>
      </c>
      <c r="F261" s="183" t="s">
        <v>1337</v>
      </c>
      <c r="G261" s="184" t="s">
        <v>387</v>
      </c>
      <c r="H261" s="185">
        <v>36.9</v>
      </c>
      <c r="I261" s="186"/>
      <c r="J261" s="187">
        <f>ROUND(I261*H261,2)</f>
        <v>0</v>
      </c>
      <c r="K261" s="183" t="s">
        <v>1297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389</v>
      </c>
      <c r="AT261" s="192" t="s">
        <v>384</v>
      </c>
      <c r="AU261" s="192" t="s">
        <v>83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389</v>
      </c>
      <c r="BM261" s="192" t="s">
        <v>969</v>
      </c>
    </row>
    <row r="262" spans="1:65" s="2" customFormat="1" ht="29.25">
      <c r="A262" s="36"/>
      <c r="B262" s="37"/>
      <c r="C262" s="38"/>
      <c r="D262" s="196" t="s">
        <v>1198</v>
      </c>
      <c r="E262" s="38"/>
      <c r="F262" s="253" t="s">
        <v>1333</v>
      </c>
      <c r="G262" s="38"/>
      <c r="H262" s="38"/>
      <c r="I262" s="254"/>
      <c r="J262" s="38"/>
      <c r="K262" s="38"/>
      <c r="L262" s="41"/>
      <c r="M262" s="255"/>
      <c r="N262" s="256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1198</v>
      </c>
      <c r="AU262" s="19" t="s">
        <v>83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2629</v>
      </c>
      <c r="G263" s="206"/>
      <c r="H263" s="209">
        <v>36.9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83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5" customFormat="1">
      <c r="B264" s="216"/>
      <c r="C264" s="217"/>
      <c r="D264" s="196" t="s">
        <v>391</v>
      </c>
      <c r="E264" s="218" t="s">
        <v>19</v>
      </c>
      <c r="F264" s="219" t="s">
        <v>394</v>
      </c>
      <c r="G264" s="217"/>
      <c r="H264" s="220">
        <v>36.9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391</v>
      </c>
      <c r="AU264" s="226" t="s">
        <v>83</v>
      </c>
      <c r="AV264" s="15" t="s">
        <v>389</v>
      </c>
      <c r="AW264" s="15" t="s">
        <v>37</v>
      </c>
      <c r="AX264" s="15" t="s">
        <v>83</v>
      </c>
      <c r="AY264" s="226" t="s">
        <v>381</v>
      </c>
    </row>
    <row r="265" spans="1:65" s="2" customFormat="1" ht="33" customHeight="1">
      <c r="A265" s="36"/>
      <c r="B265" s="37"/>
      <c r="C265" s="181" t="s">
        <v>667</v>
      </c>
      <c r="D265" s="181" t="s">
        <v>384</v>
      </c>
      <c r="E265" s="182" t="s">
        <v>1339</v>
      </c>
      <c r="F265" s="183" t="s">
        <v>1340</v>
      </c>
      <c r="G265" s="184" t="s">
        <v>387</v>
      </c>
      <c r="H265" s="185">
        <v>3.69</v>
      </c>
      <c r="I265" s="186"/>
      <c r="J265" s="187">
        <f>ROUND(I265*H265,2)</f>
        <v>0</v>
      </c>
      <c r="K265" s="183" t="s">
        <v>1297</v>
      </c>
      <c r="L265" s="41"/>
      <c r="M265" s="188" t="s">
        <v>19</v>
      </c>
      <c r="N265" s="189" t="s">
        <v>47</v>
      </c>
      <c r="O265" s="6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389</v>
      </c>
      <c r="AT265" s="192" t="s">
        <v>384</v>
      </c>
      <c r="AU265" s="192" t="s">
        <v>83</v>
      </c>
      <c r="AY265" s="19" t="s">
        <v>381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83</v>
      </c>
      <c r="BK265" s="193">
        <f>ROUND(I265*H265,2)</f>
        <v>0</v>
      </c>
      <c r="BL265" s="19" t="s">
        <v>389</v>
      </c>
      <c r="BM265" s="192" t="s">
        <v>977</v>
      </c>
    </row>
    <row r="266" spans="1:65" s="2" customFormat="1" ht="33" customHeight="1">
      <c r="A266" s="36"/>
      <c r="B266" s="37"/>
      <c r="C266" s="181" t="s">
        <v>671</v>
      </c>
      <c r="D266" s="181" t="s">
        <v>384</v>
      </c>
      <c r="E266" s="182" t="s">
        <v>1341</v>
      </c>
      <c r="F266" s="183" t="s">
        <v>1342</v>
      </c>
      <c r="G266" s="184" t="s">
        <v>387</v>
      </c>
      <c r="H266" s="185">
        <v>3.69</v>
      </c>
      <c r="I266" s="186"/>
      <c r="J266" s="187">
        <f>ROUND(I266*H266,2)</f>
        <v>0</v>
      </c>
      <c r="K266" s="183" t="s">
        <v>1297</v>
      </c>
      <c r="L266" s="41"/>
      <c r="M266" s="188" t="s">
        <v>19</v>
      </c>
      <c r="N266" s="189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389</v>
      </c>
      <c r="AT266" s="192" t="s">
        <v>384</v>
      </c>
      <c r="AU266" s="192" t="s">
        <v>83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389</v>
      </c>
      <c r="BM266" s="192" t="s">
        <v>1462</v>
      </c>
    </row>
    <row r="267" spans="1:65" s="2" customFormat="1" ht="24.2" customHeight="1">
      <c r="A267" s="36"/>
      <c r="B267" s="37"/>
      <c r="C267" s="181" t="s">
        <v>674</v>
      </c>
      <c r="D267" s="181" t="s">
        <v>384</v>
      </c>
      <c r="E267" s="182" t="s">
        <v>1343</v>
      </c>
      <c r="F267" s="183" t="s">
        <v>1344</v>
      </c>
      <c r="G267" s="184" t="s">
        <v>387</v>
      </c>
      <c r="H267" s="185">
        <v>2.1749999999999998</v>
      </c>
      <c r="I267" s="186"/>
      <c r="J267" s="187">
        <f>ROUND(I267*H267,2)</f>
        <v>0</v>
      </c>
      <c r="K267" s="183" t="s">
        <v>1297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83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1463</v>
      </c>
    </row>
    <row r="268" spans="1:65" s="2" customFormat="1" ht="39">
      <c r="A268" s="36"/>
      <c r="B268" s="37"/>
      <c r="C268" s="38"/>
      <c r="D268" s="196" t="s">
        <v>1198</v>
      </c>
      <c r="E268" s="38"/>
      <c r="F268" s="253" t="s">
        <v>1345</v>
      </c>
      <c r="G268" s="38"/>
      <c r="H268" s="38"/>
      <c r="I268" s="254"/>
      <c r="J268" s="38"/>
      <c r="K268" s="38"/>
      <c r="L268" s="41"/>
      <c r="M268" s="255"/>
      <c r="N268" s="256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1198</v>
      </c>
      <c r="AU268" s="19" t="s">
        <v>83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2630</v>
      </c>
      <c r="G269" s="206"/>
      <c r="H269" s="209">
        <v>7.0000000000000007E-2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83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4" customFormat="1">
      <c r="B270" s="205"/>
      <c r="C270" s="206"/>
      <c r="D270" s="196" t="s">
        <v>391</v>
      </c>
      <c r="E270" s="207" t="s">
        <v>19</v>
      </c>
      <c r="F270" s="208" t="s">
        <v>2631</v>
      </c>
      <c r="G270" s="206"/>
      <c r="H270" s="209">
        <v>7.1999999999999995E-2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83</v>
      </c>
      <c r="AV270" s="14" t="s">
        <v>85</v>
      </c>
      <c r="AW270" s="14" t="s">
        <v>37</v>
      </c>
      <c r="AX270" s="14" t="s">
        <v>76</v>
      </c>
      <c r="AY270" s="215" t="s">
        <v>381</v>
      </c>
    </row>
    <row r="271" spans="1:65" s="14" customFormat="1">
      <c r="B271" s="205"/>
      <c r="C271" s="206"/>
      <c r="D271" s="196" t="s">
        <v>391</v>
      </c>
      <c r="E271" s="207" t="s">
        <v>19</v>
      </c>
      <c r="F271" s="208" t="s">
        <v>2632</v>
      </c>
      <c r="G271" s="206"/>
      <c r="H271" s="209">
        <v>2.0329999999999999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391</v>
      </c>
      <c r="AU271" s="215" t="s">
        <v>83</v>
      </c>
      <c r="AV271" s="14" t="s">
        <v>85</v>
      </c>
      <c r="AW271" s="14" t="s">
        <v>37</v>
      </c>
      <c r="AX271" s="14" t="s">
        <v>76</v>
      </c>
      <c r="AY271" s="215" t="s">
        <v>381</v>
      </c>
    </row>
    <row r="272" spans="1:65" s="15" customFormat="1">
      <c r="B272" s="216"/>
      <c r="C272" s="217"/>
      <c r="D272" s="196" t="s">
        <v>391</v>
      </c>
      <c r="E272" s="218" t="s">
        <v>19</v>
      </c>
      <c r="F272" s="219" t="s">
        <v>394</v>
      </c>
      <c r="G272" s="217"/>
      <c r="H272" s="220">
        <v>2.1749999999999998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391</v>
      </c>
      <c r="AU272" s="226" t="s">
        <v>83</v>
      </c>
      <c r="AV272" s="15" t="s">
        <v>389</v>
      </c>
      <c r="AW272" s="15" t="s">
        <v>37</v>
      </c>
      <c r="AX272" s="15" t="s">
        <v>83</v>
      </c>
      <c r="AY272" s="226" t="s">
        <v>381</v>
      </c>
    </row>
    <row r="273" spans="1:65" s="2" customFormat="1" ht="24.2" customHeight="1">
      <c r="A273" s="36"/>
      <c r="B273" s="37"/>
      <c r="C273" s="181" t="s">
        <v>678</v>
      </c>
      <c r="D273" s="181" t="s">
        <v>384</v>
      </c>
      <c r="E273" s="182" t="s">
        <v>1346</v>
      </c>
      <c r="F273" s="183" t="s">
        <v>1347</v>
      </c>
      <c r="G273" s="184" t="s">
        <v>387</v>
      </c>
      <c r="H273" s="185">
        <v>3.0059999999999998</v>
      </c>
      <c r="I273" s="186"/>
      <c r="J273" s="187">
        <f>ROUND(I273*H273,2)</f>
        <v>0</v>
      </c>
      <c r="K273" s="183" t="s">
        <v>1297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389</v>
      </c>
      <c r="AT273" s="192" t="s">
        <v>384</v>
      </c>
      <c r="AU273" s="192" t="s">
        <v>83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389</v>
      </c>
      <c r="BM273" s="192" t="s">
        <v>1464</v>
      </c>
    </row>
    <row r="274" spans="1:65" s="2" customFormat="1" ht="39">
      <c r="A274" s="36"/>
      <c r="B274" s="37"/>
      <c r="C274" s="38"/>
      <c r="D274" s="196" t="s">
        <v>1198</v>
      </c>
      <c r="E274" s="38"/>
      <c r="F274" s="253" t="s">
        <v>1348</v>
      </c>
      <c r="G274" s="38"/>
      <c r="H274" s="38"/>
      <c r="I274" s="254"/>
      <c r="J274" s="38"/>
      <c r="K274" s="38"/>
      <c r="L274" s="41"/>
      <c r="M274" s="255"/>
      <c r="N274" s="256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1198</v>
      </c>
      <c r="AU274" s="19" t="s">
        <v>83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2633</v>
      </c>
      <c r="G275" s="206"/>
      <c r="H275" s="209">
        <v>0.14399999999999999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83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2634</v>
      </c>
      <c r="G276" s="206"/>
      <c r="H276" s="209">
        <v>0.82799999999999996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83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4" customFormat="1">
      <c r="B277" s="205"/>
      <c r="C277" s="206"/>
      <c r="D277" s="196" t="s">
        <v>391</v>
      </c>
      <c r="E277" s="207" t="s">
        <v>19</v>
      </c>
      <c r="F277" s="208" t="s">
        <v>2635</v>
      </c>
      <c r="G277" s="206"/>
      <c r="H277" s="209">
        <v>0.63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83</v>
      </c>
      <c r="AV277" s="14" t="s">
        <v>85</v>
      </c>
      <c r="AW277" s="14" t="s">
        <v>37</v>
      </c>
      <c r="AX277" s="14" t="s">
        <v>76</v>
      </c>
      <c r="AY277" s="215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2636</v>
      </c>
      <c r="G278" s="206"/>
      <c r="H278" s="209">
        <v>0.216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83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4" customFormat="1">
      <c r="B279" s="205"/>
      <c r="C279" s="206"/>
      <c r="D279" s="196" t="s">
        <v>391</v>
      </c>
      <c r="E279" s="207" t="s">
        <v>19</v>
      </c>
      <c r="F279" s="208" t="s">
        <v>2637</v>
      </c>
      <c r="G279" s="206"/>
      <c r="H279" s="209">
        <v>1.1879999999999999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83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1:65" s="15" customFormat="1">
      <c r="B280" s="216"/>
      <c r="C280" s="217"/>
      <c r="D280" s="196" t="s">
        <v>391</v>
      </c>
      <c r="E280" s="218" t="s">
        <v>19</v>
      </c>
      <c r="F280" s="219" t="s">
        <v>394</v>
      </c>
      <c r="G280" s="217"/>
      <c r="H280" s="220">
        <v>3.0059999999999998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391</v>
      </c>
      <c r="AU280" s="226" t="s">
        <v>83</v>
      </c>
      <c r="AV280" s="15" t="s">
        <v>389</v>
      </c>
      <c r="AW280" s="15" t="s">
        <v>37</v>
      </c>
      <c r="AX280" s="15" t="s">
        <v>83</v>
      </c>
      <c r="AY280" s="226" t="s">
        <v>381</v>
      </c>
    </row>
    <row r="281" spans="1:65" s="2" customFormat="1" ht="16.5" customHeight="1">
      <c r="A281" s="36"/>
      <c r="B281" s="37"/>
      <c r="C281" s="181" t="s">
        <v>682</v>
      </c>
      <c r="D281" s="181" t="s">
        <v>384</v>
      </c>
      <c r="E281" s="182" t="s">
        <v>1352</v>
      </c>
      <c r="F281" s="183" t="s">
        <v>1353</v>
      </c>
      <c r="G281" s="184" t="s">
        <v>387</v>
      </c>
      <c r="H281" s="185">
        <v>3.69</v>
      </c>
      <c r="I281" s="186"/>
      <c r="J281" s="187">
        <f>ROUND(I281*H281,2)</f>
        <v>0</v>
      </c>
      <c r="K281" s="183" t="s">
        <v>1297</v>
      </c>
      <c r="L281" s="41"/>
      <c r="M281" s="188" t="s">
        <v>19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389</v>
      </c>
      <c r="AT281" s="192" t="s">
        <v>384</v>
      </c>
      <c r="AU281" s="192" t="s">
        <v>83</v>
      </c>
      <c r="AY281" s="19" t="s">
        <v>381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83</v>
      </c>
      <c r="BK281" s="193">
        <f>ROUND(I281*H281,2)</f>
        <v>0</v>
      </c>
      <c r="BL281" s="19" t="s">
        <v>389</v>
      </c>
      <c r="BM281" s="192" t="s">
        <v>1466</v>
      </c>
    </row>
    <row r="282" spans="1:65" s="2" customFormat="1" ht="24.2" customHeight="1">
      <c r="A282" s="36"/>
      <c r="B282" s="37"/>
      <c r="C282" s="181" t="s">
        <v>686</v>
      </c>
      <c r="D282" s="181" t="s">
        <v>384</v>
      </c>
      <c r="E282" s="182" t="s">
        <v>1359</v>
      </c>
      <c r="F282" s="183" t="s">
        <v>1360</v>
      </c>
      <c r="G282" s="184" t="s">
        <v>387</v>
      </c>
      <c r="H282" s="185">
        <v>0.68400000000000005</v>
      </c>
      <c r="I282" s="186"/>
      <c r="J282" s="187">
        <f>ROUND(I282*H282,2)</f>
        <v>0</v>
      </c>
      <c r="K282" s="183" t="s">
        <v>1297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83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389</v>
      </c>
      <c r="BM282" s="192" t="s">
        <v>1467</v>
      </c>
    </row>
    <row r="283" spans="1:65" s="2" customFormat="1" ht="19.5">
      <c r="A283" s="36"/>
      <c r="B283" s="37"/>
      <c r="C283" s="38"/>
      <c r="D283" s="196" t="s">
        <v>1198</v>
      </c>
      <c r="E283" s="38"/>
      <c r="F283" s="253" t="s">
        <v>1361</v>
      </c>
      <c r="G283" s="38"/>
      <c r="H283" s="38"/>
      <c r="I283" s="254"/>
      <c r="J283" s="38"/>
      <c r="K283" s="38"/>
      <c r="L283" s="41"/>
      <c r="M283" s="255"/>
      <c r="N283" s="256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1198</v>
      </c>
      <c r="AU283" s="19" t="s">
        <v>83</v>
      </c>
    </row>
    <row r="284" spans="1:65" s="14" customFormat="1">
      <c r="B284" s="205"/>
      <c r="C284" s="206"/>
      <c r="D284" s="196" t="s">
        <v>391</v>
      </c>
      <c r="E284" s="207" t="s">
        <v>19</v>
      </c>
      <c r="F284" s="208" t="s">
        <v>2638</v>
      </c>
      <c r="G284" s="206"/>
      <c r="H284" s="209">
        <v>4.8000000000000001E-2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391</v>
      </c>
      <c r="AU284" s="215" t="s">
        <v>83</v>
      </c>
      <c r="AV284" s="14" t="s">
        <v>85</v>
      </c>
      <c r="AW284" s="14" t="s">
        <v>37</v>
      </c>
      <c r="AX284" s="14" t="s">
        <v>76</v>
      </c>
      <c r="AY284" s="215" t="s">
        <v>381</v>
      </c>
    </row>
    <row r="285" spans="1:65" s="14" customFormat="1">
      <c r="B285" s="205"/>
      <c r="C285" s="206"/>
      <c r="D285" s="196" t="s">
        <v>391</v>
      </c>
      <c r="E285" s="207" t="s">
        <v>19</v>
      </c>
      <c r="F285" s="208" t="s">
        <v>2639</v>
      </c>
      <c r="G285" s="206"/>
      <c r="H285" s="209">
        <v>0.184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83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1:65" s="14" customFormat="1">
      <c r="B286" s="205"/>
      <c r="C286" s="206"/>
      <c r="D286" s="196" t="s">
        <v>391</v>
      </c>
      <c r="E286" s="207" t="s">
        <v>19</v>
      </c>
      <c r="F286" s="208" t="s">
        <v>2640</v>
      </c>
      <c r="G286" s="206"/>
      <c r="H286" s="209">
        <v>0.14000000000000001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391</v>
      </c>
      <c r="AU286" s="215" t="s">
        <v>83</v>
      </c>
      <c r="AV286" s="14" t="s">
        <v>85</v>
      </c>
      <c r="AW286" s="14" t="s">
        <v>37</v>
      </c>
      <c r="AX286" s="14" t="s">
        <v>76</v>
      </c>
      <c r="AY286" s="215" t="s">
        <v>381</v>
      </c>
    </row>
    <row r="287" spans="1:65" s="14" customFormat="1">
      <c r="B287" s="205"/>
      <c r="C287" s="206"/>
      <c r="D287" s="196" t="s">
        <v>391</v>
      </c>
      <c r="E287" s="207" t="s">
        <v>19</v>
      </c>
      <c r="F287" s="208" t="s">
        <v>2641</v>
      </c>
      <c r="G287" s="206"/>
      <c r="H287" s="209">
        <v>4.8000000000000001E-2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391</v>
      </c>
      <c r="AU287" s="215" t="s">
        <v>83</v>
      </c>
      <c r="AV287" s="14" t="s">
        <v>85</v>
      </c>
      <c r="AW287" s="14" t="s">
        <v>37</v>
      </c>
      <c r="AX287" s="14" t="s">
        <v>76</v>
      </c>
      <c r="AY287" s="215" t="s">
        <v>381</v>
      </c>
    </row>
    <row r="288" spans="1:65" s="14" customFormat="1">
      <c r="B288" s="205"/>
      <c r="C288" s="206"/>
      <c r="D288" s="196" t="s">
        <v>391</v>
      </c>
      <c r="E288" s="207" t="s">
        <v>19</v>
      </c>
      <c r="F288" s="208" t="s">
        <v>2642</v>
      </c>
      <c r="G288" s="206"/>
      <c r="H288" s="209">
        <v>0.26400000000000001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391</v>
      </c>
      <c r="AU288" s="215" t="s">
        <v>83</v>
      </c>
      <c r="AV288" s="14" t="s">
        <v>85</v>
      </c>
      <c r="AW288" s="14" t="s">
        <v>37</v>
      </c>
      <c r="AX288" s="14" t="s">
        <v>76</v>
      </c>
      <c r="AY288" s="215" t="s">
        <v>381</v>
      </c>
    </row>
    <row r="289" spans="1:65" s="15" customFormat="1">
      <c r="B289" s="216"/>
      <c r="C289" s="217"/>
      <c r="D289" s="196" t="s">
        <v>391</v>
      </c>
      <c r="E289" s="218" t="s">
        <v>19</v>
      </c>
      <c r="F289" s="219" t="s">
        <v>394</v>
      </c>
      <c r="G289" s="217"/>
      <c r="H289" s="220">
        <v>0.68400000000000005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391</v>
      </c>
      <c r="AU289" s="226" t="s">
        <v>83</v>
      </c>
      <c r="AV289" s="15" t="s">
        <v>389</v>
      </c>
      <c r="AW289" s="15" t="s">
        <v>37</v>
      </c>
      <c r="AX289" s="15" t="s">
        <v>83</v>
      </c>
      <c r="AY289" s="226" t="s">
        <v>381</v>
      </c>
    </row>
    <row r="290" spans="1:65" s="12" customFormat="1" ht="25.9" customHeight="1">
      <c r="B290" s="165"/>
      <c r="C290" s="166"/>
      <c r="D290" s="167" t="s">
        <v>75</v>
      </c>
      <c r="E290" s="168" t="s">
        <v>1488</v>
      </c>
      <c r="F290" s="168" t="s">
        <v>1489</v>
      </c>
      <c r="G290" s="166"/>
      <c r="H290" s="166"/>
      <c r="I290" s="169"/>
      <c r="J290" s="170">
        <f>BK290</f>
        <v>0</v>
      </c>
      <c r="K290" s="166"/>
      <c r="L290" s="171"/>
      <c r="M290" s="172"/>
      <c r="N290" s="173"/>
      <c r="O290" s="173"/>
      <c r="P290" s="174">
        <f>SUM(P291:P325)</f>
        <v>0</v>
      </c>
      <c r="Q290" s="173"/>
      <c r="R290" s="174">
        <f>SUM(R291:R325)</f>
        <v>0</v>
      </c>
      <c r="S290" s="173"/>
      <c r="T290" s="175">
        <f>SUM(T291:T325)</f>
        <v>0</v>
      </c>
      <c r="AR290" s="176" t="s">
        <v>85</v>
      </c>
      <c r="AT290" s="177" t="s">
        <v>75</v>
      </c>
      <c r="AU290" s="177" t="s">
        <v>76</v>
      </c>
      <c r="AY290" s="176" t="s">
        <v>381</v>
      </c>
      <c r="BK290" s="178">
        <f>SUM(BK291:BK325)</f>
        <v>0</v>
      </c>
    </row>
    <row r="291" spans="1:65" s="2" customFormat="1" ht="37.9" customHeight="1">
      <c r="A291" s="36"/>
      <c r="B291" s="37"/>
      <c r="C291" s="181" t="s">
        <v>690</v>
      </c>
      <c r="D291" s="181" t="s">
        <v>384</v>
      </c>
      <c r="E291" s="182" t="s">
        <v>1490</v>
      </c>
      <c r="F291" s="183" t="s">
        <v>1491</v>
      </c>
      <c r="G291" s="184" t="s">
        <v>422</v>
      </c>
      <c r="H291" s="185">
        <v>14</v>
      </c>
      <c r="I291" s="186"/>
      <c r="J291" s="187">
        <f>ROUND(I291*H291,2)</f>
        <v>0</v>
      </c>
      <c r="K291" s="183" t="s">
        <v>1297</v>
      </c>
      <c r="L291" s="41"/>
      <c r="M291" s="188" t="s">
        <v>19</v>
      </c>
      <c r="N291" s="189" t="s">
        <v>47</v>
      </c>
      <c r="O291" s="6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454</v>
      </c>
      <c r="AT291" s="192" t="s">
        <v>384</v>
      </c>
      <c r="AU291" s="192" t="s">
        <v>83</v>
      </c>
      <c r="AY291" s="19" t="s">
        <v>381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83</v>
      </c>
      <c r="BK291" s="193">
        <f>ROUND(I291*H291,2)</f>
        <v>0</v>
      </c>
      <c r="BL291" s="19" t="s">
        <v>454</v>
      </c>
      <c r="BM291" s="192" t="s">
        <v>1468</v>
      </c>
    </row>
    <row r="292" spans="1:65" s="2" customFormat="1" ht="48.75">
      <c r="A292" s="36"/>
      <c r="B292" s="37"/>
      <c r="C292" s="38"/>
      <c r="D292" s="196" t="s">
        <v>1198</v>
      </c>
      <c r="E292" s="38"/>
      <c r="F292" s="253" t="s">
        <v>1493</v>
      </c>
      <c r="G292" s="38"/>
      <c r="H292" s="38"/>
      <c r="I292" s="254"/>
      <c r="J292" s="38"/>
      <c r="K292" s="38"/>
      <c r="L292" s="41"/>
      <c r="M292" s="255"/>
      <c r="N292" s="256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1198</v>
      </c>
      <c r="AU292" s="19" t="s">
        <v>83</v>
      </c>
    </row>
    <row r="293" spans="1:65" s="2" customFormat="1" ht="37.9" customHeight="1">
      <c r="A293" s="36"/>
      <c r="B293" s="37"/>
      <c r="C293" s="181" t="s">
        <v>696</v>
      </c>
      <c r="D293" s="181" t="s">
        <v>384</v>
      </c>
      <c r="E293" s="182" t="s">
        <v>1494</v>
      </c>
      <c r="F293" s="183" t="s">
        <v>1495</v>
      </c>
      <c r="G293" s="184" t="s">
        <v>422</v>
      </c>
      <c r="H293" s="185">
        <v>18</v>
      </c>
      <c r="I293" s="186"/>
      <c r="J293" s="187">
        <f>ROUND(I293*H293,2)</f>
        <v>0</v>
      </c>
      <c r="K293" s="183" t="s">
        <v>1297</v>
      </c>
      <c r="L293" s="41"/>
      <c r="M293" s="188" t="s">
        <v>19</v>
      </c>
      <c r="N293" s="189" t="s">
        <v>47</v>
      </c>
      <c r="O293" s="66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454</v>
      </c>
      <c r="AT293" s="192" t="s">
        <v>384</v>
      </c>
      <c r="AU293" s="192" t="s">
        <v>83</v>
      </c>
      <c r="AY293" s="19" t="s">
        <v>381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83</v>
      </c>
      <c r="BK293" s="193">
        <f>ROUND(I293*H293,2)</f>
        <v>0</v>
      </c>
      <c r="BL293" s="19" t="s">
        <v>454</v>
      </c>
      <c r="BM293" s="192" t="s">
        <v>1471</v>
      </c>
    </row>
    <row r="294" spans="1:65" s="2" customFormat="1" ht="48.75">
      <c r="A294" s="36"/>
      <c r="B294" s="37"/>
      <c r="C294" s="38"/>
      <c r="D294" s="196" t="s">
        <v>1198</v>
      </c>
      <c r="E294" s="38"/>
      <c r="F294" s="253" t="s">
        <v>1493</v>
      </c>
      <c r="G294" s="38"/>
      <c r="H294" s="38"/>
      <c r="I294" s="254"/>
      <c r="J294" s="38"/>
      <c r="K294" s="38"/>
      <c r="L294" s="41"/>
      <c r="M294" s="255"/>
      <c r="N294" s="256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1198</v>
      </c>
      <c r="AU294" s="19" t="s">
        <v>83</v>
      </c>
    </row>
    <row r="295" spans="1:65" s="2" customFormat="1" ht="37.9" customHeight="1">
      <c r="A295" s="36"/>
      <c r="B295" s="37"/>
      <c r="C295" s="181" t="s">
        <v>701</v>
      </c>
      <c r="D295" s="181" t="s">
        <v>384</v>
      </c>
      <c r="E295" s="182" t="s">
        <v>1497</v>
      </c>
      <c r="F295" s="183" t="s">
        <v>1498</v>
      </c>
      <c r="G295" s="184" t="s">
        <v>422</v>
      </c>
      <c r="H295" s="185">
        <v>27</v>
      </c>
      <c r="I295" s="186"/>
      <c r="J295" s="187">
        <f>ROUND(I295*H295,2)</f>
        <v>0</v>
      </c>
      <c r="K295" s="183" t="s">
        <v>1297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454</v>
      </c>
      <c r="AT295" s="192" t="s">
        <v>384</v>
      </c>
      <c r="AU295" s="192" t="s">
        <v>83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454</v>
      </c>
      <c r="BM295" s="192" t="s">
        <v>1479</v>
      </c>
    </row>
    <row r="296" spans="1:65" s="2" customFormat="1" ht="48.75">
      <c r="A296" s="36"/>
      <c r="B296" s="37"/>
      <c r="C296" s="38"/>
      <c r="D296" s="196" t="s">
        <v>1198</v>
      </c>
      <c r="E296" s="38"/>
      <c r="F296" s="253" t="s">
        <v>1493</v>
      </c>
      <c r="G296" s="38"/>
      <c r="H296" s="38"/>
      <c r="I296" s="254"/>
      <c r="J296" s="38"/>
      <c r="K296" s="38"/>
      <c r="L296" s="41"/>
      <c r="M296" s="255"/>
      <c r="N296" s="256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1198</v>
      </c>
      <c r="AU296" s="19" t="s">
        <v>83</v>
      </c>
    </row>
    <row r="297" spans="1:65" s="2" customFormat="1" ht="33" customHeight="1">
      <c r="A297" s="36"/>
      <c r="B297" s="37"/>
      <c r="C297" s="227" t="s">
        <v>705</v>
      </c>
      <c r="D297" s="227" t="s">
        <v>465</v>
      </c>
      <c r="E297" s="228" t="s">
        <v>1503</v>
      </c>
      <c r="F297" s="229" t="s">
        <v>1504</v>
      </c>
      <c r="G297" s="230" t="s">
        <v>422</v>
      </c>
      <c r="H297" s="231">
        <v>7</v>
      </c>
      <c r="I297" s="232"/>
      <c r="J297" s="233">
        <f>ROUND(I297*H297,2)</f>
        <v>0</v>
      </c>
      <c r="K297" s="229" t="s">
        <v>1297</v>
      </c>
      <c r="L297" s="234"/>
      <c r="M297" s="235" t="s">
        <v>19</v>
      </c>
      <c r="N297" s="236" t="s">
        <v>47</v>
      </c>
      <c r="O297" s="66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468</v>
      </c>
      <c r="AT297" s="192" t="s">
        <v>465</v>
      </c>
      <c r="AU297" s="192" t="s">
        <v>83</v>
      </c>
      <c r="AY297" s="19" t="s">
        <v>381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83</v>
      </c>
      <c r="BK297" s="193">
        <f>ROUND(I297*H297,2)</f>
        <v>0</v>
      </c>
      <c r="BL297" s="19" t="s">
        <v>454</v>
      </c>
      <c r="BM297" s="192" t="s">
        <v>1480</v>
      </c>
    </row>
    <row r="298" spans="1:65" s="2" customFormat="1" ht="29.25">
      <c r="A298" s="36"/>
      <c r="B298" s="37"/>
      <c r="C298" s="38"/>
      <c r="D298" s="196" t="s">
        <v>1198</v>
      </c>
      <c r="E298" s="38"/>
      <c r="F298" s="253" t="s">
        <v>1506</v>
      </c>
      <c r="G298" s="38"/>
      <c r="H298" s="38"/>
      <c r="I298" s="254"/>
      <c r="J298" s="38"/>
      <c r="K298" s="38"/>
      <c r="L298" s="41"/>
      <c r="M298" s="255"/>
      <c r="N298" s="256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1198</v>
      </c>
      <c r="AU298" s="19" t="s">
        <v>83</v>
      </c>
    </row>
    <row r="299" spans="1:65" s="2" customFormat="1" ht="33" customHeight="1">
      <c r="A299" s="36"/>
      <c r="B299" s="37"/>
      <c r="C299" s="227" t="s">
        <v>710</v>
      </c>
      <c r="D299" s="227" t="s">
        <v>465</v>
      </c>
      <c r="E299" s="228" t="s">
        <v>1507</v>
      </c>
      <c r="F299" s="229" t="s">
        <v>1508</v>
      </c>
      <c r="G299" s="230" t="s">
        <v>422</v>
      </c>
      <c r="H299" s="231">
        <v>11</v>
      </c>
      <c r="I299" s="232"/>
      <c r="J299" s="233">
        <f>ROUND(I299*H299,2)</f>
        <v>0</v>
      </c>
      <c r="K299" s="229" t="s">
        <v>1297</v>
      </c>
      <c r="L299" s="234"/>
      <c r="M299" s="235" t="s">
        <v>19</v>
      </c>
      <c r="N299" s="236" t="s">
        <v>47</v>
      </c>
      <c r="O299" s="66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468</v>
      </c>
      <c r="AT299" s="192" t="s">
        <v>465</v>
      </c>
      <c r="AU299" s="192" t="s">
        <v>83</v>
      </c>
      <c r="AY299" s="19" t="s">
        <v>381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83</v>
      </c>
      <c r="BK299" s="193">
        <f>ROUND(I299*H299,2)</f>
        <v>0</v>
      </c>
      <c r="BL299" s="19" t="s">
        <v>454</v>
      </c>
      <c r="BM299" s="192" t="s">
        <v>1492</v>
      </c>
    </row>
    <row r="300" spans="1:65" s="2" customFormat="1" ht="29.25">
      <c r="A300" s="36"/>
      <c r="B300" s="37"/>
      <c r="C300" s="38"/>
      <c r="D300" s="196" t="s">
        <v>1198</v>
      </c>
      <c r="E300" s="38"/>
      <c r="F300" s="253" t="s">
        <v>1506</v>
      </c>
      <c r="G300" s="38"/>
      <c r="H300" s="38"/>
      <c r="I300" s="254"/>
      <c r="J300" s="38"/>
      <c r="K300" s="38"/>
      <c r="L300" s="41"/>
      <c r="M300" s="255"/>
      <c r="N300" s="256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1198</v>
      </c>
      <c r="AU300" s="19" t="s">
        <v>83</v>
      </c>
    </row>
    <row r="301" spans="1:65" s="2" customFormat="1" ht="33" customHeight="1">
      <c r="A301" s="36"/>
      <c r="B301" s="37"/>
      <c r="C301" s="227" t="s">
        <v>716</v>
      </c>
      <c r="D301" s="227" t="s">
        <v>465</v>
      </c>
      <c r="E301" s="228" t="s">
        <v>1510</v>
      </c>
      <c r="F301" s="229" t="s">
        <v>1511</v>
      </c>
      <c r="G301" s="230" t="s">
        <v>422</v>
      </c>
      <c r="H301" s="231">
        <v>15</v>
      </c>
      <c r="I301" s="232"/>
      <c r="J301" s="233">
        <f>ROUND(I301*H301,2)</f>
        <v>0</v>
      </c>
      <c r="K301" s="229" t="s">
        <v>1297</v>
      </c>
      <c r="L301" s="234"/>
      <c r="M301" s="235" t="s">
        <v>19</v>
      </c>
      <c r="N301" s="236" t="s">
        <v>47</v>
      </c>
      <c r="O301" s="6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468</v>
      </c>
      <c r="AT301" s="192" t="s">
        <v>465</v>
      </c>
      <c r="AU301" s="192" t="s">
        <v>83</v>
      </c>
      <c r="AY301" s="19" t="s">
        <v>381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83</v>
      </c>
      <c r="BK301" s="193">
        <f>ROUND(I301*H301,2)</f>
        <v>0</v>
      </c>
      <c r="BL301" s="19" t="s">
        <v>454</v>
      </c>
      <c r="BM301" s="192" t="s">
        <v>1496</v>
      </c>
    </row>
    <row r="302" spans="1:65" s="2" customFormat="1" ht="29.25">
      <c r="A302" s="36"/>
      <c r="B302" s="37"/>
      <c r="C302" s="38"/>
      <c r="D302" s="196" t="s">
        <v>1198</v>
      </c>
      <c r="E302" s="38"/>
      <c r="F302" s="253" t="s">
        <v>1506</v>
      </c>
      <c r="G302" s="38"/>
      <c r="H302" s="38"/>
      <c r="I302" s="254"/>
      <c r="J302" s="38"/>
      <c r="K302" s="38"/>
      <c r="L302" s="41"/>
      <c r="M302" s="255"/>
      <c r="N302" s="256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1198</v>
      </c>
      <c r="AU302" s="19" t="s">
        <v>83</v>
      </c>
    </row>
    <row r="303" spans="1:65" s="2" customFormat="1" ht="24.2" customHeight="1">
      <c r="A303" s="36"/>
      <c r="B303" s="37"/>
      <c r="C303" s="181" t="s">
        <v>722</v>
      </c>
      <c r="D303" s="181" t="s">
        <v>384</v>
      </c>
      <c r="E303" s="182" t="s">
        <v>1516</v>
      </c>
      <c r="F303" s="183" t="s">
        <v>1517</v>
      </c>
      <c r="G303" s="184" t="s">
        <v>422</v>
      </c>
      <c r="H303" s="185">
        <v>14</v>
      </c>
      <c r="I303" s="186"/>
      <c r="J303" s="187">
        <f>ROUND(I303*H303,2)</f>
        <v>0</v>
      </c>
      <c r="K303" s="183" t="s">
        <v>1297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454</v>
      </c>
      <c r="AT303" s="192" t="s">
        <v>384</v>
      </c>
      <c r="AU303" s="192" t="s">
        <v>83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454</v>
      </c>
      <c r="BM303" s="192" t="s">
        <v>1499</v>
      </c>
    </row>
    <row r="304" spans="1:65" s="14" customFormat="1">
      <c r="B304" s="205"/>
      <c r="C304" s="206"/>
      <c r="D304" s="196" t="s">
        <v>391</v>
      </c>
      <c r="E304" s="207" t="s">
        <v>19</v>
      </c>
      <c r="F304" s="208" t="s">
        <v>2643</v>
      </c>
      <c r="G304" s="206"/>
      <c r="H304" s="209">
        <v>14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391</v>
      </c>
      <c r="AU304" s="215" t="s">
        <v>83</v>
      </c>
      <c r="AV304" s="14" t="s">
        <v>85</v>
      </c>
      <c r="AW304" s="14" t="s">
        <v>37</v>
      </c>
      <c r="AX304" s="14" t="s">
        <v>76</v>
      </c>
      <c r="AY304" s="215" t="s">
        <v>381</v>
      </c>
    </row>
    <row r="305" spans="1:65" s="15" customFormat="1">
      <c r="B305" s="216"/>
      <c r="C305" s="217"/>
      <c r="D305" s="196" t="s">
        <v>391</v>
      </c>
      <c r="E305" s="218" t="s">
        <v>19</v>
      </c>
      <c r="F305" s="219" t="s">
        <v>394</v>
      </c>
      <c r="G305" s="217"/>
      <c r="H305" s="220">
        <v>14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391</v>
      </c>
      <c r="AU305" s="226" t="s">
        <v>83</v>
      </c>
      <c r="AV305" s="15" t="s">
        <v>389</v>
      </c>
      <c r="AW305" s="15" t="s">
        <v>37</v>
      </c>
      <c r="AX305" s="15" t="s">
        <v>83</v>
      </c>
      <c r="AY305" s="226" t="s">
        <v>381</v>
      </c>
    </row>
    <row r="306" spans="1:65" s="2" customFormat="1" ht="24.2" customHeight="1">
      <c r="A306" s="36"/>
      <c r="B306" s="37"/>
      <c r="C306" s="181" t="s">
        <v>726</v>
      </c>
      <c r="D306" s="181" t="s">
        <v>384</v>
      </c>
      <c r="E306" s="182" t="s">
        <v>1520</v>
      </c>
      <c r="F306" s="183" t="s">
        <v>1521</v>
      </c>
      <c r="G306" s="184" t="s">
        <v>422</v>
      </c>
      <c r="H306" s="185">
        <v>12</v>
      </c>
      <c r="I306" s="186"/>
      <c r="J306" s="187">
        <f t="shared" ref="J306:J313" si="10">ROUND(I306*H306,2)</f>
        <v>0</v>
      </c>
      <c r="K306" s="183" t="s">
        <v>1297</v>
      </c>
      <c r="L306" s="41"/>
      <c r="M306" s="188" t="s">
        <v>19</v>
      </c>
      <c r="N306" s="189" t="s">
        <v>47</v>
      </c>
      <c r="O306" s="66"/>
      <c r="P306" s="190">
        <f t="shared" ref="P306:P313" si="11">O306*H306</f>
        <v>0</v>
      </c>
      <c r="Q306" s="190">
        <v>0</v>
      </c>
      <c r="R306" s="190">
        <f t="shared" ref="R306:R313" si="12">Q306*H306</f>
        <v>0</v>
      </c>
      <c r="S306" s="190">
        <v>0</v>
      </c>
      <c r="T306" s="191">
        <f t="shared" ref="T306:T313" si="13"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454</v>
      </c>
      <c r="AT306" s="192" t="s">
        <v>384</v>
      </c>
      <c r="AU306" s="192" t="s">
        <v>83</v>
      </c>
      <c r="AY306" s="19" t="s">
        <v>381</v>
      </c>
      <c r="BE306" s="193">
        <f t="shared" ref="BE306:BE313" si="14">IF(N306="základní",J306,0)</f>
        <v>0</v>
      </c>
      <c r="BF306" s="193">
        <f t="shared" ref="BF306:BF313" si="15">IF(N306="snížená",J306,0)</f>
        <v>0</v>
      </c>
      <c r="BG306" s="193">
        <f t="shared" ref="BG306:BG313" si="16">IF(N306="zákl. přenesená",J306,0)</f>
        <v>0</v>
      </c>
      <c r="BH306" s="193">
        <f t="shared" ref="BH306:BH313" si="17">IF(N306="sníž. přenesená",J306,0)</f>
        <v>0</v>
      </c>
      <c r="BI306" s="193">
        <f t="shared" ref="BI306:BI313" si="18">IF(N306="nulová",J306,0)</f>
        <v>0</v>
      </c>
      <c r="BJ306" s="19" t="s">
        <v>83</v>
      </c>
      <c r="BK306" s="193">
        <f t="shared" ref="BK306:BK313" si="19">ROUND(I306*H306,2)</f>
        <v>0</v>
      </c>
      <c r="BL306" s="19" t="s">
        <v>454</v>
      </c>
      <c r="BM306" s="192" t="s">
        <v>1502</v>
      </c>
    </row>
    <row r="307" spans="1:65" s="2" customFormat="1" ht="16.5" customHeight="1">
      <c r="A307" s="36"/>
      <c r="B307" s="37"/>
      <c r="C307" s="181" t="s">
        <v>730</v>
      </c>
      <c r="D307" s="181" t="s">
        <v>384</v>
      </c>
      <c r="E307" s="182" t="s">
        <v>1524</v>
      </c>
      <c r="F307" s="183" t="s">
        <v>1525</v>
      </c>
      <c r="G307" s="184" t="s">
        <v>431</v>
      </c>
      <c r="H307" s="185">
        <v>19</v>
      </c>
      <c r="I307" s="186"/>
      <c r="J307" s="187">
        <f t="shared" si="10"/>
        <v>0</v>
      </c>
      <c r="K307" s="183" t="s">
        <v>1297</v>
      </c>
      <c r="L307" s="41"/>
      <c r="M307" s="188" t="s">
        <v>19</v>
      </c>
      <c r="N307" s="189" t="s">
        <v>47</v>
      </c>
      <c r="O307" s="66"/>
      <c r="P307" s="190">
        <f t="shared" si="11"/>
        <v>0</v>
      </c>
      <c r="Q307" s="190">
        <v>0</v>
      </c>
      <c r="R307" s="190">
        <f t="shared" si="12"/>
        <v>0</v>
      </c>
      <c r="S307" s="190">
        <v>0</v>
      </c>
      <c r="T307" s="191">
        <f t="shared" si="1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83</v>
      </c>
      <c r="AY307" s="19" t="s">
        <v>381</v>
      </c>
      <c r="BE307" s="193">
        <f t="shared" si="14"/>
        <v>0</v>
      </c>
      <c r="BF307" s="193">
        <f t="shared" si="15"/>
        <v>0</v>
      </c>
      <c r="BG307" s="193">
        <f t="shared" si="16"/>
        <v>0</v>
      </c>
      <c r="BH307" s="193">
        <f t="shared" si="17"/>
        <v>0</v>
      </c>
      <c r="BI307" s="193">
        <f t="shared" si="18"/>
        <v>0</v>
      </c>
      <c r="BJ307" s="19" t="s">
        <v>83</v>
      </c>
      <c r="BK307" s="193">
        <f t="shared" si="19"/>
        <v>0</v>
      </c>
      <c r="BL307" s="19" t="s">
        <v>454</v>
      </c>
      <c r="BM307" s="192" t="s">
        <v>1505</v>
      </c>
    </row>
    <row r="308" spans="1:65" s="2" customFormat="1" ht="24.2" customHeight="1">
      <c r="A308" s="36"/>
      <c r="B308" s="37"/>
      <c r="C308" s="181" t="s">
        <v>734</v>
      </c>
      <c r="D308" s="181" t="s">
        <v>384</v>
      </c>
      <c r="E308" s="182" t="s">
        <v>1527</v>
      </c>
      <c r="F308" s="183" t="s">
        <v>1528</v>
      </c>
      <c r="G308" s="184" t="s">
        <v>431</v>
      </c>
      <c r="H308" s="185">
        <v>1</v>
      </c>
      <c r="I308" s="186"/>
      <c r="J308" s="187">
        <f t="shared" si="10"/>
        <v>0</v>
      </c>
      <c r="K308" s="183" t="s">
        <v>1297</v>
      </c>
      <c r="L308" s="41"/>
      <c r="M308" s="188" t="s">
        <v>19</v>
      </c>
      <c r="N308" s="189" t="s">
        <v>47</v>
      </c>
      <c r="O308" s="66"/>
      <c r="P308" s="190">
        <f t="shared" si="11"/>
        <v>0</v>
      </c>
      <c r="Q308" s="190">
        <v>0</v>
      </c>
      <c r="R308" s="190">
        <f t="shared" si="12"/>
        <v>0</v>
      </c>
      <c r="S308" s="190">
        <v>0</v>
      </c>
      <c r="T308" s="191">
        <f t="shared" si="1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454</v>
      </c>
      <c r="AT308" s="192" t="s">
        <v>384</v>
      </c>
      <c r="AU308" s="192" t="s">
        <v>83</v>
      </c>
      <c r="AY308" s="19" t="s">
        <v>381</v>
      </c>
      <c r="BE308" s="193">
        <f t="shared" si="14"/>
        <v>0</v>
      </c>
      <c r="BF308" s="193">
        <f t="shared" si="15"/>
        <v>0</v>
      </c>
      <c r="BG308" s="193">
        <f t="shared" si="16"/>
        <v>0</v>
      </c>
      <c r="BH308" s="193">
        <f t="shared" si="17"/>
        <v>0</v>
      </c>
      <c r="BI308" s="193">
        <f t="shared" si="18"/>
        <v>0</v>
      </c>
      <c r="BJ308" s="19" t="s">
        <v>83</v>
      </c>
      <c r="BK308" s="193">
        <f t="shared" si="19"/>
        <v>0</v>
      </c>
      <c r="BL308" s="19" t="s">
        <v>454</v>
      </c>
      <c r="BM308" s="192" t="s">
        <v>1509</v>
      </c>
    </row>
    <row r="309" spans="1:65" s="2" customFormat="1" ht="24.2" customHeight="1">
      <c r="A309" s="36"/>
      <c r="B309" s="37"/>
      <c r="C309" s="181" t="s">
        <v>740</v>
      </c>
      <c r="D309" s="181" t="s">
        <v>384</v>
      </c>
      <c r="E309" s="182" t="s">
        <v>2644</v>
      </c>
      <c r="F309" s="183" t="s">
        <v>2645</v>
      </c>
      <c r="G309" s="184" t="s">
        <v>431</v>
      </c>
      <c r="H309" s="185">
        <v>2</v>
      </c>
      <c r="I309" s="186"/>
      <c r="J309" s="187">
        <f t="shared" si="10"/>
        <v>0</v>
      </c>
      <c r="K309" s="183" t="s">
        <v>1297</v>
      </c>
      <c r="L309" s="41"/>
      <c r="M309" s="188" t="s">
        <v>19</v>
      </c>
      <c r="N309" s="189" t="s">
        <v>47</v>
      </c>
      <c r="O309" s="66"/>
      <c r="P309" s="190">
        <f t="shared" si="11"/>
        <v>0</v>
      </c>
      <c r="Q309" s="190">
        <v>0</v>
      </c>
      <c r="R309" s="190">
        <f t="shared" si="12"/>
        <v>0</v>
      </c>
      <c r="S309" s="190">
        <v>0</v>
      </c>
      <c r="T309" s="191">
        <f t="shared" si="1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 t="shared" si="14"/>
        <v>0</v>
      </c>
      <c r="BF309" s="193">
        <f t="shared" si="15"/>
        <v>0</v>
      </c>
      <c r="BG309" s="193">
        <f t="shared" si="16"/>
        <v>0</v>
      </c>
      <c r="BH309" s="193">
        <f t="shared" si="17"/>
        <v>0</v>
      </c>
      <c r="BI309" s="193">
        <f t="shared" si="18"/>
        <v>0</v>
      </c>
      <c r="BJ309" s="19" t="s">
        <v>83</v>
      </c>
      <c r="BK309" s="193">
        <f t="shared" si="19"/>
        <v>0</v>
      </c>
      <c r="BL309" s="19" t="s">
        <v>454</v>
      </c>
      <c r="BM309" s="192" t="s">
        <v>1512</v>
      </c>
    </row>
    <row r="310" spans="1:65" s="2" customFormat="1" ht="33" customHeight="1">
      <c r="A310" s="36"/>
      <c r="B310" s="37"/>
      <c r="C310" s="181" t="s">
        <v>745</v>
      </c>
      <c r="D310" s="181" t="s">
        <v>384</v>
      </c>
      <c r="E310" s="182" t="s">
        <v>2646</v>
      </c>
      <c r="F310" s="183" t="s">
        <v>2647</v>
      </c>
      <c r="G310" s="184" t="s">
        <v>431</v>
      </c>
      <c r="H310" s="185">
        <v>2</v>
      </c>
      <c r="I310" s="186"/>
      <c r="J310" s="187">
        <f t="shared" si="10"/>
        <v>0</v>
      </c>
      <c r="K310" s="183" t="s">
        <v>1297</v>
      </c>
      <c r="L310" s="41"/>
      <c r="M310" s="188" t="s">
        <v>19</v>
      </c>
      <c r="N310" s="189" t="s">
        <v>47</v>
      </c>
      <c r="O310" s="66"/>
      <c r="P310" s="190">
        <f t="shared" si="11"/>
        <v>0</v>
      </c>
      <c r="Q310" s="190">
        <v>0</v>
      </c>
      <c r="R310" s="190">
        <f t="shared" si="12"/>
        <v>0</v>
      </c>
      <c r="S310" s="190">
        <v>0</v>
      </c>
      <c r="T310" s="191">
        <f t="shared" si="1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83</v>
      </c>
      <c r="AY310" s="19" t="s">
        <v>381</v>
      </c>
      <c r="BE310" s="193">
        <f t="shared" si="14"/>
        <v>0</v>
      </c>
      <c r="BF310" s="193">
        <f t="shared" si="15"/>
        <v>0</v>
      </c>
      <c r="BG310" s="193">
        <f t="shared" si="16"/>
        <v>0</v>
      </c>
      <c r="BH310" s="193">
        <f t="shared" si="17"/>
        <v>0</v>
      </c>
      <c r="BI310" s="193">
        <f t="shared" si="18"/>
        <v>0</v>
      </c>
      <c r="BJ310" s="19" t="s">
        <v>83</v>
      </c>
      <c r="BK310" s="193">
        <f t="shared" si="19"/>
        <v>0</v>
      </c>
      <c r="BL310" s="19" t="s">
        <v>454</v>
      </c>
      <c r="BM310" s="192" t="s">
        <v>1515</v>
      </c>
    </row>
    <row r="311" spans="1:65" s="2" customFormat="1" ht="33" customHeight="1">
      <c r="A311" s="36"/>
      <c r="B311" s="37"/>
      <c r="C311" s="181" t="s">
        <v>751</v>
      </c>
      <c r="D311" s="181" t="s">
        <v>384</v>
      </c>
      <c r="E311" s="182" t="s">
        <v>2648</v>
      </c>
      <c r="F311" s="183" t="s">
        <v>2649</v>
      </c>
      <c r="G311" s="184" t="s">
        <v>431</v>
      </c>
      <c r="H311" s="185">
        <v>1</v>
      </c>
      <c r="I311" s="186"/>
      <c r="J311" s="187">
        <f t="shared" si="10"/>
        <v>0</v>
      </c>
      <c r="K311" s="183" t="s">
        <v>1297</v>
      </c>
      <c r="L311" s="41"/>
      <c r="M311" s="188" t="s">
        <v>19</v>
      </c>
      <c r="N311" s="189" t="s">
        <v>47</v>
      </c>
      <c r="O311" s="66"/>
      <c r="P311" s="190">
        <f t="shared" si="11"/>
        <v>0</v>
      </c>
      <c r="Q311" s="190">
        <v>0</v>
      </c>
      <c r="R311" s="190">
        <f t="shared" si="12"/>
        <v>0</v>
      </c>
      <c r="S311" s="190">
        <v>0</v>
      </c>
      <c r="T311" s="191">
        <f t="shared" si="1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83</v>
      </c>
      <c r="AY311" s="19" t="s">
        <v>381</v>
      </c>
      <c r="BE311" s="193">
        <f t="shared" si="14"/>
        <v>0</v>
      </c>
      <c r="BF311" s="193">
        <f t="shared" si="15"/>
        <v>0</v>
      </c>
      <c r="BG311" s="193">
        <f t="shared" si="16"/>
        <v>0</v>
      </c>
      <c r="BH311" s="193">
        <f t="shared" si="17"/>
        <v>0</v>
      </c>
      <c r="BI311" s="193">
        <f t="shared" si="18"/>
        <v>0</v>
      </c>
      <c r="BJ311" s="19" t="s">
        <v>83</v>
      </c>
      <c r="BK311" s="193">
        <f t="shared" si="19"/>
        <v>0</v>
      </c>
      <c r="BL311" s="19" t="s">
        <v>454</v>
      </c>
      <c r="BM311" s="192" t="s">
        <v>1518</v>
      </c>
    </row>
    <row r="312" spans="1:65" s="2" customFormat="1" ht="49.15" customHeight="1">
      <c r="A312" s="36"/>
      <c r="B312" s="37"/>
      <c r="C312" s="181" t="s">
        <v>756</v>
      </c>
      <c r="D312" s="181" t="s">
        <v>384</v>
      </c>
      <c r="E312" s="182" t="s">
        <v>1539</v>
      </c>
      <c r="F312" s="183" t="s">
        <v>1540</v>
      </c>
      <c r="G312" s="184" t="s">
        <v>431</v>
      </c>
      <c r="H312" s="185">
        <v>1</v>
      </c>
      <c r="I312" s="186"/>
      <c r="J312" s="187">
        <f t="shared" si="10"/>
        <v>0</v>
      </c>
      <c r="K312" s="183" t="s">
        <v>1297</v>
      </c>
      <c r="L312" s="41"/>
      <c r="M312" s="188" t="s">
        <v>19</v>
      </c>
      <c r="N312" s="189" t="s">
        <v>47</v>
      </c>
      <c r="O312" s="66"/>
      <c r="P312" s="190">
        <f t="shared" si="11"/>
        <v>0</v>
      </c>
      <c r="Q312" s="190">
        <v>0</v>
      </c>
      <c r="R312" s="190">
        <f t="shared" si="12"/>
        <v>0</v>
      </c>
      <c r="S312" s="190">
        <v>0</v>
      </c>
      <c r="T312" s="191">
        <f t="shared" si="1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454</v>
      </c>
      <c r="AT312" s="192" t="s">
        <v>384</v>
      </c>
      <c r="AU312" s="192" t="s">
        <v>83</v>
      </c>
      <c r="AY312" s="19" t="s">
        <v>381</v>
      </c>
      <c r="BE312" s="193">
        <f t="shared" si="14"/>
        <v>0</v>
      </c>
      <c r="BF312" s="193">
        <f t="shared" si="15"/>
        <v>0</v>
      </c>
      <c r="BG312" s="193">
        <f t="shared" si="16"/>
        <v>0</v>
      </c>
      <c r="BH312" s="193">
        <f t="shared" si="17"/>
        <v>0</v>
      </c>
      <c r="BI312" s="193">
        <f t="shared" si="18"/>
        <v>0</v>
      </c>
      <c r="BJ312" s="19" t="s">
        <v>83</v>
      </c>
      <c r="BK312" s="193">
        <f t="shared" si="19"/>
        <v>0</v>
      </c>
      <c r="BL312" s="19" t="s">
        <v>454</v>
      </c>
      <c r="BM312" s="192" t="s">
        <v>1522</v>
      </c>
    </row>
    <row r="313" spans="1:65" s="2" customFormat="1" ht="16.5" customHeight="1">
      <c r="A313" s="36"/>
      <c r="B313" s="37"/>
      <c r="C313" s="181" t="s">
        <v>762</v>
      </c>
      <c r="D313" s="181" t="s">
        <v>384</v>
      </c>
      <c r="E313" s="182" t="s">
        <v>1542</v>
      </c>
      <c r="F313" s="183" t="s">
        <v>1543</v>
      </c>
      <c r="G313" s="184" t="s">
        <v>422</v>
      </c>
      <c r="H313" s="185">
        <v>59</v>
      </c>
      <c r="I313" s="186"/>
      <c r="J313" s="187">
        <f t="shared" si="10"/>
        <v>0</v>
      </c>
      <c r="K313" s="183" t="s">
        <v>1297</v>
      </c>
      <c r="L313" s="41"/>
      <c r="M313" s="188" t="s">
        <v>19</v>
      </c>
      <c r="N313" s="189" t="s">
        <v>47</v>
      </c>
      <c r="O313" s="66"/>
      <c r="P313" s="190">
        <f t="shared" si="11"/>
        <v>0</v>
      </c>
      <c r="Q313" s="190">
        <v>0</v>
      </c>
      <c r="R313" s="190">
        <f t="shared" si="12"/>
        <v>0</v>
      </c>
      <c r="S313" s="190">
        <v>0</v>
      </c>
      <c r="T313" s="191">
        <f t="shared" si="1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454</v>
      </c>
      <c r="AT313" s="192" t="s">
        <v>384</v>
      </c>
      <c r="AU313" s="192" t="s">
        <v>83</v>
      </c>
      <c r="AY313" s="19" t="s">
        <v>381</v>
      </c>
      <c r="BE313" s="193">
        <f t="shared" si="14"/>
        <v>0</v>
      </c>
      <c r="BF313" s="193">
        <f t="shared" si="15"/>
        <v>0</v>
      </c>
      <c r="BG313" s="193">
        <f t="shared" si="16"/>
        <v>0</v>
      </c>
      <c r="BH313" s="193">
        <f t="shared" si="17"/>
        <v>0</v>
      </c>
      <c r="BI313" s="193">
        <f t="shared" si="18"/>
        <v>0</v>
      </c>
      <c r="BJ313" s="19" t="s">
        <v>83</v>
      </c>
      <c r="BK313" s="193">
        <f t="shared" si="19"/>
        <v>0</v>
      </c>
      <c r="BL313" s="19" t="s">
        <v>454</v>
      </c>
      <c r="BM313" s="192" t="s">
        <v>1526</v>
      </c>
    </row>
    <row r="314" spans="1:65" s="2" customFormat="1" ht="19.5">
      <c r="A314" s="36"/>
      <c r="B314" s="37"/>
      <c r="C314" s="38"/>
      <c r="D314" s="196" t="s">
        <v>1198</v>
      </c>
      <c r="E314" s="38"/>
      <c r="F314" s="253" t="s">
        <v>1545</v>
      </c>
      <c r="G314" s="38"/>
      <c r="H314" s="38"/>
      <c r="I314" s="254"/>
      <c r="J314" s="38"/>
      <c r="K314" s="38"/>
      <c r="L314" s="41"/>
      <c r="M314" s="255"/>
      <c r="N314" s="256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1198</v>
      </c>
      <c r="AU314" s="19" t="s">
        <v>83</v>
      </c>
    </row>
    <row r="315" spans="1:65" s="14" customFormat="1">
      <c r="B315" s="205"/>
      <c r="C315" s="206"/>
      <c r="D315" s="196" t="s">
        <v>391</v>
      </c>
      <c r="E315" s="207" t="s">
        <v>19</v>
      </c>
      <c r="F315" s="208" t="s">
        <v>2650</v>
      </c>
      <c r="G315" s="206"/>
      <c r="H315" s="209">
        <v>59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391</v>
      </c>
      <c r="AU315" s="215" t="s">
        <v>83</v>
      </c>
      <c r="AV315" s="14" t="s">
        <v>85</v>
      </c>
      <c r="AW315" s="14" t="s">
        <v>37</v>
      </c>
      <c r="AX315" s="14" t="s">
        <v>76</v>
      </c>
      <c r="AY315" s="215" t="s">
        <v>381</v>
      </c>
    </row>
    <row r="316" spans="1:65" s="15" customFormat="1">
      <c r="B316" s="216"/>
      <c r="C316" s="217"/>
      <c r="D316" s="196" t="s">
        <v>391</v>
      </c>
      <c r="E316" s="218" t="s">
        <v>19</v>
      </c>
      <c r="F316" s="219" t="s">
        <v>394</v>
      </c>
      <c r="G316" s="217"/>
      <c r="H316" s="220">
        <v>59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391</v>
      </c>
      <c r="AU316" s="226" t="s">
        <v>83</v>
      </c>
      <c r="AV316" s="15" t="s">
        <v>389</v>
      </c>
      <c r="AW316" s="15" t="s">
        <v>37</v>
      </c>
      <c r="AX316" s="15" t="s">
        <v>83</v>
      </c>
      <c r="AY316" s="226" t="s">
        <v>381</v>
      </c>
    </row>
    <row r="317" spans="1:65" s="2" customFormat="1" ht="21.75" customHeight="1">
      <c r="A317" s="36"/>
      <c r="B317" s="37"/>
      <c r="C317" s="181" t="s">
        <v>768</v>
      </c>
      <c r="D317" s="181" t="s">
        <v>384</v>
      </c>
      <c r="E317" s="182" t="s">
        <v>1550</v>
      </c>
      <c r="F317" s="183" t="s">
        <v>1551</v>
      </c>
      <c r="G317" s="184" t="s">
        <v>422</v>
      </c>
      <c r="H317" s="185">
        <v>59</v>
      </c>
      <c r="I317" s="186"/>
      <c r="J317" s="187">
        <f>ROUND(I317*H317,2)</f>
        <v>0</v>
      </c>
      <c r="K317" s="183" t="s">
        <v>1297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454</v>
      </c>
      <c r="AT317" s="192" t="s">
        <v>384</v>
      </c>
      <c r="AU317" s="192" t="s">
        <v>83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454</v>
      </c>
      <c r="BM317" s="192" t="s">
        <v>1529</v>
      </c>
    </row>
    <row r="318" spans="1:65" s="2" customFormat="1" ht="19.5">
      <c r="A318" s="36"/>
      <c r="B318" s="37"/>
      <c r="C318" s="38"/>
      <c r="D318" s="196" t="s">
        <v>1198</v>
      </c>
      <c r="E318" s="38"/>
      <c r="F318" s="253" t="s">
        <v>1553</v>
      </c>
      <c r="G318" s="38"/>
      <c r="H318" s="38"/>
      <c r="I318" s="254"/>
      <c r="J318" s="38"/>
      <c r="K318" s="38"/>
      <c r="L318" s="41"/>
      <c r="M318" s="255"/>
      <c r="N318" s="256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1198</v>
      </c>
      <c r="AU318" s="19" t="s">
        <v>83</v>
      </c>
    </row>
    <row r="319" spans="1:65" s="2" customFormat="1" ht="24.2" customHeight="1">
      <c r="A319" s="36"/>
      <c r="B319" s="37"/>
      <c r="C319" s="181" t="s">
        <v>773</v>
      </c>
      <c r="D319" s="181" t="s">
        <v>384</v>
      </c>
      <c r="E319" s="182" t="s">
        <v>1628</v>
      </c>
      <c r="F319" s="183" t="s">
        <v>1629</v>
      </c>
      <c r="G319" s="184" t="s">
        <v>431</v>
      </c>
      <c r="H319" s="185">
        <v>1</v>
      </c>
      <c r="I319" s="186"/>
      <c r="J319" s="187">
        <f t="shared" ref="J319:J324" si="20">ROUND(I319*H319,2)</f>
        <v>0</v>
      </c>
      <c r="K319" s="183" t="s">
        <v>1297</v>
      </c>
      <c r="L319" s="41"/>
      <c r="M319" s="188" t="s">
        <v>19</v>
      </c>
      <c r="N319" s="189" t="s">
        <v>47</v>
      </c>
      <c r="O319" s="66"/>
      <c r="P319" s="190">
        <f t="shared" ref="P319:P324" si="21">O319*H319</f>
        <v>0</v>
      </c>
      <c r="Q319" s="190">
        <v>0</v>
      </c>
      <c r="R319" s="190">
        <f t="shared" ref="R319:R324" si="22">Q319*H319</f>
        <v>0</v>
      </c>
      <c r="S319" s="190">
        <v>0</v>
      </c>
      <c r="T319" s="191">
        <f t="shared" ref="T319:T324" si="23"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83</v>
      </c>
      <c r="AY319" s="19" t="s">
        <v>381</v>
      </c>
      <c r="BE319" s="193">
        <f t="shared" ref="BE319:BE324" si="24">IF(N319="základní",J319,0)</f>
        <v>0</v>
      </c>
      <c r="BF319" s="193">
        <f t="shared" ref="BF319:BF324" si="25">IF(N319="snížená",J319,0)</f>
        <v>0</v>
      </c>
      <c r="BG319" s="193">
        <f t="shared" ref="BG319:BG324" si="26">IF(N319="zákl. přenesená",J319,0)</f>
        <v>0</v>
      </c>
      <c r="BH319" s="193">
        <f t="shared" ref="BH319:BH324" si="27">IF(N319="sníž. přenesená",J319,0)</f>
        <v>0</v>
      </c>
      <c r="BI319" s="193">
        <f t="shared" ref="BI319:BI324" si="28">IF(N319="nulová",J319,0)</f>
        <v>0</v>
      </c>
      <c r="BJ319" s="19" t="s">
        <v>83</v>
      </c>
      <c r="BK319" s="193">
        <f t="shared" ref="BK319:BK324" si="29">ROUND(I319*H319,2)</f>
        <v>0</v>
      </c>
      <c r="BL319" s="19" t="s">
        <v>454</v>
      </c>
      <c r="BM319" s="192" t="s">
        <v>1532</v>
      </c>
    </row>
    <row r="320" spans="1:65" s="2" customFormat="1" ht="16.5" customHeight="1">
      <c r="A320" s="36"/>
      <c r="B320" s="37"/>
      <c r="C320" s="181" t="s">
        <v>781</v>
      </c>
      <c r="D320" s="181" t="s">
        <v>384</v>
      </c>
      <c r="E320" s="182" t="s">
        <v>1555</v>
      </c>
      <c r="F320" s="183" t="s">
        <v>1556</v>
      </c>
      <c r="G320" s="184" t="s">
        <v>1557</v>
      </c>
      <c r="H320" s="185">
        <v>1</v>
      </c>
      <c r="I320" s="186"/>
      <c r="J320" s="187">
        <f t="shared" si="20"/>
        <v>0</v>
      </c>
      <c r="K320" s="183" t="s">
        <v>1390</v>
      </c>
      <c r="L320" s="41"/>
      <c r="M320" s="188" t="s">
        <v>19</v>
      </c>
      <c r="N320" s="189" t="s">
        <v>47</v>
      </c>
      <c r="O320" s="66"/>
      <c r="P320" s="190">
        <f t="shared" si="21"/>
        <v>0</v>
      </c>
      <c r="Q320" s="190">
        <v>0</v>
      </c>
      <c r="R320" s="190">
        <f t="shared" si="22"/>
        <v>0</v>
      </c>
      <c r="S320" s="190">
        <v>0</v>
      </c>
      <c r="T320" s="191">
        <f t="shared" si="2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454</v>
      </c>
      <c r="AT320" s="192" t="s">
        <v>384</v>
      </c>
      <c r="AU320" s="192" t="s">
        <v>83</v>
      </c>
      <c r="AY320" s="19" t="s">
        <v>381</v>
      </c>
      <c r="BE320" s="193">
        <f t="shared" si="24"/>
        <v>0</v>
      </c>
      <c r="BF320" s="193">
        <f t="shared" si="25"/>
        <v>0</v>
      </c>
      <c r="BG320" s="193">
        <f t="shared" si="26"/>
        <v>0</v>
      </c>
      <c r="BH320" s="193">
        <f t="shared" si="27"/>
        <v>0</v>
      </c>
      <c r="BI320" s="193">
        <f t="shared" si="28"/>
        <v>0</v>
      </c>
      <c r="BJ320" s="19" t="s">
        <v>83</v>
      </c>
      <c r="BK320" s="193">
        <f t="shared" si="29"/>
        <v>0</v>
      </c>
      <c r="BL320" s="19" t="s">
        <v>454</v>
      </c>
      <c r="BM320" s="192" t="s">
        <v>1535</v>
      </c>
    </row>
    <row r="321" spans="1:65" s="2" customFormat="1" ht="66.75" customHeight="1">
      <c r="A321" s="36"/>
      <c r="B321" s="37"/>
      <c r="C321" s="227" t="s">
        <v>786</v>
      </c>
      <c r="D321" s="227" t="s">
        <v>465</v>
      </c>
      <c r="E321" s="228" t="s">
        <v>1559</v>
      </c>
      <c r="F321" s="229" t="s">
        <v>1560</v>
      </c>
      <c r="G321" s="230" t="s">
        <v>422</v>
      </c>
      <c r="H321" s="231">
        <v>7</v>
      </c>
      <c r="I321" s="232"/>
      <c r="J321" s="233">
        <f t="shared" si="20"/>
        <v>0</v>
      </c>
      <c r="K321" s="229" t="s">
        <v>1297</v>
      </c>
      <c r="L321" s="234"/>
      <c r="M321" s="235" t="s">
        <v>19</v>
      </c>
      <c r="N321" s="236" t="s">
        <v>47</v>
      </c>
      <c r="O321" s="66"/>
      <c r="P321" s="190">
        <f t="shared" si="21"/>
        <v>0</v>
      </c>
      <c r="Q321" s="190">
        <v>0</v>
      </c>
      <c r="R321" s="190">
        <f t="shared" si="22"/>
        <v>0</v>
      </c>
      <c r="S321" s="190">
        <v>0</v>
      </c>
      <c r="T321" s="191">
        <f t="shared" si="2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468</v>
      </c>
      <c r="AT321" s="192" t="s">
        <v>465</v>
      </c>
      <c r="AU321" s="192" t="s">
        <v>83</v>
      </c>
      <c r="AY321" s="19" t="s">
        <v>381</v>
      </c>
      <c r="BE321" s="193">
        <f t="shared" si="24"/>
        <v>0</v>
      </c>
      <c r="BF321" s="193">
        <f t="shared" si="25"/>
        <v>0</v>
      </c>
      <c r="BG321" s="193">
        <f t="shared" si="26"/>
        <v>0</v>
      </c>
      <c r="BH321" s="193">
        <f t="shared" si="27"/>
        <v>0</v>
      </c>
      <c r="BI321" s="193">
        <f t="shared" si="28"/>
        <v>0</v>
      </c>
      <c r="BJ321" s="19" t="s">
        <v>83</v>
      </c>
      <c r="BK321" s="193">
        <f t="shared" si="29"/>
        <v>0</v>
      </c>
      <c r="BL321" s="19" t="s">
        <v>454</v>
      </c>
      <c r="BM321" s="192" t="s">
        <v>1538</v>
      </c>
    </row>
    <row r="322" spans="1:65" s="2" customFormat="1" ht="66.75" customHeight="1">
      <c r="A322" s="36"/>
      <c r="B322" s="37"/>
      <c r="C322" s="227" t="s">
        <v>792</v>
      </c>
      <c r="D322" s="227" t="s">
        <v>465</v>
      </c>
      <c r="E322" s="228" t="s">
        <v>1562</v>
      </c>
      <c r="F322" s="229" t="s">
        <v>1563</v>
      </c>
      <c r="G322" s="230" t="s">
        <v>422</v>
      </c>
      <c r="H322" s="231">
        <v>7</v>
      </c>
      <c r="I322" s="232"/>
      <c r="J322" s="233">
        <f t="shared" si="20"/>
        <v>0</v>
      </c>
      <c r="K322" s="229" t="s">
        <v>1297</v>
      </c>
      <c r="L322" s="234"/>
      <c r="M322" s="235" t="s">
        <v>19</v>
      </c>
      <c r="N322" s="236" t="s">
        <v>47</v>
      </c>
      <c r="O322" s="66"/>
      <c r="P322" s="190">
        <f t="shared" si="21"/>
        <v>0</v>
      </c>
      <c r="Q322" s="190">
        <v>0</v>
      </c>
      <c r="R322" s="190">
        <f t="shared" si="22"/>
        <v>0</v>
      </c>
      <c r="S322" s="190">
        <v>0</v>
      </c>
      <c r="T322" s="191">
        <f t="shared" si="2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468</v>
      </c>
      <c r="AT322" s="192" t="s">
        <v>465</v>
      </c>
      <c r="AU322" s="192" t="s">
        <v>83</v>
      </c>
      <c r="AY322" s="19" t="s">
        <v>381</v>
      </c>
      <c r="BE322" s="193">
        <f t="shared" si="24"/>
        <v>0</v>
      </c>
      <c r="BF322" s="193">
        <f t="shared" si="25"/>
        <v>0</v>
      </c>
      <c r="BG322" s="193">
        <f t="shared" si="26"/>
        <v>0</v>
      </c>
      <c r="BH322" s="193">
        <f t="shared" si="27"/>
        <v>0</v>
      </c>
      <c r="BI322" s="193">
        <f t="shared" si="28"/>
        <v>0</v>
      </c>
      <c r="BJ322" s="19" t="s">
        <v>83</v>
      </c>
      <c r="BK322" s="193">
        <f t="shared" si="29"/>
        <v>0</v>
      </c>
      <c r="BL322" s="19" t="s">
        <v>454</v>
      </c>
      <c r="BM322" s="192" t="s">
        <v>1541</v>
      </c>
    </row>
    <row r="323" spans="1:65" s="2" customFormat="1" ht="66.75" customHeight="1">
      <c r="A323" s="36"/>
      <c r="B323" s="37"/>
      <c r="C323" s="227" t="s">
        <v>797</v>
      </c>
      <c r="D323" s="227" t="s">
        <v>465</v>
      </c>
      <c r="E323" s="228" t="s">
        <v>1565</v>
      </c>
      <c r="F323" s="229" t="s">
        <v>1566</v>
      </c>
      <c r="G323" s="230" t="s">
        <v>422</v>
      </c>
      <c r="H323" s="231">
        <v>12</v>
      </c>
      <c r="I323" s="232"/>
      <c r="J323" s="233">
        <f t="shared" si="20"/>
        <v>0</v>
      </c>
      <c r="K323" s="229" t="s">
        <v>1297</v>
      </c>
      <c r="L323" s="234"/>
      <c r="M323" s="235" t="s">
        <v>19</v>
      </c>
      <c r="N323" s="236" t="s">
        <v>47</v>
      </c>
      <c r="O323" s="66"/>
      <c r="P323" s="190">
        <f t="shared" si="21"/>
        <v>0</v>
      </c>
      <c r="Q323" s="190">
        <v>0</v>
      </c>
      <c r="R323" s="190">
        <f t="shared" si="22"/>
        <v>0</v>
      </c>
      <c r="S323" s="190">
        <v>0</v>
      </c>
      <c r="T323" s="191">
        <f t="shared" si="2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468</v>
      </c>
      <c r="AT323" s="192" t="s">
        <v>465</v>
      </c>
      <c r="AU323" s="192" t="s">
        <v>83</v>
      </c>
      <c r="AY323" s="19" t="s">
        <v>381</v>
      </c>
      <c r="BE323" s="193">
        <f t="shared" si="24"/>
        <v>0</v>
      </c>
      <c r="BF323" s="193">
        <f t="shared" si="25"/>
        <v>0</v>
      </c>
      <c r="BG323" s="193">
        <f t="shared" si="26"/>
        <v>0</v>
      </c>
      <c r="BH323" s="193">
        <f t="shared" si="27"/>
        <v>0</v>
      </c>
      <c r="BI323" s="193">
        <f t="shared" si="28"/>
        <v>0</v>
      </c>
      <c r="BJ323" s="19" t="s">
        <v>83</v>
      </c>
      <c r="BK323" s="193">
        <f t="shared" si="29"/>
        <v>0</v>
      </c>
      <c r="BL323" s="19" t="s">
        <v>454</v>
      </c>
      <c r="BM323" s="192" t="s">
        <v>1544</v>
      </c>
    </row>
    <row r="324" spans="1:65" s="2" customFormat="1" ht="24.2" customHeight="1">
      <c r="A324" s="36"/>
      <c r="B324" s="37"/>
      <c r="C324" s="181" t="s">
        <v>803</v>
      </c>
      <c r="D324" s="181" t="s">
        <v>384</v>
      </c>
      <c r="E324" s="182" t="s">
        <v>1571</v>
      </c>
      <c r="F324" s="183" t="s">
        <v>1572</v>
      </c>
      <c r="G324" s="184" t="s">
        <v>404</v>
      </c>
      <c r="H324" s="185">
        <v>5.5E-2</v>
      </c>
      <c r="I324" s="186"/>
      <c r="J324" s="187">
        <f t="shared" si="20"/>
        <v>0</v>
      </c>
      <c r="K324" s="183" t="s">
        <v>1297</v>
      </c>
      <c r="L324" s="41"/>
      <c r="M324" s="188" t="s">
        <v>19</v>
      </c>
      <c r="N324" s="189" t="s">
        <v>47</v>
      </c>
      <c r="O324" s="66"/>
      <c r="P324" s="190">
        <f t="shared" si="21"/>
        <v>0</v>
      </c>
      <c r="Q324" s="190">
        <v>0</v>
      </c>
      <c r="R324" s="190">
        <f t="shared" si="22"/>
        <v>0</v>
      </c>
      <c r="S324" s="190">
        <v>0</v>
      </c>
      <c r="T324" s="191">
        <f t="shared" si="2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454</v>
      </c>
      <c r="AT324" s="192" t="s">
        <v>384</v>
      </c>
      <c r="AU324" s="192" t="s">
        <v>83</v>
      </c>
      <c r="AY324" s="19" t="s">
        <v>381</v>
      </c>
      <c r="BE324" s="193">
        <f t="shared" si="24"/>
        <v>0</v>
      </c>
      <c r="BF324" s="193">
        <f t="shared" si="25"/>
        <v>0</v>
      </c>
      <c r="BG324" s="193">
        <f t="shared" si="26"/>
        <v>0</v>
      </c>
      <c r="BH324" s="193">
        <f t="shared" si="27"/>
        <v>0</v>
      </c>
      <c r="BI324" s="193">
        <f t="shared" si="28"/>
        <v>0</v>
      </c>
      <c r="BJ324" s="19" t="s">
        <v>83</v>
      </c>
      <c r="BK324" s="193">
        <f t="shared" si="29"/>
        <v>0</v>
      </c>
      <c r="BL324" s="19" t="s">
        <v>454</v>
      </c>
      <c r="BM324" s="192" t="s">
        <v>1549</v>
      </c>
    </row>
    <row r="325" spans="1:65" s="2" customFormat="1" ht="19.5">
      <c r="A325" s="36"/>
      <c r="B325" s="37"/>
      <c r="C325" s="38"/>
      <c r="D325" s="196" t="s">
        <v>1198</v>
      </c>
      <c r="E325" s="38"/>
      <c r="F325" s="253" t="s">
        <v>1574</v>
      </c>
      <c r="G325" s="38"/>
      <c r="H325" s="38"/>
      <c r="I325" s="254"/>
      <c r="J325" s="38"/>
      <c r="K325" s="38"/>
      <c r="L325" s="41"/>
      <c r="M325" s="255"/>
      <c r="N325" s="256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1198</v>
      </c>
      <c r="AU325" s="19" t="s">
        <v>83</v>
      </c>
    </row>
    <row r="326" spans="1:65" s="12" customFormat="1" ht="25.9" customHeight="1">
      <c r="B326" s="165"/>
      <c r="C326" s="166"/>
      <c r="D326" s="167" t="s">
        <v>75</v>
      </c>
      <c r="E326" s="168" t="s">
        <v>1575</v>
      </c>
      <c r="F326" s="168" t="s">
        <v>1576</v>
      </c>
      <c r="G326" s="166"/>
      <c r="H326" s="166"/>
      <c r="I326" s="169"/>
      <c r="J326" s="170">
        <f>BK326</f>
        <v>0</v>
      </c>
      <c r="K326" s="166"/>
      <c r="L326" s="171"/>
      <c r="M326" s="172"/>
      <c r="N326" s="173"/>
      <c r="O326" s="173"/>
      <c r="P326" s="174">
        <f>SUM(P327:P343)</f>
        <v>0</v>
      </c>
      <c r="Q326" s="173"/>
      <c r="R326" s="174">
        <f>SUM(R327:R343)</f>
        <v>0</v>
      </c>
      <c r="S326" s="173"/>
      <c r="T326" s="175">
        <f>SUM(T327:T343)</f>
        <v>0</v>
      </c>
      <c r="AR326" s="176" t="s">
        <v>85</v>
      </c>
      <c r="AT326" s="177" t="s">
        <v>75</v>
      </c>
      <c r="AU326" s="177" t="s">
        <v>76</v>
      </c>
      <c r="AY326" s="176" t="s">
        <v>381</v>
      </c>
      <c r="BK326" s="178">
        <f>SUM(BK327:BK343)</f>
        <v>0</v>
      </c>
    </row>
    <row r="327" spans="1:65" s="2" customFormat="1" ht="21.75" customHeight="1">
      <c r="A327" s="36"/>
      <c r="B327" s="37"/>
      <c r="C327" s="181" t="s">
        <v>808</v>
      </c>
      <c r="D327" s="181" t="s">
        <v>384</v>
      </c>
      <c r="E327" s="182" t="s">
        <v>1577</v>
      </c>
      <c r="F327" s="183" t="s">
        <v>1578</v>
      </c>
      <c r="G327" s="184" t="s">
        <v>422</v>
      </c>
      <c r="H327" s="185">
        <v>20</v>
      </c>
      <c r="I327" s="186"/>
      <c r="J327" s="187">
        <f>ROUND(I327*H327,2)</f>
        <v>0</v>
      </c>
      <c r="K327" s="183" t="s">
        <v>1297</v>
      </c>
      <c r="L327" s="41"/>
      <c r="M327" s="188" t="s">
        <v>19</v>
      </c>
      <c r="N327" s="189" t="s">
        <v>47</v>
      </c>
      <c r="O327" s="66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454</v>
      </c>
      <c r="AT327" s="192" t="s">
        <v>384</v>
      </c>
      <c r="AU327" s="192" t="s">
        <v>83</v>
      </c>
      <c r="AY327" s="19" t="s">
        <v>381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83</v>
      </c>
      <c r="BK327" s="193">
        <f>ROUND(I327*H327,2)</f>
        <v>0</v>
      </c>
      <c r="BL327" s="19" t="s">
        <v>454</v>
      </c>
      <c r="BM327" s="192" t="s">
        <v>1552</v>
      </c>
    </row>
    <row r="328" spans="1:65" s="2" customFormat="1" ht="48.75">
      <c r="A328" s="36"/>
      <c r="B328" s="37"/>
      <c r="C328" s="38"/>
      <c r="D328" s="196" t="s">
        <v>1198</v>
      </c>
      <c r="E328" s="38"/>
      <c r="F328" s="253" t="s">
        <v>1580</v>
      </c>
      <c r="G328" s="38"/>
      <c r="H328" s="38"/>
      <c r="I328" s="254"/>
      <c r="J328" s="38"/>
      <c r="K328" s="38"/>
      <c r="L328" s="41"/>
      <c r="M328" s="255"/>
      <c r="N328" s="256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1198</v>
      </c>
      <c r="AU328" s="19" t="s">
        <v>83</v>
      </c>
    </row>
    <row r="329" spans="1:65" s="2" customFormat="1" ht="24.2" customHeight="1">
      <c r="A329" s="36"/>
      <c r="B329" s="37"/>
      <c r="C329" s="181" t="s">
        <v>813</v>
      </c>
      <c r="D329" s="181" t="s">
        <v>384</v>
      </c>
      <c r="E329" s="182" t="s">
        <v>1581</v>
      </c>
      <c r="F329" s="183" t="s">
        <v>1582</v>
      </c>
      <c r="G329" s="184" t="s">
        <v>422</v>
      </c>
      <c r="H329" s="185">
        <v>2</v>
      </c>
      <c r="I329" s="186"/>
      <c r="J329" s="187">
        <f>ROUND(I329*H329,2)</f>
        <v>0</v>
      </c>
      <c r="K329" s="183" t="s">
        <v>1297</v>
      </c>
      <c r="L329" s="41"/>
      <c r="M329" s="188" t="s">
        <v>19</v>
      </c>
      <c r="N329" s="189" t="s">
        <v>47</v>
      </c>
      <c r="O329" s="66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454</v>
      </c>
      <c r="AT329" s="192" t="s">
        <v>384</v>
      </c>
      <c r="AU329" s="192" t="s">
        <v>83</v>
      </c>
      <c r="AY329" s="19" t="s">
        <v>381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83</v>
      </c>
      <c r="BK329" s="193">
        <f>ROUND(I329*H329,2)</f>
        <v>0</v>
      </c>
      <c r="BL329" s="19" t="s">
        <v>454</v>
      </c>
      <c r="BM329" s="192" t="s">
        <v>1558</v>
      </c>
    </row>
    <row r="330" spans="1:65" s="2" customFormat="1" ht="16.5" customHeight="1">
      <c r="A330" s="36"/>
      <c r="B330" s="37"/>
      <c r="C330" s="181" t="s">
        <v>817</v>
      </c>
      <c r="D330" s="181" t="s">
        <v>384</v>
      </c>
      <c r="E330" s="182" t="s">
        <v>1584</v>
      </c>
      <c r="F330" s="183" t="s">
        <v>1585</v>
      </c>
      <c r="G330" s="184" t="s">
        <v>1586</v>
      </c>
      <c r="H330" s="185">
        <v>1</v>
      </c>
      <c r="I330" s="186"/>
      <c r="J330" s="187">
        <f>ROUND(I330*H330,2)</f>
        <v>0</v>
      </c>
      <c r="K330" s="183" t="s">
        <v>1297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1561</v>
      </c>
    </row>
    <row r="331" spans="1:65" s="2" customFormat="1" ht="48.75">
      <c r="A331" s="36"/>
      <c r="B331" s="37"/>
      <c r="C331" s="38"/>
      <c r="D331" s="196" t="s">
        <v>1198</v>
      </c>
      <c r="E331" s="38"/>
      <c r="F331" s="253" t="s">
        <v>1588</v>
      </c>
      <c r="G331" s="38"/>
      <c r="H331" s="38"/>
      <c r="I331" s="254"/>
      <c r="J331" s="38"/>
      <c r="K331" s="38"/>
      <c r="L331" s="41"/>
      <c r="M331" s="255"/>
      <c r="N331" s="256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1198</v>
      </c>
      <c r="AU331" s="19" t="s">
        <v>83</v>
      </c>
    </row>
    <row r="332" spans="1:65" s="2" customFormat="1" ht="16.5" customHeight="1">
      <c r="A332" s="36"/>
      <c r="B332" s="37"/>
      <c r="C332" s="181" t="s">
        <v>823</v>
      </c>
      <c r="D332" s="181" t="s">
        <v>384</v>
      </c>
      <c r="E332" s="182" t="s">
        <v>1589</v>
      </c>
      <c r="F332" s="183" t="s">
        <v>1590</v>
      </c>
      <c r="G332" s="184" t="s">
        <v>1586</v>
      </c>
      <c r="H332" s="185">
        <v>1</v>
      </c>
      <c r="I332" s="186"/>
      <c r="J332" s="187">
        <f t="shared" ref="J332:J340" si="30">ROUND(I332*H332,2)</f>
        <v>0</v>
      </c>
      <c r="K332" s="183" t="s">
        <v>1297</v>
      </c>
      <c r="L332" s="41"/>
      <c r="M332" s="188" t="s">
        <v>19</v>
      </c>
      <c r="N332" s="189" t="s">
        <v>47</v>
      </c>
      <c r="O332" s="66"/>
      <c r="P332" s="190">
        <f t="shared" ref="P332:P340" si="31">O332*H332</f>
        <v>0</v>
      </c>
      <c r="Q332" s="190">
        <v>0</v>
      </c>
      <c r="R332" s="190">
        <f t="shared" ref="R332:R340" si="32">Q332*H332</f>
        <v>0</v>
      </c>
      <c r="S332" s="190">
        <v>0</v>
      </c>
      <c r="T332" s="191">
        <f t="shared" ref="T332:T340" si="33"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454</v>
      </c>
      <c r="AT332" s="192" t="s">
        <v>384</v>
      </c>
      <c r="AU332" s="192" t="s">
        <v>83</v>
      </c>
      <c r="AY332" s="19" t="s">
        <v>381</v>
      </c>
      <c r="BE332" s="193">
        <f t="shared" ref="BE332:BE340" si="34">IF(N332="základní",J332,0)</f>
        <v>0</v>
      </c>
      <c r="BF332" s="193">
        <f t="shared" ref="BF332:BF340" si="35">IF(N332="snížená",J332,0)</f>
        <v>0</v>
      </c>
      <c r="BG332" s="193">
        <f t="shared" ref="BG332:BG340" si="36">IF(N332="zákl. přenesená",J332,0)</f>
        <v>0</v>
      </c>
      <c r="BH332" s="193">
        <f t="shared" ref="BH332:BH340" si="37">IF(N332="sníž. přenesená",J332,0)</f>
        <v>0</v>
      </c>
      <c r="BI332" s="193">
        <f t="shared" ref="BI332:BI340" si="38">IF(N332="nulová",J332,0)</f>
        <v>0</v>
      </c>
      <c r="BJ332" s="19" t="s">
        <v>83</v>
      </c>
      <c r="BK332" s="193">
        <f t="shared" ref="BK332:BK340" si="39">ROUND(I332*H332,2)</f>
        <v>0</v>
      </c>
      <c r="BL332" s="19" t="s">
        <v>454</v>
      </c>
      <c r="BM332" s="192" t="s">
        <v>1564</v>
      </c>
    </row>
    <row r="333" spans="1:65" s="2" customFormat="1" ht="24.2" customHeight="1">
      <c r="A333" s="36"/>
      <c r="B333" s="37"/>
      <c r="C333" s="181" t="s">
        <v>829</v>
      </c>
      <c r="D333" s="181" t="s">
        <v>384</v>
      </c>
      <c r="E333" s="182" t="s">
        <v>1592</v>
      </c>
      <c r="F333" s="183" t="s">
        <v>1593</v>
      </c>
      <c r="G333" s="184" t="s">
        <v>431</v>
      </c>
      <c r="H333" s="185">
        <v>1</v>
      </c>
      <c r="I333" s="186"/>
      <c r="J333" s="187">
        <f t="shared" si="30"/>
        <v>0</v>
      </c>
      <c r="K333" s="183" t="s">
        <v>1297</v>
      </c>
      <c r="L333" s="41"/>
      <c r="M333" s="188" t="s">
        <v>19</v>
      </c>
      <c r="N333" s="189" t="s">
        <v>47</v>
      </c>
      <c r="O333" s="66"/>
      <c r="P333" s="190">
        <f t="shared" si="31"/>
        <v>0</v>
      </c>
      <c r="Q333" s="190">
        <v>0</v>
      </c>
      <c r="R333" s="190">
        <f t="shared" si="32"/>
        <v>0</v>
      </c>
      <c r="S333" s="190">
        <v>0</v>
      </c>
      <c r="T333" s="191">
        <f t="shared" si="3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 t="shared" si="34"/>
        <v>0</v>
      </c>
      <c r="BF333" s="193">
        <f t="shared" si="35"/>
        <v>0</v>
      </c>
      <c r="BG333" s="193">
        <f t="shared" si="36"/>
        <v>0</v>
      </c>
      <c r="BH333" s="193">
        <f t="shared" si="37"/>
        <v>0</v>
      </c>
      <c r="BI333" s="193">
        <f t="shared" si="38"/>
        <v>0</v>
      </c>
      <c r="BJ333" s="19" t="s">
        <v>83</v>
      </c>
      <c r="BK333" s="193">
        <f t="shared" si="39"/>
        <v>0</v>
      </c>
      <c r="BL333" s="19" t="s">
        <v>454</v>
      </c>
      <c r="BM333" s="192" t="s">
        <v>1567</v>
      </c>
    </row>
    <row r="334" spans="1:65" s="2" customFormat="1" ht="24.2" customHeight="1">
      <c r="A334" s="36"/>
      <c r="B334" s="37"/>
      <c r="C334" s="181" t="s">
        <v>834</v>
      </c>
      <c r="D334" s="181" t="s">
        <v>384</v>
      </c>
      <c r="E334" s="182" t="s">
        <v>1595</v>
      </c>
      <c r="F334" s="183" t="s">
        <v>1596</v>
      </c>
      <c r="G334" s="184" t="s">
        <v>431</v>
      </c>
      <c r="H334" s="185">
        <v>1</v>
      </c>
      <c r="I334" s="186"/>
      <c r="J334" s="187">
        <f t="shared" si="30"/>
        <v>0</v>
      </c>
      <c r="K334" s="183" t="s">
        <v>1297</v>
      </c>
      <c r="L334" s="41"/>
      <c r="M334" s="188" t="s">
        <v>19</v>
      </c>
      <c r="N334" s="189" t="s">
        <v>47</v>
      </c>
      <c r="O334" s="66"/>
      <c r="P334" s="190">
        <f t="shared" si="31"/>
        <v>0</v>
      </c>
      <c r="Q334" s="190">
        <v>0</v>
      </c>
      <c r="R334" s="190">
        <f t="shared" si="32"/>
        <v>0</v>
      </c>
      <c r="S334" s="190">
        <v>0</v>
      </c>
      <c r="T334" s="191">
        <f t="shared" si="3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83</v>
      </c>
      <c r="AY334" s="19" t="s">
        <v>381</v>
      </c>
      <c r="BE334" s="193">
        <f t="shared" si="34"/>
        <v>0</v>
      </c>
      <c r="BF334" s="193">
        <f t="shared" si="35"/>
        <v>0</v>
      </c>
      <c r="BG334" s="193">
        <f t="shared" si="36"/>
        <v>0</v>
      </c>
      <c r="BH334" s="193">
        <f t="shared" si="37"/>
        <v>0</v>
      </c>
      <c r="BI334" s="193">
        <f t="shared" si="38"/>
        <v>0</v>
      </c>
      <c r="BJ334" s="19" t="s">
        <v>83</v>
      </c>
      <c r="BK334" s="193">
        <f t="shared" si="39"/>
        <v>0</v>
      </c>
      <c r="BL334" s="19" t="s">
        <v>454</v>
      </c>
      <c r="BM334" s="192" t="s">
        <v>1570</v>
      </c>
    </row>
    <row r="335" spans="1:65" s="2" customFormat="1" ht="55.5" customHeight="1">
      <c r="A335" s="36"/>
      <c r="B335" s="37"/>
      <c r="C335" s="181" t="s">
        <v>845</v>
      </c>
      <c r="D335" s="181" t="s">
        <v>384</v>
      </c>
      <c r="E335" s="182" t="s">
        <v>1598</v>
      </c>
      <c r="F335" s="183" t="s">
        <v>1599</v>
      </c>
      <c r="G335" s="184" t="s">
        <v>431</v>
      </c>
      <c r="H335" s="185">
        <v>1</v>
      </c>
      <c r="I335" s="186"/>
      <c r="J335" s="187">
        <f t="shared" si="30"/>
        <v>0</v>
      </c>
      <c r="K335" s="183" t="s">
        <v>1297</v>
      </c>
      <c r="L335" s="41"/>
      <c r="M335" s="188" t="s">
        <v>19</v>
      </c>
      <c r="N335" s="189" t="s">
        <v>47</v>
      </c>
      <c r="O335" s="66"/>
      <c r="P335" s="190">
        <f t="shared" si="31"/>
        <v>0</v>
      </c>
      <c r="Q335" s="190">
        <v>0</v>
      </c>
      <c r="R335" s="190">
        <f t="shared" si="32"/>
        <v>0</v>
      </c>
      <c r="S335" s="190">
        <v>0</v>
      </c>
      <c r="T335" s="191">
        <f t="shared" si="3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83</v>
      </c>
      <c r="AY335" s="19" t="s">
        <v>381</v>
      </c>
      <c r="BE335" s="193">
        <f t="shared" si="34"/>
        <v>0</v>
      </c>
      <c r="BF335" s="193">
        <f t="shared" si="35"/>
        <v>0</v>
      </c>
      <c r="BG335" s="193">
        <f t="shared" si="36"/>
        <v>0</v>
      </c>
      <c r="BH335" s="193">
        <f t="shared" si="37"/>
        <v>0</v>
      </c>
      <c r="BI335" s="193">
        <f t="shared" si="38"/>
        <v>0</v>
      </c>
      <c r="BJ335" s="19" t="s">
        <v>83</v>
      </c>
      <c r="BK335" s="193">
        <f t="shared" si="39"/>
        <v>0</v>
      </c>
      <c r="BL335" s="19" t="s">
        <v>454</v>
      </c>
      <c r="BM335" s="192" t="s">
        <v>1573</v>
      </c>
    </row>
    <row r="336" spans="1:65" s="2" customFormat="1" ht="24.2" customHeight="1">
      <c r="A336" s="36"/>
      <c r="B336" s="37"/>
      <c r="C336" s="181" t="s">
        <v>850</v>
      </c>
      <c r="D336" s="181" t="s">
        <v>384</v>
      </c>
      <c r="E336" s="182" t="s">
        <v>1601</v>
      </c>
      <c r="F336" s="183" t="s">
        <v>1602</v>
      </c>
      <c r="G336" s="184" t="s">
        <v>431</v>
      </c>
      <c r="H336" s="185">
        <v>1</v>
      </c>
      <c r="I336" s="186"/>
      <c r="J336" s="187">
        <f t="shared" si="30"/>
        <v>0</v>
      </c>
      <c r="K336" s="183" t="s">
        <v>1297</v>
      </c>
      <c r="L336" s="41"/>
      <c r="M336" s="188" t="s">
        <v>19</v>
      </c>
      <c r="N336" s="189" t="s">
        <v>47</v>
      </c>
      <c r="O336" s="66"/>
      <c r="P336" s="190">
        <f t="shared" si="31"/>
        <v>0</v>
      </c>
      <c r="Q336" s="190">
        <v>0</v>
      </c>
      <c r="R336" s="190">
        <f t="shared" si="32"/>
        <v>0</v>
      </c>
      <c r="S336" s="190">
        <v>0</v>
      </c>
      <c r="T336" s="191">
        <f t="shared" si="3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83</v>
      </c>
      <c r="AY336" s="19" t="s">
        <v>381</v>
      </c>
      <c r="BE336" s="193">
        <f t="shared" si="34"/>
        <v>0</v>
      </c>
      <c r="BF336" s="193">
        <f t="shared" si="35"/>
        <v>0</v>
      </c>
      <c r="BG336" s="193">
        <f t="shared" si="36"/>
        <v>0</v>
      </c>
      <c r="BH336" s="193">
        <f t="shared" si="37"/>
        <v>0</v>
      </c>
      <c r="BI336" s="193">
        <f t="shared" si="38"/>
        <v>0</v>
      </c>
      <c r="BJ336" s="19" t="s">
        <v>83</v>
      </c>
      <c r="BK336" s="193">
        <f t="shared" si="39"/>
        <v>0</v>
      </c>
      <c r="BL336" s="19" t="s">
        <v>454</v>
      </c>
      <c r="BM336" s="192" t="s">
        <v>1579</v>
      </c>
    </row>
    <row r="337" spans="1:65" s="2" customFormat="1" ht="24.2" customHeight="1">
      <c r="A337" s="36"/>
      <c r="B337" s="37"/>
      <c r="C337" s="181" t="s">
        <v>855</v>
      </c>
      <c r="D337" s="181" t="s">
        <v>384</v>
      </c>
      <c r="E337" s="182" t="s">
        <v>1604</v>
      </c>
      <c r="F337" s="183" t="s">
        <v>1605</v>
      </c>
      <c r="G337" s="184" t="s">
        <v>431</v>
      </c>
      <c r="H337" s="185">
        <v>2</v>
      </c>
      <c r="I337" s="186"/>
      <c r="J337" s="187">
        <f t="shared" si="30"/>
        <v>0</v>
      </c>
      <c r="K337" s="183" t="s">
        <v>1297</v>
      </c>
      <c r="L337" s="41"/>
      <c r="M337" s="188" t="s">
        <v>19</v>
      </c>
      <c r="N337" s="189" t="s">
        <v>47</v>
      </c>
      <c r="O337" s="66"/>
      <c r="P337" s="190">
        <f t="shared" si="31"/>
        <v>0</v>
      </c>
      <c r="Q337" s="190">
        <v>0</v>
      </c>
      <c r="R337" s="190">
        <f t="shared" si="32"/>
        <v>0</v>
      </c>
      <c r="S337" s="190">
        <v>0</v>
      </c>
      <c r="T337" s="191">
        <f t="shared" si="3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83</v>
      </c>
      <c r="AY337" s="19" t="s">
        <v>381</v>
      </c>
      <c r="BE337" s="193">
        <f t="shared" si="34"/>
        <v>0</v>
      </c>
      <c r="BF337" s="193">
        <f t="shared" si="35"/>
        <v>0</v>
      </c>
      <c r="BG337" s="193">
        <f t="shared" si="36"/>
        <v>0</v>
      </c>
      <c r="BH337" s="193">
        <f t="shared" si="37"/>
        <v>0</v>
      </c>
      <c r="BI337" s="193">
        <f t="shared" si="38"/>
        <v>0</v>
      </c>
      <c r="BJ337" s="19" t="s">
        <v>83</v>
      </c>
      <c r="BK337" s="193">
        <f t="shared" si="39"/>
        <v>0</v>
      </c>
      <c r="BL337" s="19" t="s">
        <v>454</v>
      </c>
      <c r="BM337" s="192" t="s">
        <v>1583</v>
      </c>
    </row>
    <row r="338" spans="1:65" s="2" customFormat="1" ht="55.5" customHeight="1">
      <c r="A338" s="36"/>
      <c r="B338" s="37"/>
      <c r="C338" s="227" t="s">
        <v>860</v>
      </c>
      <c r="D338" s="227" t="s">
        <v>465</v>
      </c>
      <c r="E338" s="228" t="s">
        <v>1607</v>
      </c>
      <c r="F338" s="229" t="s">
        <v>1608</v>
      </c>
      <c r="G338" s="230" t="s">
        <v>431</v>
      </c>
      <c r="H338" s="231">
        <v>1</v>
      </c>
      <c r="I338" s="232"/>
      <c r="J338" s="233">
        <f t="shared" si="30"/>
        <v>0</v>
      </c>
      <c r="K338" s="229" t="s">
        <v>1297</v>
      </c>
      <c r="L338" s="234"/>
      <c r="M338" s="235" t="s">
        <v>19</v>
      </c>
      <c r="N338" s="236" t="s">
        <v>47</v>
      </c>
      <c r="O338" s="66"/>
      <c r="P338" s="190">
        <f t="shared" si="31"/>
        <v>0</v>
      </c>
      <c r="Q338" s="190">
        <v>0</v>
      </c>
      <c r="R338" s="190">
        <f t="shared" si="32"/>
        <v>0</v>
      </c>
      <c r="S338" s="190">
        <v>0</v>
      </c>
      <c r="T338" s="191">
        <f t="shared" si="3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468</v>
      </c>
      <c r="AT338" s="192" t="s">
        <v>465</v>
      </c>
      <c r="AU338" s="192" t="s">
        <v>83</v>
      </c>
      <c r="AY338" s="19" t="s">
        <v>381</v>
      </c>
      <c r="BE338" s="193">
        <f t="shared" si="34"/>
        <v>0</v>
      </c>
      <c r="BF338" s="193">
        <f t="shared" si="35"/>
        <v>0</v>
      </c>
      <c r="BG338" s="193">
        <f t="shared" si="36"/>
        <v>0</v>
      </c>
      <c r="BH338" s="193">
        <f t="shared" si="37"/>
        <v>0</v>
      </c>
      <c r="BI338" s="193">
        <f t="shared" si="38"/>
        <v>0</v>
      </c>
      <c r="BJ338" s="19" t="s">
        <v>83</v>
      </c>
      <c r="BK338" s="193">
        <f t="shared" si="39"/>
        <v>0</v>
      </c>
      <c r="BL338" s="19" t="s">
        <v>454</v>
      </c>
      <c r="BM338" s="192" t="s">
        <v>1587</v>
      </c>
    </row>
    <row r="339" spans="1:65" s="2" customFormat="1" ht="33" customHeight="1">
      <c r="A339" s="36"/>
      <c r="B339" s="37"/>
      <c r="C339" s="181" t="s">
        <v>866</v>
      </c>
      <c r="D339" s="181" t="s">
        <v>384</v>
      </c>
      <c r="E339" s="182" t="s">
        <v>1610</v>
      </c>
      <c r="F339" s="183" t="s">
        <v>1611</v>
      </c>
      <c r="G339" s="184" t="s">
        <v>1612</v>
      </c>
      <c r="H339" s="185">
        <v>1</v>
      </c>
      <c r="I339" s="186"/>
      <c r="J339" s="187">
        <f t="shared" si="30"/>
        <v>0</v>
      </c>
      <c r="K339" s="183" t="s">
        <v>19</v>
      </c>
      <c r="L339" s="41"/>
      <c r="M339" s="188" t="s">
        <v>19</v>
      </c>
      <c r="N339" s="189" t="s">
        <v>47</v>
      </c>
      <c r="O339" s="66"/>
      <c r="P339" s="190">
        <f t="shared" si="31"/>
        <v>0</v>
      </c>
      <c r="Q339" s="190">
        <v>0</v>
      </c>
      <c r="R339" s="190">
        <f t="shared" si="32"/>
        <v>0</v>
      </c>
      <c r="S339" s="190">
        <v>0</v>
      </c>
      <c r="T339" s="191">
        <f t="shared" si="3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83</v>
      </c>
      <c r="AY339" s="19" t="s">
        <v>381</v>
      </c>
      <c r="BE339" s="193">
        <f t="shared" si="34"/>
        <v>0</v>
      </c>
      <c r="BF339" s="193">
        <f t="shared" si="35"/>
        <v>0</v>
      </c>
      <c r="BG339" s="193">
        <f t="shared" si="36"/>
        <v>0</v>
      </c>
      <c r="BH339" s="193">
        <f t="shared" si="37"/>
        <v>0</v>
      </c>
      <c r="BI339" s="193">
        <f t="shared" si="38"/>
        <v>0</v>
      </c>
      <c r="BJ339" s="19" t="s">
        <v>83</v>
      </c>
      <c r="BK339" s="193">
        <f t="shared" si="39"/>
        <v>0</v>
      </c>
      <c r="BL339" s="19" t="s">
        <v>454</v>
      </c>
      <c r="BM339" s="192" t="s">
        <v>2651</v>
      </c>
    </row>
    <row r="340" spans="1:65" s="2" customFormat="1" ht="24.2" customHeight="1">
      <c r="A340" s="36"/>
      <c r="B340" s="37"/>
      <c r="C340" s="181" t="s">
        <v>871</v>
      </c>
      <c r="D340" s="181" t="s">
        <v>384</v>
      </c>
      <c r="E340" s="182" t="s">
        <v>1614</v>
      </c>
      <c r="F340" s="183" t="s">
        <v>1615</v>
      </c>
      <c r="G340" s="184" t="s">
        <v>404</v>
      </c>
      <c r="H340" s="185">
        <v>0.313</v>
      </c>
      <c r="I340" s="186"/>
      <c r="J340" s="187">
        <f t="shared" si="30"/>
        <v>0</v>
      </c>
      <c r="K340" s="183" t="s">
        <v>1297</v>
      </c>
      <c r="L340" s="41"/>
      <c r="M340" s="188" t="s">
        <v>19</v>
      </c>
      <c r="N340" s="189" t="s">
        <v>47</v>
      </c>
      <c r="O340" s="66"/>
      <c r="P340" s="190">
        <f t="shared" si="31"/>
        <v>0</v>
      </c>
      <c r="Q340" s="190">
        <v>0</v>
      </c>
      <c r="R340" s="190">
        <f t="shared" si="32"/>
        <v>0</v>
      </c>
      <c r="S340" s="190">
        <v>0</v>
      </c>
      <c r="T340" s="191">
        <f t="shared" si="3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83</v>
      </c>
      <c r="AY340" s="19" t="s">
        <v>381</v>
      </c>
      <c r="BE340" s="193">
        <f t="shared" si="34"/>
        <v>0</v>
      </c>
      <c r="BF340" s="193">
        <f t="shared" si="35"/>
        <v>0</v>
      </c>
      <c r="BG340" s="193">
        <f t="shared" si="36"/>
        <v>0</v>
      </c>
      <c r="BH340" s="193">
        <f t="shared" si="37"/>
        <v>0</v>
      </c>
      <c r="BI340" s="193">
        <f t="shared" si="38"/>
        <v>0</v>
      </c>
      <c r="BJ340" s="19" t="s">
        <v>83</v>
      </c>
      <c r="BK340" s="193">
        <f t="shared" si="39"/>
        <v>0</v>
      </c>
      <c r="BL340" s="19" t="s">
        <v>454</v>
      </c>
      <c r="BM340" s="192" t="s">
        <v>1591</v>
      </c>
    </row>
    <row r="341" spans="1:65" s="2" customFormat="1" ht="19.5">
      <c r="A341" s="36"/>
      <c r="B341" s="37"/>
      <c r="C341" s="38"/>
      <c r="D341" s="196" t="s">
        <v>1198</v>
      </c>
      <c r="E341" s="38"/>
      <c r="F341" s="253" t="s">
        <v>1574</v>
      </c>
      <c r="G341" s="38"/>
      <c r="H341" s="38"/>
      <c r="I341" s="254"/>
      <c r="J341" s="38"/>
      <c r="K341" s="38"/>
      <c r="L341" s="41"/>
      <c r="M341" s="255"/>
      <c r="N341" s="256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1198</v>
      </c>
      <c r="AU341" s="19" t="s">
        <v>83</v>
      </c>
    </row>
    <row r="342" spans="1:65" s="2" customFormat="1" ht="24.2" customHeight="1">
      <c r="A342" s="36"/>
      <c r="B342" s="37"/>
      <c r="C342" s="181" t="s">
        <v>883</v>
      </c>
      <c r="D342" s="181" t="s">
        <v>384</v>
      </c>
      <c r="E342" s="182" t="s">
        <v>1617</v>
      </c>
      <c r="F342" s="183" t="s">
        <v>1618</v>
      </c>
      <c r="G342" s="184" t="s">
        <v>1619</v>
      </c>
      <c r="H342" s="185">
        <v>1</v>
      </c>
      <c r="I342" s="186"/>
      <c r="J342" s="187">
        <f>ROUND(I342*H342,2)</f>
        <v>0</v>
      </c>
      <c r="K342" s="183" t="s">
        <v>1297</v>
      </c>
      <c r="L342" s="41"/>
      <c r="M342" s="188" t="s">
        <v>19</v>
      </c>
      <c r="N342" s="189" t="s">
        <v>47</v>
      </c>
      <c r="O342" s="66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454</v>
      </c>
      <c r="AT342" s="192" t="s">
        <v>384</v>
      </c>
      <c r="AU342" s="192" t="s">
        <v>83</v>
      </c>
      <c r="AY342" s="19" t="s">
        <v>381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9" t="s">
        <v>83</v>
      </c>
      <c r="BK342" s="193">
        <f>ROUND(I342*H342,2)</f>
        <v>0</v>
      </c>
      <c r="BL342" s="19" t="s">
        <v>454</v>
      </c>
      <c r="BM342" s="192" t="s">
        <v>1594</v>
      </c>
    </row>
    <row r="343" spans="1:65" s="2" customFormat="1" ht="39">
      <c r="A343" s="36"/>
      <c r="B343" s="37"/>
      <c r="C343" s="38"/>
      <c r="D343" s="196" t="s">
        <v>1198</v>
      </c>
      <c r="E343" s="38"/>
      <c r="F343" s="253" t="s">
        <v>1621</v>
      </c>
      <c r="G343" s="38"/>
      <c r="H343" s="38"/>
      <c r="I343" s="254"/>
      <c r="J343" s="38"/>
      <c r="K343" s="38"/>
      <c r="L343" s="41"/>
      <c r="M343" s="255"/>
      <c r="N343" s="256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1198</v>
      </c>
      <c r="AU343" s="19" t="s">
        <v>83</v>
      </c>
    </row>
    <row r="344" spans="1:65" s="12" customFormat="1" ht="25.9" customHeight="1">
      <c r="B344" s="165"/>
      <c r="C344" s="166"/>
      <c r="D344" s="167" t="s">
        <v>75</v>
      </c>
      <c r="E344" s="168" t="s">
        <v>1637</v>
      </c>
      <c r="F344" s="168" t="s">
        <v>1638</v>
      </c>
      <c r="G344" s="166"/>
      <c r="H344" s="166"/>
      <c r="I344" s="169"/>
      <c r="J344" s="170">
        <f>BK344</f>
        <v>0</v>
      </c>
      <c r="K344" s="166"/>
      <c r="L344" s="171"/>
      <c r="M344" s="172"/>
      <c r="N344" s="173"/>
      <c r="O344" s="173"/>
      <c r="P344" s="174">
        <f>SUM(P345:P367)</f>
        <v>0</v>
      </c>
      <c r="Q344" s="173"/>
      <c r="R344" s="174">
        <f>SUM(R345:R367)</f>
        <v>0</v>
      </c>
      <c r="S344" s="173"/>
      <c r="T344" s="175">
        <f>SUM(T345:T367)</f>
        <v>0</v>
      </c>
      <c r="AR344" s="176" t="s">
        <v>85</v>
      </c>
      <c r="AT344" s="177" t="s">
        <v>75</v>
      </c>
      <c r="AU344" s="177" t="s">
        <v>76</v>
      </c>
      <c r="AY344" s="176" t="s">
        <v>381</v>
      </c>
      <c r="BK344" s="178">
        <f>SUM(BK345:BK367)</f>
        <v>0</v>
      </c>
    </row>
    <row r="345" spans="1:65" s="2" customFormat="1" ht="24.2" customHeight="1">
      <c r="A345" s="36"/>
      <c r="B345" s="37"/>
      <c r="C345" s="181" t="s">
        <v>889</v>
      </c>
      <c r="D345" s="181" t="s">
        <v>384</v>
      </c>
      <c r="E345" s="182" t="s">
        <v>2652</v>
      </c>
      <c r="F345" s="183" t="s">
        <v>2653</v>
      </c>
      <c r="G345" s="184" t="s">
        <v>431</v>
      </c>
      <c r="H345" s="185">
        <v>1</v>
      </c>
      <c r="I345" s="186"/>
      <c r="J345" s="187">
        <f>ROUND(I345*H345,2)</f>
        <v>0</v>
      </c>
      <c r="K345" s="183" t="s">
        <v>1297</v>
      </c>
      <c r="L345" s="41"/>
      <c r="M345" s="188" t="s">
        <v>19</v>
      </c>
      <c r="N345" s="189" t="s">
        <v>47</v>
      </c>
      <c r="O345" s="66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2" t="s">
        <v>454</v>
      </c>
      <c r="AT345" s="192" t="s">
        <v>384</v>
      </c>
      <c r="AU345" s="192" t="s">
        <v>83</v>
      </c>
      <c r="AY345" s="19" t="s">
        <v>381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9" t="s">
        <v>83</v>
      </c>
      <c r="BK345" s="193">
        <f>ROUND(I345*H345,2)</f>
        <v>0</v>
      </c>
      <c r="BL345" s="19" t="s">
        <v>454</v>
      </c>
      <c r="BM345" s="192" t="s">
        <v>1597</v>
      </c>
    </row>
    <row r="346" spans="1:65" s="2" customFormat="1" ht="29.25">
      <c r="A346" s="36"/>
      <c r="B346" s="37"/>
      <c r="C346" s="38"/>
      <c r="D346" s="196" t="s">
        <v>1198</v>
      </c>
      <c r="E346" s="38"/>
      <c r="F346" s="253" t="s">
        <v>2654</v>
      </c>
      <c r="G346" s="38"/>
      <c r="H346" s="38"/>
      <c r="I346" s="254"/>
      <c r="J346" s="38"/>
      <c r="K346" s="38"/>
      <c r="L346" s="41"/>
      <c r="M346" s="255"/>
      <c r="N346" s="256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1198</v>
      </c>
      <c r="AU346" s="19" t="s">
        <v>83</v>
      </c>
    </row>
    <row r="347" spans="1:65" s="2" customFormat="1" ht="16.5" customHeight="1">
      <c r="A347" s="36"/>
      <c r="B347" s="37"/>
      <c r="C347" s="181" t="s">
        <v>895</v>
      </c>
      <c r="D347" s="181" t="s">
        <v>384</v>
      </c>
      <c r="E347" s="182" t="s">
        <v>1639</v>
      </c>
      <c r="F347" s="183" t="s">
        <v>1640</v>
      </c>
      <c r="G347" s="184" t="s">
        <v>1586</v>
      </c>
      <c r="H347" s="185">
        <v>2</v>
      </c>
      <c r="I347" s="186"/>
      <c r="J347" s="187">
        <f>ROUND(I347*H347,2)</f>
        <v>0</v>
      </c>
      <c r="K347" s="183" t="s">
        <v>1297</v>
      </c>
      <c r="L347" s="41"/>
      <c r="M347" s="188" t="s">
        <v>19</v>
      </c>
      <c r="N347" s="189" t="s">
        <v>47</v>
      </c>
      <c r="O347" s="66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83</v>
      </c>
      <c r="AY347" s="19" t="s">
        <v>381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83</v>
      </c>
      <c r="BK347" s="193">
        <f>ROUND(I347*H347,2)</f>
        <v>0</v>
      </c>
      <c r="BL347" s="19" t="s">
        <v>454</v>
      </c>
      <c r="BM347" s="192" t="s">
        <v>1600</v>
      </c>
    </row>
    <row r="348" spans="1:65" s="2" customFormat="1" ht="16.5" customHeight="1">
      <c r="A348" s="36"/>
      <c r="B348" s="37"/>
      <c r="C348" s="181" t="s">
        <v>899</v>
      </c>
      <c r="D348" s="181" t="s">
        <v>384</v>
      </c>
      <c r="E348" s="182" t="s">
        <v>1642</v>
      </c>
      <c r="F348" s="183" t="s">
        <v>1643</v>
      </c>
      <c r="G348" s="184" t="s">
        <v>1586</v>
      </c>
      <c r="H348" s="185">
        <v>1</v>
      </c>
      <c r="I348" s="186"/>
      <c r="J348" s="187">
        <f>ROUND(I348*H348,2)</f>
        <v>0</v>
      </c>
      <c r="K348" s="183" t="s">
        <v>1297</v>
      </c>
      <c r="L348" s="41"/>
      <c r="M348" s="188" t="s">
        <v>19</v>
      </c>
      <c r="N348" s="189" t="s">
        <v>47</v>
      </c>
      <c r="O348" s="66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83</v>
      </c>
      <c r="AY348" s="19" t="s">
        <v>381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9" t="s">
        <v>83</v>
      </c>
      <c r="BK348" s="193">
        <f>ROUND(I348*H348,2)</f>
        <v>0</v>
      </c>
      <c r="BL348" s="19" t="s">
        <v>454</v>
      </c>
      <c r="BM348" s="192" t="s">
        <v>1603</v>
      </c>
    </row>
    <row r="349" spans="1:65" s="2" customFormat="1" ht="16.5" customHeight="1">
      <c r="A349" s="36"/>
      <c r="B349" s="37"/>
      <c r="C349" s="181" t="s">
        <v>906</v>
      </c>
      <c r="D349" s="181" t="s">
        <v>384</v>
      </c>
      <c r="E349" s="182" t="s">
        <v>1645</v>
      </c>
      <c r="F349" s="183" t="s">
        <v>1646</v>
      </c>
      <c r="G349" s="184" t="s">
        <v>1586</v>
      </c>
      <c r="H349" s="185">
        <v>3</v>
      </c>
      <c r="I349" s="186"/>
      <c r="J349" s="187">
        <f>ROUND(I349*H349,2)</f>
        <v>0</v>
      </c>
      <c r="K349" s="183" t="s">
        <v>1297</v>
      </c>
      <c r="L349" s="41"/>
      <c r="M349" s="188" t="s">
        <v>19</v>
      </c>
      <c r="N349" s="189" t="s">
        <v>47</v>
      </c>
      <c r="O349" s="66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454</v>
      </c>
      <c r="AT349" s="192" t="s">
        <v>384</v>
      </c>
      <c r="AU349" s="192" t="s">
        <v>83</v>
      </c>
      <c r="AY349" s="19" t="s">
        <v>381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83</v>
      </c>
      <c r="BK349" s="193">
        <f>ROUND(I349*H349,2)</f>
        <v>0</v>
      </c>
      <c r="BL349" s="19" t="s">
        <v>454</v>
      </c>
      <c r="BM349" s="192" t="s">
        <v>1606</v>
      </c>
    </row>
    <row r="350" spans="1:65" s="2" customFormat="1" ht="19.5">
      <c r="A350" s="36"/>
      <c r="B350" s="37"/>
      <c r="C350" s="38"/>
      <c r="D350" s="196" t="s">
        <v>1198</v>
      </c>
      <c r="E350" s="38"/>
      <c r="F350" s="253" t="s">
        <v>1648</v>
      </c>
      <c r="G350" s="38"/>
      <c r="H350" s="38"/>
      <c r="I350" s="254"/>
      <c r="J350" s="38"/>
      <c r="K350" s="38"/>
      <c r="L350" s="41"/>
      <c r="M350" s="255"/>
      <c r="N350" s="256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1198</v>
      </c>
      <c r="AU350" s="19" t="s">
        <v>83</v>
      </c>
    </row>
    <row r="351" spans="1:65" s="2" customFormat="1" ht="16.5" customHeight="1">
      <c r="A351" s="36"/>
      <c r="B351" s="37"/>
      <c r="C351" s="181" t="s">
        <v>911</v>
      </c>
      <c r="D351" s="181" t="s">
        <v>384</v>
      </c>
      <c r="E351" s="182" t="s">
        <v>1649</v>
      </c>
      <c r="F351" s="183" t="s">
        <v>1650</v>
      </c>
      <c r="G351" s="184" t="s">
        <v>1586</v>
      </c>
      <c r="H351" s="185">
        <v>2</v>
      </c>
      <c r="I351" s="186"/>
      <c r="J351" s="187">
        <f t="shared" ref="J351:J366" si="40">ROUND(I351*H351,2)</f>
        <v>0</v>
      </c>
      <c r="K351" s="183" t="s">
        <v>1297</v>
      </c>
      <c r="L351" s="41"/>
      <c r="M351" s="188" t="s">
        <v>19</v>
      </c>
      <c r="N351" s="189" t="s">
        <v>47</v>
      </c>
      <c r="O351" s="66"/>
      <c r="P351" s="190">
        <f t="shared" ref="P351:P366" si="41">O351*H351</f>
        <v>0</v>
      </c>
      <c r="Q351" s="190">
        <v>0</v>
      </c>
      <c r="R351" s="190">
        <f t="shared" ref="R351:R366" si="42">Q351*H351</f>
        <v>0</v>
      </c>
      <c r="S351" s="190">
        <v>0</v>
      </c>
      <c r="T351" s="191">
        <f t="shared" ref="T351:T366" si="43"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83</v>
      </c>
      <c r="AY351" s="19" t="s">
        <v>381</v>
      </c>
      <c r="BE351" s="193">
        <f t="shared" ref="BE351:BE366" si="44">IF(N351="základní",J351,0)</f>
        <v>0</v>
      </c>
      <c r="BF351" s="193">
        <f t="shared" ref="BF351:BF366" si="45">IF(N351="snížená",J351,0)</f>
        <v>0</v>
      </c>
      <c r="BG351" s="193">
        <f t="shared" ref="BG351:BG366" si="46">IF(N351="zákl. přenesená",J351,0)</f>
        <v>0</v>
      </c>
      <c r="BH351" s="193">
        <f t="shared" ref="BH351:BH366" si="47">IF(N351="sníž. přenesená",J351,0)</f>
        <v>0</v>
      </c>
      <c r="BI351" s="193">
        <f t="shared" ref="BI351:BI366" si="48">IF(N351="nulová",J351,0)</f>
        <v>0</v>
      </c>
      <c r="BJ351" s="19" t="s">
        <v>83</v>
      </c>
      <c r="BK351" s="193">
        <f t="shared" ref="BK351:BK366" si="49">ROUND(I351*H351,2)</f>
        <v>0</v>
      </c>
      <c r="BL351" s="19" t="s">
        <v>454</v>
      </c>
      <c r="BM351" s="192" t="s">
        <v>1609</v>
      </c>
    </row>
    <row r="352" spans="1:65" s="2" customFormat="1" ht="16.5" customHeight="1">
      <c r="A352" s="36"/>
      <c r="B352" s="37"/>
      <c r="C352" s="181" t="s">
        <v>922</v>
      </c>
      <c r="D352" s="181" t="s">
        <v>384</v>
      </c>
      <c r="E352" s="182" t="s">
        <v>1652</v>
      </c>
      <c r="F352" s="183" t="s">
        <v>1653</v>
      </c>
      <c r="G352" s="184" t="s">
        <v>431</v>
      </c>
      <c r="H352" s="185">
        <v>1</v>
      </c>
      <c r="I352" s="186"/>
      <c r="J352" s="187">
        <f t="shared" si="40"/>
        <v>0</v>
      </c>
      <c r="K352" s="183" t="s">
        <v>1297</v>
      </c>
      <c r="L352" s="41"/>
      <c r="M352" s="188" t="s">
        <v>19</v>
      </c>
      <c r="N352" s="189" t="s">
        <v>47</v>
      </c>
      <c r="O352" s="66"/>
      <c r="P352" s="190">
        <f t="shared" si="41"/>
        <v>0</v>
      </c>
      <c r="Q352" s="190">
        <v>0</v>
      </c>
      <c r="R352" s="190">
        <f t="shared" si="42"/>
        <v>0</v>
      </c>
      <c r="S352" s="190">
        <v>0</v>
      </c>
      <c r="T352" s="191">
        <f t="shared" si="4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83</v>
      </c>
      <c r="AY352" s="19" t="s">
        <v>381</v>
      </c>
      <c r="BE352" s="193">
        <f t="shared" si="44"/>
        <v>0</v>
      </c>
      <c r="BF352" s="193">
        <f t="shared" si="45"/>
        <v>0</v>
      </c>
      <c r="BG352" s="193">
        <f t="shared" si="46"/>
        <v>0</v>
      </c>
      <c r="BH352" s="193">
        <f t="shared" si="47"/>
        <v>0</v>
      </c>
      <c r="BI352" s="193">
        <f t="shared" si="48"/>
        <v>0</v>
      </c>
      <c r="BJ352" s="19" t="s">
        <v>83</v>
      </c>
      <c r="BK352" s="193">
        <f t="shared" si="49"/>
        <v>0</v>
      </c>
      <c r="BL352" s="19" t="s">
        <v>454</v>
      </c>
      <c r="BM352" s="192" t="s">
        <v>1616</v>
      </c>
    </row>
    <row r="353" spans="1:65" s="2" customFormat="1" ht="24.2" customHeight="1">
      <c r="A353" s="36"/>
      <c r="B353" s="37"/>
      <c r="C353" s="181" t="s">
        <v>926</v>
      </c>
      <c r="D353" s="181" t="s">
        <v>384</v>
      </c>
      <c r="E353" s="182" t="s">
        <v>1655</v>
      </c>
      <c r="F353" s="183" t="s">
        <v>1656</v>
      </c>
      <c r="G353" s="184" t="s">
        <v>1586</v>
      </c>
      <c r="H353" s="185">
        <v>10</v>
      </c>
      <c r="I353" s="186"/>
      <c r="J353" s="187">
        <f t="shared" si="40"/>
        <v>0</v>
      </c>
      <c r="K353" s="183" t="s">
        <v>1297</v>
      </c>
      <c r="L353" s="41"/>
      <c r="M353" s="188" t="s">
        <v>19</v>
      </c>
      <c r="N353" s="189" t="s">
        <v>47</v>
      </c>
      <c r="O353" s="66"/>
      <c r="P353" s="190">
        <f t="shared" si="41"/>
        <v>0</v>
      </c>
      <c r="Q353" s="190">
        <v>0</v>
      </c>
      <c r="R353" s="190">
        <f t="shared" si="42"/>
        <v>0</v>
      </c>
      <c r="S353" s="190">
        <v>0</v>
      </c>
      <c r="T353" s="191">
        <f t="shared" si="4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83</v>
      </c>
      <c r="AY353" s="19" t="s">
        <v>381</v>
      </c>
      <c r="BE353" s="193">
        <f t="shared" si="44"/>
        <v>0</v>
      </c>
      <c r="BF353" s="193">
        <f t="shared" si="45"/>
        <v>0</v>
      </c>
      <c r="BG353" s="193">
        <f t="shared" si="46"/>
        <v>0</v>
      </c>
      <c r="BH353" s="193">
        <f t="shared" si="47"/>
        <v>0</v>
      </c>
      <c r="BI353" s="193">
        <f t="shared" si="48"/>
        <v>0</v>
      </c>
      <c r="BJ353" s="19" t="s">
        <v>83</v>
      </c>
      <c r="BK353" s="193">
        <f t="shared" si="49"/>
        <v>0</v>
      </c>
      <c r="BL353" s="19" t="s">
        <v>454</v>
      </c>
      <c r="BM353" s="192" t="s">
        <v>2655</v>
      </c>
    </row>
    <row r="354" spans="1:65" s="2" customFormat="1" ht="24.2" customHeight="1">
      <c r="A354" s="36"/>
      <c r="B354" s="37"/>
      <c r="C354" s="181" t="s">
        <v>930</v>
      </c>
      <c r="D354" s="181" t="s">
        <v>384</v>
      </c>
      <c r="E354" s="182" t="s">
        <v>1659</v>
      </c>
      <c r="F354" s="183" t="s">
        <v>1660</v>
      </c>
      <c r="G354" s="184" t="s">
        <v>431</v>
      </c>
      <c r="H354" s="185">
        <v>1</v>
      </c>
      <c r="I354" s="186"/>
      <c r="J354" s="187">
        <f t="shared" si="40"/>
        <v>0</v>
      </c>
      <c r="K354" s="183" t="s">
        <v>1297</v>
      </c>
      <c r="L354" s="41"/>
      <c r="M354" s="188" t="s">
        <v>19</v>
      </c>
      <c r="N354" s="189" t="s">
        <v>47</v>
      </c>
      <c r="O354" s="66"/>
      <c r="P354" s="190">
        <f t="shared" si="41"/>
        <v>0</v>
      </c>
      <c r="Q354" s="190">
        <v>0</v>
      </c>
      <c r="R354" s="190">
        <f t="shared" si="42"/>
        <v>0</v>
      </c>
      <c r="S354" s="190">
        <v>0</v>
      </c>
      <c r="T354" s="191">
        <f t="shared" si="4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83</v>
      </c>
      <c r="AY354" s="19" t="s">
        <v>381</v>
      </c>
      <c r="BE354" s="193">
        <f t="shared" si="44"/>
        <v>0</v>
      </c>
      <c r="BF354" s="193">
        <f t="shared" si="45"/>
        <v>0</v>
      </c>
      <c r="BG354" s="193">
        <f t="shared" si="46"/>
        <v>0</v>
      </c>
      <c r="BH354" s="193">
        <f t="shared" si="47"/>
        <v>0</v>
      </c>
      <c r="BI354" s="193">
        <f t="shared" si="48"/>
        <v>0</v>
      </c>
      <c r="BJ354" s="19" t="s">
        <v>83</v>
      </c>
      <c r="BK354" s="193">
        <f t="shared" si="49"/>
        <v>0</v>
      </c>
      <c r="BL354" s="19" t="s">
        <v>454</v>
      </c>
      <c r="BM354" s="192" t="s">
        <v>1620</v>
      </c>
    </row>
    <row r="355" spans="1:65" s="2" customFormat="1" ht="24.2" customHeight="1">
      <c r="A355" s="36"/>
      <c r="B355" s="37"/>
      <c r="C355" s="181" t="s">
        <v>934</v>
      </c>
      <c r="D355" s="181" t="s">
        <v>384</v>
      </c>
      <c r="E355" s="182" t="s">
        <v>1662</v>
      </c>
      <c r="F355" s="183" t="s">
        <v>1663</v>
      </c>
      <c r="G355" s="184" t="s">
        <v>431</v>
      </c>
      <c r="H355" s="185">
        <v>5</v>
      </c>
      <c r="I355" s="186"/>
      <c r="J355" s="187">
        <f t="shared" si="40"/>
        <v>0</v>
      </c>
      <c r="K355" s="183" t="s">
        <v>1297</v>
      </c>
      <c r="L355" s="41"/>
      <c r="M355" s="188" t="s">
        <v>19</v>
      </c>
      <c r="N355" s="189" t="s">
        <v>47</v>
      </c>
      <c r="O355" s="66"/>
      <c r="P355" s="190">
        <f t="shared" si="41"/>
        <v>0</v>
      </c>
      <c r="Q355" s="190">
        <v>0</v>
      </c>
      <c r="R355" s="190">
        <f t="shared" si="42"/>
        <v>0</v>
      </c>
      <c r="S355" s="190">
        <v>0</v>
      </c>
      <c r="T355" s="191">
        <f t="shared" si="4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454</v>
      </c>
      <c r="AT355" s="192" t="s">
        <v>384</v>
      </c>
      <c r="AU355" s="192" t="s">
        <v>83</v>
      </c>
      <c r="AY355" s="19" t="s">
        <v>381</v>
      </c>
      <c r="BE355" s="193">
        <f t="shared" si="44"/>
        <v>0</v>
      </c>
      <c r="BF355" s="193">
        <f t="shared" si="45"/>
        <v>0</v>
      </c>
      <c r="BG355" s="193">
        <f t="shared" si="46"/>
        <v>0</v>
      </c>
      <c r="BH355" s="193">
        <f t="shared" si="47"/>
        <v>0</v>
      </c>
      <c r="BI355" s="193">
        <f t="shared" si="48"/>
        <v>0</v>
      </c>
      <c r="BJ355" s="19" t="s">
        <v>83</v>
      </c>
      <c r="BK355" s="193">
        <f t="shared" si="49"/>
        <v>0</v>
      </c>
      <c r="BL355" s="19" t="s">
        <v>454</v>
      </c>
      <c r="BM355" s="192" t="s">
        <v>1626</v>
      </c>
    </row>
    <row r="356" spans="1:65" s="2" customFormat="1" ht="24.2" customHeight="1">
      <c r="A356" s="36"/>
      <c r="B356" s="37"/>
      <c r="C356" s="181" t="s">
        <v>938</v>
      </c>
      <c r="D356" s="181" t="s">
        <v>384</v>
      </c>
      <c r="E356" s="182" t="s">
        <v>1665</v>
      </c>
      <c r="F356" s="183" t="s">
        <v>1666</v>
      </c>
      <c r="G356" s="184" t="s">
        <v>431</v>
      </c>
      <c r="H356" s="185">
        <v>4</v>
      </c>
      <c r="I356" s="186"/>
      <c r="J356" s="187">
        <f t="shared" si="40"/>
        <v>0</v>
      </c>
      <c r="K356" s="183" t="s">
        <v>1297</v>
      </c>
      <c r="L356" s="41"/>
      <c r="M356" s="188" t="s">
        <v>19</v>
      </c>
      <c r="N356" s="189" t="s">
        <v>47</v>
      </c>
      <c r="O356" s="66"/>
      <c r="P356" s="190">
        <f t="shared" si="41"/>
        <v>0</v>
      </c>
      <c r="Q356" s="190">
        <v>0</v>
      </c>
      <c r="R356" s="190">
        <f t="shared" si="42"/>
        <v>0</v>
      </c>
      <c r="S356" s="190">
        <v>0</v>
      </c>
      <c r="T356" s="191">
        <f t="shared" si="4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454</v>
      </c>
      <c r="AT356" s="192" t="s">
        <v>384</v>
      </c>
      <c r="AU356" s="192" t="s">
        <v>83</v>
      </c>
      <c r="AY356" s="19" t="s">
        <v>381</v>
      </c>
      <c r="BE356" s="193">
        <f t="shared" si="44"/>
        <v>0</v>
      </c>
      <c r="BF356" s="193">
        <f t="shared" si="45"/>
        <v>0</v>
      </c>
      <c r="BG356" s="193">
        <f t="shared" si="46"/>
        <v>0</v>
      </c>
      <c r="BH356" s="193">
        <f t="shared" si="47"/>
        <v>0</v>
      </c>
      <c r="BI356" s="193">
        <f t="shared" si="48"/>
        <v>0</v>
      </c>
      <c r="BJ356" s="19" t="s">
        <v>83</v>
      </c>
      <c r="BK356" s="193">
        <f t="shared" si="49"/>
        <v>0</v>
      </c>
      <c r="BL356" s="19" t="s">
        <v>454</v>
      </c>
      <c r="BM356" s="192" t="s">
        <v>1630</v>
      </c>
    </row>
    <row r="357" spans="1:65" s="2" customFormat="1" ht="44.25" customHeight="1">
      <c r="A357" s="36"/>
      <c r="B357" s="37"/>
      <c r="C357" s="227" t="s">
        <v>942</v>
      </c>
      <c r="D357" s="227" t="s">
        <v>465</v>
      </c>
      <c r="E357" s="228" t="s">
        <v>1668</v>
      </c>
      <c r="F357" s="229" t="s">
        <v>1669</v>
      </c>
      <c r="G357" s="230" t="s">
        <v>431</v>
      </c>
      <c r="H357" s="231">
        <v>1</v>
      </c>
      <c r="I357" s="232"/>
      <c r="J357" s="233">
        <f t="shared" si="40"/>
        <v>0</v>
      </c>
      <c r="K357" s="229" t="s">
        <v>1297</v>
      </c>
      <c r="L357" s="234"/>
      <c r="M357" s="235" t="s">
        <v>19</v>
      </c>
      <c r="N357" s="236" t="s">
        <v>47</v>
      </c>
      <c r="O357" s="66"/>
      <c r="P357" s="190">
        <f t="shared" si="41"/>
        <v>0</v>
      </c>
      <c r="Q357" s="190">
        <v>0</v>
      </c>
      <c r="R357" s="190">
        <f t="shared" si="42"/>
        <v>0</v>
      </c>
      <c r="S357" s="190">
        <v>0</v>
      </c>
      <c r="T357" s="191">
        <f t="shared" si="4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468</v>
      </c>
      <c r="AT357" s="192" t="s">
        <v>465</v>
      </c>
      <c r="AU357" s="192" t="s">
        <v>83</v>
      </c>
      <c r="AY357" s="19" t="s">
        <v>381</v>
      </c>
      <c r="BE357" s="193">
        <f t="shared" si="44"/>
        <v>0</v>
      </c>
      <c r="BF357" s="193">
        <f t="shared" si="45"/>
        <v>0</v>
      </c>
      <c r="BG357" s="193">
        <f t="shared" si="46"/>
        <v>0</v>
      </c>
      <c r="BH357" s="193">
        <f t="shared" si="47"/>
        <v>0</v>
      </c>
      <c r="BI357" s="193">
        <f t="shared" si="48"/>
        <v>0</v>
      </c>
      <c r="BJ357" s="19" t="s">
        <v>83</v>
      </c>
      <c r="BK357" s="193">
        <f t="shared" si="49"/>
        <v>0</v>
      </c>
      <c r="BL357" s="19" t="s">
        <v>454</v>
      </c>
      <c r="BM357" s="192" t="s">
        <v>1633</v>
      </c>
    </row>
    <row r="358" spans="1:65" s="2" customFormat="1" ht="37.9" customHeight="1">
      <c r="A358" s="36"/>
      <c r="B358" s="37"/>
      <c r="C358" s="227" t="s">
        <v>945</v>
      </c>
      <c r="D358" s="227" t="s">
        <v>465</v>
      </c>
      <c r="E358" s="228" t="s">
        <v>1671</v>
      </c>
      <c r="F358" s="229" t="s">
        <v>1672</v>
      </c>
      <c r="G358" s="230" t="s">
        <v>431</v>
      </c>
      <c r="H358" s="231">
        <v>3</v>
      </c>
      <c r="I358" s="232"/>
      <c r="J358" s="233">
        <f t="shared" si="40"/>
        <v>0</v>
      </c>
      <c r="K358" s="229" t="s">
        <v>1297</v>
      </c>
      <c r="L358" s="234"/>
      <c r="M358" s="235" t="s">
        <v>19</v>
      </c>
      <c r="N358" s="236" t="s">
        <v>47</v>
      </c>
      <c r="O358" s="66"/>
      <c r="P358" s="190">
        <f t="shared" si="41"/>
        <v>0</v>
      </c>
      <c r="Q358" s="190">
        <v>0</v>
      </c>
      <c r="R358" s="190">
        <f t="shared" si="42"/>
        <v>0</v>
      </c>
      <c r="S358" s="190">
        <v>0</v>
      </c>
      <c r="T358" s="191">
        <f t="shared" si="4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468</v>
      </c>
      <c r="AT358" s="192" t="s">
        <v>465</v>
      </c>
      <c r="AU358" s="192" t="s">
        <v>83</v>
      </c>
      <c r="AY358" s="19" t="s">
        <v>381</v>
      </c>
      <c r="BE358" s="193">
        <f t="shared" si="44"/>
        <v>0</v>
      </c>
      <c r="BF358" s="193">
        <f t="shared" si="45"/>
        <v>0</v>
      </c>
      <c r="BG358" s="193">
        <f t="shared" si="46"/>
        <v>0</v>
      </c>
      <c r="BH358" s="193">
        <f t="shared" si="47"/>
        <v>0</v>
      </c>
      <c r="BI358" s="193">
        <f t="shared" si="48"/>
        <v>0</v>
      </c>
      <c r="BJ358" s="19" t="s">
        <v>83</v>
      </c>
      <c r="BK358" s="193">
        <f t="shared" si="49"/>
        <v>0</v>
      </c>
      <c r="BL358" s="19" t="s">
        <v>454</v>
      </c>
      <c r="BM358" s="192" t="s">
        <v>1636</v>
      </c>
    </row>
    <row r="359" spans="1:65" s="2" customFormat="1" ht="24.2" customHeight="1">
      <c r="A359" s="36"/>
      <c r="B359" s="37"/>
      <c r="C359" s="227" t="s">
        <v>949</v>
      </c>
      <c r="D359" s="227" t="s">
        <v>465</v>
      </c>
      <c r="E359" s="228" t="s">
        <v>1675</v>
      </c>
      <c r="F359" s="229" t="s">
        <v>1676</v>
      </c>
      <c r="G359" s="230" t="s">
        <v>431</v>
      </c>
      <c r="H359" s="231">
        <v>2</v>
      </c>
      <c r="I359" s="232"/>
      <c r="J359" s="233">
        <f t="shared" si="40"/>
        <v>0</v>
      </c>
      <c r="K359" s="229" t="s">
        <v>1297</v>
      </c>
      <c r="L359" s="234"/>
      <c r="M359" s="235" t="s">
        <v>19</v>
      </c>
      <c r="N359" s="236" t="s">
        <v>47</v>
      </c>
      <c r="O359" s="66"/>
      <c r="P359" s="190">
        <f t="shared" si="41"/>
        <v>0</v>
      </c>
      <c r="Q359" s="190">
        <v>0</v>
      </c>
      <c r="R359" s="190">
        <f t="shared" si="42"/>
        <v>0</v>
      </c>
      <c r="S359" s="190">
        <v>0</v>
      </c>
      <c r="T359" s="191">
        <f t="shared" si="4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468</v>
      </c>
      <c r="AT359" s="192" t="s">
        <v>465</v>
      </c>
      <c r="AU359" s="192" t="s">
        <v>83</v>
      </c>
      <c r="AY359" s="19" t="s">
        <v>381</v>
      </c>
      <c r="BE359" s="193">
        <f t="shared" si="44"/>
        <v>0</v>
      </c>
      <c r="BF359" s="193">
        <f t="shared" si="45"/>
        <v>0</v>
      </c>
      <c r="BG359" s="193">
        <f t="shared" si="46"/>
        <v>0</v>
      </c>
      <c r="BH359" s="193">
        <f t="shared" si="47"/>
        <v>0</v>
      </c>
      <c r="BI359" s="193">
        <f t="shared" si="48"/>
        <v>0</v>
      </c>
      <c r="BJ359" s="19" t="s">
        <v>83</v>
      </c>
      <c r="BK359" s="193">
        <f t="shared" si="49"/>
        <v>0</v>
      </c>
      <c r="BL359" s="19" t="s">
        <v>454</v>
      </c>
      <c r="BM359" s="192" t="s">
        <v>1641</v>
      </c>
    </row>
    <row r="360" spans="1:65" s="2" customFormat="1" ht="24.2" customHeight="1">
      <c r="A360" s="36"/>
      <c r="B360" s="37"/>
      <c r="C360" s="227" t="s">
        <v>953</v>
      </c>
      <c r="D360" s="227" t="s">
        <v>465</v>
      </c>
      <c r="E360" s="228" t="s">
        <v>1678</v>
      </c>
      <c r="F360" s="229" t="s">
        <v>1679</v>
      </c>
      <c r="G360" s="230" t="s">
        <v>431</v>
      </c>
      <c r="H360" s="231">
        <v>2</v>
      </c>
      <c r="I360" s="232"/>
      <c r="J360" s="233">
        <f t="shared" si="40"/>
        <v>0</v>
      </c>
      <c r="K360" s="229" t="s">
        <v>1297</v>
      </c>
      <c r="L360" s="234"/>
      <c r="M360" s="235" t="s">
        <v>19</v>
      </c>
      <c r="N360" s="236" t="s">
        <v>47</v>
      </c>
      <c r="O360" s="66"/>
      <c r="P360" s="190">
        <f t="shared" si="41"/>
        <v>0</v>
      </c>
      <c r="Q360" s="190">
        <v>0</v>
      </c>
      <c r="R360" s="190">
        <f t="shared" si="42"/>
        <v>0</v>
      </c>
      <c r="S360" s="190">
        <v>0</v>
      </c>
      <c r="T360" s="191">
        <f t="shared" si="4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468</v>
      </c>
      <c r="AT360" s="192" t="s">
        <v>465</v>
      </c>
      <c r="AU360" s="192" t="s">
        <v>83</v>
      </c>
      <c r="AY360" s="19" t="s">
        <v>381</v>
      </c>
      <c r="BE360" s="193">
        <f t="shared" si="44"/>
        <v>0</v>
      </c>
      <c r="BF360" s="193">
        <f t="shared" si="45"/>
        <v>0</v>
      </c>
      <c r="BG360" s="193">
        <f t="shared" si="46"/>
        <v>0</v>
      </c>
      <c r="BH360" s="193">
        <f t="shared" si="47"/>
        <v>0</v>
      </c>
      <c r="BI360" s="193">
        <f t="shared" si="48"/>
        <v>0</v>
      </c>
      <c r="BJ360" s="19" t="s">
        <v>83</v>
      </c>
      <c r="BK360" s="193">
        <f t="shared" si="49"/>
        <v>0</v>
      </c>
      <c r="BL360" s="19" t="s">
        <v>454</v>
      </c>
      <c r="BM360" s="192" t="s">
        <v>1644</v>
      </c>
    </row>
    <row r="361" spans="1:65" s="2" customFormat="1" ht="24.2" customHeight="1">
      <c r="A361" s="36"/>
      <c r="B361" s="37"/>
      <c r="C361" s="227" t="s">
        <v>957</v>
      </c>
      <c r="D361" s="227" t="s">
        <v>465</v>
      </c>
      <c r="E361" s="228" t="s">
        <v>1685</v>
      </c>
      <c r="F361" s="229" t="s">
        <v>1686</v>
      </c>
      <c r="G361" s="230" t="s">
        <v>431</v>
      </c>
      <c r="H361" s="231">
        <v>1</v>
      </c>
      <c r="I361" s="232"/>
      <c r="J361" s="233">
        <f t="shared" si="40"/>
        <v>0</v>
      </c>
      <c r="K361" s="229" t="s">
        <v>1297</v>
      </c>
      <c r="L361" s="234"/>
      <c r="M361" s="235" t="s">
        <v>19</v>
      </c>
      <c r="N361" s="236" t="s">
        <v>47</v>
      </c>
      <c r="O361" s="66"/>
      <c r="P361" s="190">
        <f t="shared" si="41"/>
        <v>0</v>
      </c>
      <c r="Q361" s="190">
        <v>0</v>
      </c>
      <c r="R361" s="190">
        <f t="shared" si="42"/>
        <v>0</v>
      </c>
      <c r="S361" s="190">
        <v>0</v>
      </c>
      <c r="T361" s="191">
        <f t="shared" si="4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468</v>
      </c>
      <c r="AT361" s="192" t="s">
        <v>465</v>
      </c>
      <c r="AU361" s="192" t="s">
        <v>83</v>
      </c>
      <c r="AY361" s="19" t="s">
        <v>381</v>
      </c>
      <c r="BE361" s="193">
        <f t="shared" si="44"/>
        <v>0</v>
      </c>
      <c r="BF361" s="193">
        <f t="shared" si="45"/>
        <v>0</v>
      </c>
      <c r="BG361" s="193">
        <f t="shared" si="46"/>
        <v>0</v>
      </c>
      <c r="BH361" s="193">
        <f t="shared" si="47"/>
        <v>0</v>
      </c>
      <c r="BI361" s="193">
        <f t="shared" si="48"/>
        <v>0</v>
      </c>
      <c r="BJ361" s="19" t="s">
        <v>83</v>
      </c>
      <c r="BK361" s="193">
        <f t="shared" si="49"/>
        <v>0</v>
      </c>
      <c r="BL361" s="19" t="s">
        <v>454</v>
      </c>
      <c r="BM361" s="192" t="s">
        <v>1647</v>
      </c>
    </row>
    <row r="362" spans="1:65" s="2" customFormat="1" ht="24.2" customHeight="1">
      <c r="A362" s="36"/>
      <c r="B362" s="37"/>
      <c r="C362" s="227" t="s">
        <v>961</v>
      </c>
      <c r="D362" s="227" t="s">
        <v>465</v>
      </c>
      <c r="E362" s="228" t="s">
        <v>1692</v>
      </c>
      <c r="F362" s="229" t="s">
        <v>1693</v>
      </c>
      <c r="G362" s="230" t="s">
        <v>431</v>
      </c>
      <c r="H362" s="231">
        <v>2</v>
      </c>
      <c r="I362" s="232"/>
      <c r="J362" s="233">
        <f t="shared" si="40"/>
        <v>0</v>
      </c>
      <c r="K362" s="229" t="s">
        <v>1297</v>
      </c>
      <c r="L362" s="234"/>
      <c r="M362" s="235" t="s">
        <v>19</v>
      </c>
      <c r="N362" s="236" t="s">
        <v>47</v>
      </c>
      <c r="O362" s="66"/>
      <c r="P362" s="190">
        <f t="shared" si="41"/>
        <v>0</v>
      </c>
      <c r="Q362" s="190">
        <v>0</v>
      </c>
      <c r="R362" s="190">
        <f t="shared" si="42"/>
        <v>0</v>
      </c>
      <c r="S362" s="190">
        <v>0</v>
      </c>
      <c r="T362" s="191">
        <f t="shared" si="4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468</v>
      </c>
      <c r="AT362" s="192" t="s">
        <v>465</v>
      </c>
      <c r="AU362" s="192" t="s">
        <v>83</v>
      </c>
      <c r="AY362" s="19" t="s">
        <v>381</v>
      </c>
      <c r="BE362" s="193">
        <f t="shared" si="44"/>
        <v>0</v>
      </c>
      <c r="BF362" s="193">
        <f t="shared" si="45"/>
        <v>0</v>
      </c>
      <c r="BG362" s="193">
        <f t="shared" si="46"/>
        <v>0</v>
      </c>
      <c r="BH362" s="193">
        <f t="shared" si="47"/>
        <v>0</v>
      </c>
      <c r="BI362" s="193">
        <f t="shared" si="48"/>
        <v>0</v>
      </c>
      <c r="BJ362" s="19" t="s">
        <v>83</v>
      </c>
      <c r="BK362" s="193">
        <f t="shared" si="49"/>
        <v>0</v>
      </c>
      <c r="BL362" s="19" t="s">
        <v>454</v>
      </c>
      <c r="BM362" s="192" t="s">
        <v>1651</v>
      </c>
    </row>
    <row r="363" spans="1:65" s="2" customFormat="1" ht="24.2" customHeight="1">
      <c r="A363" s="36"/>
      <c r="B363" s="37"/>
      <c r="C363" s="227" t="s">
        <v>965</v>
      </c>
      <c r="D363" s="227" t="s">
        <v>465</v>
      </c>
      <c r="E363" s="228" t="s">
        <v>1696</v>
      </c>
      <c r="F363" s="229" t="s">
        <v>1697</v>
      </c>
      <c r="G363" s="230" t="s">
        <v>431</v>
      </c>
      <c r="H363" s="231">
        <v>2</v>
      </c>
      <c r="I363" s="232"/>
      <c r="J363" s="233">
        <f t="shared" si="40"/>
        <v>0</v>
      </c>
      <c r="K363" s="229" t="s">
        <v>1297</v>
      </c>
      <c r="L363" s="234"/>
      <c r="M363" s="235" t="s">
        <v>19</v>
      </c>
      <c r="N363" s="236" t="s">
        <v>47</v>
      </c>
      <c r="O363" s="66"/>
      <c r="P363" s="190">
        <f t="shared" si="41"/>
        <v>0</v>
      </c>
      <c r="Q363" s="190">
        <v>0</v>
      </c>
      <c r="R363" s="190">
        <f t="shared" si="42"/>
        <v>0</v>
      </c>
      <c r="S363" s="190">
        <v>0</v>
      </c>
      <c r="T363" s="191">
        <f t="shared" si="4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468</v>
      </c>
      <c r="AT363" s="192" t="s">
        <v>465</v>
      </c>
      <c r="AU363" s="192" t="s">
        <v>83</v>
      </c>
      <c r="AY363" s="19" t="s">
        <v>381</v>
      </c>
      <c r="BE363" s="193">
        <f t="shared" si="44"/>
        <v>0</v>
      </c>
      <c r="BF363" s="193">
        <f t="shared" si="45"/>
        <v>0</v>
      </c>
      <c r="BG363" s="193">
        <f t="shared" si="46"/>
        <v>0</v>
      </c>
      <c r="BH363" s="193">
        <f t="shared" si="47"/>
        <v>0</v>
      </c>
      <c r="BI363" s="193">
        <f t="shared" si="48"/>
        <v>0</v>
      </c>
      <c r="BJ363" s="19" t="s">
        <v>83</v>
      </c>
      <c r="BK363" s="193">
        <f t="shared" si="49"/>
        <v>0</v>
      </c>
      <c r="BL363" s="19" t="s">
        <v>454</v>
      </c>
      <c r="BM363" s="192" t="s">
        <v>1654</v>
      </c>
    </row>
    <row r="364" spans="1:65" s="2" customFormat="1" ht="55.5" customHeight="1">
      <c r="A364" s="36"/>
      <c r="B364" s="37"/>
      <c r="C364" s="227" t="s">
        <v>969</v>
      </c>
      <c r="D364" s="227" t="s">
        <v>465</v>
      </c>
      <c r="E364" s="228" t="s">
        <v>1703</v>
      </c>
      <c r="F364" s="229" t="s">
        <v>1704</v>
      </c>
      <c r="G364" s="230" t="s">
        <v>431</v>
      </c>
      <c r="H364" s="231">
        <v>1</v>
      </c>
      <c r="I364" s="232"/>
      <c r="J364" s="233">
        <f t="shared" si="40"/>
        <v>0</v>
      </c>
      <c r="K364" s="229" t="s">
        <v>1297</v>
      </c>
      <c r="L364" s="234"/>
      <c r="M364" s="235" t="s">
        <v>19</v>
      </c>
      <c r="N364" s="236" t="s">
        <v>47</v>
      </c>
      <c r="O364" s="66"/>
      <c r="P364" s="190">
        <f t="shared" si="41"/>
        <v>0</v>
      </c>
      <c r="Q364" s="190">
        <v>0</v>
      </c>
      <c r="R364" s="190">
        <f t="shared" si="42"/>
        <v>0</v>
      </c>
      <c r="S364" s="190">
        <v>0</v>
      </c>
      <c r="T364" s="191">
        <f t="shared" si="4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468</v>
      </c>
      <c r="AT364" s="192" t="s">
        <v>465</v>
      </c>
      <c r="AU364" s="192" t="s">
        <v>83</v>
      </c>
      <c r="AY364" s="19" t="s">
        <v>381</v>
      </c>
      <c r="BE364" s="193">
        <f t="shared" si="44"/>
        <v>0</v>
      </c>
      <c r="BF364" s="193">
        <f t="shared" si="45"/>
        <v>0</v>
      </c>
      <c r="BG364" s="193">
        <f t="shared" si="46"/>
        <v>0</v>
      </c>
      <c r="BH364" s="193">
        <f t="shared" si="47"/>
        <v>0</v>
      </c>
      <c r="BI364" s="193">
        <f t="shared" si="48"/>
        <v>0</v>
      </c>
      <c r="BJ364" s="19" t="s">
        <v>83</v>
      </c>
      <c r="BK364" s="193">
        <f t="shared" si="49"/>
        <v>0</v>
      </c>
      <c r="BL364" s="19" t="s">
        <v>454</v>
      </c>
      <c r="BM364" s="192" t="s">
        <v>1657</v>
      </c>
    </row>
    <row r="365" spans="1:65" s="2" customFormat="1" ht="37.9" customHeight="1">
      <c r="A365" s="36"/>
      <c r="B365" s="37"/>
      <c r="C365" s="227" t="s">
        <v>973</v>
      </c>
      <c r="D365" s="227" t="s">
        <v>465</v>
      </c>
      <c r="E365" s="228" t="s">
        <v>1706</v>
      </c>
      <c r="F365" s="229" t="s">
        <v>1707</v>
      </c>
      <c r="G365" s="230" t="s">
        <v>431</v>
      </c>
      <c r="H365" s="231">
        <v>1</v>
      </c>
      <c r="I365" s="232"/>
      <c r="J365" s="233">
        <f t="shared" si="40"/>
        <v>0</v>
      </c>
      <c r="K365" s="229" t="s">
        <v>1297</v>
      </c>
      <c r="L365" s="234"/>
      <c r="M365" s="235" t="s">
        <v>19</v>
      </c>
      <c r="N365" s="236" t="s">
        <v>47</v>
      </c>
      <c r="O365" s="66"/>
      <c r="P365" s="190">
        <f t="shared" si="41"/>
        <v>0</v>
      </c>
      <c r="Q365" s="190">
        <v>0</v>
      </c>
      <c r="R365" s="190">
        <f t="shared" si="42"/>
        <v>0</v>
      </c>
      <c r="S365" s="190">
        <v>0</v>
      </c>
      <c r="T365" s="191">
        <f t="shared" si="4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468</v>
      </c>
      <c r="AT365" s="192" t="s">
        <v>465</v>
      </c>
      <c r="AU365" s="192" t="s">
        <v>83</v>
      </c>
      <c r="AY365" s="19" t="s">
        <v>381</v>
      </c>
      <c r="BE365" s="193">
        <f t="shared" si="44"/>
        <v>0</v>
      </c>
      <c r="BF365" s="193">
        <f t="shared" si="45"/>
        <v>0</v>
      </c>
      <c r="BG365" s="193">
        <f t="shared" si="46"/>
        <v>0</v>
      </c>
      <c r="BH365" s="193">
        <f t="shared" si="47"/>
        <v>0</v>
      </c>
      <c r="BI365" s="193">
        <f t="shared" si="48"/>
        <v>0</v>
      </c>
      <c r="BJ365" s="19" t="s">
        <v>83</v>
      </c>
      <c r="BK365" s="193">
        <f t="shared" si="49"/>
        <v>0</v>
      </c>
      <c r="BL365" s="19" t="s">
        <v>454</v>
      </c>
      <c r="BM365" s="192" t="s">
        <v>1661</v>
      </c>
    </row>
    <row r="366" spans="1:65" s="2" customFormat="1" ht="24.2" customHeight="1">
      <c r="A366" s="36"/>
      <c r="B366" s="37"/>
      <c r="C366" s="181" t="s">
        <v>977</v>
      </c>
      <c r="D366" s="181" t="s">
        <v>384</v>
      </c>
      <c r="E366" s="182" t="s">
        <v>1710</v>
      </c>
      <c r="F366" s="183" t="s">
        <v>1711</v>
      </c>
      <c r="G366" s="184" t="s">
        <v>404</v>
      </c>
      <c r="H366" s="185">
        <v>0.11799999999999999</v>
      </c>
      <c r="I366" s="186"/>
      <c r="J366" s="187">
        <f t="shared" si="40"/>
        <v>0</v>
      </c>
      <c r="K366" s="183" t="s">
        <v>1297</v>
      </c>
      <c r="L366" s="41"/>
      <c r="M366" s="188" t="s">
        <v>19</v>
      </c>
      <c r="N366" s="189" t="s">
        <v>47</v>
      </c>
      <c r="O366" s="66"/>
      <c r="P366" s="190">
        <f t="shared" si="41"/>
        <v>0</v>
      </c>
      <c r="Q366" s="190">
        <v>0</v>
      </c>
      <c r="R366" s="190">
        <f t="shared" si="42"/>
        <v>0</v>
      </c>
      <c r="S366" s="190">
        <v>0</v>
      </c>
      <c r="T366" s="191">
        <f t="shared" si="4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454</v>
      </c>
      <c r="AT366" s="192" t="s">
        <v>384</v>
      </c>
      <c r="AU366" s="192" t="s">
        <v>83</v>
      </c>
      <c r="AY366" s="19" t="s">
        <v>381</v>
      </c>
      <c r="BE366" s="193">
        <f t="shared" si="44"/>
        <v>0</v>
      </c>
      <c r="BF366" s="193">
        <f t="shared" si="45"/>
        <v>0</v>
      </c>
      <c r="BG366" s="193">
        <f t="shared" si="46"/>
        <v>0</v>
      </c>
      <c r="BH366" s="193">
        <f t="shared" si="47"/>
        <v>0</v>
      </c>
      <c r="BI366" s="193">
        <f t="shared" si="48"/>
        <v>0</v>
      </c>
      <c r="BJ366" s="19" t="s">
        <v>83</v>
      </c>
      <c r="BK366" s="193">
        <f t="shared" si="49"/>
        <v>0</v>
      </c>
      <c r="BL366" s="19" t="s">
        <v>454</v>
      </c>
      <c r="BM366" s="192" t="s">
        <v>1664</v>
      </c>
    </row>
    <row r="367" spans="1:65" s="2" customFormat="1" ht="19.5">
      <c r="A367" s="36"/>
      <c r="B367" s="37"/>
      <c r="C367" s="38"/>
      <c r="D367" s="196" t="s">
        <v>1198</v>
      </c>
      <c r="E367" s="38"/>
      <c r="F367" s="253" t="s">
        <v>1574</v>
      </c>
      <c r="G367" s="38"/>
      <c r="H367" s="38"/>
      <c r="I367" s="254"/>
      <c r="J367" s="38"/>
      <c r="K367" s="38"/>
      <c r="L367" s="41"/>
      <c r="M367" s="255"/>
      <c r="N367" s="256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1198</v>
      </c>
      <c r="AU367" s="19" t="s">
        <v>83</v>
      </c>
    </row>
    <row r="368" spans="1:65" s="12" customFormat="1" ht="25.9" customHeight="1">
      <c r="B368" s="165"/>
      <c r="C368" s="166"/>
      <c r="D368" s="167" t="s">
        <v>75</v>
      </c>
      <c r="E368" s="168" t="s">
        <v>1713</v>
      </c>
      <c r="F368" s="168" t="s">
        <v>1714</v>
      </c>
      <c r="G368" s="166"/>
      <c r="H368" s="166"/>
      <c r="I368" s="169"/>
      <c r="J368" s="170">
        <f>BK368</f>
        <v>0</v>
      </c>
      <c r="K368" s="166"/>
      <c r="L368" s="171"/>
      <c r="M368" s="172"/>
      <c r="N368" s="173"/>
      <c r="O368" s="173"/>
      <c r="P368" s="174">
        <f>SUM(P369:P375)</f>
        <v>0</v>
      </c>
      <c r="Q368" s="173"/>
      <c r="R368" s="174">
        <f>SUM(R369:R375)</f>
        <v>0</v>
      </c>
      <c r="S368" s="173"/>
      <c r="T368" s="175">
        <f>SUM(T369:T375)</f>
        <v>0</v>
      </c>
      <c r="AR368" s="176" t="s">
        <v>85</v>
      </c>
      <c r="AT368" s="177" t="s">
        <v>75</v>
      </c>
      <c r="AU368" s="177" t="s">
        <v>76</v>
      </c>
      <c r="AY368" s="176" t="s">
        <v>381</v>
      </c>
      <c r="BK368" s="178">
        <f>SUM(BK369:BK375)</f>
        <v>0</v>
      </c>
    </row>
    <row r="369" spans="1:65" s="2" customFormat="1" ht="78" customHeight="1">
      <c r="A369" s="36"/>
      <c r="B369" s="37"/>
      <c r="C369" s="181" t="s">
        <v>1674</v>
      </c>
      <c r="D369" s="181" t="s">
        <v>384</v>
      </c>
      <c r="E369" s="182" t="s">
        <v>1715</v>
      </c>
      <c r="F369" s="183" t="s">
        <v>1716</v>
      </c>
      <c r="G369" s="184" t="s">
        <v>1586</v>
      </c>
      <c r="H369" s="185">
        <v>2</v>
      </c>
      <c r="I369" s="186"/>
      <c r="J369" s="187">
        <f>ROUND(I369*H369,2)</f>
        <v>0</v>
      </c>
      <c r="K369" s="183" t="s">
        <v>1297</v>
      </c>
      <c r="L369" s="41"/>
      <c r="M369" s="188" t="s">
        <v>19</v>
      </c>
      <c r="N369" s="189" t="s">
        <v>47</v>
      </c>
      <c r="O369" s="66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83</v>
      </c>
      <c r="AY369" s="19" t="s">
        <v>381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83</v>
      </c>
      <c r="BK369" s="193">
        <f>ROUND(I369*H369,2)</f>
        <v>0</v>
      </c>
      <c r="BL369" s="19" t="s">
        <v>454</v>
      </c>
      <c r="BM369" s="192" t="s">
        <v>1667</v>
      </c>
    </row>
    <row r="370" spans="1:65" s="2" customFormat="1" ht="29.25">
      <c r="A370" s="36"/>
      <c r="B370" s="37"/>
      <c r="C370" s="38"/>
      <c r="D370" s="196" t="s">
        <v>1198</v>
      </c>
      <c r="E370" s="38"/>
      <c r="F370" s="253" t="s">
        <v>1718</v>
      </c>
      <c r="G370" s="38"/>
      <c r="H370" s="38"/>
      <c r="I370" s="254"/>
      <c r="J370" s="38"/>
      <c r="K370" s="38"/>
      <c r="L370" s="41"/>
      <c r="M370" s="255"/>
      <c r="N370" s="256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1198</v>
      </c>
      <c r="AU370" s="19" t="s">
        <v>83</v>
      </c>
    </row>
    <row r="371" spans="1:65" s="2" customFormat="1" ht="66.75" customHeight="1">
      <c r="A371" s="36"/>
      <c r="B371" s="37"/>
      <c r="C371" s="181" t="s">
        <v>1462</v>
      </c>
      <c r="D371" s="181" t="s">
        <v>384</v>
      </c>
      <c r="E371" s="182" t="s">
        <v>1723</v>
      </c>
      <c r="F371" s="183" t="s">
        <v>1724</v>
      </c>
      <c r="G371" s="184" t="s">
        <v>1586</v>
      </c>
      <c r="H371" s="185">
        <v>1</v>
      </c>
      <c r="I371" s="186"/>
      <c r="J371" s="187">
        <f>ROUND(I371*H371,2)</f>
        <v>0</v>
      </c>
      <c r="K371" s="183" t="s">
        <v>1297</v>
      </c>
      <c r="L371" s="41"/>
      <c r="M371" s="188" t="s">
        <v>19</v>
      </c>
      <c r="N371" s="189" t="s">
        <v>47</v>
      </c>
      <c r="O371" s="66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454</v>
      </c>
      <c r="AT371" s="192" t="s">
        <v>384</v>
      </c>
      <c r="AU371" s="192" t="s">
        <v>83</v>
      </c>
      <c r="AY371" s="19" t="s">
        <v>381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9" t="s">
        <v>83</v>
      </c>
      <c r="BK371" s="193">
        <f>ROUND(I371*H371,2)</f>
        <v>0</v>
      </c>
      <c r="BL371" s="19" t="s">
        <v>454</v>
      </c>
      <c r="BM371" s="192" t="s">
        <v>1670</v>
      </c>
    </row>
    <row r="372" spans="1:65" s="2" customFormat="1" ht="29.25">
      <c r="A372" s="36"/>
      <c r="B372" s="37"/>
      <c r="C372" s="38"/>
      <c r="D372" s="196" t="s">
        <v>1198</v>
      </c>
      <c r="E372" s="38"/>
      <c r="F372" s="253" t="s">
        <v>1718</v>
      </c>
      <c r="G372" s="38"/>
      <c r="H372" s="38"/>
      <c r="I372" s="254"/>
      <c r="J372" s="38"/>
      <c r="K372" s="38"/>
      <c r="L372" s="41"/>
      <c r="M372" s="255"/>
      <c r="N372" s="256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1198</v>
      </c>
      <c r="AU372" s="19" t="s">
        <v>83</v>
      </c>
    </row>
    <row r="373" spans="1:65" s="2" customFormat="1" ht="37.9" customHeight="1">
      <c r="A373" s="36"/>
      <c r="B373" s="37"/>
      <c r="C373" s="227" t="s">
        <v>1681</v>
      </c>
      <c r="D373" s="227" t="s">
        <v>465</v>
      </c>
      <c r="E373" s="228" t="s">
        <v>1727</v>
      </c>
      <c r="F373" s="229" t="s">
        <v>1728</v>
      </c>
      <c r="G373" s="230" t="s">
        <v>431</v>
      </c>
      <c r="H373" s="231">
        <v>3</v>
      </c>
      <c r="I373" s="232"/>
      <c r="J373" s="233">
        <f>ROUND(I373*H373,2)</f>
        <v>0</v>
      </c>
      <c r="K373" s="229" t="s">
        <v>1297</v>
      </c>
      <c r="L373" s="234"/>
      <c r="M373" s="235" t="s">
        <v>19</v>
      </c>
      <c r="N373" s="236" t="s">
        <v>47</v>
      </c>
      <c r="O373" s="66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468</v>
      </c>
      <c r="AT373" s="192" t="s">
        <v>465</v>
      </c>
      <c r="AU373" s="192" t="s">
        <v>83</v>
      </c>
      <c r="AY373" s="19" t="s">
        <v>381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9" t="s">
        <v>83</v>
      </c>
      <c r="BK373" s="193">
        <f>ROUND(I373*H373,2)</f>
        <v>0</v>
      </c>
      <c r="BL373" s="19" t="s">
        <v>454</v>
      </c>
      <c r="BM373" s="192" t="s">
        <v>1673</v>
      </c>
    </row>
    <row r="374" spans="1:65" s="2" customFormat="1" ht="24.2" customHeight="1">
      <c r="A374" s="36"/>
      <c r="B374" s="37"/>
      <c r="C374" s="181" t="s">
        <v>1463</v>
      </c>
      <c r="D374" s="181" t="s">
        <v>384</v>
      </c>
      <c r="E374" s="182" t="s">
        <v>1730</v>
      </c>
      <c r="F374" s="183" t="s">
        <v>1731</v>
      </c>
      <c r="G374" s="184" t="s">
        <v>404</v>
      </c>
      <c r="H374" s="185">
        <v>2.4E-2</v>
      </c>
      <c r="I374" s="186"/>
      <c r="J374" s="187">
        <f>ROUND(I374*H374,2)</f>
        <v>0</v>
      </c>
      <c r="K374" s="183" t="s">
        <v>1297</v>
      </c>
      <c r="L374" s="41"/>
      <c r="M374" s="188" t="s">
        <v>19</v>
      </c>
      <c r="N374" s="189" t="s">
        <v>47</v>
      </c>
      <c r="O374" s="66"/>
      <c r="P374" s="190">
        <f>O374*H374</f>
        <v>0</v>
      </c>
      <c r="Q374" s="190">
        <v>0</v>
      </c>
      <c r="R374" s="190">
        <f>Q374*H374</f>
        <v>0</v>
      </c>
      <c r="S374" s="190">
        <v>0</v>
      </c>
      <c r="T374" s="191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2" t="s">
        <v>454</v>
      </c>
      <c r="AT374" s="192" t="s">
        <v>384</v>
      </c>
      <c r="AU374" s="192" t="s">
        <v>83</v>
      </c>
      <c r="AY374" s="19" t="s">
        <v>381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9" t="s">
        <v>83</v>
      </c>
      <c r="BK374" s="193">
        <f>ROUND(I374*H374,2)</f>
        <v>0</v>
      </c>
      <c r="BL374" s="19" t="s">
        <v>454</v>
      </c>
      <c r="BM374" s="192" t="s">
        <v>1677</v>
      </c>
    </row>
    <row r="375" spans="1:65" s="2" customFormat="1" ht="19.5">
      <c r="A375" s="36"/>
      <c r="B375" s="37"/>
      <c r="C375" s="38"/>
      <c r="D375" s="196" t="s">
        <v>1198</v>
      </c>
      <c r="E375" s="38"/>
      <c r="F375" s="253" t="s">
        <v>1574</v>
      </c>
      <c r="G375" s="38"/>
      <c r="H375" s="38"/>
      <c r="I375" s="254"/>
      <c r="J375" s="38"/>
      <c r="K375" s="38"/>
      <c r="L375" s="41"/>
      <c r="M375" s="255"/>
      <c r="N375" s="256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1198</v>
      </c>
      <c r="AU375" s="19" t="s">
        <v>83</v>
      </c>
    </row>
    <row r="376" spans="1:65" s="12" customFormat="1" ht="25.9" customHeight="1">
      <c r="B376" s="165"/>
      <c r="C376" s="166"/>
      <c r="D376" s="167" t="s">
        <v>75</v>
      </c>
      <c r="E376" s="168" t="s">
        <v>694</v>
      </c>
      <c r="F376" s="168" t="s">
        <v>695</v>
      </c>
      <c r="G376" s="166"/>
      <c r="H376" s="166"/>
      <c r="I376" s="169"/>
      <c r="J376" s="170">
        <f>BK376</f>
        <v>0</v>
      </c>
      <c r="K376" s="166"/>
      <c r="L376" s="171"/>
      <c r="M376" s="172"/>
      <c r="N376" s="173"/>
      <c r="O376" s="173"/>
      <c r="P376" s="174">
        <f>SUM(P377:P380)</f>
        <v>0</v>
      </c>
      <c r="Q376" s="173"/>
      <c r="R376" s="174">
        <f>SUM(R377:R380)</f>
        <v>0</v>
      </c>
      <c r="S376" s="173"/>
      <c r="T376" s="175">
        <f>SUM(T377:T380)</f>
        <v>0</v>
      </c>
      <c r="AR376" s="176" t="s">
        <v>85</v>
      </c>
      <c r="AT376" s="177" t="s">
        <v>75</v>
      </c>
      <c r="AU376" s="177" t="s">
        <v>76</v>
      </c>
      <c r="AY376" s="176" t="s">
        <v>381</v>
      </c>
      <c r="BK376" s="178">
        <f>SUM(BK377:BK380)</f>
        <v>0</v>
      </c>
    </row>
    <row r="377" spans="1:65" s="2" customFormat="1" ht="24.2" customHeight="1">
      <c r="A377" s="36"/>
      <c r="B377" s="37"/>
      <c r="C377" s="181" t="s">
        <v>1688</v>
      </c>
      <c r="D377" s="181" t="s">
        <v>384</v>
      </c>
      <c r="E377" s="182" t="s">
        <v>1734</v>
      </c>
      <c r="F377" s="183" t="s">
        <v>1735</v>
      </c>
      <c r="G377" s="184" t="s">
        <v>1235</v>
      </c>
      <c r="H377" s="185">
        <v>3</v>
      </c>
      <c r="I377" s="186"/>
      <c r="J377" s="187">
        <f>ROUND(I377*H377,2)</f>
        <v>0</v>
      </c>
      <c r="K377" s="183" t="s">
        <v>1297</v>
      </c>
      <c r="L377" s="41"/>
      <c r="M377" s="188" t="s">
        <v>19</v>
      </c>
      <c r="N377" s="189" t="s">
        <v>47</v>
      </c>
      <c r="O377" s="66"/>
      <c r="P377" s="190">
        <f>O377*H377</f>
        <v>0</v>
      </c>
      <c r="Q377" s="190">
        <v>0</v>
      </c>
      <c r="R377" s="190">
        <f>Q377*H377</f>
        <v>0</v>
      </c>
      <c r="S377" s="190">
        <v>0</v>
      </c>
      <c r="T377" s="191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454</v>
      </c>
      <c r="AT377" s="192" t="s">
        <v>384</v>
      </c>
      <c r="AU377" s="192" t="s">
        <v>83</v>
      </c>
      <c r="AY377" s="19" t="s">
        <v>381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9" t="s">
        <v>83</v>
      </c>
      <c r="BK377" s="193">
        <f>ROUND(I377*H377,2)</f>
        <v>0</v>
      </c>
      <c r="BL377" s="19" t="s">
        <v>454</v>
      </c>
      <c r="BM377" s="192" t="s">
        <v>1680</v>
      </c>
    </row>
    <row r="378" spans="1:65" s="2" customFormat="1" ht="16.5" customHeight="1">
      <c r="A378" s="36"/>
      <c r="B378" s="37"/>
      <c r="C378" s="227" t="s">
        <v>1464</v>
      </c>
      <c r="D378" s="227" t="s">
        <v>465</v>
      </c>
      <c r="E378" s="228" t="s">
        <v>1741</v>
      </c>
      <c r="F378" s="229" t="s">
        <v>1742</v>
      </c>
      <c r="G378" s="230" t="s">
        <v>1235</v>
      </c>
      <c r="H378" s="231">
        <v>3</v>
      </c>
      <c r="I378" s="232"/>
      <c r="J378" s="233">
        <f>ROUND(I378*H378,2)</f>
        <v>0</v>
      </c>
      <c r="K378" s="229" t="s">
        <v>1297</v>
      </c>
      <c r="L378" s="234"/>
      <c r="M378" s="235" t="s">
        <v>19</v>
      </c>
      <c r="N378" s="236" t="s">
        <v>47</v>
      </c>
      <c r="O378" s="66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468</v>
      </c>
      <c r="AT378" s="192" t="s">
        <v>465</v>
      </c>
      <c r="AU378" s="192" t="s">
        <v>83</v>
      </c>
      <c r="AY378" s="19" t="s">
        <v>381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9" t="s">
        <v>83</v>
      </c>
      <c r="BK378" s="193">
        <f>ROUND(I378*H378,2)</f>
        <v>0</v>
      </c>
      <c r="BL378" s="19" t="s">
        <v>454</v>
      </c>
      <c r="BM378" s="192" t="s">
        <v>1684</v>
      </c>
    </row>
    <row r="379" spans="1:65" s="2" customFormat="1" ht="24.2" customHeight="1">
      <c r="A379" s="36"/>
      <c r="B379" s="37"/>
      <c r="C379" s="181" t="s">
        <v>1695</v>
      </c>
      <c r="D379" s="181" t="s">
        <v>384</v>
      </c>
      <c r="E379" s="182" t="s">
        <v>1744</v>
      </c>
      <c r="F379" s="183" t="s">
        <v>1745</v>
      </c>
      <c r="G379" s="184" t="s">
        <v>404</v>
      </c>
      <c r="H379" s="185">
        <v>3.0000000000000001E-3</v>
      </c>
      <c r="I379" s="186"/>
      <c r="J379" s="187">
        <f>ROUND(I379*H379,2)</f>
        <v>0</v>
      </c>
      <c r="K379" s="183" t="s">
        <v>1297</v>
      </c>
      <c r="L379" s="41"/>
      <c r="M379" s="188" t="s">
        <v>19</v>
      </c>
      <c r="N379" s="189" t="s">
        <v>47</v>
      </c>
      <c r="O379" s="66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454</v>
      </c>
      <c r="AT379" s="192" t="s">
        <v>384</v>
      </c>
      <c r="AU379" s="192" t="s">
        <v>83</v>
      </c>
      <c r="AY379" s="19" t="s">
        <v>381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9" t="s">
        <v>83</v>
      </c>
      <c r="BK379" s="193">
        <f>ROUND(I379*H379,2)</f>
        <v>0</v>
      </c>
      <c r="BL379" s="19" t="s">
        <v>454</v>
      </c>
      <c r="BM379" s="192" t="s">
        <v>1687</v>
      </c>
    </row>
    <row r="380" spans="1:65" s="2" customFormat="1" ht="19.5">
      <c r="A380" s="36"/>
      <c r="B380" s="37"/>
      <c r="C380" s="38"/>
      <c r="D380" s="196" t="s">
        <v>1198</v>
      </c>
      <c r="E380" s="38"/>
      <c r="F380" s="253" t="s">
        <v>1747</v>
      </c>
      <c r="G380" s="38"/>
      <c r="H380" s="38"/>
      <c r="I380" s="254"/>
      <c r="J380" s="38"/>
      <c r="K380" s="38"/>
      <c r="L380" s="41"/>
      <c r="M380" s="255"/>
      <c r="N380" s="256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1198</v>
      </c>
      <c r="AU380" s="19" t="s">
        <v>83</v>
      </c>
    </row>
    <row r="381" spans="1:65" s="12" customFormat="1" ht="25.9" customHeight="1">
      <c r="B381" s="165"/>
      <c r="C381" s="166"/>
      <c r="D381" s="167" t="s">
        <v>75</v>
      </c>
      <c r="E381" s="168" t="s">
        <v>893</v>
      </c>
      <c r="F381" s="168" t="s">
        <v>1748</v>
      </c>
      <c r="G381" s="166"/>
      <c r="H381" s="166"/>
      <c r="I381" s="169"/>
      <c r="J381" s="170">
        <f>BK381</f>
        <v>0</v>
      </c>
      <c r="K381" s="166"/>
      <c r="L381" s="171"/>
      <c r="M381" s="172"/>
      <c r="N381" s="173"/>
      <c r="O381" s="173"/>
      <c r="P381" s="174">
        <f>SUM(P382:P383)</f>
        <v>0</v>
      </c>
      <c r="Q381" s="173"/>
      <c r="R381" s="174">
        <f>SUM(R382:R383)</f>
        <v>0</v>
      </c>
      <c r="S381" s="173"/>
      <c r="T381" s="175">
        <f>SUM(T382:T383)</f>
        <v>0</v>
      </c>
      <c r="AR381" s="176" t="s">
        <v>85</v>
      </c>
      <c r="AT381" s="177" t="s">
        <v>75</v>
      </c>
      <c r="AU381" s="177" t="s">
        <v>76</v>
      </c>
      <c r="AY381" s="176" t="s">
        <v>381</v>
      </c>
      <c r="BK381" s="178">
        <f>SUM(BK382:BK383)</f>
        <v>0</v>
      </c>
    </row>
    <row r="382" spans="1:65" s="2" customFormat="1" ht="37.9" customHeight="1">
      <c r="A382" s="36"/>
      <c r="B382" s="37"/>
      <c r="C382" s="181" t="s">
        <v>1466</v>
      </c>
      <c r="D382" s="181" t="s">
        <v>384</v>
      </c>
      <c r="E382" s="182" t="s">
        <v>1750</v>
      </c>
      <c r="F382" s="183" t="s">
        <v>1751</v>
      </c>
      <c r="G382" s="184" t="s">
        <v>422</v>
      </c>
      <c r="H382" s="185">
        <v>20</v>
      </c>
      <c r="I382" s="186"/>
      <c r="J382" s="187">
        <f>ROUND(I382*H382,2)</f>
        <v>0</v>
      </c>
      <c r="K382" s="183" t="s">
        <v>1297</v>
      </c>
      <c r="L382" s="41"/>
      <c r="M382" s="188" t="s">
        <v>19</v>
      </c>
      <c r="N382" s="189" t="s">
        <v>47</v>
      </c>
      <c r="O382" s="66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454</v>
      </c>
      <c r="AT382" s="192" t="s">
        <v>384</v>
      </c>
      <c r="AU382" s="192" t="s">
        <v>83</v>
      </c>
      <c r="AY382" s="19" t="s">
        <v>381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9" t="s">
        <v>83</v>
      </c>
      <c r="BK382" s="193">
        <f>ROUND(I382*H382,2)</f>
        <v>0</v>
      </c>
      <c r="BL382" s="19" t="s">
        <v>454</v>
      </c>
      <c r="BM382" s="192" t="s">
        <v>1691</v>
      </c>
    </row>
    <row r="383" spans="1:65" s="2" customFormat="1" ht="19.5">
      <c r="A383" s="36"/>
      <c r="B383" s="37"/>
      <c r="C383" s="38"/>
      <c r="D383" s="196" t="s">
        <v>1198</v>
      </c>
      <c r="E383" s="38"/>
      <c r="F383" s="253" t="s">
        <v>1753</v>
      </c>
      <c r="G383" s="38"/>
      <c r="H383" s="38"/>
      <c r="I383" s="254"/>
      <c r="J383" s="38"/>
      <c r="K383" s="38"/>
      <c r="L383" s="41"/>
      <c r="M383" s="257"/>
      <c r="N383" s="258"/>
      <c r="O383" s="250"/>
      <c r="P383" s="250"/>
      <c r="Q383" s="250"/>
      <c r="R383" s="250"/>
      <c r="S383" s="250"/>
      <c r="T383" s="259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1198</v>
      </c>
      <c r="AU383" s="19" t="s">
        <v>83</v>
      </c>
    </row>
    <row r="384" spans="1:65" s="2" customFormat="1" ht="6.95" customHeight="1">
      <c r="A384" s="36"/>
      <c r="B384" s="49"/>
      <c r="C384" s="50"/>
      <c r="D384" s="50"/>
      <c r="E384" s="50"/>
      <c r="F384" s="50"/>
      <c r="G384" s="50"/>
      <c r="H384" s="50"/>
      <c r="I384" s="50"/>
      <c r="J384" s="50"/>
      <c r="K384" s="50"/>
      <c r="L384" s="41"/>
      <c r="M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</row>
  </sheetData>
  <sheetProtection algorithmName="SHA-512" hashValue="4EsFoYRptEul7S1Lu8HfOMWmY4Kp6bh/dlcLXVBQTp/andlQJGJhjYH13cqG9kOlPKqcVlzNvN0OjNjDdDYePg==" saltValue="qORh44JdBdRRh4HBUhFhXw==" spinCount="100000" sheet="1" objects="1" scenarios="1" formatColumns="0" formatRows="0" autoFilter="0"/>
  <autoFilter ref="C98:K383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132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2656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ROUND((SUM(BE93:BE164)),  2)</f>
        <v>0</v>
      </c>
      <c r="G35" s="36"/>
      <c r="H35" s="36"/>
      <c r="I35" s="127">
        <v>0.21</v>
      </c>
      <c r="J35" s="126">
        <f>ROUND(((SUM(BE93:BE164))*I35),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ROUND((SUM(BF93:BF164)),  2)</f>
        <v>0</v>
      </c>
      <c r="G36" s="36"/>
      <c r="H36" s="36"/>
      <c r="I36" s="127">
        <v>0.15</v>
      </c>
      <c r="J36" s="126">
        <f>ROUND(((SUM(BF93:BF164))*I36),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ROUND((SUM(BG93:BG164)),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ROUND((SUM(BH93:BH164)),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ROUND((SUM(BI93:BI164)),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J110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J125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J142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J156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2395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9" t="str">
        <f>E11</f>
        <v>D 102.06 -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Brno, Pisárky, Výstaviště, k. ú. Brno – Bohunice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P94+P96+P100+P110+P116+P125+P142+P156</f>
        <v>0</v>
      </c>
      <c r="Q93" s="74"/>
      <c r="R93" s="162">
        <f>R94+R96+R100+R110+R116+R125+R142+R156</f>
        <v>0</v>
      </c>
      <c r="S93" s="74"/>
      <c r="T93" s="163">
        <f>T94+T96+T100+T110+T116+T125+T142+T156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BK94+BK96+BK100+BK110+BK116+BK125+BK142+BK156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24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1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1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SUM(P101:P109)</f>
        <v>0</v>
      </c>
      <c r="Q100" s="173"/>
      <c r="R100" s="174">
        <f>SUM(R101:R109)</f>
        <v>0</v>
      </c>
      <c r="S100" s="173"/>
      <c r="T100" s="175">
        <f>SUM(T101:T109)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SUM(BK101:BK109)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74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2657</v>
      </c>
      <c r="G102" s="206"/>
      <c r="H102" s="209">
        <v>74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74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227" t="s">
        <v>382</v>
      </c>
      <c r="D104" s="227" t="s">
        <v>465</v>
      </c>
      <c r="E104" s="228" t="s">
        <v>1779</v>
      </c>
      <c r="F104" s="229" t="s">
        <v>1780</v>
      </c>
      <c r="G104" s="230" t="s">
        <v>422</v>
      </c>
      <c r="H104" s="231">
        <v>60</v>
      </c>
      <c r="I104" s="232"/>
      <c r="J104" s="233">
        <f>ROUND(I104*H104,2)</f>
        <v>0</v>
      </c>
      <c r="K104" s="229" t="s">
        <v>1297</v>
      </c>
      <c r="L104" s="234"/>
      <c r="M104" s="235" t="s">
        <v>19</v>
      </c>
      <c r="N104" s="236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468</v>
      </c>
      <c r="AT104" s="192" t="s">
        <v>465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227" t="s">
        <v>419</v>
      </c>
      <c r="D105" s="227" t="s">
        <v>465</v>
      </c>
      <c r="E105" s="228" t="s">
        <v>1781</v>
      </c>
      <c r="F105" s="229" t="s">
        <v>1782</v>
      </c>
      <c r="G105" s="230" t="s">
        <v>422</v>
      </c>
      <c r="H105" s="231">
        <v>14</v>
      </c>
      <c r="I105" s="232"/>
      <c r="J105" s="233">
        <f>ROUND(I105*H105,2)</f>
        <v>0</v>
      </c>
      <c r="K105" s="229" t="s">
        <v>1297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468</v>
      </c>
      <c r="AT105" s="192" t="s">
        <v>465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454</v>
      </c>
      <c r="BM105" s="192" t="s">
        <v>464</v>
      </c>
    </row>
    <row r="106" spans="1:65" s="2" customFormat="1" ht="24.2" customHeight="1">
      <c r="A106" s="36"/>
      <c r="B106" s="37"/>
      <c r="C106" s="227" t="s">
        <v>428</v>
      </c>
      <c r="D106" s="227" t="s">
        <v>465</v>
      </c>
      <c r="E106" s="228" t="s">
        <v>1785</v>
      </c>
      <c r="F106" s="229" t="s">
        <v>1786</v>
      </c>
      <c r="G106" s="230" t="s">
        <v>431</v>
      </c>
      <c r="H106" s="231">
        <v>300</v>
      </c>
      <c r="I106" s="232"/>
      <c r="J106" s="233">
        <f>ROUND(I106*H106,2)</f>
        <v>0</v>
      </c>
      <c r="K106" s="229" t="s">
        <v>1297</v>
      </c>
      <c r="L106" s="234"/>
      <c r="M106" s="235" t="s">
        <v>19</v>
      </c>
      <c r="N106" s="236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468</v>
      </c>
      <c r="AT106" s="192" t="s">
        <v>465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454</v>
      </c>
      <c r="BM106" s="192" t="s">
        <v>454</v>
      </c>
    </row>
    <row r="107" spans="1:65" s="2" customFormat="1" ht="24.2" customHeight="1">
      <c r="A107" s="36"/>
      <c r="B107" s="37"/>
      <c r="C107" s="227" t="s">
        <v>426</v>
      </c>
      <c r="D107" s="227" t="s">
        <v>465</v>
      </c>
      <c r="E107" s="228" t="s">
        <v>1787</v>
      </c>
      <c r="F107" s="229" t="s">
        <v>1788</v>
      </c>
      <c r="G107" s="230" t="s">
        <v>431</v>
      </c>
      <c r="H107" s="231">
        <v>1</v>
      </c>
      <c r="I107" s="232"/>
      <c r="J107" s="233">
        <f>ROUND(I107*H107,2)</f>
        <v>0</v>
      </c>
      <c r="K107" s="229" t="s">
        <v>1297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468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181" t="s">
        <v>437</v>
      </c>
      <c r="D108" s="181" t="s">
        <v>384</v>
      </c>
      <c r="E108" s="182" t="s">
        <v>1789</v>
      </c>
      <c r="F108" s="183" t="s">
        <v>1790</v>
      </c>
      <c r="G108" s="184" t="s">
        <v>404</v>
      </c>
      <c r="H108" s="185">
        <v>2E-3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454</v>
      </c>
      <c r="BM108" s="192" t="s">
        <v>495</v>
      </c>
    </row>
    <row r="109" spans="1:65" s="2" customFormat="1" ht="19.5">
      <c r="A109" s="36"/>
      <c r="B109" s="37"/>
      <c r="C109" s="38"/>
      <c r="D109" s="196" t="s">
        <v>1198</v>
      </c>
      <c r="E109" s="38"/>
      <c r="F109" s="253" t="s">
        <v>1747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12" customFormat="1" ht="25.9" customHeight="1">
      <c r="B110" s="165"/>
      <c r="C110" s="166"/>
      <c r="D110" s="167" t="s">
        <v>75</v>
      </c>
      <c r="E110" s="168" t="s">
        <v>1791</v>
      </c>
      <c r="F110" s="168" t="s">
        <v>1792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SUM(P111:P115)</f>
        <v>0</v>
      </c>
      <c r="Q110" s="173"/>
      <c r="R110" s="174">
        <f>SUM(R111:R115)</f>
        <v>0</v>
      </c>
      <c r="S110" s="173"/>
      <c r="T110" s="175">
        <f>SUM(T111:T115)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SUM(BK111:BK115)</f>
        <v>0</v>
      </c>
    </row>
    <row r="111" spans="1:65" s="2" customFormat="1" ht="24.2" customHeight="1">
      <c r="A111" s="36"/>
      <c r="B111" s="37"/>
      <c r="C111" s="181" t="s">
        <v>443</v>
      </c>
      <c r="D111" s="181" t="s">
        <v>384</v>
      </c>
      <c r="E111" s="182" t="s">
        <v>1793</v>
      </c>
      <c r="F111" s="183" t="s">
        <v>1794</v>
      </c>
      <c r="G111" s="184" t="s">
        <v>1586</v>
      </c>
      <c r="H111" s="185">
        <v>1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454</v>
      </c>
      <c r="BM111" s="192" t="s">
        <v>505</v>
      </c>
    </row>
    <row r="112" spans="1:65" s="2" customFormat="1" ht="21.75" customHeight="1">
      <c r="A112" s="36"/>
      <c r="B112" s="37"/>
      <c r="C112" s="227" t="s">
        <v>451</v>
      </c>
      <c r="D112" s="227" t="s">
        <v>465</v>
      </c>
      <c r="E112" s="228" t="s">
        <v>1795</v>
      </c>
      <c r="F112" s="229" t="s">
        <v>1796</v>
      </c>
      <c r="G112" s="230" t="s">
        <v>431</v>
      </c>
      <c r="H112" s="231">
        <v>1</v>
      </c>
      <c r="I112" s="232"/>
      <c r="J112" s="233">
        <f>ROUND(I112*H112,2)</f>
        <v>0</v>
      </c>
      <c r="K112" s="229" t="s">
        <v>1390</v>
      </c>
      <c r="L112" s="234"/>
      <c r="M112" s="235" t="s">
        <v>19</v>
      </c>
      <c r="N112" s="236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468</v>
      </c>
      <c r="AT112" s="192" t="s">
        <v>465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516</v>
      </c>
    </row>
    <row r="113" spans="1:65" s="2" customFormat="1" ht="49.15" customHeight="1">
      <c r="A113" s="36"/>
      <c r="B113" s="37"/>
      <c r="C113" s="181" t="s">
        <v>457</v>
      </c>
      <c r="D113" s="181" t="s">
        <v>384</v>
      </c>
      <c r="E113" s="182" t="s">
        <v>1797</v>
      </c>
      <c r="F113" s="183" t="s">
        <v>1798</v>
      </c>
      <c r="G113" s="184" t="s">
        <v>1557</v>
      </c>
      <c r="H113" s="185">
        <v>1</v>
      </c>
      <c r="I113" s="186"/>
      <c r="J113" s="187">
        <f>ROUND(I113*H113,2)</f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24.2" customHeight="1">
      <c r="A114" s="36"/>
      <c r="B114" s="37"/>
      <c r="C114" s="181" t="s">
        <v>464</v>
      </c>
      <c r="D114" s="181" t="s">
        <v>384</v>
      </c>
      <c r="E114" s="182" t="s">
        <v>1799</v>
      </c>
      <c r="F114" s="183" t="s">
        <v>1800</v>
      </c>
      <c r="G114" s="184" t="s">
        <v>404</v>
      </c>
      <c r="H114" s="185">
        <v>3.4000000000000002E-2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1574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2" customFormat="1" ht="25.9" customHeight="1">
      <c r="B116" s="165"/>
      <c r="C116" s="166"/>
      <c r="D116" s="167" t="s">
        <v>75</v>
      </c>
      <c r="E116" s="168" t="s">
        <v>1801</v>
      </c>
      <c r="F116" s="168" t="s">
        <v>1802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SUM(P117:P124)</f>
        <v>0</v>
      </c>
      <c r="Q116" s="173"/>
      <c r="R116" s="174">
        <f>SUM(R117:R124)</f>
        <v>0</v>
      </c>
      <c r="S116" s="173"/>
      <c r="T116" s="175">
        <f>SUM(T117:T124)</f>
        <v>0</v>
      </c>
      <c r="AR116" s="176" t="s">
        <v>83</v>
      </c>
      <c r="AT116" s="177" t="s">
        <v>75</v>
      </c>
      <c r="AU116" s="177" t="s">
        <v>76</v>
      </c>
      <c r="AY116" s="176" t="s">
        <v>381</v>
      </c>
      <c r="BK116" s="178">
        <f>SUM(BK117:BK124)</f>
        <v>0</v>
      </c>
    </row>
    <row r="117" spans="1:65" s="2" customFormat="1" ht="37.9" customHeight="1">
      <c r="A117" s="36"/>
      <c r="B117" s="37"/>
      <c r="C117" s="181" t="s">
        <v>8</v>
      </c>
      <c r="D117" s="181" t="s">
        <v>384</v>
      </c>
      <c r="E117" s="182" t="s">
        <v>1803</v>
      </c>
      <c r="F117" s="183" t="s">
        <v>1804</v>
      </c>
      <c r="G117" s="184" t="s">
        <v>1805</v>
      </c>
      <c r="H117" s="185">
        <v>1</v>
      </c>
      <c r="I117" s="186"/>
      <c r="J117" s="187">
        <f t="shared" ref="J117:J123" si="0">ROUND(I117*H117,2)</f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ref="P117:P123" si="1">O117*H117</f>
        <v>0</v>
      </c>
      <c r="Q117" s="190">
        <v>0</v>
      </c>
      <c r="R117" s="190">
        <f t="shared" ref="R117:R123" si="2">Q117*H117</f>
        <v>0</v>
      </c>
      <c r="S117" s="190">
        <v>0</v>
      </c>
      <c r="T117" s="191">
        <f t="shared" ref="T117:T123" si="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ref="BE117:BE123" si="4">IF(N117="základní",J117,0)</f>
        <v>0</v>
      </c>
      <c r="BF117" s="193">
        <f t="shared" ref="BF117:BF123" si="5">IF(N117="snížená",J117,0)</f>
        <v>0</v>
      </c>
      <c r="BG117" s="193">
        <f t="shared" ref="BG117:BG123" si="6">IF(N117="zákl. přenesená",J117,0)</f>
        <v>0</v>
      </c>
      <c r="BH117" s="193">
        <f t="shared" ref="BH117:BH123" si="7">IF(N117="sníž. přenesená",J117,0)</f>
        <v>0</v>
      </c>
      <c r="BI117" s="193">
        <f t="shared" ref="BI117:BI123" si="8">IF(N117="nulová",J117,0)</f>
        <v>0</v>
      </c>
      <c r="BJ117" s="19" t="s">
        <v>83</v>
      </c>
      <c r="BK117" s="193">
        <f t="shared" ref="BK117:BK123" si="9">ROUND(I117*H117,2)</f>
        <v>0</v>
      </c>
      <c r="BL117" s="19" t="s">
        <v>389</v>
      </c>
      <c r="BM117" s="192" t="s">
        <v>556</v>
      </c>
    </row>
    <row r="118" spans="1:65" s="2" customFormat="1" ht="33" customHeight="1">
      <c r="A118" s="36"/>
      <c r="B118" s="37"/>
      <c r="C118" s="181" t="s">
        <v>454</v>
      </c>
      <c r="D118" s="181" t="s">
        <v>384</v>
      </c>
      <c r="E118" s="182" t="s">
        <v>1806</v>
      </c>
      <c r="F118" s="183" t="s">
        <v>1807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468</v>
      </c>
    </row>
    <row r="119" spans="1:65" s="2" customFormat="1" ht="33" customHeight="1">
      <c r="A119" s="36"/>
      <c r="B119" s="37"/>
      <c r="C119" s="181" t="s">
        <v>481</v>
      </c>
      <c r="D119" s="181" t="s">
        <v>384</v>
      </c>
      <c r="E119" s="182" t="s">
        <v>1808</v>
      </c>
      <c r="F119" s="183" t="s">
        <v>1809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577</v>
      </c>
    </row>
    <row r="120" spans="1:65" s="2" customFormat="1" ht="24.2" customHeight="1">
      <c r="A120" s="36"/>
      <c r="B120" s="37"/>
      <c r="C120" s="181" t="s">
        <v>486</v>
      </c>
      <c r="D120" s="181" t="s">
        <v>384</v>
      </c>
      <c r="E120" s="182" t="s">
        <v>1810</v>
      </c>
      <c r="F120" s="183" t="s">
        <v>1811</v>
      </c>
      <c r="G120" s="184" t="s">
        <v>431</v>
      </c>
      <c r="H120" s="185">
        <v>1</v>
      </c>
      <c r="I120" s="186"/>
      <c r="J120" s="187">
        <f t="shared" si="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587</v>
      </c>
    </row>
    <row r="121" spans="1:65" s="2" customFormat="1" ht="44.25" customHeight="1">
      <c r="A121" s="36"/>
      <c r="B121" s="37"/>
      <c r="C121" s="181" t="s">
        <v>490</v>
      </c>
      <c r="D121" s="181" t="s">
        <v>384</v>
      </c>
      <c r="E121" s="182" t="s">
        <v>1812</v>
      </c>
      <c r="F121" s="183" t="s">
        <v>1813</v>
      </c>
      <c r="G121" s="184" t="s">
        <v>431</v>
      </c>
      <c r="H121" s="185">
        <v>1</v>
      </c>
      <c r="I121" s="186"/>
      <c r="J121" s="187">
        <f t="shared" si="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598</v>
      </c>
    </row>
    <row r="122" spans="1:65" s="2" customFormat="1" ht="16.5" customHeight="1">
      <c r="A122" s="36"/>
      <c r="B122" s="37"/>
      <c r="C122" s="181" t="s">
        <v>495</v>
      </c>
      <c r="D122" s="181" t="s">
        <v>384</v>
      </c>
      <c r="E122" s="182" t="s">
        <v>1814</v>
      </c>
      <c r="F122" s="183" t="s">
        <v>1815</v>
      </c>
      <c r="G122" s="184" t="s">
        <v>607</v>
      </c>
      <c r="H122" s="185">
        <v>1</v>
      </c>
      <c r="I122" s="186"/>
      <c r="J122" s="187">
        <f t="shared" si="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609</v>
      </c>
    </row>
    <row r="123" spans="1:65" s="2" customFormat="1" ht="24.2" customHeight="1">
      <c r="A123" s="36"/>
      <c r="B123" s="37"/>
      <c r="C123" s="181" t="s">
        <v>7</v>
      </c>
      <c r="D123" s="181" t="s">
        <v>384</v>
      </c>
      <c r="E123" s="182" t="s">
        <v>1816</v>
      </c>
      <c r="F123" s="183" t="s">
        <v>1817</v>
      </c>
      <c r="G123" s="184" t="s">
        <v>1818</v>
      </c>
      <c r="H123" s="260"/>
      <c r="I123" s="186"/>
      <c r="J123" s="187">
        <f t="shared" si="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615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1574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2" customFormat="1" ht="25.9" customHeight="1">
      <c r="B125" s="165"/>
      <c r="C125" s="166"/>
      <c r="D125" s="167" t="s">
        <v>75</v>
      </c>
      <c r="E125" s="168" t="s">
        <v>1819</v>
      </c>
      <c r="F125" s="168" t="s">
        <v>1820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SUM(P126:P141)</f>
        <v>0</v>
      </c>
      <c r="Q125" s="173"/>
      <c r="R125" s="174">
        <f>SUM(R126:R141)</f>
        <v>0</v>
      </c>
      <c r="S125" s="173"/>
      <c r="T125" s="175">
        <f>SUM(T126:T141)</f>
        <v>0</v>
      </c>
      <c r="AR125" s="176" t="s">
        <v>85</v>
      </c>
      <c r="AT125" s="177" t="s">
        <v>75</v>
      </c>
      <c r="AU125" s="177" t="s">
        <v>76</v>
      </c>
      <c r="AY125" s="176" t="s">
        <v>381</v>
      </c>
      <c r="BK125" s="178">
        <f>SUM(BK126:BK141)</f>
        <v>0</v>
      </c>
    </row>
    <row r="126" spans="1:65" s="2" customFormat="1" ht="33" customHeight="1">
      <c r="A126" s="36"/>
      <c r="B126" s="37"/>
      <c r="C126" s="181" t="s">
        <v>505</v>
      </c>
      <c r="D126" s="181" t="s">
        <v>384</v>
      </c>
      <c r="E126" s="182" t="s">
        <v>1821</v>
      </c>
      <c r="F126" s="183" t="s">
        <v>1822</v>
      </c>
      <c r="G126" s="184" t="s">
        <v>422</v>
      </c>
      <c r="H126" s="185">
        <v>60</v>
      </c>
      <c r="I126" s="186"/>
      <c r="J126" s="187">
        <f>ROUND(I126*H126,2)</f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83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454</v>
      </c>
      <c r="BM126" s="192" t="s">
        <v>622</v>
      </c>
    </row>
    <row r="127" spans="1:65" s="2" customFormat="1" ht="39">
      <c r="A127" s="36"/>
      <c r="B127" s="37"/>
      <c r="C127" s="38"/>
      <c r="D127" s="196" t="s">
        <v>1198</v>
      </c>
      <c r="E127" s="38"/>
      <c r="F127" s="253" t="s">
        <v>1823</v>
      </c>
      <c r="G127" s="38"/>
      <c r="H127" s="38"/>
      <c r="I127" s="254"/>
      <c r="J127" s="38"/>
      <c r="K127" s="38"/>
      <c r="L127" s="41"/>
      <c r="M127" s="255"/>
      <c r="N127" s="256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1198</v>
      </c>
      <c r="AU127" s="19" t="s">
        <v>83</v>
      </c>
    </row>
    <row r="128" spans="1:65" s="2" customFormat="1" ht="33" customHeight="1">
      <c r="A128" s="36"/>
      <c r="B128" s="37"/>
      <c r="C128" s="181" t="s">
        <v>510</v>
      </c>
      <c r="D128" s="181" t="s">
        <v>384</v>
      </c>
      <c r="E128" s="182" t="s">
        <v>1824</v>
      </c>
      <c r="F128" s="183" t="s">
        <v>1825</v>
      </c>
      <c r="G128" s="184" t="s">
        <v>422</v>
      </c>
      <c r="H128" s="185">
        <v>14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454</v>
      </c>
      <c r="BM128" s="192" t="s">
        <v>628</v>
      </c>
    </row>
    <row r="129" spans="1:65" s="2" customFormat="1" ht="39">
      <c r="A129" s="36"/>
      <c r="B129" s="37"/>
      <c r="C129" s="38"/>
      <c r="D129" s="196" t="s">
        <v>1198</v>
      </c>
      <c r="E129" s="38"/>
      <c r="F129" s="253" t="s">
        <v>1823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2" customFormat="1" ht="24.2" customHeight="1">
      <c r="A130" s="36"/>
      <c r="B130" s="37"/>
      <c r="C130" s="181" t="s">
        <v>516</v>
      </c>
      <c r="D130" s="181" t="s">
        <v>384</v>
      </c>
      <c r="E130" s="182" t="s">
        <v>1828</v>
      </c>
      <c r="F130" s="183" t="s">
        <v>1829</v>
      </c>
      <c r="G130" s="184" t="s">
        <v>431</v>
      </c>
      <c r="H130" s="185">
        <v>20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634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2658</v>
      </c>
      <c r="G131" s="206"/>
      <c r="H131" s="209">
        <v>20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20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181" t="s">
        <v>523</v>
      </c>
      <c r="D133" s="181" t="s">
        <v>384</v>
      </c>
      <c r="E133" s="182" t="s">
        <v>2659</v>
      </c>
      <c r="F133" s="183" t="s">
        <v>2660</v>
      </c>
      <c r="G133" s="184" t="s">
        <v>431</v>
      </c>
      <c r="H133" s="185">
        <v>2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454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640</v>
      </c>
    </row>
    <row r="134" spans="1:65" s="2" customFormat="1" ht="24.2" customHeight="1">
      <c r="A134" s="36"/>
      <c r="B134" s="37"/>
      <c r="C134" s="181" t="s">
        <v>529</v>
      </c>
      <c r="D134" s="181" t="s">
        <v>384</v>
      </c>
      <c r="E134" s="182" t="s">
        <v>1833</v>
      </c>
      <c r="F134" s="183" t="s">
        <v>1834</v>
      </c>
      <c r="G134" s="184" t="s">
        <v>422</v>
      </c>
      <c r="H134" s="185">
        <v>74</v>
      </c>
      <c r="I134" s="186"/>
      <c r="J134" s="187">
        <f>ROUND(I134*H134,2)</f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647</v>
      </c>
    </row>
    <row r="135" spans="1:65" s="2" customFormat="1" ht="19.5">
      <c r="A135" s="36"/>
      <c r="B135" s="37"/>
      <c r="C135" s="38"/>
      <c r="D135" s="196" t="s">
        <v>1198</v>
      </c>
      <c r="E135" s="38"/>
      <c r="F135" s="253" t="s">
        <v>1545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2657</v>
      </c>
      <c r="G136" s="206"/>
      <c r="H136" s="209">
        <v>74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74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44.25" customHeight="1">
      <c r="A138" s="36"/>
      <c r="B138" s="37"/>
      <c r="C138" s="181" t="s">
        <v>534</v>
      </c>
      <c r="D138" s="181" t="s">
        <v>384</v>
      </c>
      <c r="E138" s="182" t="s">
        <v>2661</v>
      </c>
      <c r="F138" s="183" t="s">
        <v>2662</v>
      </c>
      <c r="G138" s="184" t="s">
        <v>1557</v>
      </c>
      <c r="H138" s="185">
        <v>2</v>
      </c>
      <c r="I138" s="186"/>
      <c r="J138" s="187">
        <f>ROUND(I138*H138,2)</f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454</v>
      </c>
      <c r="AT138" s="192" t="s">
        <v>384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454</v>
      </c>
      <c r="BM138" s="192" t="s">
        <v>653</v>
      </c>
    </row>
    <row r="139" spans="1:65" s="2" customFormat="1" ht="37.9" customHeight="1">
      <c r="A139" s="36"/>
      <c r="B139" s="37"/>
      <c r="C139" s="181" t="s">
        <v>540</v>
      </c>
      <c r="D139" s="181" t="s">
        <v>384</v>
      </c>
      <c r="E139" s="182" t="s">
        <v>1837</v>
      </c>
      <c r="F139" s="183" t="s">
        <v>1838</v>
      </c>
      <c r="G139" s="184" t="s">
        <v>1557</v>
      </c>
      <c r="H139" s="185">
        <v>25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659</v>
      </c>
    </row>
    <row r="140" spans="1:65" s="2" customFormat="1" ht="37.9" customHeight="1">
      <c r="A140" s="36"/>
      <c r="B140" s="37"/>
      <c r="C140" s="181" t="s">
        <v>549</v>
      </c>
      <c r="D140" s="181" t="s">
        <v>384</v>
      </c>
      <c r="E140" s="182" t="s">
        <v>1839</v>
      </c>
      <c r="F140" s="183" t="s">
        <v>1840</v>
      </c>
      <c r="G140" s="184" t="s">
        <v>1557</v>
      </c>
      <c r="H140" s="185">
        <v>5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454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454</v>
      </c>
      <c r="BM140" s="192" t="s">
        <v>667</v>
      </c>
    </row>
    <row r="141" spans="1:65" s="2" customFormat="1" ht="24.2" customHeight="1">
      <c r="A141" s="36"/>
      <c r="B141" s="37"/>
      <c r="C141" s="181" t="s">
        <v>556</v>
      </c>
      <c r="D141" s="181" t="s">
        <v>384</v>
      </c>
      <c r="E141" s="182" t="s">
        <v>1841</v>
      </c>
      <c r="F141" s="183" t="s">
        <v>1842</v>
      </c>
      <c r="G141" s="184" t="s">
        <v>404</v>
      </c>
      <c r="H141" s="185">
        <v>6.7000000000000004E-2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674</v>
      </c>
    </row>
    <row r="142" spans="1:65" s="12" customFormat="1" ht="25.9" customHeight="1">
      <c r="B142" s="165"/>
      <c r="C142" s="166"/>
      <c r="D142" s="167" t="s">
        <v>75</v>
      </c>
      <c r="E142" s="168" t="s">
        <v>1843</v>
      </c>
      <c r="F142" s="168" t="s">
        <v>1844</v>
      </c>
      <c r="G142" s="166"/>
      <c r="H142" s="166"/>
      <c r="I142" s="169"/>
      <c r="J142" s="170">
        <f>BK142</f>
        <v>0</v>
      </c>
      <c r="K142" s="166"/>
      <c r="L142" s="171"/>
      <c r="M142" s="172"/>
      <c r="N142" s="173"/>
      <c r="O142" s="173"/>
      <c r="P142" s="174">
        <f>SUM(P143:P155)</f>
        <v>0</v>
      </c>
      <c r="Q142" s="173"/>
      <c r="R142" s="174">
        <f>SUM(R143:R155)</f>
        <v>0</v>
      </c>
      <c r="S142" s="173"/>
      <c r="T142" s="175">
        <f>SUM(T143:T155)</f>
        <v>0</v>
      </c>
      <c r="AR142" s="176" t="s">
        <v>85</v>
      </c>
      <c r="AT142" s="177" t="s">
        <v>75</v>
      </c>
      <c r="AU142" s="177" t="s">
        <v>76</v>
      </c>
      <c r="AY142" s="176" t="s">
        <v>381</v>
      </c>
      <c r="BK142" s="178">
        <f>SUM(BK143:BK155)</f>
        <v>0</v>
      </c>
    </row>
    <row r="143" spans="1:65" s="2" customFormat="1" ht="24.2" customHeight="1">
      <c r="A143" s="36"/>
      <c r="B143" s="37"/>
      <c r="C143" s="181" t="s">
        <v>561</v>
      </c>
      <c r="D143" s="181" t="s">
        <v>384</v>
      </c>
      <c r="E143" s="182" t="s">
        <v>2663</v>
      </c>
      <c r="F143" s="183" t="s">
        <v>2664</v>
      </c>
      <c r="G143" s="184" t="s">
        <v>431</v>
      </c>
      <c r="H143" s="185">
        <v>2</v>
      </c>
      <c r="I143" s="186"/>
      <c r="J143" s="187">
        <f t="shared" ref="J143:J148" si="10"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ref="P143:P148" si="11">O143*H143</f>
        <v>0</v>
      </c>
      <c r="Q143" s="190">
        <v>0</v>
      </c>
      <c r="R143" s="190">
        <f t="shared" ref="R143:R148" si="12">Q143*H143</f>
        <v>0</v>
      </c>
      <c r="S143" s="190">
        <v>0</v>
      </c>
      <c r="T143" s="191">
        <f t="shared" ref="T143:T148" si="13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 t="shared" ref="BE143:BE148" si="14">IF(N143="základní",J143,0)</f>
        <v>0</v>
      </c>
      <c r="BF143" s="193">
        <f t="shared" ref="BF143:BF148" si="15">IF(N143="snížená",J143,0)</f>
        <v>0</v>
      </c>
      <c r="BG143" s="193">
        <f t="shared" ref="BG143:BG148" si="16">IF(N143="zákl. přenesená",J143,0)</f>
        <v>0</v>
      </c>
      <c r="BH143" s="193">
        <f t="shared" ref="BH143:BH148" si="17">IF(N143="sníž. přenesená",J143,0)</f>
        <v>0</v>
      </c>
      <c r="BI143" s="193">
        <f t="shared" ref="BI143:BI148" si="18">IF(N143="nulová",J143,0)</f>
        <v>0</v>
      </c>
      <c r="BJ143" s="19" t="s">
        <v>83</v>
      </c>
      <c r="BK143" s="193">
        <f t="shared" ref="BK143:BK148" si="19">ROUND(I143*H143,2)</f>
        <v>0</v>
      </c>
      <c r="BL143" s="19" t="s">
        <v>454</v>
      </c>
      <c r="BM143" s="192" t="s">
        <v>682</v>
      </c>
    </row>
    <row r="144" spans="1:65" s="2" customFormat="1" ht="24.2" customHeight="1">
      <c r="A144" s="36"/>
      <c r="B144" s="37"/>
      <c r="C144" s="181" t="s">
        <v>468</v>
      </c>
      <c r="D144" s="181" t="s">
        <v>384</v>
      </c>
      <c r="E144" s="182" t="s">
        <v>2665</v>
      </c>
      <c r="F144" s="183" t="s">
        <v>2666</v>
      </c>
      <c r="G144" s="184" t="s">
        <v>431</v>
      </c>
      <c r="H144" s="185">
        <v>2</v>
      </c>
      <c r="I144" s="186"/>
      <c r="J144" s="187">
        <f t="shared" si="10"/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83</v>
      </c>
      <c r="AY144" s="19" t="s">
        <v>381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83</v>
      </c>
      <c r="BK144" s="193">
        <f t="shared" si="19"/>
        <v>0</v>
      </c>
      <c r="BL144" s="19" t="s">
        <v>454</v>
      </c>
      <c r="BM144" s="192" t="s">
        <v>690</v>
      </c>
    </row>
    <row r="145" spans="1:65" s="2" customFormat="1" ht="24.2" customHeight="1">
      <c r="A145" s="36"/>
      <c r="B145" s="37"/>
      <c r="C145" s="181" t="s">
        <v>571</v>
      </c>
      <c r="D145" s="181" t="s">
        <v>384</v>
      </c>
      <c r="E145" s="182" t="s">
        <v>2667</v>
      </c>
      <c r="F145" s="183" t="s">
        <v>2668</v>
      </c>
      <c r="G145" s="184" t="s">
        <v>431</v>
      </c>
      <c r="H145" s="185">
        <v>1</v>
      </c>
      <c r="I145" s="186"/>
      <c r="J145" s="187">
        <f t="shared" si="1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83</v>
      </c>
      <c r="AY145" s="19" t="s">
        <v>381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83</v>
      </c>
      <c r="BK145" s="193">
        <f t="shared" si="19"/>
        <v>0</v>
      </c>
      <c r="BL145" s="19" t="s">
        <v>454</v>
      </c>
      <c r="BM145" s="192" t="s">
        <v>701</v>
      </c>
    </row>
    <row r="146" spans="1:65" s="2" customFormat="1" ht="24.2" customHeight="1">
      <c r="A146" s="36"/>
      <c r="B146" s="37"/>
      <c r="C146" s="181" t="s">
        <v>577</v>
      </c>
      <c r="D146" s="181" t="s">
        <v>384</v>
      </c>
      <c r="E146" s="182" t="s">
        <v>1851</v>
      </c>
      <c r="F146" s="183" t="s">
        <v>1852</v>
      </c>
      <c r="G146" s="184" t="s">
        <v>431</v>
      </c>
      <c r="H146" s="185">
        <v>2</v>
      </c>
      <c r="I146" s="186"/>
      <c r="J146" s="187">
        <f t="shared" si="1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83</v>
      </c>
      <c r="BK146" s="193">
        <f t="shared" si="19"/>
        <v>0</v>
      </c>
      <c r="BL146" s="19" t="s">
        <v>454</v>
      </c>
      <c r="BM146" s="192" t="s">
        <v>710</v>
      </c>
    </row>
    <row r="147" spans="1:65" s="2" customFormat="1" ht="37.9" customHeight="1">
      <c r="A147" s="36"/>
      <c r="B147" s="37"/>
      <c r="C147" s="181" t="s">
        <v>582</v>
      </c>
      <c r="D147" s="181" t="s">
        <v>384</v>
      </c>
      <c r="E147" s="182" t="s">
        <v>1853</v>
      </c>
      <c r="F147" s="183" t="s">
        <v>1854</v>
      </c>
      <c r="G147" s="184" t="s">
        <v>431</v>
      </c>
      <c r="H147" s="185">
        <v>10</v>
      </c>
      <c r="I147" s="186"/>
      <c r="J147" s="187">
        <f t="shared" si="1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83</v>
      </c>
      <c r="AY147" s="19" t="s">
        <v>381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83</v>
      </c>
      <c r="BK147" s="193">
        <f t="shared" si="19"/>
        <v>0</v>
      </c>
      <c r="BL147" s="19" t="s">
        <v>454</v>
      </c>
      <c r="BM147" s="192" t="s">
        <v>722</v>
      </c>
    </row>
    <row r="148" spans="1:65" s="2" customFormat="1" ht="24.2" customHeight="1">
      <c r="A148" s="36"/>
      <c r="B148" s="37"/>
      <c r="C148" s="181" t="s">
        <v>587</v>
      </c>
      <c r="D148" s="181" t="s">
        <v>384</v>
      </c>
      <c r="E148" s="182" t="s">
        <v>1855</v>
      </c>
      <c r="F148" s="183" t="s">
        <v>1856</v>
      </c>
      <c r="G148" s="184" t="s">
        <v>431</v>
      </c>
      <c r="H148" s="185">
        <v>20</v>
      </c>
      <c r="I148" s="186"/>
      <c r="J148" s="187">
        <f t="shared" si="1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83</v>
      </c>
      <c r="AY148" s="19" t="s">
        <v>381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83</v>
      </c>
      <c r="BK148" s="193">
        <f t="shared" si="19"/>
        <v>0</v>
      </c>
      <c r="BL148" s="19" t="s">
        <v>454</v>
      </c>
      <c r="BM148" s="192" t="s">
        <v>730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2658</v>
      </c>
      <c r="G149" s="206"/>
      <c r="H149" s="209">
        <v>20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5" customFormat="1">
      <c r="B150" s="216"/>
      <c r="C150" s="217"/>
      <c r="D150" s="196" t="s">
        <v>391</v>
      </c>
      <c r="E150" s="218" t="s">
        <v>19</v>
      </c>
      <c r="F150" s="219" t="s">
        <v>394</v>
      </c>
      <c r="G150" s="217"/>
      <c r="H150" s="220">
        <v>20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391</v>
      </c>
      <c r="AU150" s="226" t="s">
        <v>83</v>
      </c>
      <c r="AV150" s="15" t="s">
        <v>389</v>
      </c>
      <c r="AW150" s="15" t="s">
        <v>37</v>
      </c>
      <c r="AX150" s="15" t="s">
        <v>83</v>
      </c>
      <c r="AY150" s="226" t="s">
        <v>381</v>
      </c>
    </row>
    <row r="151" spans="1:65" s="2" customFormat="1" ht="24.2" customHeight="1">
      <c r="A151" s="36"/>
      <c r="B151" s="37"/>
      <c r="C151" s="181" t="s">
        <v>593</v>
      </c>
      <c r="D151" s="181" t="s">
        <v>384</v>
      </c>
      <c r="E151" s="182" t="s">
        <v>1857</v>
      </c>
      <c r="F151" s="183" t="s">
        <v>1858</v>
      </c>
      <c r="G151" s="184" t="s">
        <v>431</v>
      </c>
      <c r="H151" s="185">
        <v>1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740</v>
      </c>
    </row>
    <row r="152" spans="1:65" s="2" customFormat="1" ht="24.2" customHeight="1">
      <c r="A152" s="36"/>
      <c r="B152" s="37"/>
      <c r="C152" s="181" t="s">
        <v>598</v>
      </c>
      <c r="D152" s="181" t="s">
        <v>384</v>
      </c>
      <c r="E152" s="182" t="s">
        <v>2669</v>
      </c>
      <c r="F152" s="183" t="s">
        <v>2670</v>
      </c>
      <c r="G152" s="184" t="s">
        <v>431</v>
      </c>
      <c r="H152" s="185">
        <v>1</v>
      </c>
      <c r="I152" s="186"/>
      <c r="J152" s="187">
        <f>ROUND(I152*H152,2)</f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454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454</v>
      </c>
      <c r="BM152" s="192" t="s">
        <v>751</v>
      </c>
    </row>
    <row r="153" spans="1:65" s="2" customFormat="1" ht="16.5" customHeight="1">
      <c r="A153" s="36"/>
      <c r="B153" s="37"/>
      <c r="C153" s="181" t="s">
        <v>604</v>
      </c>
      <c r="D153" s="181" t="s">
        <v>384</v>
      </c>
      <c r="E153" s="182" t="s">
        <v>1861</v>
      </c>
      <c r="F153" s="183" t="s">
        <v>1862</v>
      </c>
      <c r="G153" s="184" t="s">
        <v>431</v>
      </c>
      <c r="H153" s="185">
        <v>10</v>
      </c>
      <c r="I153" s="186"/>
      <c r="J153" s="187">
        <f>ROUND(I153*H153,2)</f>
        <v>0</v>
      </c>
      <c r="K153" s="183" t="s">
        <v>1390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454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762</v>
      </c>
    </row>
    <row r="154" spans="1:65" s="2" customFormat="1" ht="24.2" customHeight="1">
      <c r="A154" s="36"/>
      <c r="B154" s="37"/>
      <c r="C154" s="227" t="s">
        <v>609</v>
      </c>
      <c r="D154" s="227" t="s">
        <v>465</v>
      </c>
      <c r="E154" s="228" t="s">
        <v>1863</v>
      </c>
      <c r="F154" s="229" t="s">
        <v>1864</v>
      </c>
      <c r="G154" s="230" t="s">
        <v>431</v>
      </c>
      <c r="H154" s="231">
        <v>10</v>
      </c>
      <c r="I154" s="232"/>
      <c r="J154" s="233">
        <f>ROUND(I154*H154,2)</f>
        <v>0</v>
      </c>
      <c r="K154" s="229" t="s">
        <v>1297</v>
      </c>
      <c r="L154" s="234"/>
      <c r="M154" s="235" t="s">
        <v>19</v>
      </c>
      <c r="N154" s="236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468</v>
      </c>
      <c r="AT154" s="192" t="s">
        <v>465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773</v>
      </c>
    </row>
    <row r="155" spans="1:65" s="2" customFormat="1" ht="21.75" customHeight="1">
      <c r="A155" s="36"/>
      <c r="B155" s="37"/>
      <c r="C155" s="181" t="s">
        <v>612</v>
      </c>
      <c r="D155" s="181" t="s">
        <v>384</v>
      </c>
      <c r="E155" s="182" t="s">
        <v>1865</v>
      </c>
      <c r="F155" s="183" t="s">
        <v>1866</v>
      </c>
      <c r="G155" s="184" t="s">
        <v>404</v>
      </c>
      <c r="H155" s="185">
        <v>1.0999999999999999E-2</v>
      </c>
      <c r="I155" s="186"/>
      <c r="J155" s="187">
        <f>ROUND(I155*H155,2)</f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786</v>
      </c>
    </row>
    <row r="156" spans="1:65" s="12" customFormat="1" ht="25.9" customHeight="1">
      <c r="B156" s="165"/>
      <c r="C156" s="166"/>
      <c r="D156" s="167" t="s">
        <v>75</v>
      </c>
      <c r="E156" s="168" t="s">
        <v>1867</v>
      </c>
      <c r="F156" s="168" t="s">
        <v>1868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SUM(P157:P164)</f>
        <v>0</v>
      </c>
      <c r="Q156" s="173"/>
      <c r="R156" s="174">
        <f>SUM(R157:R164)</f>
        <v>0</v>
      </c>
      <c r="S156" s="173"/>
      <c r="T156" s="175">
        <f>SUM(T157:T164)</f>
        <v>0</v>
      </c>
      <c r="AR156" s="176" t="s">
        <v>85</v>
      </c>
      <c r="AT156" s="177" t="s">
        <v>75</v>
      </c>
      <c r="AU156" s="177" t="s">
        <v>76</v>
      </c>
      <c r="AY156" s="176" t="s">
        <v>381</v>
      </c>
      <c r="BK156" s="178">
        <f>SUM(BK157:BK164)</f>
        <v>0</v>
      </c>
    </row>
    <row r="157" spans="1:65" s="2" customFormat="1" ht="24.2" customHeight="1">
      <c r="A157" s="36"/>
      <c r="B157" s="37"/>
      <c r="C157" s="181" t="s">
        <v>615</v>
      </c>
      <c r="D157" s="181" t="s">
        <v>384</v>
      </c>
      <c r="E157" s="182" t="s">
        <v>1869</v>
      </c>
      <c r="F157" s="183" t="s">
        <v>1870</v>
      </c>
      <c r="G157" s="184" t="s">
        <v>431</v>
      </c>
      <c r="H157" s="185">
        <v>10</v>
      </c>
      <c r="I157" s="186"/>
      <c r="J157" s="187">
        <f t="shared" ref="J157:J164" si="20">ROUND(I157*H157,2)</f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ref="P157:P164" si="21">O157*H157</f>
        <v>0</v>
      </c>
      <c r="Q157" s="190">
        <v>0</v>
      </c>
      <c r="R157" s="190">
        <f t="shared" ref="R157:R164" si="22">Q157*H157</f>
        <v>0</v>
      </c>
      <c r="S157" s="190">
        <v>0</v>
      </c>
      <c r="T157" s="191">
        <f t="shared" ref="T157:T164" si="2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83</v>
      </c>
      <c r="AY157" s="19" t="s">
        <v>381</v>
      </c>
      <c r="BE157" s="193">
        <f t="shared" ref="BE157:BE164" si="24">IF(N157="základní",J157,0)</f>
        <v>0</v>
      </c>
      <c r="BF157" s="193">
        <f t="shared" ref="BF157:BF164" si="25">IF(N157="snížená",J157,0)</f>
        <v>0</v>
      </c>
      <c r="BG157" s="193">
        <f t="shared" ref="BG157:BG164" si="26">IF(N157="zákl. přenesená",J157,0)</f>
        <v>0</v>
      </c>
      <c r="BH157" s="193">
        <f t="shared" ref="BH157:BH164" si="27">IF(N157="sníž. přenesená",J157,0)</f>
        <v>0</v>
      </c>
      <c r="BI157" s="193">
        <f t="shared" ref="BI157:BI164" si="28">IF(N157="nulová",J157,0)</f>
        <v>0</v>
      </c>
      <c r="BJ157" s="19" t="s">
        <v>83</v>
      </c>
      <c r="BK157" s="193">
        <f t="shared" ref="BK157:BK164" si="29">ROUND(I157*H157,2)</f>
        <v>0</v>
      </c>
      <c r="BL157" s="19" t="s">
        <v>454</v>
      </c>
      <c r="BM157" s="192" t="s">
        <v>797</v>
      </c>
    </row>
    <row r="158" spans="1:65" s="2" customFormat="1" ht="33" customHeight="1">
      <c r="A158" s="36"/>
      <c r="B158" s="37"/>
      <c r="C158" s="181" t="s">
        <v>619</v>
      </c>
      <c r="D158" s="181" t="s">
        <v>384</v>
      </c>
      <c r="E158" s="182" t="s">
        <v>1871</v>
      </c>
      <c r="F158" s="183" t="s">
        <v>1872</v>
      </c>
      <c r="G158" s="184" t="s">
        <v>431</v>
      </c>
      <c r="H158" s="185">
        <v>10</v>
      </c>
      <c r="I158" s="186"/>
      <c r="J158" s="187">
        <f t="shared" si="20"/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454</v>
      </c>
      <c r="AT158" s="192" t="s">
        <v>384</v>
      </c>
      <c r="AU158" s="192" t="s">
        <v>83</v>
      </c>
      <c r="AY158" s="19" t="s">
        <v>381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9" t="s">
        <v>83</v>
      </c>
      <c r="BK158" s="193">
        <f t="shared" si="29"/>
        <v>0</v>
      </c>
      <c r="BL158" s="19" t="s">
        <v>454</v>
      </c>
      <c r="BM158" s="192" t="s">
        <v>808</v>
      </c>
    </row>
    <row r="159" spans="1:65" s="2" customFormat="1" ht="66.75" customHeight="1">
      <c r="A159" s="36"/>
      <c r="B159" s="37"/>
      <c r="C159" s="227" t="s">
        <v>622</v>
      </c>
      <c r="D159" s="227" t="s">
        <v>465</v>
      </c>
      <c r="E159" s="228" t="s">
        <v>1873</v>
      </c>
      <c r="F159" s="229" t="s">
        <v>1874</v>
      </c>
      <c r="G159" s="230" t="s">
        <v>431</v>
      </c>
      <c r="H159" s="231">
        <v>2</v>
      </c>
      <c r="I159" s="232"/>
      <c r="J159" s="233">
        <f t="shared" si="20"/>
        <v>0</v>
      </c>
      <c r="K159" s="229" t="s">
        <v>1297</v>
      </c>
      <c r="L159" s="234"/>
      <c r="M159" s="235" t="s">
        <v>19</v>
      </c>
      <c r="N159" s="236" t="s">
        <v>47</v>
      </c>
      <c r="O159" s="66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468</v>
      </c>
      <c r="AT159" s="192" t="s">
        <v>465</v>
      </c>
      <c r="AU159" s="192" t="s">
        <v>83</v>
      </c>
      <c r="AY159" s="19" t="s">
        <v>381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9" t="s">
        <v>83</v>
      </c>
      <c r="BK159" s="193">
        <f t="shared" si="29"/>
        <v>0</v>
      </c>
      <c r="BL159" s="19" t="s">
        <v>454</v>
      </c>
      <c r="BM159" s="192" t="s">
        <v>817</v>
      </c>
    </row>
    <row r="160" spans="1:65" s="2" customFormat="1" ht="66.75" customHeight="1">
      <c r="A160" s="36"/>
      <c r="B160" s="37"/>
      <c r="C160" s="227" t="s">
        <v>625</v>
      </c>
      <c r="D160" s="227" t="s">
        <v>465</v>
      </c>
      <c r="E160" s="228" t="s">
        <v>2671</v>
      </c>
      <c r="F160" s="229" t="s">
        <v>2672</v>
      </c>
      <c r="G160" s="230" t="s">
        <v>431</v>
      </c>
      <c r="H160" s="231">
        <v>3</v>
      </c>
      <c r="I160" s="232"/>
      <c r="J160" s="233">
        <f t="shared" si="20"/>
        <v>0</v>
      </c>
      <c r="K160" s="229" t="s">
        <v>1297</v>
      </c>
      <c r="L160" s="234"/>
      <c r="M160" s="235" t="s">
        <v>19</v>
      </c>
      <c r="N160" s="236" t="s">
        <v>47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468</v>
      </c>
      <c r="AT160" s="192" t="s">
        <v>465</v>
      </c>
      <c r="AU160" s="192" t="s">
        <v>83</v>
      </c>
      <c r="AY160" s="19" t="s">
        <v>381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83</v>
      </c>
      <c r="BK160" s="193">
        <f t="shared" si="29"/>
        <v>0</v>
      </c>
      <c r="BL160" s="19" t="s">
        <v>454</v>
      </c>
      <c r="BM160" s="192" t="s">
        <v>829</v>
      </c>
    </row>
    <row r="161" spans="1:65" s="2" customFormat="1" ht="66.75" customHeight="1">
      <c r="A161" s="36"/>
      <c r="B161" s="37"/>
      <c r="C161" s="227" t="s">
        <v>628</v>
      </c>
      <c r="D161" s="227" t="s">
        <v>465</v>
      </c>
      <c r="E161" s="228" t="s">
        <v>1881</v>
      </c>
      <c r="F161" s="229" t="s">
        <v>1882</v>
      </c>
      <c r="G161" s="230" t="s">
        <v>431</v>
      </c>
      <c r="H161" s="231">
        <v>1</v>
      </c>
      <c r="I161" s="232"/>
      <c r="J161" s="233">
        <f t="shared" si="20"/>
        <v>0</v>
      </c>
      <c r="K161" s="229" t="s">
        <v>1297</v>
      </c>
      <c r="L161" s="234"/>
      <c r="M161" s="235" t="s">
        <v>19</v>
      </c>
      <c r="N161" s="236" t="s">
        <v>47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468</v>
      </c>
      <c r="AT161" s="192" t="s">
        <v>465</v>
      </c>
      <c r="AU161" s="192" t="s">
        <v>83</v>
      </c>
      <c r="AY161" s="19" t="s">
        <v>381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83</v>
      </c>
      <c r="BK161" s="193">
        <f t="shared" si="29"/>
        <v>0</v>
      </c>
      <c r="BL161" s="19" t="s">
        <v>454</v>
      </c>
      <c r="BM161" s="192" t="s">
        <v>845</v>
      </c>
    </row>
    <row r="162" spans="1:65" s="2" customFormat="1" ht="66.75" customHeight="1">
      <c r="A162" s="36"/>
      <c r="B162" s="37"/>
      <c r="C162" s="227" t="s">
        <v>631</v>
      </c>
      <c r="D162" s="227" t="s">
        <v>465</v>
      </c>
      <c r="E162" s="228" t="s">
        <v>2673</v>
      </c>
      <c r="F162" s="229" t="s">
        <v>2674</v>
      </c>
      <c r="G162" s="230" t="s">
        <v>431</v>
      </c>
      <c r="H162" s="231">
        <v>2</v>
      </c>
      <c r="I162" s="232"/>
      <c r="J162" s="233">
        <f t="shared" si="20"/>
        <v>0</v>
      </c>
      <c r="K162" s="229" t="s">
        <v>1297</v>
      </c>
      <c r="L162" s="234"/>
      <c r="M162" s="235" t="s">
        <v>19</v>
      </c>
      <c r="N162" s="236" t="s">
        <v>47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83</v>
      </c>
      <c r="AY162" s="19" t="s">
        <v>381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83</v>
      </c>
      <c r="BK162" s="193">
        <f t="shared" si="29"/>
        <v>0</v>
      </c>
      <c r="BL162" s="19" t="s">
        <v>454</v>
      </c>
      <c r="BM162" s="192" t="s">
        <v>855</v>
      </c>
    </row>
    <row r="163" spans="1:65" s="2" customFormat="1" ht="66.75" customHeight="1">
      <c r="A163" s="36"/>
      <c r="B163" s="37"/>
      <c r="C163" s="227" t="s">
        <v>634</v>
      </c>
      <c r="D163" s="227" t="s">
        <v>465</v>
      </c>
      <c r="E163" s="228" t="s">
        <v>1885</v>
      </c>
      <c r="F163" s="229" t="s">
        <v>1886</v>
      </c>
      <c r="G163" s="230" t="s">
        <v>431</v>
      </c>
      <c r="H163" s="231">
        <v>2</v>
      </c>
      <c r="I163" s="232"/>
      <c r="J163" s="233">
        <f t="shared" si="20"/>
        <v>0</v>
      </c>
      <c r="K163" s="229" t="s">
        <v>1297</v>
      </c>
      <c r="L163" s="234"/>
      <c r="M163" s="235" t="s">
        <v>19</v>
      </c>
      <c r="N163" s="236" t="s">
        <v>47</v>
      </c>
      <c r="O163" s="66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468</v>
      </c>
      <c r="AT163" s="192" t="s">
        <v>465</v>
      </c>
      <c r="AU163" s="192" t="s">
        <v>83</v>
      </c>
      <c r="AY163" s="19" t="s">
        <v>381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83</v>
      </c>
      <c r="BK163" s="193">
        <f t="shared" si="29"/>
        <v>0</v>
      </c>
      <c r="BL163" s="19" t="s">
        <v>454</v>
      </c>
      <c r="BM163" s="192" t="s">
        <v>866</v>
      </c>
    </row>
    <row r="164" spans="1:65" s="2" customFormat="1" ht="24.2" customHeight="1">
      <c r="A164" s="36"/>
      <c r="B164" s="37"/>
      <c r="C164" s="181" t="s">
        <v>637</v>
      </c>
      <c r="D164" s="181" t="s">
        <v>384</v>
      </c>
      <c r="E164" s="182" t="s">
        <v>1889</v>
      </c>
      <c r="F164" s="183" t="s">
        <v>1890</v>
      </c>
      <c r="G164" s="184" t="s">
        <v>404</v>
      </c>
      <c r="H164" s="185">
        <v>0.16900000000000001</v>
      </c>
      <c r="I164" s="186"/>
      <c r="J164" s="187">
        <f t="shared" si="20"/>
        <v>0</v>
      </c>
      <c r="K164" s="183" t="s">
        <v>1297</v>
      </c>
      <c r="L164" s="41"/>
      <c r="M164" s="248" t="s">
        <v>19</v>
      </c>
      <c r="N164" s="249" t="s">
        <v>47</v>
      </c>
      <c r="O164" s="250"/>
      <c r="P164" s="251">
        <f t="shared" si="21"/>
        <v>0</v>
      </c>
      <c r="Q164" s="251">
        <v>0</v>
      </c>
      <c r="R164" s="251">
        <f t="shared" si="22"/>
        <v>0</v>
      </c>
      <c r="S164" s="251">
        <v>0</v>
      </c>
      <c r="T164" s="252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454</v>
      </c>
      <c r="AT164" s="192" t="s">
        <v>384</v>
      </c>
      <c r="AU164" s="192" t="s">
        <v>83</v>
      </c>
      <c r="AY164" s="19" t="s">
        <v>381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9" t="s">
        <v>83</v>
      </c>
      <c r="BK164" s="193">
        <f t="shared" si="29"/>
        <v>0</v>
      </c>
      <c r="BL164" s="19" t="s">
        <v>454</v>
      </c>
      <c r="BM164" s="192" t="s">
        <v>883</v>
      </c>
    </row>
    <row r="165" spans="1:65" s="2" customFormat="1" ht="6.95" customHeight="1">
      <c r="A165" s="36"/>
      <c r="B165" s="49"/>
      <c r="C165" s="50"/>
      <c r="D165" s="50"/>
      <c r="E165" s="50"/>
      <c r="F165" s="50"/>
      <c r="G165" s="50"/>
      <c r="H165" s="50"/>
      <c r="I165" s="50"/>
      <c r="J165" s="50"/>
      <c r="K165" s="50"/>
      <c r="L165" s="41"/>
      <c r="M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</row>
  </sheetData>
  <sheetProtection algorithmName="SHA-512" hashValue="aCI+IeCixhrSYUhZFSYeQRZD86H2vhNcp/IlNFUdCB6iwRP4O8N7c0nUzPjkrDRBu7KgS7txmFuV3u6VtSt50Q==" saltValue="oMQmbD1j2H0xKgyO5Y7dsfQvNznlSisns9sq16tzXAGSoImSZyRXwt6crWIiqtAoRZx6RpxOy5mxHyHgIrU4bA==" spinCount="100000" sheet="1" objects="1" scenarios="1" formatColumns="0" formatRows="0" autoFilter="0"/>
  <autoFilter ref="C92:K164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topLeftCell="A79" workbookViewId="0">
      <selection activeCell="F97" sqref="F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134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2675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ROUND((SUM(BE87:BE106)),  2)</f>
        <v>0</v>
      </c>
      <c r="G35" s="36"/>
      <c r="H35" s="36"/>
      <c r="I35" s="127">
        <v>0.21</v>
      </c>
      <c r="J35" s="126">
        <f>ROUND(((SUM(BE87:BE106))*I35),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ROUND((SUM(BF87:BF106)),  2)</f>
        <v>0</v>
      </c>
      <c r="G36" s="36"/>
      <c r="H36" s="36"/>
      <c r="I36" s="127">
        <v>0.15</v>
      </c>
      <c r="J36" s="126">
        <f>ROUND(((SUM(BF87:BF106))*I36),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ROUND((SUM(BG87:BG106)),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ROUND((SUM(BH87:BH106)),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ROUND((SUM(BI87:BI106)),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2676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1894</v>
      </c>
      <c r="E65" s="146"/>
      <c r="F65" s="146"/>
      <c r="G65" s="146"/>
      <c r="H65" s="146"/>
      <c r="I65" s="146"/>
      <c r="J65" s="147">
        <f>J100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2395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102.09 - Vzduchotechnika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P88+P100</f>
        <v>0</v>
      </c>
      <c r="Q87" s="74"/>
      <c r="R87" s="162">
        <f>R88+R100</f>
        <v>0</v>
      </c>
      <c r="S87" s="74"/>
      <c r="T87" s="163">
        <f>T88+T100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BK88+BK100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1895</v>
      </c>
      <c r="F88" s="168" t="s">
        <v>2677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SUM(P89:P99)</f>
        <v>0</v>
      </c>
      <c r="Q88" s="173"/>
      <c r="R88" s="174">
        <f>SUM(R89:R99)</f>
        <v>0</v>
      </c>
      <c r="S88" s="173"/>
      <c r="T88" s="175">
        <f>SUM(T89:T99)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SUM(BK89:BK99)</f>
        <v>0</v>
      </c>
    </row>
    <row r="89" spans="1:65" s="2" customFormat="1" ht="44.25" customHeight="1">
      <c r="A89" s="36"/>
      <c r="B89" s="37"/>
      <c r="C89" s="227" t="s">
        <v>83</v>
      </c>
      <c r="D89" s="227" t="s">
        <v>465</v>
      </c>
      <c r="E89" s="228" t="s">
        <v>1897</v>
      </c>
      <c r="F89" s="229" t="s">
        <v>1900</v>
      </c>
      <c r="G89" s="230" t="s">
        <v>607</v>
      </c>
      <c r="H89" s="231">
        <v>1</v>
      </c>
      <c r="I89" s="232"/>
      <c r="J89" s="233">
        <f t="shared" ref="J89:J99" si="0">ROUND(I89*H89,2)</f>
        <v>0</v>
      </c>
      <c r="K89" s="229" t="s">
        <v>1390</v>
      </c>
      <c r="L89" s="234"/>
      <c r="M89" s="235" t="s">
        <v>19</v>
      </c>
      <c r="N89" s="236" t="s">
        <v>47</v>
      </c>
      <c r="O89" s="66"/>
      <c r="P89" s="190">
        <f t="shared" ref="P89:P99" si="1">O89*H89</f>
        <v>0</v>
      </c>
      <c r="Q89" s="190">
        <v>0</v>
      </c>
      <c r="R89" s="190">
        <f t="shared" ref="R89:R99" si="2">Q89*H89</f>
        <v>0</v>
      </c>
      <c r="S89" s="190">
        <v>0</v>
      </c>
      <c r="T89" s="191">
        <f t="shared" ref="T89:T9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428</v>
      </c>
      <c r="AT89" s="192" t="s">
        <v>465</v>
      </c>
      <c r="AU89" s="192" t="s">
        <v>83</v>
      </c>
      <c r="AY89" s="19" t="s">
        <v>381</v>
      </c>
      <c r="BE89" s="193">
        <f t="shared" ref="BE89:BE99" si="4">IF(N89="základní",J89,0)</f>
        <v>0</v>
      </c>
      <c r="BF89" s="193">
        <f t="shared" ref="BF89:BF99" si="5">IF(N89="snížená",J89,0)</f>
        <v>0</v>
      </c>
      <c r="BG89" s="193">
        <f t="shared" ref="BG89:BG99" si="6">IF(N89="zákl. přenesená",J89,0)</f>
        <v>0</v>
      </c>
      <c r="BH89" s="193">
        <f t="shared" ref="BH89:BH99" si="7">IF(N89="sníž. přenesená",J89,0)</f>
        <v>0</v>
      </c>
      <c r="BI89" s="193">
        <f t="shared" ref="BI89:BI99" si="8">IF(N89="nulová",J89,0)</f>
        <v>0</v>
      </c>
      <c r="BJ89" s="19" t="s">
        <v>83</v>
      </c>
      <c r="BK89" s="193">
        <f t="shared" ref="BK89:BK9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227" t="s">
        <v>85</v>
      </c>
      <c r="D90" s="227" t="s">
        <v>465</v>
      </c>
      <c r="E90" s="228" t="s">
        <v>1899</v>
      </c>
      <c r="F90" s="229" t="s">
        <v>2678</v>
      </c>
      <c r="G90" s="230" t="s">
        <v>1557</v>
      </c>
      <c r="H90" s="231">
        <v>2</v>
      </c>
      <c r="I90" s="232"/>
      <c r="J90" s="233">
        <f t="shared" si="0"/>
        <v>0</v>
      </c>
      <c r="K90" s="229" t="s">
        <v>1390</v>
      </c>
      <c r="L90" s="234"/>
      <c r="M90" s="235" t="s">
        <v>19</v>
      </c>
      <c r="N90" s="236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428</v>
      </c>
      <c r="AT90" s="192" t="s">
        <v>465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227" t="s">
        <v>398</v>
      </c>
      <c r="D91" s="227" t="s">
        <v>465</v>
      </c>
      <c r="E91" s="228" t="s">
        <v>1901</v>
      </c>
      <c r="F91" s="229" t="s">
        <v>2679</v>
      </c>
      <c r="G91" s="230" t="s">
        <v>1557</v>
      </c>
      <c r="H91" s="231">
        <v>1</v>
      </c>
      <c r="I91" s="232"/>
      <c r="J91" s="233">
        <f t="shared" si="0"/>
        <v>0</v>
      </c>
      <c r="K91" s="229" t="s">
        <v>1390</v>
      </c>
      <c r="L91" s="234"/>
      <c r="M91" s="235" t="s">
        <v>19</v>
      </c>
      <c r="N91" s="236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227" t="s">
        <v>389</v>
      </c>
      <c r="D92" s="227" t="s">
        <v>465</v>
      </c>
      <c r="E92" s="228" t="s">
        <v>1902</v>
      </c>
      <c r="F92" s="229" t="s">
        <v>2680</v>
      </c>
      <c r="G92" s="230" t="s">
        <v>1557</v>
      </c>
      <c r="H92" s="231">
        <v>6</v>
      </c>
      <c r="I92" s="232"/>
      <c r="J92" s="233">
        <f t="shared" si="0"/>
        <v>0</v>
      </c>
      <c r="K92" s="229" t="s">
        <v>1390</v>
      </c>
      <c r="L92" s="234"/>
      <c r="M92" s="235" t="s">
        <v>19</v>
      </c>
      <c r="N92" s="236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24.2" customHeight="1">
      <c r="A93" s="36"/>
      <c r="B93" s="37"/>
      <c r="C93" s="227" t="s">
        <v>408</v>
      </c>
      <c r="D93" s="227" t="s">
        <v>465</v>
      </c>
      <c r="E93" s="228" t="s">
        <v>1904</v>
      </c>
      <c r="F93" s="229" t="s">
        <v>6464</v>
      </c>
      <c r="G93" s="230" t="s">
        <v>1911</v>
      </c>
      <c r="H93" s="231">
        <v>10</v>
      </c>
      <c r="I93" s="232"/>
      <c r="J93" s="233">
        <f t="shared" si="0"/>
        <v>0</v>
      </c>
      <c r="K93" s="229" t="s">
        <v>1390</v>
      </c>
      <c r="L93" s="234"/>
      <c r="M93" s="235" t="s">
        <v>19</v>
      </c>
      <c r="N93" s="236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24.2" customHeight="1">
      <c r="A94" s="36"/>
      <c r="B94" s="37"/>
      <c r="C94" s="227" t="s">
        <v>382</v>
      </c>
      <c r="D94" s="227" t="s">
        <v>465</v>
      </c>
      <c r="E94" s="228" t="s">
        <v>2681</v>
      </c>
      <c r="F94" s="229" t="s">
        <v>6469</v>
      </c>
      <c r="G94" s="230" t="s">
        <v>1911</v>
      </c>
      <c r="H94" s="231">
        <v>7</v>
      </c>
      <c r="I94" s="232"/>
      <c r="J94" s="233">
        <f t="shared" si="0"/>
        <v>0</v>
      </c>
      <c r="K94" s="229" t="s">
        <v>1390</v>
      </c>
      <c r="L94" s="234"/>
      <c r="M94" s="235" t="s">
        <v>19</v>
      </c>
      <c r="N94" s="236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428</v>
      </c>
      <c r="AT94" s="192" t="s">
        <v>465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24.2" customHeight="1">
      <c r="A95" s="36"/>
      <c r="B95" s="37"/>
      <c r="C95" s="227" t="s">
        <v>419</v>
      </c>
      <c r="D95" s="227" t="s">
        <v>465</v>
      </c>
      <c r="E95" s="228" t="s">
        <v>2682</v>
      </c>
      <c r="F95" s="229" t="s">
        <v>6470</v>
      </c>
      <c r="G95" s="230" t="s">
        <v>1911</v>
      </c>
      <c r="H95" s="231">
        <v>1</v>
      </c>
      <c r="I95" s="232"/>
      <c r="J95" s="233">
        <f t="shared" si="0"/>
        <v>0</v>
      </c>
      <c r="K95" s="229" t="s">
        <v>1390</v>
      </c>
      <c r="L95" s="234"/>
      <c r="M95" s="235" t="s">
        <v>19</v>
      </c>
      <c r="N95" s="236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1.75" customHeight="1">
      <c r="A96" s="36"/>
      <c r="B96" s="37"/>
      <c r="C96" s="227" t="s">
        <v>428</v>
      </c>
      <c r="D96" s="227" t="s">
        <v>465</v>
      </c>
      <c r="E96" s="228" t="s">
        <v>1906</v>
      </c>
      <c r="F96" s="229" t="s">
        <v>1919</v>
      </c>
      <c r="G96" s="230" t="s">
        <v>1911</v>
      </c>
      <c r="H96" s="231">
        <v>12</v>
      </c>
      <c r="I96" s="232"/>
      <c r="J96" s="233">
        <f t="shared" si="0"/>
        <v>0</v>
      </c>
      <c r="K96" s="229" t="s">
        <v>1390</v>
      </c>
      <c r="L96" s="234"/>
      <c r="M96" s="235" t="s">
        <v>19</v>
      </c>
      <c r="N96" s="236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428</v>
      </c>
      <c r="AT96" s="192" t="s">
        <v>465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16.5" customHeight="1">
      <c r="A97" s="36"/>
      <c r="B97" s="37"/>
      <c r="C97" s="227" t="s">
        <v>426</v>
      </c>
      <c r="D97" s="227" t="s">
        <v>465</v>
      </c>
      <c r="E97" s="228" t="s">
        <v>1908</v>
      </c>
      <c r="F97" s="229" t="s">
        <v>6471</v>
      </c>
      <c r="G97" s="230" t="s">
        <v>411</v>
      </c>
      <c r="H97" s="231">
        <v>1</v>
      </c>
      <c r="I97" s="232"/>
      <c r="J97" s="233">
        <f t="shared" si="0"/>
        <v>0</v>
      </c>
      <c r="K97" s="229" t="s">
        <v>1390</v>
      </c>
      <c r="L97" s="234"/>
      <c r="M97" s="235" t="s">
        <v>19</v>
      </c>
      <c r="N97" s="236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4.2" customHeight="1">
      <c r="A98" s="36"/>
      <c r="B98" s="37"/>
      <c r="C98" s="227" t="s">
        <v>437</v>
      </c>
      <c r="D98" s="227" t="s">
        <v>465</v>
      </c>
      <c r="E98" s="228" t="s">
        <v>1910</v>
      </c>
      <c r="F98" s="229" t="s">
        <v>1922</v>
      </c>
      <c r="G98" s="230" t="s">
        <v>411</v>
      </c>
      <c r="H98" s="231">
        <v>2</v>
      </c>
      <c r="I98" s="232"/>
      <c r="J98" s="233">
        <f t="shared" si="0"/>
        <v>0</v>
      </c>
      <c r="K98" s="229" t="s">
        <v>1390</v>
      </c>
      <c r="L98" s="234"/>
      <c r="M98" s="235" t="s">
        <v>19</v>
      </c>
      <c r="N98" s="236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16.5" customHeight="1">
      <c r="A99" s="36"/>
      <c r="B99" s="37"/>
      <c r="C99" s="227" t="s">
        <v>443</v>
      </c>
      <c r="D99" s="227" t="s">
        <v>465</v>
      </c>
      <c r="E99" s="228" t="s">
        <v>1923</v>
      </c>
      <c r="F99" s="229" t="s">
        <v>1924</v>
      </c>
      <c r="G99" s="230" t="s">
        <v>607</v>
      </c>
      <c r="H99" s="231">
        <v>1</v>
      </c>
      <c r="I99" s="232"/>
      <c r="J99" s="233">
        <f t="shared" si="0"/>
        <v>0</v>
      </c>
      <c r="K99" s="229" t="s">
        <v>1390</v>
      </c>
      <c r="L99" s="234"/>
      <c r="M99" s="235" t="s">
        <v>19</v>
      </c>
      <c r="N99" s="236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428</v>
      </c>
      <c r="AT99" s="192" t="s">
        <v>465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12" customFormat="1" ht="25.9" customHeight="1">
      <c r="B100" s="165"/>
      <c r="C100" s="166"/>
      <c r="D100" s="167" t="s">
        <v>75</v>
      </c>
      <c r="E100" s="168" t="s">
        <v>1930</v>
      </c>
      <c r="F100" s="168" t="s">
        <v>1931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SUM(P101:P106)</f>
        <v>0</v>
      </c>
      <c r="Q100" s="173"/>
      <c r="R100" s="174">
        <f>SUM(R101:R106)</f>
        <v>0</v>
      </c>
      <c r="S100" s="173"/>
      <c r="T100" s="175">
        <f>SUM(T101:T106)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SUM(BK101:BK106)</f>
        <v>0</v>
      </c>
    </row>
    <row r="101" spans="1:65" s="2" customFormat="1" ht="16.5" customHeight="1">
      <c r="A101" s="36"/>
      <c r="B101" s="37"/>
      <c r="C101" s="181" t="s">
        <v>451</v>
      </c>
      <c r="D101" s="181" t="s">
        <v>384</v>
      </c>
      <c r="E101" s="182" t="s">
        <v>1932</v>
      </c>
      <c r="F101" s="183" t="s">
        <v>1933</v>
      </c>
      <c r="G101" s="184" t="s">
        <v>607</v>
      </c>
      <c r="H101" s="185">
        <v>1</v>
      </c>
      <c r="I101" s="186"/>
      <c r="J101" s="187">
        <f t="shared" ref="J101:J106" si="10">ROUND(I101*H101,2)</f>
        <v>0</v>
      </c>
      <c r="K101" s="183" t="s">
        <v>1390</v>
      </c>
      <c r="L101" s="41"/>
      <c r="M101" s="188" t="s">
        <v>19</v>
      </c>
      <c r="N101" s="189" t="s">
        <v>47</v>
      </c>
      <c r="O101" s="66"/>
      <c r="P101" s="190">
        <f t="shared" ref="P101:P106" si="11">O101*H101</f>
        <v>0</v>
      </c>
      <c r="Q101" s="190">
        <v>0</v>
      </c>
      <c r="R101" s="190">
        <f t="shared" ref="R101:R106" si="12">Q101*H101</f>
        <v>0</v>
      </c>
      <c r="S101" s="190">
        <v>0</v>
      </c>
      <c r="T101" s="191">
        <f t="shared" ref="T101:T106" si="1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ref="BE101:BE106" si="14">IF(N101="základní",J101,0)</f>
        <v>0</v>
      </c>
      <c r="BF101" s="193">
        <f t="shared" ref="BF101:BF106" si="15">IF(N101="snížená",J101,0)</f>
        <v>0</v>
      </c>
      <c r="BG101" s="193">
        <f t="shared" ref="BG101:BG106" si="16">IF(N101="zákl. přenesená",J101,0)</f>
        <v>0</v>
      </c>
      <c r="BH101" s="193">
        <f t="shared" ref="BH101:BH106" si="17">IF(N101="sníž. přenesená",J101,0)</f>
        <v>0</v>
      </c>
      <c r="BI101" s="193">
        <f t="shared" ref="BI101:BI106" si="18">IF(N101="nulová",J101,0)</f>
        <v>0</v>
      </c>
      <c r="BJ101" s="19" t="s">
        <v>83</v>
      </c>
      <c r="BK101" s="193">
        <f t="shared" ref="BK101:BK106" si="19">ROUND(I101*H101,2)</f>
        <v>0</v>
      </c>
      <c r="BL101" s="19" t="s">
        <v>389</v>
      </c>
      <c r="BM101" s="192" t="s">
        <v>516</v>
      </c>
    </row>
    <row r="102" spans="1:65" s="2" customFormat="1" ht="16.5" customHeight="1">
      <c r="A102" s="36"/>
      <c r="B102" s="37"/>
      <c r="C102" s="181" t="s">
        <v>457</v>
      </c>
      <c r="D102" s="181" t="s">
        <v>384</v>
      </c>
      <c r="E102" s="182" t="s">
        <v>1934</v>
      </c>
      <c r="F102" s="183" t="s">
        <v>1935</v>
      </c>
      <c r="G102" s="184" t="s">
        <v>607</v>
      </c>
      <c r="H102" s="185">
        <v>1</v>
      </c>
      <c r="I102" s="186"/>
      <c r="J102" s="187">
        <f t="shared" si="10"/>
        <v>0</v>
      </c>
      <c r="K102" s="183" t="s">
        <v>1390</v>
      </c>
      <c r="L102" s="41"/>
      <c r="M102" s="188" t="s">
        <v>19</v>
      </c>
      <c r="N102" s="189" t="s">
        <v>47</v>
      </c>
      <c r="O102" s="66"/>
      <c r="P102" s="190">
        <f t="shared" si="11"/>
        <v>0</v>
      </c>
      <c r="Q102" s="190">
        <v>0</v>
      </c>
      <c r="R102" s="190">
        <f t="shared" si="12"/>
        <v>0</v>
      </c>
      <c r="S102" s="190">
        <v>0</v>
      </c>
      <c r="T102" s="191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14"/>
        <v>0</v>
      </c>
      <c r="BF102" s="193">
        <f t="shared" si="15"/>
        <v>0</v>
      </c>
      <c r="BG102" s="193">
        <f t="shared" si="16"/>
        <v>0</v>
      </c>
      <c r="BH102" s="193">
        <f t="shared" si="17"/>
        <v>0</v>
      </c>
      <c r="BI102" s="193">
        <f t="shared" si="18"/>
        <v>0</v>
      </c>
      <c r="BJ102" s="19" t="s">
        <v>83</v>
      </c>
      <c r="BK102" s="193">
        <f t="shared" si="19"/>
        <v>0</v>
      </c>
      <c r="BL102" s="19" t="s">
        <v>389</v>
      </c>
      <c r="BM102" s="192" t="s">
        <v>529</v>
      </c>
    </row>
    <row r="103" spans="1:65" s="2" customFormat="1" ht="16.5" customHeight="1">
      <c r="A103" s="36"/>
      <c r="B103" s="37"/>
      <c r="C103" s="181" t="s">
        <v>464</v>
      </c>
      <c r="D103" s="181" t="s">
        <v>384</v>
      </c>
      <c r="E103" s="182" t="s">
        <v>1936</v>
      </c>
      <c r="F103" s="183" t="s">
        <v>1937</v>
      </c>
      <c r="G103" s="184" t="s">
        <v>607</v>
      </c>
      <c r="H103" s="185">
        <v>1</v>
      </c>
      <c r="I103" s="186"/>
      <c r="J103" s="187">
        <f t="shared" si="10"/>
        <v>0</v>
      </c>
      <c r="K103" s="183" t="s">
        <v>1390</v>
      </c>
      <c r="L103" s="41"/>
      <c r="M103" s="188" t="s">
        <v>19</v>
      </c>
      <c r="N103" s="189" t="s">
        <v>47</v>
      </c>
      <c r="O103" s="66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19" t="s">
        <v>83</v>
      </c>
      <c r="BK103" s="193">
        <f t="shared" si="19"/>
        <v>0</v>
      </c>
      <c r="BL103" s="19" t="s">
        <v>389</v>
      </c>
      <c r="BM103" s="192" t="s">
        <v>540</v>
      </c>
    </row>
    <row r="104" spans="1:65" s="2" customFormat="1" ht="24.2" customHeight="1">
      <c r="A104" s="36"/>
      <c r="B104" s="37"/>
      <c r="C104" s="181" t="s">
        <v>8</v>
      </c>
      <c r="D104" s="181" t="s">
        <v>384</v>
      </c>
      <c r="E104" s="182" t="s">
        <v>1938</v>
      </c>
      <c r="F104" s="183" t="s">
        <v>1939</v>
      </c>
      <c r="G104" s="184" t="s">
        <v>607</v>
      </c>
      <c r="H104" s="185">
        <v>1</v>
      </c>
      <c r="I104" s="186"/>
      <c r="J104" s="187">
        <f t="shared" si="10"/>
        <v>0</v>
      </c>
      <c r="K104" s="183" t="s">
        <v>1390</v>
      </c>
      <c r="L104" s="41"/>
      <c r="M104" s="188" t="s">
        <v>19</v>
      </c>
      <c r="N104" s="189" t="s">
        <v>47</v>
      </c>
      <c r="O104" s="66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19" t="s">
        <v>83</v>
      </c>
      <c r="BK104" s="193">
        <f t="shared" si="19"/>
        <v>0</v>
      </c>
      <c r="BL104" s="19" t="s">
        <v>389</v>
      </c>
      <c r="BM104" s="192" t="s">
        <v>556</v>
      </c>
    </row>
    <row r="105" spans="1:65" s="2" customFormat="1" ht="16.5" customHeight="1">
      <c r="A105" s="36"/>
      <c r="B105" s="37"/>
      <c r="C105" s="181" t="s">
        <v>454</v>
      </c>
      <c r="D105" s="181" t="s">
        <v>384</v>
      </c>
      <c r="E105" s="182" t="s">
        <v>1940</v>
      </c>
      <c r="F105" s="183" t="s">
        <v>1941</v>
      </c>
      <c r="G105" s="184" t="s">
        <v>607</v>
      </c>
      <c r="H105" s="185">
        <v>1</v>
      </c>
      <c r="I105" s="186"/>
      <c r="J105" s="187">
        <f t="shared" si="10"/>
        <v>0</v>
      </c>
      <c r="K105" s="183" t="s">
        <v>1390</v>
      </c>
      <c r="L105" s="41"/>
      <c r="M105" s="188" t="s">
        <v>19</v>
      </c>
      <c r="N105" s="189" t="s">
        <v>47</v>
      </c>
      <c r="O105" s="66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19" t="s">
        <v>83</v>
      </c>
      <c r="BK105" s="193">
        <f t="shared" si="19"/>
        <v>0</v>
      </c>
      <c r="BL105" s="19" t="s">
        <v>389</v>
      </c>
      <c r="BM105" s="192" t="s">
        <v>468</v>
      </c>
    </row>
    <row r="106" spans="1:65" s="2" customFormat="1" ht="24.2" customHeight="1">
      <c r="A106" s="36"/>
      <c r="B106" s="37"/>
      <c r="C106" s="181" t="s">
        <v>481</v>
      </c>
      <c r="D106" s="181" t="s">
        <v>384</v>
      </c>
      <c r="E106" s="182" t="s">
        <v>1942</v>
      </c>
      <c r="F106" s="183" t="s">
        <v>1943</v>
      </c>
      <c r="G106" s="184" t="s">
        <v>607</v>
      </c>
      <c r="H106" s="185">
        <v>1</v>
      </c>
      <c r="I106" s="186"/>
      <c r="J106" s="187">
        <f t="shared" si="10"/>
        <v>0</v>
      </c>
      <c r="K106" s="183" t="s">
        <v>1390</v>
      </c>
      <c r="L106" s="41"/>
      <c r="M106" s="248" t="s">
        <v>19</v>
      </c>
      <c r="N106" s="249" t="s">
        <v>47</v>
      </c>
      <c r="O106" s="250"/>
      <c r="P106" s="251">
        <f t="shared" si="11"/>
        <v>0</v>
      </c>
      <c r="Q106" s="251">
        <v>0</v>
      </c>
      <c r="R106" s="251">
        <f t="shared" si="12"/>
        <v>0</v>
      </c>
      <c r="S106" s="251">
        <v>0</v>
      </c>
      <c r="T106" s="252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19" t="s">
        <v>83</v>
      </c>
      <c r="BK106" s="193">
        <f t="shared" si="19"/>
        <v>0</v>
      </c>
      <c r="BL106" s="19" t="s">
        <v>389</v>
      </c>
      <c r="BM106" s="192" t="s">
        <v>577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LSoqsoNZqWBVSl05e/5Tfp6XVEPCdu9tIjoONLGpWvlYk8Y0NHWhoUfHY9/18k1NCg3+LL2u4ejGsZG5iVGvNQ==" saltValue="KStIv1+cXkcP0Ky8+L7DQg==" spinCount="100000" sheet="1" objects="1" scenarios="1" formatColumns="0" formatRows="0" autoFilter="0"/>
  <autoFilter ref="C86:K10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136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2683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ROUND((SUM(BE94:BE203)),  2)</f>
        <v>0</v>
      </c>
      <c r="G35" s="36"/>
      <c r="H35" s="36"/>
      <c r="I35" s="127">
        <v>0.21</v>
      </c>
      <c r="J35" s="126">
        <f>ROUND(((SUM(BE94:BE203))*I35),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ROUND((SUM(BF94:BF203)),  2)</f>
        <v>0</v>
      </c>
      <c r="G36" s="36"/>
      <c r="H36" s="36"/>
      <c r="I36" s="127">
        <v>0.15</v>
      </c>
      <c r="J36" s="126">
        <f>ROUND(((SUM(BF94:BF203))*I36),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ROUND((SUM(BG94:BG203)),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ROUND((SUM(BH94:BH203)),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ROUND((SUM(BI94:BI203)),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J143</f>
        <v>0</v>
      </c>
      <c r="K66" s="144"/>
      <c r="L66" s="148"/>
    </row>
    <row r="67" spans="1:31" s="9" customFormat="1" ht="24.95" customHeight="1">
      <c r="B67" s="143"/>
      <c r="C67" s="144"/>
      <c r="D67" s="145" t="s">
        <v>1948</v>
      </c>
      <c r="E67" s="146"/>
      <c r="F67" s="146"/>
      <c r="G67" s="146"/>
      <c r="H67" s="146"/>
      <c r="I67" s="146"/>
      <c r="J67" s="147">
        <f>J154</f>
        <v>0</v>
      </c>
      <c r="K67" s="144"/>
      <c r="L67" s="148"/>
    </row>
    <row r="68" spans="1:31" s="9" customFormat="1" ht="24.95" customHeight="1">
      <c r="B68" s="143"/>
      <c r="C68" s="144"/>
      <c r="D68" s="145" t="s">
        <v>1949</v>
      </c>
      <c r="E68" s="146"/>
      <c r="F68" s="146"/>
      <c r="G68" s="146"/>
      <c r="H68" s="146"/>
      <c r="I68" s="146"/>
      <c r="J68" s="147">
        <f>J161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J179</f>
        <v>0</v>
      </c>
      <c r="K69" s="144"/>
      <c r="L69" s="148"/>
    </row>
    <row r="70" spans="1:31" s="9" customFormat="1" ht="24.95" customHeight="1">
      <c r="B70" s="143"/>
      <c r="C70" s="144"/>
      <c r="D70" s="145" t="s">
        <v>1755</v>
      </c>
      <c r="E70" s="146"/>
      <c r="F70" s="146"/>
      <c r="G70" s="146"/>
      <c r="H70" s="146"/>
      <c r="I70" s="146"/>
      <c r="J70" s="147">
        <f>J193</f>
        <v>0</v>
      </c>
      <c r="K70" s="144"/>
      <c r="L70" s="148"/>
    </row>
    <row r="71" spans="1:31" s="9" customFormat="1" ht="24.95" customHeight="1">
      <c r="B71" s="143"/>
      <c r="C71" s="144"/>
      <c r="D71" s="145" t="s">
        <v>1951</v>
      </c>
      <c r="E71" s="146"/>
      <c r="F71" s="146"/>
      <c r="G71" s="146"/>
      <c r="H71" s="146"/>
      <c r="I71" s="146"/>
      <c r="J71" s="147">
        <f>J196</f>
        <v>0</v>
      </c>
      <c r="K71" s="144"/>
      <c r="L71" s="148"/>
    </row>
    <row r="72" spans="1:31" s="9" customFormat="1" ht="24.95" customHeight="1">
      <c r="B72" s="143"/>
      <c r="C72" s="144"/>
      <c r="D72" s="145" t="s">
        <v>1952</v>
      </c>
      <c r="E72" s="146"/>
      <c r="F72" s="146"/>
      <c r="G72" s="146"/>
      <c r="H72" s="146"/>
      <c r="I72" s="146"/>
      <c r="J72" s="147">
        <f>J199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2395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9" t="str">
        <f>E11</f>
        <v>D 102.10 -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P95+P120+P143+P154+P161+P179+P193+P196+P199</f>
        <v>0</v>
      </c>
      <c r="Q94" s="74"/>
      <c r="R94" s="162">
        <f>R95+R120+R143+R154+R161+R179+R193+R196+R199</f>
        <v>0</v>
      </c>
      <c r="S94" s="74"/>
      <c r="T94" s="163">
        <f>T95+T120+T143+T154+T161+T179+T193+T196+T199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BK95+BK120+BK143+BK154+BK161+BK179+BK193+BK196+BK199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1895</v>
      </c>
      <c r="F95" s="168" t="s">
        <v>1953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SUM(P96:P119)</f>
        <v>0</v>
      </c>
      <c r="Q95" s="173"/>
      <c r="R95" s="174">
        <f>SUM(R96:R119)</f>
        <v>0</v>
      </c>
      <c r="S95" s="173"/>
      <c r="T95" s="175">
        <f>SUM(T96:T119)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SUM(BK96:BK119)</f>
        <v>0</v>
      </c>
    </row>
    <row r="96" spans="1:65" s="2" customFormat="1" ht="16.5" customHeight="1">
      <c r="A96" s="36"/>
      <c r="B96" s="37"/>
      <c r="C96" s="181" t="s">
        <v>83</v>
      </c>
      <c r="D96" s="181" t="s">
        <v>384</v>
      </c>
      <c r="E96" s="182" t="s">
        <v>1954</v>
      </c>
      <c r="F96" s="183" t="s">
        <v>1955</v>
      </c>
      <c r="G96" s="184" t="s">
        <v>607</v>
      </c>
      <c r="H96" s="185">
        <v>1</v>
      </c>
      <c r="I96" s="186"/>
      <c r="J96" s="187">
        <f>ROUND(I96*H96,2)</f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85</v>
      </c>
    </row>
    <row r="97" spans="1:65" s="2" customFormat="1" ht="16.5" customHeight="1">
      <c r="A97" s="36"/>
      <c r="B97" s="37"/>
      <c r="C97" s="181" t="s">
        <v>85</v>
      </c>
      <c r="D97" s="181" t="s">
        <v>384</v>
      </c>
      <c r="E97" s="182" t="s">
        <v>1957</v>
      </c>
      <c r="F97" s="183" t="s">
        <v>1958</v>
      </c>
      <c r="G97" s="184" t="s">
        <v>607</v>
      </c>
      <c r="H97" s="185">
        <v>1</v>
      </c>
      <c r="I97" s="186"/>
      <c r="J97" s="187">
        <f>ROUND(I97*H97,2)</f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33" customHeight="1">
      <c r="A98" s="36"/>
      <c r="B98" s="37"/>
      <c r="C98" s="181" t="s">
        <v>398</v>
      </c>
      <c r="D98" s="181" t="s">
        <v>384</v>
      </c>
      <c r="E98" s="182" t="s">
        <v>1959</v>
      </c>
      <c r="F98" s="183" t="s">
        <v>1960</v>
      </c>
      <c r="G98" s="184" t="s">
        <v>422</v>
      </c>
      <c r="H98" s="185">
        <v>15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1961</v>
      </c>
      <c r="F99" s="183" t="s">
        <v>1962</v>
      </c>
      <c r="G99" s="184" t="s">
        <v>422</v>
      </c>
      <c r="H99" s="185">
        <v>85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2684</v>
      </c>
      <c r="G100" s="206"/>
      <c r="H100" s="209">
        <v>85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83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85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83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55.5" customHeight="1">
      <c r="A102" s="36"/>
      <c r="B102" s="37"/>
      <c r="C102" s="181" t="s">
        <v>408</v>
      </c>
      <c r="D102" s="181" t="s">
        <v>384</v>
      </c>
      <c r="E102" s="182" t="s">
        <v>2685</v>
      </c>
      <c r="F102" s="183" t="s">
        <v>2686</v>
      </c>
      <c r="G102" s="184" t="s">
        <v>422</v>
      </c>
      <c r="H102" s="185">
        <v>35</v>
      </c>
      <c r="I102" s="186"/>
      <c r="J102" s="187">
        <f t="shared" ref="J102:J119" si="0">ROUND(I102*H102,2)</f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ref="P102:P119" si="1">O102*H102</f>
        <v>0</v>
      </c>
      <c r="Q102" s="190">
        <v>0</v>
      </c>
      <c r="R102" s="190">
        <f t="shared" ref="R102:R119" si="2">Q102*H102</f>
        <v>0</v>
      </c>
      <c r="S102" s="190">
        <v>0</v>
      </c>
      <c r="T102" s="191">
        <f t="shared" ref="T102:T119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ref="BE102:BE119" si="4">IF(N102="základní",J102,0)</f>
        <v>0</v>
      </c>
      <c r="BF102" s="193">
        <f t="shared" ref="BF102:BF119" si="5">IF(N102="snížená",J102,0)</f>
        <v>0</v>
      </c>
      <c r="BG102" s="193">
        <f t="shared" ref="BG102:BG119" si="6">IF(N102="zákl. přenesená",J102,0)</f>
        <v>0</v>
      </c>
      <c r="BH102" s="193">
        <f t="shared" ref="BH102:BH119" si="7">IF(N102="sníž. přenesená",J102,0)</f>
        <v>0</v>
      </c>
      <c r="BI102" s="193">
        <f t="shared" ref="BI102:BI119" si="8">IF(N102="nulová",J102,0)</f>
        <v>0</v>
      </c>
      <c r="BJ102" s="19" t="s">
        <v>83</v>
      </c>
      <c r="BK102" s="193">
        <f t="shared" ref="BK102:BK119" si="9">ROUND(I102*H102,2)</f>
        <v>0</v>
      </c>
      <c r="BL102" s="19" t="s">
        <v>389</v>
      </c>
      <c r="BM102" s="192" t="s">
        <v>437</v>
      </c>
    </row>
    <row r="103" spans="1:65" s="2" customFormat="1" ht="16.5" customHeight="1">
      <c r="A103" s="36"/>
      <c r="B103" s="37"/>
      <c r="C103" s="181" t="s">
        <v>382</v>
      </c>
      <c r="D103" s="181" t="s">
        <v>384</v>
      </c>
      <c r="E103" s="182" t="s">
        <v>1963</v>
      </c>
      <c r="F103" s="183" t="s">
        <v>1964</v>
      </c>
      <c r="G103" s="184" t="s">
        <v>422</v>
      </c>
      <c r="H103" s="185">
        <v>50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451</v>
      </c>
    </row>
    <row r="104" spans="1:65" s="2" customFormat="1" ht="24.2" customHeight="1">
      <c r="A104" s="36"/>
      <c r="B104" s="37"/>
      <c r="C104" s="181" t="s">
        <v>419</v>
      </c>
      <c r="D104" s="181" t="s">
        <v>384</v>
      </c>
      <c r="E104" s="182" t="s">
        <v>1968</v>
      </c>
      <c r="F104" s="183" t="s">
        <v>1969</v>
      </c>
      <c r="G104" s="184" t="s">
        <v>422</v>
      </c>
      <c r="H104" s="185">
        <v>25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464</v>
      </c>
    </row>
    <row r="105" spans="1:65" s="2" customFormat="1" ht="24.2" customHeight="1">
      <c r="A105" s="36"/>
      <c r="B105" s="37"/>
      <c r="C105" s="181" t="s">
        <v>428</v>
      </c>
      <c r="D105" s="181" t="s">
        <v>384</v>
      </c>
      <c r="E105" s="182" t="s">
        <v>1970</v>
      </c>
      <c r="F105" s="183" t="s">
        <v>1971</v>
      </c>
      <c r="G105" s="184" t="s">
        <v>422</v>
      </c>
      <c r="H105" s="185">
        <v>75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454</v>
      </c>
    </row>
    <row r="106" spans="1:65" s="2" customFormat="1" ht="24.2" customHeight="1">
      <c r="A106" s="36"/>
      <c r="B106" s="37"/>
      <c r="C106" s="181" t="s">
        <v>426</v>
      </c>
      <c r="D106" s="181" t="s">
        <v>384</v>
      </c>
      <c r="E106" s="182" t="s">
        <v>1972</v>
      </c>
      <c r="F106" s="183" t="s">
        <v>1973</v>
      </c>
      <c r="G106" s="184" t="s">
        <v>422</v>
      </c>
      <c r="H106" s="185">
        <v>410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486</v>
      </c>
    </row>
    <row r="107" spans="1:65" s="2" customFormat="1" ht="24.2" customHeight="1">
      <c r="A107" s="36"/>
      <c r="B107" s="37"/>
      <c r="C107" s="181" t="s">
        <v>437</v>
      </c>
      <c r="D107" s="181" t="s">
        <v>384</v>
      </c>
      <c r="E107" s="182" t="s">
        <v>1974</v>
      </c>
      <c r="F107" s="183" t="s">
        <v>1975</v>
      </c>
      <c r="G107" s="184" t="s">
        <v>422</v>
      </c>
      <c r="H107" s="185">
        <v>90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495</v>
      </c>
    </row>
    <row r="108" spans="1:65" s="2" customFormat="1" ht="24.2" customHeight="1">
      <c r="A108" s="36"/>
      <c r="B108" s="37"/>
      <c r="C108" s="181" t="s">
        <v>443</v>
      </c>
      <c r="D108" s="181" t="s">
        <v>384</v>
      </c>
      <c r="E108" s="182" t="s">
        <v>1978</v>
      </c>
      <c r="F108" s="183" t="s">
        <v>1979</v>
      </c>
      <c r="G108" s="184" t="s">
        <v>422</v>
      </c>
      <c r="H108" s="185">
        <v>750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505</v>
      </c>
    </row>
    <row r="109" spans="1:65" s="2" customFormat="1" ht="21.75" customHeight="1">
      <c r="A109" s="36"/>
      <c r="B109" s="37"/>
      <c r="C109" s="181" t="s">
        <v>451</v>
      </c>
      <c r="D109" s="181" t="s">
        <v>384</v>
      </c>
      <c r="E109" s="182" t="s">
        <v>1982</v>
      </c>
      <c r="F109" s="183" t="s">
        <v>2687</v>
      </c>
      <c r="G109" s="184" t="s">
        <v>431</v>
      </c>
      <c r="H109" s="185">
        <v>2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516</v>
      </c>
    </row>
    <row r="110" spans="1:65" s="2" customFormat="1" ht="44.25" customHeight="1">
      <c r="A110" s="36"/>
      <c r="B110" s="37"/>
      <c r="C110" s="181" t="s">
        <v>457</v>
      </c>
      <c r="D110" s="181" t="s">
        <v>384</v>
      </c>
      <c r="E110" s="182" t="s">
        <v>1984</v>
      </c>
      <c r="F110" s="183" t="s">
        <v>1985</v>
      </c>
      <c r="G110" s="184" t="s">
        <v>607</v>
      </c>
      <c r="H110" s="185">
        <v>1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529</v>
      </c>
    </row>
    <row r="111" spans="1:65" s="2" customFormat="1" ht="24.2" customHeight="1">
      <c r="A111" s="36"/>
      <c r="B111" s="37"/>
      <c r="C111" s="181" t="s">
        <v>464</v>
      </c>
      <c r="D111" s="181" t="s">
        <v>384</v>
      </c>
      <c r="E111" s="182" t="s">
        <v>1986</v>
      </c>
      <c r="F111" s="183" t="s">
        <v>1987</v>
      </c>
      <c r="G111" s="184" t="s">
        <v>431</v>
      </c>
      <c r="H111" s="185">
        <v>7</v>
      </c>
      <c r="I111" s="186"/>
      <c r="J111" s="187">
        <f t="shared" si="0"/>
        <v>0</v>
      </c>
      <c r="K111" s="183" t="s">
        <v>1967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540</v>
      </c>
    </row>
    <row r="112" spans="1:65" s="2" customFormat="1" ht="24.2" customHeight="1">
      <c r="A112" s="36"/>
      <c r="B112" s="37"/>
      <c r="C112" s="181" t="s">
        <v>8</v>
      </c>
      <c r="D112" s="181" t="s">
        <v>384</v>
      </c>
      <c r="E112" s="182" t="s">
        <v>1988</v>
      </c>
      <c r="F112" s="183" t="s">
        <v>1989</v>
      </c>
      <c r="G112" s="184" t="s">
        <v>422</v>
      </c>
      <c r="H112" s="185">
        <v>400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556</v>
      </c>
    </row>
    <row r="113" spans="1:65" s="2" customFormat="1" ht="24.2" customHeight="1">
      <c r="A113" s="36"/>
      <c r="B113" s="37"/>
      <c r="C113" s="181" t="s">
        <v>454</v>
      </c>
      <c r="D113" s="181" t="s">
        <v>384</v>
      </c>
      <c r="E113" s="182" t="s">
        <v>1990</v>
      </c>
      <c r="F113" s="183" t="s">
        <v>1991</v>
      </c>
      <c r="G113" s="184" t="s">
        <v>422</v>
      </c>
      <c r="H113" s="185">
        <v>100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468</v>
      </c>
    </row>
    <row r="114" spans="1:65" s="2" customFormat="1" ht="24.2" customHeight="1">
      <c r="A114" s="36"/>
      <c r="B114" s="37"/>
      <c r="C114" s="181" t="s">
        <v>481</v>
      </c>
      <c r="D114" s="181" t="s">
        <v>384</v>
      </c>
      <c r="E114" s="182" t="s">
        <v>1992</v>
      </c>
      <c r="F114" s="183" t="s">
        <v>1993</v>
      </c>
      <c r="G114" s="184" t="s">
        <v>422</v>
      </c>
      <c r="H114" s="185">
        <v>75</v>
      </c>
      <c r="I114" s="186"/>
      <c r="J114" s="187">
        <f t="shared" si="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577</v>
      </c>
    </row>
    <row r="115" spans="1:65" s="2" customFormat="1" ht="24.2" customHeight="1">
      <c r="A115" s="36"/>
      <c r="B115" s="37"/>
      <c r="C115" s="181" t="s">
        <v>486</v>
      </c>
      <c r="D115" s="181" t="s">
        <v>384</v>
      </c>
      <c r="E115" s="182" t="s">
        <v>1996</v>
      </c>
      <c r="F115" s="183" t="s">
        <v>1997</v>
      </c>
      <c r="G115" s="184" t="s">
        <v>431</v>
      </c>
      <c r="H115" s="185">
        <v>1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587</v>
      </c>
    </row>
    <row r="116" spans="1:65" s="2" customFormat="1" ht="16.5" customHeight="1">
      <c r="A116" s="36"/>
      <c r="B116" s="37"/>
      <c r="C116" s="181" t="s">
        <v>490</v>
      </c>
      <c r="D116" s="181" t="s">
        <v>384</v>
      </c>
      <c r="E116" s="182" t="s">
        <v>1998</v>
      </c>
      <c r="F116" s="183" t="s">
        <v>1999</v>
      </c>
      <c r="G116" s="184" t="s">
        <v>431</v>
      </c>
      <c r="H116" s="185">
        <v>1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598</v>
      </c>
    </row>
    <row r="117" spans="1:65" s="2" customFormat="1" ht="16.5" customHeight="1">
      <c r="A117" s="36"/>
      <c r="B117" s="37"/>
      <c r="C117" s="181" t="s">
        <v>495</v>
      </c>
      <c r="D117" s="181" t="s">
        <v>384</v>
      </c>
      <c r="E117" s="182" t="s">
        <v>2000</v>
      </c>
      <c r="F117" s="183" t="s">
        <v>2001</v>
      </c>
      <c r="G117" s="184" t="s">
        <v>431</v>
      </c>
      <c r="H117" s="185">
        <v>2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609</v>
      </c>
    </row>
    <row r="118" spans="1:65" s="2" customFormat="1" ht="16.5" customHeight="1">
      <c r="A118" s="36"/>
      <c r="B118" s="37"/>
      <c r="C118" s="181" t="s">
        <v>7</v>
      </c>
      <c r="D118" s="181" t="s">
        <v>384</v>
      </c>
      <c r="E118" s="182" t="s">
        <v>2002</v>
      </c>
      <c r="F118" s="183" t="s">
        <v>2003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615</v>
      </c>
    </row>
    <row r="119" spans="1:65" s="2" customFormat="1" ht="24.2" customHeight="1">
      <c r="A119" s="36"/>
      <c r="B119" s="37"/>
      <c r="C119" s="181" t="s">
        <v>505</v>
      </c>
      <c r="D119" s="181" t="s">
        <v>384</v>
      </c>
      <c r="E119" s="182" t="s">
        <v>2004</v>
      </c>
      <c r="F119" s="183" t="s">
        <v>2005</v>
      </c>
      <c r="G119" s="184" t="s">
        <v>431</v>
      </c>
      <c r="H119" s="185">
        <v>1</v>
      </c>
      <c r="I119" s="186"/>
      <c r="J119" s="187">
        <f t="shared" si="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622</v>
      </c>
    </row>
    <row r="120" spans="1:65" s="12" customFormat="1" ht="25.9" customHeight="1">
      <c r="B120" s="165"/>
      <c r="C120" s="166"/>
      <c r="D120" s="167" t="s">
        <v>75</v>
      </c>
      <c r="E120" s="168" t="s">
        <v>1925</v>
      </c>
      <c r="F120" s="168" t="s">
        <v>2006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SUM(P121:P142)</f>
        <v>0</v>
      </c>
      <c r="Q120" s="173"/>
      <c r="R120" s="174">
        <f>SUM(R121:R142)</f>
        <v>0</v>
      </c>
      <c r="S120" s="173"/>
      <c r="T120" s="175">
        <f>SUM(T121:T142)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SUM(BK121:BK142)</f>
        <v>0</v>
      </c>
    </row>
    <row r="121" spans="1:65" s="2" customFormat="1" ht="24.2" customHeight="1">
      <c r="A121" s="36"/>
      <c r="B121" s="37"/>
      <c r="C121" s="181" t="s">
        <v>510</v>
      </c>
      <c r="D121" s="181" t="s">
        <v>384</v>
      </c>
      <c r="E121" s="182" t="s">
        <v>2007</v>
      </c>
      <c r="F121" s="183" t="s">
        <v>2008</v>
      </c>
      <c r="G121" s="184" t="s">
        <v>422</v>
      </c>
      <c r="H121" s="185">
        <v>170</v>
      </c>
      <c r="I121" s="186"/>
      <c r="J121" s="187">
        <f t="shared" ref="J121:J128" si="10">ROUND(I121*H121,2)</f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ref="P121:P128" si="11">O121*H121</f>
        <v>0</v>
      </c>
      <c r="Q121" s="190">
        <v>0</v>
      </c>
      <c r="R121" s="190">
        <f t="shared" ref="R121:R128" si="12">Q121*H121</f>
        <v>0</v>
      </c>
      <c r="S121" s="190">
        <v>0</v>
      </c>
      <c r="T121" s="191">
        <f t="shared" ref="T121:T128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8" si="14">IF(N121="základní",J121,0)</f>
        <v>0</v>
      </c>
      <c r="BF121" s="193">
        <f t="shared" ref="BF121:BF128" si="15">IF(N121="snížená",J121,0)</f>
        <v>0</v>
      </c>
      <c r="BG121" s="193">
        <f t="shared" ref="BG121:BG128" si="16">IF(N121="zákl. přenesená",J121,0)</f>
        <v>0</v>
      </c>
      <c r="BH121" s="193">
        <f t="shared" ref="BH121:BH128" si="17">IF(N121="sníž. přenesená",J121,0)</f>
        <v>0</v>
      </c>
      <c r="BI121" s="193">
        <f t="shared" ref="BI121:BI128" si="18">IF(N121="nulová",J121,0)</f>
        <v>0</v>
      </c>
      <c r="BJ121" s="19" t="s">
        <v>83</v>
      </c>
      <c r="BK121" s="193">
        <f t="shared" ref="BK121:BK128" si="19">ROUND(I121*H121,2)</f>
        <v>0</v>
      </c>
      <c r="BL121" s="19" t="s">
        <v>389</v>
      </c>
      <c r="BM121" s="192" t="s">
        <v>628</v>
      </c>
    </row>
    <row r="122" spans="1:65" s="2" customFormat="1" ht="78" customHeight="1">
      <c r="A122" s="36"/>
      <c r="B122" s="37"/>
      <c r="C122" s="181" t="s">
        <v>516</v>
      </c>
      <c r="D122" s="181" t="s">
        <v>384</v>
      </c>
      <c r="E122" s="182" t="s">
        <v>2009</v>
      </c>
      <c r="F122" s="183" t="s">
        <v>2010</v>
      </c>
      <c r="G122" s="184" t="s">
        <v>422</v>
      </c>
      <c r="H122" s="185">
        <v>170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634</v>
      </c>
    </row>
    <row r="123" spans="1:65" s="2" customFormat="1" ht="24.2" customHeight="1">
      <c r="A123" s="36"/>
      <c r="B123" s="37"/>
      <c r="C123" s="181" t="s">
        <v>523</v>
      </c>
      <c r="D123" s="181" t="s">
        <v>384</v>
      </c>
      <c r="E123" s="182" t="s">
        <v>2011</v>
      </c>
      <c r="F123" s="183" t="s">
        <v>2012</v>
      </c>
      <c r="G123" s="184" t="s">
        <v>422</v>
      </c>
      <c r="H123" s="185">
        <v>300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640</v>
      </c>
    </row>
    <row r="124" spans="1:65" s="2" customFormat="1" ht="78" customHeight="1">
      <c r="A124" s="36"/>
      <c r="B124" s="37"/>
      <c r="C124" s="181" t="s">
        <v>529</v>
      </c>
      <c r="D124" s="181" t="s">
        <v>384</v>
      </c>
      <c r="E124" s="182" t="s">
        <v>2013</v>
      </c>
      <c r="F124" s="183" t="s">
        <v>2014</v>
      </c>
      <c r="G124" s="184" t="s">
        <v>422</v>
      </c>
      <c r="H124" s="185">
        <v>300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647</v>
      </c>
    </row>
    <row r="125" spans="1:65" s="2" customFormat="1" ht="24.2" customHeight="1">
      <c r="A125" s="36"/>
      <c r="B125" s="37"/>
      <c r="C125" s="181" t="s">
        <v>534</v>
      </c>
      <c r="D125" s="181" t="s">
        <v>384</v>
      </c>
      <c r="E125" s="182" t="s">
        <v>2015</v>
      </c>
      <c r="F125" s="183" t="s">
        <v>2016</v>
      </c>
      <c r="G125" s="184" t="s">
        <v>422</v>
      </c>
      <c r="H125" s="185">
        <v>610</v>
      </c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653</v>
      </c>
    </row>
    <row r="126" spans="1:65" s="2" customFormat="1" ht="24.2" customHeight="1">
      <c r="A126" s="36"/>
      <c r="B126" s="37"/>
      <c r="C126" s="181" t="s">
        <v>540</v>
      </c>
      <c r="D126" s="181" t="s">
        <v>384</v>
      </c>
      <c r="E126" s="182" t="s">
        <v>2017</v>
      </c>
      <c r="F126" s="183" t="s">
        <v>2018</v>
      </c>
      <c r="G126" s="184" t="s">
        <v>422</v>
      </c>
      <c r="H126" s="185">
        <v>610</v>
      </c>
      <c r="I126" s="186"/>
      <c r="J126" s="187">
        <f t="shared" si="10"/>
        <v>0</v>
      </c>
      <c r="K126" s="183" t="s">
        <v>1956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659</v>
      </c>
    </row>
    <row r="127" spans="1:65" s="2" customFormat="1" ht="16.5" customHeight="1">
      <c r="A127" s="36"/>
      <c r="B127" s="37"/>
      <c r="C127" s="181" t="s">
        <v>549</v>
      </c>
      <c r="D127" s="181" t="s">
        <v>384</v>
      </c>
      <c r="E127" s="182" t="s">
        <v>2019</v>
      </c>
      <c r="F127" s="183" t="s">
        <v>2020</v>
      </c>
      <c r="G127" s="184" t="s">
        <v>607</v>
      </c>
      <c r="H127" s="185">
        <v>1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667</v>
      </c>
    </row>
    <row r="128" spans="1:65" s="2" customFormat="1" ht="16.5" customHeight="1">
      <c r="A128" s="36"/>
      <c r="B128" s="37"/>
      <c r="C128" s="181" t="s">
        <v>556</v>
      </c>
      <c r="D128" s="181" t="s">
        <v>384</v>
      </c>
      <c r="E128" s="182" t="s">
        <v>2021</v>
      </c>
      <c r="F128" s="183" t="s">
        <v>2022</v>
      </c>
      <c r="G128" s="184" t="s">
        <v>431</v>
      </c>
      <c r="H128" s="185">
        <v>2250</v>
      </c>
      <c r="I128" s="186"/>
      <c r="J128" s="187">
        <f t="shared" si="10"/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674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2688</v>
      </c>
      <c r="G129" s="206"/>
      <c r="H129" s="209">
        <v>2250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83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5" customFormat="1">
      <c r="B130" s="216"/>
      <c r="C130" s="217"/>
      <c r="D130" s="196" t="s">
        <v>391</v>
      </c>
      <c r="E130" s="218" t="s">
        <v>19</v>
      </c>
      <c r="F130" s="219" t="s">
        <v>394</v>
      </c>
      <c r="G130" s="217"/>
      <c r="H130" s="220">
        <v>2250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391</v>
      </c>
      <c r="AU130" s="226" t="s">
        <v>83</v>
      </c>
      <c r="AV130" s="15" t="s">
        <v>389</v>
      </c>
      <c r="AW130" s="15" t="s">
        <v>37</v>
      </c>
      <c r="AX130" s="15" t="s">
        <v>83</v>
      </c>
      <c r="AY130" s="226" t="s">
        <v>381</v>
      </c>
    </row>
    <row r="131" spans="1:65" s="2" customFormat="1" ht="16.5" customHeight="1">
      <c r="A131" s="36"/>
      <c r="B131" s="37"/>
      <c r="C131" s="181" t="s">
        <v>561</v>
      </c>
      <c r="D131" s="181" t="s">
        <v>384</v>
      </c>
      <c r="E131" s="182" t="s">
        <v>2024</v>
      </c>
      <c r="F131" s="183" t="s">
        <v>2025</v>
      </c>
      <c r="G131" s="184" t="s">
        <v>431</v>
      </c>
      <c r="H131" s="185">
        <v>400</v>
      </c>
      <c r="I131" s="186"/>
      <c r="J131" s="187">
        <f t="shared" ref="J131:J142" si="20">ROUND(I131*H131,2)</f>
        <v>0</v>
      </c>
      <c r="K131" s="183" t="s">
        <v>1956</v>
      </c>
      <c r="L131" s="41"/>
      <c r="M131" s="188" t="s">
        <v>19</v>
      </c>
      <c r="N131" s="189" t="s">
        <v>47</v>
      </c>
      <c r="O131" s="66"/>
      <c r="P131" s="190">
        <f t="shared" ref="P131:P142" si="21">O131*H131</f>
        <v>0</v>
      </c>
      <c r="Q131" s="190">
        <v>0</v>
      </c>
      <c r="R131" s="190">
        <f t="shared" ref="R131:R142" si="22">Q131*H131</f>
        <v>0</v>
      </c>
      <c r="S131" s="190">
        <v>0</v>
      </c>
      <c r="T131" s="191">
        <f t="shared" ref="T131:T142" si="2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ref="BE131:BE142" si="24">IF(N131="základní",J131,0)</f>
        <v>0</v>
      </c>
      <c r="BF131" s="193">
        <f t="shared" ref="BF131:BF142" si="25">IF(N131="snížená",J131,0)</f>
        <v>0</v>
      </c>
      <c r="BG131" s="193">
        <f t="shared" ref="BG131:BG142" si="26">IF(N131="zákl. přenesená",J131,0)</f>
        <v>0</v>
      </c>
      <c r="BH131" s="193">
        <f t="shared" ref="BH131:BH142" si="27">IF(N131="sníž. přenesená",J131,0)</f>
        <v>0</v>
      </c>
      <c r="BI131" s="193">
        <f t="shared" ref="BI131:BI142" si="28">IF(N131="nulová",J131,0)</f>
        <v>0</v>
      </c>
      <c r="BJ131" s="19" t="s">
        <v>83</v>
      </c>
      <c r="BK131" s="193">
        <f t="shared" ref="BK131:BK142" si="29">ROUND(I131*H131,2)</f>
        <v>0</v>
      </c>
      <c r="BL131" s="19" t="s">
        <v>389</v>
      </c>
      <c r="BM131" s="192" t="s">
        <v>682</v>
      </c>
    </row>
    <row r="132" spans="1:65" s="2" customFormat="1" ht="24.2" customHeight="1">
      <c r="A132" s="36"/>
      <c r="B132" s="37"/>
      <c r="C132" s="181" t="s">
        <v>468</v>
      </c>
      <c r="D132" s="181" t="s">
        <v>384</v>
      </c>
      <c r="E132" s="182" t="s">
        <v>2026</v>
      </c>
      <c r="F132" s="183" t="s">
        <v>2027</v>
      </c>
      <c r="G132" s="184" t="s">
        <v>431</v>
      </c>
      <c r="H132" s="185">
        <v>1850</v>
      </c>
      <c r="I132" s="186"/>
      <c r="J132" s="187">
        <f t="shared" si="20"/>
        <v>0</v>
      </c>
      <c r="K132" s="183" t="s">
        <v>1956</v>
      </c>
      <c r="L132" s="41"/>
      <c r="M132" s="188" t="s">
        <v>19</v>
      </c>
      <c r="N132" s="189" t="s">
        <v>47</v>
      </c>
      <c r="O132" s="66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9" t="s">
        <v>83</v>
      </c>
      <c r="BK132" s="193">
        <f t="shared" si="29"/>
        <v>0</v>
      </c>
      <c r="BL132" s="19" t="s">
        <v>389</v>
      </c>
      <c r="BM132" s="192" t="s">
        <v>690</v>
      </c>
    </row>
    <row r="133" spans="1:65" s="2" customFormat="1" ht="16.5" customHeight="1">
      <c r="A133" s="36"/>
      <c r="B133" s="37"/>
      <c r="C133" s="181" t="s">
        <v>571</v>
      </c>
      <c r="D133" s="181" t="s">
        <v>384</v>
      </c>
      <c r="E133" s="182" t="s">
        <v>2028</v>
      </c>
      <c r="F133" s="183" t="s">
        <v>2029</v>
      </c>
      <c r="G133" s="184" t="s">
        <v>2030</v>
      </c>
      <c r="H133" s="185">
        <v>8</v>
      </c>
      <c r="I133" s="186"/>
      <c r="J133" s="187">
        <f t="shared" si="20"/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701</v>
      </c>
    </row>
    <row r="134" spans="1:65" s="2" customFormat="1" ht="16.5" customHeight="1">
      <c r="A134" s="36"/>
      <c r="B134" s="37"/>
      <c r="C134" s="181" t="s">
        <v>577</v>
      </c>
      <c r="D134" s="181" t="s">
        <v>384</v>
      </c>
      <c r="E134" s="182" t="s">
        <v>2031</v>
      </c>
      <c r="F134" s="183" t="s">
        <v>2032</v>
      </c>
      <c r="G134" s="184" t="s">
        <v>607</v>
      </c>
      <c r="H134" s="185">
        <v>1</v>
      </c>
      <c r="I134" s="186"/>
      <c r="J134" s="187">
        <f t="shared" si="20"/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710</v>
      </c>
    </row>
    <row r="135" spans="1:65" s="2" customFormat="1" ht="16.5" customHeight="1">
      <c r="A135" s="36"/>
      <c r="B135" s="37"/>
      <c r="C135" s="181" t="s">
        <v>582</v>
      </c>
      <c r="D135" s="181" t="s">
        <v>384</v>
      </c>
      <c r="E135" s="182" t="s">
        <v>2033</v>
      </c>
      <c r="F135" s="183" t="s">
        <v>2034</v>
      </c>
      <c r="G135" s="184" t="s">
        <v>607</v>
      </c>
      <c r="H135" s="185">
        <v>1</v>
      </c>
      <c r="I135" s="186"/>
      <c r="J135" s="187">
        <f t="shared" si="20"/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722</v>
      </c>
    </row>
    <row r="136" spans="1:65" s="2" customFormat="1" ht="24.2" customHeight="1">
      <c r="A136" s="36"/>
      <c r="B136" s="37"/>
      <c r="C136" s="181" t="s">
        <v>587</v>
      </c>
      <c r="D136" s="181" t="s">
        <v>384</v>
      </c>
      <c r="E136" s="182" t="s">
        <v>2035</v>
      </c>
      <c r="F136" s="183" t="s">
        <v>2036</v>
      </c>
      <c r="G136" s="184" t="s">
        <v>431</v>
      </c>
      <c r="H136" s="185">
        <v>65</v>
      </c>
      <c r="I136" s="186"/>
      <c r="J136" s="187">
        <f t="shared" si="20"/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730</v>
      </c>
    </row>
    <row r="137" spans="1:65" s="2" customFormat="1" ht="55.5" customHeight="1">
      <c r="A137" s="36"/>
      <c r="B137" s="37"/>
      <c r="C137" s="181" t="s">
        <v>593</v>
      </c>
      <c r="D137" s="181" t="s">
        <v>384</v>
      </c>
      <c r="E137" s="182" t="s">
        <v>2037</v>
      </c>
      <c r="F137" s="183" t="s">
        <v>2038</v>
      </c>
      <c r="G137" s="184" t="s">
        <v>431</v>
      </c>
      <c r="H137" s="185">
        <v>65</v>
      </c>
      <c r="I137" s="186"/>
      <c r="J137" s="187">
        <f t="shared" si="2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740</v>
      </c>
    </row>
    <row r="138" spans="1:65" s="2" customFormat="1" ht="24.2" customHeight="1">
      <c r="A138" s="36"/>
      <c r="B138" s="37"/>
      <c r="C138" s="181" t="s">
        <v>598</v>
      </c>
      <c r="D138" s="181" t="s">
        <v>384</v>
      </c>
      <c r="E138" s="182" t="s">
        <v>2039</v>
      </c>
      <c r="F138" s="183" t="s">
        <v>2040</v>
      </c>
      <c r="G138" s="184" t="s">
        <v>431</v>
      </c>
      <c r="H138" s="185">
        <v>20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751</v>
      </c>
    </row>
    <row r="139" spans="1:65" s="2" customFormat="1" ht="62.65" customHeight="1">
      <c r="A139" s="36"/>
      <c r="B139" s="37"/>
      <c r="C139" s="181" t="s">
        <v>604</v>
      </c>
      <c r="D139" s="181" t="s">
        <v>384</v>
      </c>
      <c r="E139" s="182" t="s">
        <v>2041</v>
      </c>
      <c r="F139" s="183" t="s">
        <v>2042</v>
      </c>
      <c r="G139" s="184" t="s">
        <v>431</v>
      </c>
      <c r="H139" s="185">
        <v>20</v>
      </c>
      <c r="I139" s="186"/>
      <c r="J139" s="187">
        <f t="shared" si="2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762</v>
      </c>
    </row>
    <row r="140" spans="1:65" s="2" customFormat="1" ht="16.5" customHeight="1">
      <c r="A140" s="36"/>
      <c r="B140" s="37"/>
      <c r="C140" s="181" t="s">
        <v>609</v>
      </c>
      <c r="D140" s="181" t="s">
        <v>384</v>
      </c>
      <c r="E140" s="182" t="s">
        <v>2043</v>
      </c>
      <c r="F140" s="183" t="s">
        <v>2044</v>
      </c>
      <c r="G140" s="184" t="s">
        <v>431</v>
      </c>
      <c r="H140" s="185">
        <v>35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773</v>
      </c>
    </row>
    <row r="141" spans="1:65" s="2" customFormat="1" ht="78" customHeight="1">
      <c r="A141" s="36"/>
      <c r="B141" s="37"/>
      <c r="C141" s="181" t="s">
        <v>612</v>
      </c>
      <c r="D141" s="181" t="s">
        <v>384</v>
      </c>
      <c r="E141" s="182" t="s">
        <v>2045</v>
      </c>
      <c r="F141" s="183" t="s">
        <v>2046</v>
      </c>
      <c r="G141" s="184" t="s">
        <v>431</v>
      </c>
      <c r="H141" s="185">
        <v>35</v>
      </c>
      <c r="I141" s="186"/>
      <c r="J141" s="187">
        <f t="shared" si="2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786</v>
      </c>
    </row>
    <row r="142" spans="1:65" s="2" customFormat="1" ht="16.5" customHeight="1">
      <c r="A142" s="36"/>
      <c r="B142" s="37"/>
      <c r="C142" s="181" t="s">
        <v>615</v>
      </c>
      <c r="D142" s="181" t="s">
        <v>384</v>
      </c>
      <c r="E142" s="182" t="s">
        <v>2047</v>
      </c>
      <c r="F142" s="183" t="s">
        <v>2048</v>
      </c>
      <c r="G142" s="184" t="s">
        <v>607</v>
      </c>
      <c r="H142" s="185">
        <v>1</v>
      </c>
      <c r="I142" s="186"/>
      <c r="J142" s="187">
        <f t="shared" si="20"/>
        <v>0</v>
      </c>
      <c r="K142" s="183" t="s">
        <v>1956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797</v>
      </c>
    </row>
    <row r="143" spans="1:65" s="12" customFormat="1" ht="25.9" customHeight="1">
      <c r="B143" s="165"/>
      <c r="C143" s="166"/>
      <c r="D143" s="167" t="s">
        <v>75</v>
      </c>
      <c r="E143" s="168" t="s">
        <v>2049</v>
      </c>
      <c r="F143" s="168" t="s">
        <v>2050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SUM(P144:P153)</f>
        <v>0</v>
      </c>
      <c r="Q143" s="173"/>
      <c r="R143" s="174">
        <f>SUM(R144:R153)</f>
        <v>0</v>
      </c>
      <c r="S143" s="173"/>
      <c r="T143" s="175">
        <f>SUM(T144:T153)</f>
        <v>0</v>
      </c>
      <c r="AR143" s="176" t="s">
        <v>83</v>
      </c>
      <c r="AT143" s="177" t="s">
        <v>75</v>
      </c>
      <c r="AU143" s="177" t="s">
        <v>76</v>
      </c>
      <c r="AY143" s="176" t="s">
        <v>381</v>
      </c>
      <c r="BK143" s="178">
        <f>SUM(BK144:BK153)</f>
        <v>0</v>
      </c>
    </row>
    <row r="144" spans="1:65" s="2" customFormat="1" ht="16.5" customHeight="1">
      <c r="A144" s="36"/>
      <c r="B144" s="37"/>
      <c r="C144" s="181" t="s">
        <v>619</v>
      </c>
      <c r="D144" s="181" t="s">
        <v>384</v>
      </c>
      <c r="E144" s="182" t="s">
        <v>2059</v>
      </c>
      <c r="F144" s="183" t="s">
        <v>2060</v>
      </c>
      <c r="G144" s="184" t="s">
        <v>431</v>
      </c>
      <c r="H144" s="185">
        <v>1</v>
      </c>
      <c r="I144" s="186"/>
      <c r="J144" s="187">
        <f t="shared" ref="J144:J153" si="30">ROUND(I144*H144,2)</f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ref="P144:P153" si="31">O144*H144</f>
        <v>0</v>
      </c>
      <c r="Q144" s="190">
        <v>0</v>
      </c>
      <c r="R144" s="190">
        <f t="shared" ref="R144:R153" si="32">Q144*H144</f>
        <v>0</v>
      </c>
      <c r="S144" s="190">
        <v>0</v>
      </c>
      <c r="T144" s="191">
        <f t="shared" ref="T144:T153" si="3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ref="BE144:BE153" si="34">IF(N144="základní",J144,0)</f>
        <v>0</v>
      </c>
      <c r="BF144" s="193">
        <f t="shared" ref="BF144:BF153" si="35">IF(N144="snížená",J144,0)</f>
        <v>0</v>
      </c>
      <c r="BG144" s="193">
        <f t="shared" ref="BG144:BG153" si="36">IF(N144="zákl. přenesená",J144,0)</f>
        <v>0</v>
      </c>
      <c r="BH144" s="193">
        <f t="shared" ref="BH144:BH153" si="37">IF(N144="sníž. přenesená",J144,0)</f>
        <v>0</v>
      </c>
      <c r="BI144" s="193">
        <f t="shared" ref="BI144:BI153" si="38">IF(N144="nulová",J144,0)</f>
        <v>0</v>
      </c>
      <c r="BJ144" s="19" t="s">
        <v>83</v>
      </c>
      <c r="BK144" s="193">
        <f t="shared" ref="BK144:BK153" si="39">ROUND(I144*H144,2)</f>
        <v>0</v>
      </c>
      <c r="BL144" s="19" t="s">
        <v>389</v>
      </c>
      <c r="BM144" s="192" t="s">
        <v>808</v>
      </c>
    </row>
    <row r="145" spans="1:65" s="2" customFormat="1" ht="24.2" customHeight="1">
      <c r="A145" s="36"/>
      <c r="B145" s="37"/>
      <c r="C145" s="181" t="s">
        <v>622</v>
      </c>
      <c r="D145" s="181" t="s">
        <v>384</v>
      </c>
      <c r="E145" s="182" t="s">
        <v>2061</v>
      </c>
      <c r="F145" s="183" t="s">
        <v>2062</v>
      </c>
      <c r="G145" s="184" t="s">
        <v>431</v>
      </c>
      <c r="H145" s="185">
        <v>1</v>
      </c>
      <c r="I145" s="186"/>
      <c r="J145" s="187">
        <f t="shared" si="3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83</v>
      </c>
      <c r="BK145" s="193">
        <f t="shared" si="39"/>
        <v>0</v>
      </c>
      <c r="BL145" s="19" t="s">
        <v>389</v>
      </c>
      <c r="BM145" s="192" t="s">
        <v>817</v>
      </c>
    </row>
    <row r="146" spans="1:65" s="2" customFormat="1" ht="24.2" customHeight="1">
      <c r="A146" s="36"/>
      <c r="B146" s="37"/>
      <c r="C146" s="181" t="s">
        <v>625</v>
      </c>
      <c r="D146" s="181" t="s">
        <v>384</v>
      </c>
      <c r="E146" s="182" t="s">
        <v>2063</v>
      </c>
      <c r="F146" s="183" t="s">
        <v>2064</v>
      </c>
      <c r="G146" s="184" t="s">
        <v>431</v>
      </c>
      <c r="H146" s="185">
        <v>1</v>
      </c>
      <c r="I146" s="186"/>
      <c r="J146" s="187">
        <f t="shared" si="3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829</v>
      </c>
    </row>
    <row r="147" spans="1:65" s="2" customFormat="1" ht="37.9" customHeight="1">
      <c r="A147" s="36"/>
      <c r="B147" s="37"/>
      <c r="C147" s="181" t="s">
        <v>628</v>
      </c>
      <c r="D147" s="181" t="s">
        <v>384</v>
      </c>
      <c r="E147" s="182" t="s">
        <v>2065</v>
      </c>
      <c r="F147" s="183" t="s">
        <v>2066</v>
      </c>
      <c r="G147" s="184" t="s">
        <v>431</v>
      </c>
      <c r="H147" s="185">
        <v>1</v>
      </c>
      <c r="I147" s="186"/>
      <c r="J147" s="187">
        <f t="shared" si="3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845</v>
      </c>
    </row>
    <row r="148" spans="1:65" s="2" customFormat="1" ht="37.9" customHeight="1">
      <c r="A148" s="36"/>
      <c r="B148" s="37"/>
      <c r="C148" s="181" t="s">
        <v>631</v>
      </c>
      <c r="D148" s="181" t="s">
        <v>384</v>
      </c>
      <c r="E148" s="182" t="s">
        <v>2067</v>
      </c>
      <c r="F148" s="183" t="s">
        <v>2068</v>
      </c>
      <c r="G148" s="184" t="s">
        <v>431</v>
      </c>
      <c r="H148" s="185">
        <v>13</v>
      </c>
      <c r="I148" s="186"/>
      <c r="J148" s="187">
        <f t="shared" si="3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855</v>
      </c>
    </row>
    <row r="149" spans="1:65" s="2" customFormat="1" ht="37.9" customHeight="1">
      <c r="A149" s="36"/>
      <c r="B149" s="37"/>
      <c r="C149" s="181" t="s">
        <v>634</v>
      </c>
      <c r="D149" s="181" t="s">
        <v>384</v>
      </c>
      <c r="E149" s="182" t="s">
        <v>2069</v>
      </c>
      <c r="F149" s="183" t="s">
        <v>2070</v>
      </c>
      <c r="G149" s="184" t="s">
        <v>431</v>
      </c>
      <c r="H149" s="185">
        <v>1</v>
      </c>
      <c r="I149" s="186"/>
      <c r="J149" s="187">
        <f t="shared" si="3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866</v>
      </c>
    </row>
    <row r="150" spans="1:65" s="2" customFormat="1" ht="37.9" customHeight="1">
      <c r="A150" s="36"/>
      <c r="B150" s="37"/>
      <c r="C150" s="181" t="s">
        <v>637</v>
      </c>
      <c r="D150" s="181" t="s">
        <v>384</v>
      </c>
      <c r="E150" s="182" t="s">
        <v>2071</v>
      </c>
      <c r="F150" s="183" t="s">
        <v>2072</v>
      </c>
      <c r="G150" s="184" t="s">
        <v>431</v>
      </c>
      <c r="H150" s="185">
        <v>6</v>
      </c>
      <c r="I150" s="186"/>
      <c r="J150" s="187">
        <f t="shared" si="3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883</v>
      </c>
    </row>
    <row r="151" spans="1:65" s="2" customFormat="1" ht="49.15" customHeight="1">
      <c r="A151" s="36"/>
      <c r="B151" s="37"/>
      <c r="C151" s="181" t="s">
        <v>640</v>
      </c>
      <c r="D151" s="181" t="s">
        <v>384</v>
      </c>
      <c r="E151" s="182" t="s">
        <v>2075</v>
      </c>
      <c r="F151" s="183" t="s">
        <v>2076</v>
      </c>
      <c r="G151" s="184" t="s">
        <v>431</v>
      </c>
      <c r="H151" s="185">
        <v>10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895</v>
      </c>
    </row>
    <row r="152" spans="1:65" s="2" customFormat="1" ht="44.25" customHeight="1">
      <c r="A152" s="36"/>
      <c r="B152" s="37"/>
      <c r="C152" s="181" t="s">
        <v>644</v>
      </c>
      <c r="D152" s="181" t="s">
        <v>384</v>
      </c>
      <c r="E152" s="182" t="s">
        <v>2077</v>
      </c>
      <c r="F152" s="183" t="s">
        <v>2078</v>
      </c>
      <c r="G152" s="184" t="s">
        <v>431</v>
      </c>
      <c r="H152" s="185">
        <v>20</v>
      </c>
      <c r="I152" s="186"/>
      <c r="J152" s="187">
        <f t="shared" si="3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906</v>
      </c>
    </row>
    <row r="153" spans="1:65" s="2" customFormat="1" ht="16.5" customHeight="1">
      <c r="A153" s="36"/>
      <c r="B153" s="37"/>
      <c r="C153" s="181" t="s">
        <v>647</v>
      </c>
      <c r="D153" s="181" t="s">
        <v>384</v>
      </c>
      <c r="E153" s="182" t="s">
        <v>2079</v>
      </c>
      <c r="F153" s="183" t="s">
        <v>2080</v>
      </c>
      <c r="G153" s="184" t="s">
        <v>431</v>
      </c>
      <c r="H153" s="185">
        <v>1</v>
      </c>
      <c r="I153" s="186"/>
      <c r="J153" s="187">
        <f t="shared" si="30"/>
        <v>0</v>
      </c>
      <c r="K153" s="183" t="s">
        <v>1956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922</v>
      </c>
    </row>
    <row r="154" spans="1:65" s="12" customFormat="1" ht="25.9" customHeight="1">
      <c r="B154" s="165"/>
      <c r="C154" s="166"/>
      <c r="D154" s="167" t="s">
        <v>75</v>
      </c>
      <c r="E154" s="168" t="s">
        <v>2081</v>
      </c>
      <c r="F154" s="168" t="s">
        <v>2082</v>
      </c>
      <c r="G154" s="166"/>
      <c r="H154" s="166"/>
      <c r="I154" s="169"/>
      <c r="J154" s="170">
        <f>BK154</f>
        <v>0</v>
      </c>
      <c r="K154" s="166"/>
      <c r="L154" s="171"/>
      <c r="M154" s="172"/>
      <c r="N154" s="173"/>
      <c r="O154" s="173"/>
      <c r="P154" s="174">
        <f>SUM(P155:P160)</f>
        <v>0</v>
      </c>
      <c r="Q154" s="173"/>
      <c r="R154" s="174">
        <f>SUM(R155:R160)</f>
        <v>0</v>
      </c>
      <c r="S154" s="173"/>
      <c r="T154" s="175">
        <f>SUM(T155:T160)</f>
        <v>0</v>
      </c>
      <c r="AR154" s="176" t="s">
        <v>83</v>
      </c>
      <c r="AT154" s="177" t="s">
        <v>75</v>
      </c>
      <c r="AU154" s="177" t="s">
        <v>76</v>
      </c>
      <c r="AY154" s="176" t="s">
        <v>381</v>
      </c>
      <c r="BK154" s="178">
        <f>SUM(BK155:BK160)</f>
        <v>0</v>
      </c>
    </row>
    <row r="155" spans="1:65" s="2" customFormat="1" ht="24.2" customHeight="1">
      <c r="A155" s="36"/>
      <c r="B155" s="37"/>
      <c r="C155" s="181" t="s">
        <v>650</v>
      </c>
      <c r="D155" s="181" t="s">
        <v>384</v>
      </c>
      <c r="E155" s="182" t="s">
        <v>2083</v>
      </c>
      <c r="F155" s="183" t="s">
        <v>2084</v>
      </c>
      <c r="G155" s="184" t="s">
        <v>422</v>
      </c>
      <c r="H155" s="185">
        <v>6</v>
      </c>
      <c r="I155" s="186"/>
      <c r="J155" s="187">
        <f t="shared" ref="J155:J160" si="40">ROUND(I155*H155,2)</f>
        <v>0</v>
      </c>
      <c r="K155" s="183" t="s">
        <v>1956</v>
      </c>
      <c r="L155" s="41"/>
      <c r="M155" s="188" t="s">
        <v>19</v>
      </c>
      <c r="N155" s="189" t="s">
        <v>47</v>
      </c>
      <c r="O155" s="66"/>
      <c r="P155" s="190">
        <f t="shared" ref="P155:P160" si="41">O155*H155</f>
        <v>0</v>
      </c>
      <c r="Q155" s="190">
        <v>0</v>
      </c>
      <c r="R155" s="190">
        <f t="shared" ref="R155:R160" si="42">Q155*H155</f>
        <v>0</v>
      </c>
      <c r="S155" s="190">
        <v>0</v>
      </c>
      <c r="T155" s="191">
        <f t="shared" ref="T155:T160" si="4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ref="BE155:BE160" si="44">IF(N155="základní",J155,0)</f>
        <v>0</v>
      </c>
      <c r="BF155" s="193">
        <f t="shared" ref="BF155:BF160" si="45">IF(N155="snížená",J155,0)</f>
        <v>0</v>
      </c>
      <c r="BG155" s="193">
        <f t="shared" ref="BG155:BG160" si="46">IF(N155="zákl. přenesená",J155,0)</f>
        <v>0</v>
      </c>
      <c r="BH155" s="193">
        <f t="shared" ref="BH155:BH160" si="47">IF(N155="sníž. přenesená",J155,0)</f>
        <v>0</v>
      </c>
      <c r="BI155" s="193">
        <f t="shared" ref="BI155:BI160" si="48">IF(N155="nulová",J155,0)</f>
        <v>0</v>
      </c>
      <c r="BJ155" s="19" t="s">
        <v>83</v>
      </c>
      <c r="BK155" s="193">
        <f t="shared" ref="BK155:BK160" si="49">ROUND(I155*H155,2)</f>
        <v>0</v>
      </c>
      <c r="BL155" s="19" t="s">
        <v>389</v>
      </c>
      <c r="BM155" s="192" t="s">
        <v>930</v>
      </c>
    </row>
    <row r="156" spans="1:65" s="2" customFormat="1" ht="16.5" customHeight="1">
      <c r="A156" s="36"/>
      <c r="B156" s="37"/>
      <c r="C156" s="181" t="s">
        <v>653</v>
      </c>
      <c r="D156" s="181" t="s">
        <v>384</v>
      </c>
      <c r="E156" s="182" t="s">
        <v>2085</v>
      </c>
      <c r="F156" s="183" t="s">
        <v>2086</v>
      </c>
      <c r="G156" s="184" t="s">
        <v>607</v>
      </c>
      <c r="H156" s="185">
        <v>1</v>
      </c>
      <c r="I156" s="186"/>
      <c r="J156" s="187">
        <f t="shared" si="40"/>
        <v>0</v>
      </c>
      <c r="K156" s="183" t="s">
        <v>1956</v>
      </c>
      <c r="L156" s="41"/>
      <c r="M156" s="188" t="s">
        <v>19</v>
      </c>
      <c r="N156" s="189" t="s">
        <v>47</v>
      </c>
      <c r="O156" s="66"/>
      <c r="P156" s="190">
        <f t="shared" si="41"/>
        <v>0</v>
      </c>
      <c r="Q156" s="190">
        <v>0</v>
      </c>
      <c r="R156" s="190">
        <f t="shared" si="42"/>
        <v>0</v>
      </c>
      <c r="S156" s="190">
        <v>0</v>
      </c>
      <c r="T156" s="191">
        <f t="shared" si="4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44"/>
        <v>0</v>
      </c>
      <c r="BF156" s="193">
        <f t="shared" si="45"/>
        <v>0</v>
      </c>
      <c r="BG156" s="193">
        <f t="shared" si="46"/>
        <v>0</v>
      </c>
      <c r="BH156" s="193">
        <f t="shared" si="47"/>
        <v>0</v>
      </c>
      <c r="BI156" s="193">
        <f t="shared" si="48"/>
        <v>0</v>
      </c>
      <c r="BJ156" s="19" t="s">
        <v>83</v>
      </c>
      <c r="BK156" s="193">
        <f t="shared" si="49"/>
        <v>0</v>
      </c>
      <c r="BL156" s="19" t="s">
        <v>389</v>
      </c>
      <c r="BM156" s="192" t="s">
        <v>938</v>
      </c>
    </row>
    <row r="157" spans="1:65" s="2" customFormat="1" ht="24.2" customHeight="1">
      <c r="A157" s="36"/>
      <c r="B157" s="37"/>
      <c r="C157" s="181" t="s">
        <v>656</v>
      </c>
      <c r="D157" s="181" t="s">
        <v>384</v>
      </c>
      <c r="E157" s="182" t="s">
        <v>2087</v>
      </c>
      <c r="F157" s="183" t="s">
        <v>2088</v>
      </c>
      <c r="G157" s="184" t="s">
        <v>431</v>
      </c>
      <c r="H157" s="185">
        <v>2</v>
      </c>
      <c r="I157" s="186"/>
      <c r="J157" s="187">
        <f t="shared" si="40"/>
        <v>0</v>
      </c>
      <c r="K157" s="183" t="s">
        <v>1956</v>
      </c>
      <c r="L157" s="41"/>
      <c r="M157" s="188" t="s">
        <v>19</v>
      </c>
      <c r="N157" s="189" t="s">
        <v>47</v>
      </c>
      <c r="O157" s="66"/>
      <c r="P157" s="190">
        <f t="shared" si="41"/>
        <v>0</v>
      </c>
      <c r="Q157" s="190">
        <v>0</v>
      </c>
      <c r="R157" s="190">
        <f t="shared" si="42"/>
        <v>0</v>
      </c>
      <c r="S157" s="190">
        <v>0</v>
      </c>
      <c r="T157" s="191">
        <f t="shared" si="4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si="44"/>
        <v>0</v>
      </c>
      <c r="BF157" s="193">
        <f t="shared" si="45"/>
        <v>0</v>
      </c>
      <c r="BG157" s="193">
        <f t="shared" si="46"/>
        <v>0</v>
      </c>
      <c r="BH157" s="193">
        <f t="shared" si="47"/>
        <v>0</v>
      </c>
      <c r="BI157" s="193">
        <f t="shared" si="48"/>
        <v>0</v>
      </c>
      <c r="BJ157" s="19" t="s">
        <v>83</v>
      </c>
      <c r="BK157" s="193">
        <f t="shared" si="49"/>
        <v>0</v>
      </c>
      <c r="BL157" s="19" t="s">
        <v>389</v>
      </c>
      <c r="BM157" s="192" t="s">
        <v>945</v>
      </c>
    </row>
    <row r="158" spans="1:65" s="2" customFormat="1" ht="24.2" customHeight="1">
      <c r="A158" s="36"/>
      <c r="B158" s="37"/>
      <c r="C158" s="181" t="s">
        <v>659</v>
      </c>
      <c r="D158" s="181" t="s">
        <v>384</v>
      </c>
      <c r="E158" s="182" t="s">
        <v>2089</v>
      </c>
      <c r="F158" s="183" t="s">
        <v>2090</v>
      </c>
      <c r="G158" s="184" t="s">
        <v>431</v>
      </c>
      <c r="H158" s="185">
        <v>3</v>
      </c>
      <c r="I158" s="186"/>
      <c r="J158" s="187">
        <f t="shared" si="40"/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 t="shared" si="41"/>
        <v>0</v>
      </c>
      <c r="Q158" s="190">
        <v>0</v>
      </c>
      <c r="R158" s="190">
        <f t="shared" si="42"/>
        <v>0</v>
      </c>
      <c r="S158" s="190">
        <v>0</v>
      </c>
      <c r="T158" s="191">
        <f t="shared" si="4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44"/>
        <v>0</v>
      </c>
      <c r="BF158" s="193">
        <f t="shared" si="45"/>
        <v>0</v>
      </c>
      <c r="BG158" s="193">
        <f t="shared" si="46"/>
        <v>0</v>
      </c>
      <c r="BH158" s="193">
        <f t="shared" si="47"/>
        <v>0</v>
      </c>
      <c r="BI158" s="193">
        <f t="shared" si="48"/>
        <v>0</v>
      </c>
      <c r="BJ158" s="19" t="s">
        <v>83</v>
      </c>
      <c r="BK158" s="193">
        <f t="shared" si="49"/>
        <v>0</v>
      </c>
      <c r="BL158" s="19" t="s">
        <v>389</v>
      </c>
      <c r="BM158" s="192" t="s">
        <v>953</v>
      </c>
    </row>
    <row r="159" spans="1:65" s="2" customFormat="1" ht="37.9" customHeight="1">
      <c r="A159" s="36"/>
      <c r="B159" s="37"/>
      <c r="C159" s="181" t="s">
        <v>663</v>
      </c>
      <c r="D159" s="181" t="s">
        <v>384</v>
      </c>
      <c r="E159" s="182" t="s">
        <v>2091</v>
      </c>
      <c r="F159" s="183" t="s">
        <v>2689</v>
      </c>
      <c r="G159" s="184" t="s">
        <v>431</v>
      </c>
      <c r="H159" s="185">
        <v>16</v>
      </c>
      <c r="I159" s="186"/>
      <c r="J159" s="187">
        <f t="shared" si="4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41"/>
        <v>0</v>
      </c>
      <c r="Q159" s="190">
        <v>0</v>
      </c>
      <c r="R159" s="190">
        <f t="shared" si="42"/>
        <v>0</v>
      </c>
      <c r="S159" s="190">
        <v>0</v>
      </c>
      <c r="T159" s="191">
        <f t="shared" si="4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44"/>
        <v>0</v>
      </c>
      <c r="BF159" s="193">
        <f t="shared" si="45"/>
        <v>0</v>
      </c>
      <c r="BG159" s="193">
        <f t="shared" si="46"/>
        <v>0</v>
      </c>
      <c r="BH159" s="193">
        <f t="shared" si="47"/>
        <v>0</v>
      </c>
      <c r="BI159" s="193">
        <f t="shared" si="48"/>
        <v>0</v>
      </c>
      <c r="BJ159" s="19" t="s">
        <v>83</v>
      </c>
      <c r="BK159" s="193">
        <f t="shared" si="49"/>
        <v>0</v>
      </c>
      <c r="BL159" s="19" t="s">
        <v>389</v>
      </c>
      <c r="BM159" s="192" t="s">
        <v>961</v>
      </c>
    </row>
    <row r="160" spans="1:65" s="2" customFormat="1" ht="24.2" customHeight="1">
      <c r="A160" s="36"/>
      <c r="B160" s="37"/>
      <c r="C160" s="181" t="s">
        <v>667</v>
      </c>
      <c r="D160" s="181" t="s">
        <v>384</v>
      </c>
      <c r="E160" s="182" t="s">
        <v>2093</v>
      </c>
      <c r="F160" s="183" t="s">
        <v>2690</v>
      </c>
      <c r="G160" s="184" t="s">
        <v>431</v>
      </c>
      <c r="H160" s="185">
        <v>6</v>
      </c>
      <c r="I160" s="186"/>
      <c r="J160" s="187">
        <f t="shared" si="40"/>
        <v>0</v>
      </c>
      <c r="K160" s="183" t="s">
        <v>1956</v>
      </c>
      <c r="L160" s="41"/>
      <c r="M160" s="188" t="s">
        <v>19</v>
      </c>
      <c r="N160" s="189" t="s">
        <v>47</v>
      </c>
      <c r="O160" s="66"/>
      <c r="P160" s="190">
        <f t="shared" si="41"/>
        <v>0</v>
      </c>
      <c r="Q160" s="190">
        <v>0</v>
      </c>
      <c r="R160" s="190">
        <f t="shared" si="42"/>
        <v>0</v>
      </c>
      <c r="S160" s="190">
        <v>0</v>
      </c>
      <c r="T160" s="191">
        <f t="shared" si="4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44"/>
        <v>0</v>
      </c>
      <c r="BF160" s="193">
        <f t="shared" si="45"/>
        <v>0</v>
      </c>
      <c r="BG160" s="193">
        <f t="shared" si="46"/>
        <v>0</v>
      </c>
      <c r="BH160" s="193">
        <f t="shared" si="47"/>
        <v>0</v>
      </c>
      <c r="BI160" s="193">
        <f t="shared" si="48"/>
        <v>0</v>
      </c>
      <c r="BJ160" s="19" t="s">
        <v>83</v>
      </c>
      <c r="BK160" s="193">
        <f t="shared" si="49"/>
        <v>0</v>
      </c>
      <c r="BL160" s="19" t="s">
        <v>389</v>
      </c>
      <c r="BM160" s="192" t="s">
        <v>969</v>
      </c>
    </row>
    <row r="161" spans="1:65" s="12" customFormat="1" ht="25.9" customHeight="1">
      <c r="B161" s="165"/>
      <c r="C161" s="166"/>
      <c r="D161" s="167" t="s">
        <v>75</v>
      </c>
      <c r="E161" s="168" t="s">
        <v>2095</v>
      </c>
      <c r="F161" s="168" t="s">
        <v>2096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SUM(P162:P178)</f>
        <v>0</v>
      </c>
      <c r="Q161" s="173"/>
      <c r="R161" s="174">
        <f>SUM(R162:R178)</f>
        <v>0</v>
      </c>
      <c r="S161" s="173"/>
      <c r="T161" s="175">
        <f>SUM(T162:T178)</f>
        <v>0</v>
      </c>
      <c r="AR161" s="176" t="s">
        <v>83</v>
      </c>
      <c r="AT161" s="177" t="s">
        <v>75</v>
      </c>
      <c r="AU161" s="177" t="s">
        <v>76</v>
      </c>
      <c r="AY161" s="176" t="s">
        <v>381</v>
      </c>
      <c r="BK161" s="178">
        <f>SUM(BK162:BK178)</f>
        <v>0</v>
      </c>
    </row>
    <row r="162" spans="1:65" s="2" customFormat="1" ht="21.75" customHeight="1">
      <c r="A162" s="36"/>
      <c r="B162" s="37"/>
      <c r="C162" s="181" t="s">
        <v>671</v>
      </c>
      <c r="D162" s="181" t="s">
        <v>384</v>
      </c>
      <c r="E162" s="182" t="s">
        <v>2097</v>
      </c>
      <c r="F162" s="183" t="s">
        <v>2098</v>
      </c>
      <c r="G162" s="184" t="s">
        <v>431</v>
      </c>
      <c r="H162" s="185">
        <v>4</v>
      </c>
      <c r="I162" s="186"/>
      <c r="J162" s="187">
        <f t="shared" ref="J162:J178" si="50">ROUND(I162*H162,2)</f>
        <v>0</v>
      </c>
      <c r="K162" s="183" t="s">
        <v>1956</v>
      </c>
      <c r="L162" s="41"/>
      <c r="M162" s="188" t="s">
        <v>19</v>
      </c>
      <c r="N162" s="189" t="s">
        <v>47</v>
      </c>
      <c r="O162" s="66"/>
      <c r="P162" s="190">
        <f t="shared" ref="P162:P178" si="51">O162*H162</f>
        <v>0</v>
      </c>
      <c r="Q162" s="190">
        <v>0</v>
      </c>
      <c r="R162" s="190">
        <f t="shared" ref="R162:R178" si="52">Q162*H162</f>
        <v>0</v>
      </c>
      <c r="S162" s="190">
        <v>0</v>
      </c>
      <c r="T162" s="191">
        <f t="shared" ref="T162:T178" si="53"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 t="shared" ref="BE162:BE178" si="54">IF(N162="základní",J162,0)</f>
        <v>0</v>
      </c>
      <c r="BF162" s="193">
        <f t="shared" ref="BF162:BF178" si="55">IF(N162="snížená",J162,0)</f>
        <v>0</v>
      </c>
      <c r="BG162" s="193">
        <f t="shared" ref="BG162:BG178" si="56">IF(N162="zákl. přenesená",J162,0)</f>
        <v>0</v>
      </c>
      <c r="BH162" s="193">
        <f t="shared" ref="BH162:BH178" si="57">IF(N162="sníž. přenesená",J162,0)</f>
        <v>0</v>
      </c>
      <c r="BI162" s="193">
        <f t="shared" ref="BI162:BI178" si="58">IF(N162="nulová",J162,0)</f>
        <v>0</v>
      </c>
      <c r="BJ162" s="19" t="s">
        <v>83</v>
      </c>
      <c r="BK162" s="193">
        <f t="shared" ref="BK162:BK178" si="59">ROUND(I162*H162,2)</f>
        <v>0</v>
      </c>
      <c r="BL162" s="19" t="s">
        <v>389</v>
      </c>
      <c r="BM162" s="192" t="s">
        <v>977</v>
      </c>
    </row>
    <row r="163" spans="1:65" s="2" customFormat="1" ht="16.5" customHeight="1">
      <c r="A163" s="36"/>
      <c r="B163" s="37"/>
      <c r="C163" s="181" t="s">
        <v>674</v>
      </c>
      <c r="D163" s="181" t="s">
        <v>384</v>
      </c>
      <c r="E163" s="182" t="s">
        <v>2099</v>
      </c>
      <c r="F163" s="183" t="s">
        <v>2100</v>
      </c>
      <c r="G163" s="184" t="s">
        <v>431</v>
      </c>
      <c r="H163" s="185">
        <v>4</v>
      </c>
      <c r="I163" s="186"/>
      <c r="J163" s="187">
        <f t="shared" si="50"/>
        <v>0</v>
      </c>
      <c r="K163" s="183" t="s">
        <v>1956</v>
      </c>
      <c r="L163" s="41"/>
      <c r="M163" s="188" t="s">
        <v>19</v>
      </c>
      <c r="N163" s="189" t="s">
        <v>47</v>
      </c>
      <c r="O163" s="66"/>
      <c r="P163" s="190">
        <f t="shared" si="51"/>
        <v>0</v>
      </c>
      <c r="Q163" s="190">
        <v>0</v>
      </c>
      <c r="R163" s="190">
        <f t="shared" si="52"/>
        <v>0</v>
      </c>
      <c r="S163" s="190">
        <v>0</v>
      </c>
      <c r="T163" s="191">
        <f t="shared" si="5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 t="shared" si="54"/>
        <v>0</v>
      </c>
      <c r="BF163" s="193">
        <f t="shared" si="55"/>
        <v>0</v>
      </c>
      <c r="BG163" s="193">
        <f t="shared" si="56"/>
        <v>0</v>
      </c>
      <c r="BH163" s="193">
        <f t="shared" si="57"/>
        <v>0</v>
      </c>
      <c r="BI163" s="193">
        <f t="shared" si="58"/>
        <v>0</v>
      </c>
      <c r="BJ163" s="19" t="s">
        <v>83</v>
      </c>
      <c r="BK163" s="193">
        <f t="shared" si="59"/>
        <v>0</v>
      </c>
      <c r="BL163" s="19" t="s">
        <v>389</v>
      </c>
      <c r="BM163" s="192" t="s">
        <v>1463</v>
      </c>
    </row>
    <row r="164" spans="1:65" s="2" customFormat="1" ht="16.5" customHeight="1">
      <c r="A164" s="36"/>
      <c r="B164" s="37"/>
      <c r="C164" s="181" t="s">
        <v>678</v>
      </c>
      <c r="D164" s="181" t="s">
        <v>384</v>
      </c>
      <c r="E164" s="182" t="s">
        <v>2101</v>
      </c>
      <c r="F164" s="183" t="s">
        <v>2102</v>
      </c>
      <c r="G164" s="184" t="s">
        <v>431</v>
      </c>
      <c r="H164" s="185">
        <v>8</v>
      </c>
      <c r="I164" s="186"/>
      <c r="J164" s="187">
        <f t="shared" si="50"/>
        <v>0</v>
      </c>
      <c r="K164" s="183" t="s">
        <v>1956</v>
      </c>
      <c r="L164" s="41"/>
      <c r="M164" s="188" t="s">
        <v>19</v>
      </c>
      <c r="N164" s="189" t="s">
        <v>47</v>
      </c>
      <c r="O164" s="66"/>
      <c r="P164" s="190">
        <f t="shared" si="51"/>
        <v>0</v>
      </c>
      <c r="Q164" s="190">
        <v>0</v>
      </c>
      <c r="R164" s="190">
        <f t="shared" si="52"/>
        <v>0</v>
      </c>
      <c r="S164" s="190">
        <v>0</v>
      </c>
      <c r="T164" s="191">
        <f t="shared" si="5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si="54"/>
        <v>0</v>
      </c>
      <c r="BF164" s="193">
        <f t="shared" si="55"/>
        <v>0</v>
      </c>
      <c r="BG164" s="193">
        <f t="shared" si="56"/>
        <v>0</v>
      </c>
      <c r="BH164" s="193">
        <f t="shared" si="57"/>
        <v>0</v>
      </c>
      <c r="BI164" s="193">
        <f t="shared" si="58"/>
        <v>0</v>
      </c>
      <c r="BJ164" s="19" t="s">
        <v>83</v>
      </c>
      <c r="BK164" s="193">
        <f t="shared" si="59"/>
        <v>0</v>
      </c>
      <c r="BL164" s="19" t="s">
        <v>389</v>
      </c>
      <c r="BM164" s="192" t="s">
        <v>1464</v>
      </c>
    </row>
    <row r="165" spans="1:65" s="2" customFormat="1" ht="24.2" customHeight="1">
      <c r="A165" s="36"/>
      <c r="B165" s="37"/>
      <c r="C165" s="181" t="s">
        <v>682</v>
      </c>
      <c r="D165" s="181" t="s">
        <v>384</v>
      </c>
      <c r="E165" s="182" t="s">
        <v>2103</v>
      </c>
      <c r="F165" s="183" t="s">
        <v>2104</v>
      </c>
      <c r="G165" s="184" t="s">
        <v>431</v>
      </c>
      <c r="H165" s="185">
        <v>4</v>
      </c>
      <c r="I165" s="186"/>
      <c r="J165" s="187">
        <f t="shared" si="50"/>
        <v>0</v>
      </c>
      <c r="K165" s="183" t="s">
        <v>1956</v>
      </c>
      <c r="L165" s="41"/>
      <c r="M165" s="188" t="s">
        <v>19</v>
      </c>
      <c r="N165" s="189" t="s">
        <v>47</v>
      </c>
      <c r="O165" s="66"/>
      <c r="P165" s="190">
        <f t="shared" si="51"/>
        <v>0</v>
      </c>
      <c r="Q165" s="190">
        <v>0</v>
      </c>
      <c r="R165" s="190">
        <f t="shared" si="52"/>
        <v>0</v>
      </c>
      <c r="S165" s="190">
        <v>0</v>
      </c>
      <c r="T165" s="191">
        <f t="shared" si="5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54"/>
        <v>0</v>
      </c>
      <c r="BF165" s="193">
        <f t="shared" si="55"/>
        <v>0</v>
      </c>
      <c r="BG165" s="193">
        <f t="shared" si="56"/>
        <v>0</v>
      </c>
      <c r="BH165" s="193">
        <f t="shared" si="57"/>
        <v>0</v>
      </c>
      <c r="BI165" s="193">
        <f t="shared" si="58"/>
        <v>0</v>
      </c>
      <c r="BJ165" s="19" t="s">
        <v>83</v>
      </c>
      <c r="BK165" s="193">
        <f t="shared" si="59"/>
        <v>0</v>
      </c>
      <c r="BL165" s="19" t="s">
        <v>389</v>
      </c>
      <c r="BM165" s="192" t="s">
        <v>1466</v>
      </c>
    </row>
    <row r="166" spans="1:65" s="2" customFormat="1" ht="16.5" customHeight="1">
      <c r="A166" s="36"/>
      <c r="B166" s="37"/>
      <c r="C166" s="181" t="s">
        <v>686</v>
      </c>
      <c r="D166" s="181" t="s">
        <v>384</v>
      </c>
      <c r="E166" s="182" t="s">
        <v>2105</v>
      </c>
      <c r="F166" s="183" t="s">
        <v>2106</v>
      </c>
      <c r="G166" s="184" t="s">
        <v>431</v>
      </c>
      <c r="H166" s="185">
        <v>4</v>
      </c>
      <c r="I166" s="186"/>
      <c r="J166" s="187">
        <f t="shared" si="50"/>
        <v>0</v>
      </c>
      <c r="K166" s="183" t="s">
        <v>1956</v>
      </c>
      <c r="L166" s="41"/>
      <c r="M166" s="188" t="s">
        <v>19</v>
      </c>
      <c r="N166" s="189" t="s">
        <v>47</v>
      </c>
      <c r="O166" s="66"/>
      <c r="P166" s="190">
        <f t="shared" si="51"/>
        <v>0</v>
      </c>
      <c r="Q166" s="190">
        <v>0</v>
      </c>
      <c r="R166" s="190">
        <f t="shared" si="52"/>
        <v>0</v>
      </c>
      <c r="S166" s="190">
        <v>0</v>
      </c>
      <c r="T166" s="191">
        <f t="shared" si="5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54"/>
        <v>0</v>
      </c>
      <c r="BF166" s="193">
        <f t="shared" si="55"/>
        <v>0</v>
      </c>
      <c r="BG166" s="193">
        <f t="shared" si="56"/>
        <v>0</v>
      </c>
      <c r="BH166" s="193">
        <f t="shared" si="57"/>
        <v>0</v>
      </c>
      <c r="BI166" s="193">
        <f t="shared" si="58"/>
        <v>0</v>
      </c>
      <c r="BJ166" s="19" t="s">
        <v>83</v>
      </c>
      <c r="BK166" s="193">
        <f t="shared" si="59"/>
        <v>0</v>
      </c>
      <c r="BL166" s="19" t="s">
        <v>389</v>
      </c>
      <c r="BM166" s="192" t="s">
        <v>1467</v>
      </c>
    </row>
    <row r="167" spans="1:65" s="2" customFormat="1" ht="24.2" customHeight="1">
      <c r="A167" s="36"/>
      <c r="B167" s="37"/>
      <c r="C167" s="181" t="s">
        <v>690</v>
      </c>
      <c r="D167" s="181" t="s">
        <v>384</v>
      </c>
      <c r="E167" s="182" t="s">
        <v>2107</v>
      </c>
      <c r="F167" s="183" t="s">
        <v>2108</v>
      </c>
      <c r="G167" s="184" t="s">
        <v>431</v>
      </c>
      <c r="H167" s="185">
        <v>4</v>
      </c>
      <c r="I167" s="186"/>
      <c r="J167" s="187">
        <f t="shared" si="50"/>
        <v>0</v>
      </c>
      <c r="K167" s="183" t="s">
        <v>1956</v>
      </c>
      <c r="L167" s="41"/>
      <c r="M167" s="188" t="s">
        <v>19</v>
      </c>
      <c r="N167" s="189" t="s">
        <v>47</v>
      </c>
      <c r="O167" s="66"/>
      <c r="P167" s="190">
        <f t="shared" si="51"/>
        <v>0</v>
      </c>
      <c r="Q167" s="190">
        <v>0</v>
      </c>
      <c r="R167" s="190">
        <f t="shared" si="52"/>
        <v>0</v>
      </c>
      <c r="S167" s="190">
        <v>0</v>
      </c>
      <c r="T167" s="191">
        <f t="shared" si="5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54"/>
        <v>0</v>
      </c>
      <c r="BF167" s="193">
        <f t="shared" si="55"/>
        <v>0</v>
      </c>
      <c r="BG167" s="193">
        <f t="shared" si="56"/>
        <v>0</v>
      </c>
      <c r="BH167" s="193">
        <f t="shared" si="57"/>
        <v>0</v>
      </c>
      <c r="BI167" s="193">
        <f t="shared" si="58"/>
        <v>0</v>
      </c>
      <c r="BJ167" s="19" t="s">
        <v>83</v>
      </c>
      <c r="BK167" s="193">
        <f t="shared" si="59"/>
        <v>0</v>
      </c>
      <c r="BL167" s="19" t="s">
        <v>389</v>
      </c>
      <c r="BM167" s="192" t="s">
        <v>1468</v>
      </c>
    </row>
    <row r="168" spans="1:65" s="2" customFormat="1" ht="21.75" customHeight="1">
      <c r="A168" s="36"/>
      <c r="B168" s="37"/>
      <c r="C168" s="181" t="s">
        <v>696</v>
      </c>
      <c r="D168" s="181" t="s">
        <v>384</v>
      </c>
      <c r="E168" s="182" t="s">
        <v>2109</v>
      </c>
      <c r="F168" s="183" t="s">
        <v>2110</v>
      </c>
      <c r="G168" s="184" t="s">
        <v>431</v>
      </c>
      <c r="H168" s="185">
        <v>4</v>
      </c>
      <c r="I168" s="186"/>
      <c r="J168" s="187">
        <f t="shared" si="50"/>
        <v>0</v>
      </c>
      <c r="K168" s="183" t="s">
        <v>1956</v>
      </c>
      <c r="L168" s="41"/>
      <c r="M168" s="188" t="s">
        <v>19</v>
      </c>
      <c r="N168" s="189" t="s">
        <v>47</v>
      </c>
      <c r="O168" s="66"/>
      <c r="P168" s="190">
        <f t="shared" si="51"/>
        <v>0</v>
      </c>
      <c r="Q168" s="190">
        <v>0</v>
      </c>
      <c r="R168" s="190">
        <f t="shared" si="52"/>
        <v>0</v>
      </c>
      <c r="S168" s="190">
        <v>0</v>
      </c>
      <c r="T168" s="191">
        <f t="shared" si="5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54"/>
        <v>0</v>
      </c>
      <c r="BF168" s="193">
        <f t="shared" si="55"/>
        <v>0</v>
      </c>
      <c r="BG168" s="193">
        <f t="shared" si="56"/>
        <v>0</v>
      </c>
      <c r="BH168" s="193">
        <f t="shared" si="57"/>
        <v>0</v>
      </c>
      <c r="BI168" s="193">
        <f t="shared" si="58"/>
        <v>0</v>
      </c>
      <c r="BJ168" s="19" t="s">
        <v>83</v>
      </c>
      <c r="BK168" s="193">
        <f t="shared" si="59"/>
        <v>0</v>
      </c>
      <c r="BL168" s="19" t="s">
        <v>389</v>
      </c>
      <c r="BM168" s="192" t="s">
        <v>1471</v>
      </c>
    </row>
    <row r="169" spans="1:65" s="2" customFormat="1" ht="24.2" customHeight="1">
      <c r="A169" s="36"/>
      <c r="B169" s="37"/>
      <c r="C169" s="181" t="s">
        <v>701</v>
      </c>
      <c r="D169" s="181" t="s">
        <v>384</v>
      </c>
      <c r="E169" s="182" t="s">
        <v>2111</v>
      </c>
      <c r="F169" s="183" t="s">
        <v>2112</v>
      </c>
      <c r="G169" s="184" t="s">
        <v>431</v>
      </c>
      <c r="H169" s="185">
        <v>4</v>
      </c>
      <c r="I169" s="186"/>
      <c r="J169" s="187">
        <f t="shared" si="50"/>
        <v>0</v>
      </c>
      <c r="K169" s="183" t="s">
        <v>1956</v>
      </c>
      <c r="L169" s="41"/>
      <c r="M169" s="188" t="s">
        <v>19</v>
      </c>
      <c r="N169" s="189" t="s">
        <v>47</v>
      </c>
      <c r="O169" s="66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19" t="s">
        <v>83</v>
      </c>
      <c r="BK169" s="193">
        <f t="shared" si="59"/>
        <v>0</v>
      </c>
      <c r="BL169" s="19" t="s">
        <v>389</v>
      </c>
      <c r="BM169" s="192" t="s">
        <v>1479</v>
      </c>
    </row>
    <row r="170" spans="1:65" s="2" customFormat="1" ht="24.2" customHeight="1">
      <c r="A170" s="36"/>
      <c r="B170" s="37"/>
      <c r="C170" s="181" t="s">
        <v>705</v>
      </c>
      <c r="D170" s="181" t="s">
        <v>384</v>
      </c>
      <c r="E170" s="182" t="s">
        <v>2113</v>
      </c>
      <c r="F170" s="183" t="s">
        <v>2114</v>
      </c>
      <c r="G170" s="184" t="s">
        <v>431</v>
      </c>
      <c r="H170" s="185">
        <v>15</v>
      </c>
      <c r="I170" s="186"/>
      <c r="J170" s="187">
        <f t="shared" si="50"/>
        <v>0</v>
      </c>
      <c r="K170" s="183" t="s">
        <v>1956</v>
      </c>
      <c r="L170" s="41"/>
      <c r="M170" s="188" t="s">
        <v>19</v>
      </c>
      <c r="N170" s="189" t="s">
        <v>47</v>
      </c>
      <c r="O170" s="66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19" t="s">
        <v>83</v>
      </c>
      <c r="BK170" s="193">
        <f t="shared" si="59"/>
        <v>0</v>
      </c>
      <c r="BL170" s="19" t="s">
        <v>389</v>
      </c>
      <c r="BM170" s="192" t="s">
        <v>1502</v>
      </c>
    </row>
    <row r="171" spans="1:65" s="2" customFormat="1" ht="24.2" customHeight="1">
      <c r="A171" s="36"/>
      <c r="B171" s="37"/>
      <c r="C171" s="181" t="s">
        <v>710</v>
      </c>
      <c r="D171" s="181" t="s">
        <v>384</v>
      </c>
      <c r="E171" s="182" t="s">
        <v>2115</v>
      </c>
      <c r="F171" s="183" t="s">
        <v>2116</v>
      </c>
      <c r="G171" s="184" t="s">
        <v>431</v>
      </c>
      <c r="H171" s="185">
        <v>1</v>
      </c>
      <c r="I171" s="186"/>
      <c r="J171" s="187">
        <f t="shared" si="50"/>
        <v>0</v>
      </c>
      <c r="K171" s="183" t="s">
        <v>1956</v>
      </c>
      <c r="L171" s="41"/>
      <c r="M171" s="188" t="s">
        <v>19</v>
      </c>
      <c r="N171" s="189" t="s">
        <v>47</v>
      </c>
      <c r="O171" s="66"/>
      <c r="P171" s="190">
        <f t="shared" si="51"/>
        <v>0</v>
      </c>
      <c r="Q171" s="190">
        <v>0</v>
      </c>
      <c r="R171" s="190">
        <f t="shared" si="52"/>
        <v>0</v>
      </c>
      <c r="S171" s="190">
        <v>0</v>
      </c>
      <c r="T171" s="191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54"/>
        <v>0</v>
      </c>
      <c r="BF171" s="193">
        <f t="shared" si="55"/>
        <v>0</v>
      </c>
      <c r="BG171" s="193">
        <f t="shared" si="56"/>
        <v>0</v>
      </c>
      <c r="BH171" s="193">
        <f t="shared" si="57"/>
        <v>0</v>
      </c>
      <c r="BI171" s="193">
        <f t="shared" si="58"/>
        <v>0</v>
      </c>
      <c r="BJ171" s="19" t="s">
        <v>83</v>
      </c>
      <c r="BK171" s="193">
        <f t="shared" si="59"/>
        <v>0</v>
      </c>
      <c r="BL171" s="19" t="s">
        <v>389</v>
      </c>
      <c r="BM171" s="192" t="s">
        <v>1505</v>
      </c>
    </row>
    <row r="172" spans="1:65" s="2" customFormat="1" ht="24.2" customHeight="1">
      <c r="A172" s="36"/>
      <c r="B172" s="37"/>
      <c r="C172" s="181" t="s">
        <v>716</v>
      </c>
      <c r="D172" s="181" t="s">
        <v>384</v>
      </c>
      <c r="E172" s="182" t="s">
        <v>2691</v>
      </c>
      <c r="F172" s="183" t="s">
        <v>2692</v>
      </c>
      <c r="G172" s="184" t="s">
        <v>431</v>
      </c>
      <c r="H172" s="185">
        <v>4</v>
      </c>
      <c r="I172" s="186"/>
      <c r="J172" s="187">
        <f t="shared" si="50"/>
        <v>0</v>
      </c>
      <c r="K172" s="183" t="s">
        <v>1956</v>
      </c>
      <c r="L172" s="41"/>
      <c r="M172" s="188" t="s">
        <v>19</v>
      </c>
      <c r="N172" s="189" t="s">
        <v>47</v>
      </c>
      <c r="O172" s="66"/>
      <c r="P172" s="190">
        <f t="shared" si="51"/>
        <v>0</v>
      </c>
      <c r="Q172" s="190">
        <v>0</v>
      </c>
      <c r="R172" s="190">
        <f t="shared" si="52"/>
        <v>0</v>
      </c>
      <c r="S172" s="190">
        <v>0</v>
      </c>
      <c r="T172" s="191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54"/>
        <v>0</v>
      </c>
      <c r="BF172" s="193">
        <f t="shared" si="55"/>
        <v>0</v>
      </c>
      <c r="BG172" s="193">
        <f t="shared" si="56"/>
        <v>0</v>
      </c>
      <c r="BH172" s="193">
        <f t="shared" si="57"/>
        <v>0</v>
      </c>
      <c r="BI172" s="193">
        <f t="shared" si="58"/>
        <v>0</v>
      </c>
      <c r="BJ172" s="19" t="s">
        <v>83</v>
      </c>
      <c r="BK172" s="193">
        <f t="shared" si="59"/>
        <v>0</v>
      </c>
      <c r="BL172" s="19" t="s">
        <v>389</v>
      </c>
      <c r="BM172" s="192" t="s">
        <v>1509</v>
      </c>
    </row>
    <row r="173" spans="1:65" s="2" customFormat="1" ht="16.5" customHeight="1">
      <c r="A173" s="36"/>
      <c r="B173" s="37"/>
      <c r="C173" s="181" t="s">
        <v>722</v>
      </c>
      <c r="D173" s="181" t="s">
        <v>384</v>
      </c>
      <c r="E173" s="182" t="s">
        <v>2117</v>
      </c>
      <c r="F173" s="183" t="s">
        <v>2118</v>
      </c>
      <c r="G173" s="184" t="s">
        <v>431</v>
      </c>
      <c r="H173" s="185">
        <v>1</v>
      </c>
      <c r="I173" s="186"/>
      <c r="J173" s="187">
        <f t="shared" si="50"/>
        <v>0</v>
      </c>
      <c r="K173" s="183" t="s">
        <v>1956</v>
      </c>
      <c r="L173" s="41"/>
      <c r="M173" s="188" t="s">
        <v>19</v>
      </c>
      <c r="N173" s="189" t="s">
        <v>47</v>
      </c>
      <c r="O173" s="66"/>
      <c r="P173" s="190">
        <f t="shared" si="51"/>
        <v>0</v>
      </c>
      <c r="Q173" s="190">
        <v>0</v>
      </c>
      <c r="R173" s="190">
        <f t="shared" si="52"/>
        <v>0</v>
      </c>
      <c r="S173" s="190">
        <v>0</v>
      </c>
      <c r="T173" s="191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54"/>
        <v>0</v>
      </c>
      <c r="BF173" s="193">
        <f t="shared" si="55"/>
        <v>0</v>
      </c>
      <c r="BG173" s="193">
        <f t="shared" si="56"/>
        <v>0</v>
      </c>
      <c r="BH173" s="193">
        <f t="shared" si="57"/>
        <v>0</v>
      </c>
      <c r="BI173" s="193">
        <f t="shared" si="58"/>
        <v>0</v>
      </c>
      <c r="BJ173" s="19" t="s">
        <v>83</v>
      </c>
      <c r="BK173" s="193">
        <f t="shared" si="59"/>
        <v>0</v>
      </c>
      <c r="BL173" s="19" t="s">
        <v>389</v>
      </c>
      <c r="BM173" s="192" t="s">
        <v>1512</v>
      </c>
    </row>
    <row r="174" spans="1:65" s="2" customFormat="1" ht="16.5" customHeight="1">
      <c r="A174" s="36"/>
      <c r="B174" s="37"/>
      <c r="C174" s="181" t="s">
        <v>726</v>
      </c>
      <c r="D174" s="181" t="s">
        <v>384</v>
      </c>
      <c r="E174" s="182" t="s">
        <v>2119</v>
      </c>
      <c r="F174" s="183" t="s">
        <v>2120</v>
      </c>
      <c r="G174" s="184" t="s">
        <v>422</v>
      </c>
      <c r="H174" s="185">
        <v>110</v>
      </c>
      <c r="I174" s="186"/>
      <c r="J174" s="187">
        <f t="shared" si="50"/>
        <v>0</v>
      </c>
      <c r="K174" s="183" t="s">
        <v>1297</v>
      </c>
      <c r="L174" s="41"/>
      <c r="M174" s="188" t="s">
        <v>19</v>
      </c>
      <c r="N174" s="189" t="s">
        <v>47</v>
      </c>
      <c r="O174" s="66"/>
      <c r="P174" s="190">
        <f t="shared" si="51"/>
        <v>0</v>
      </c>
      <c r="Q174" s="190">
        <v>0</v>
      </c>
      <c r="R174" s="190">
        <f t="shared" si="52"/>
        <v>0</v>
      </c>
      <c r="S174" s="190">
        <v>0</v>
      </c>
      <c r="T174" s="191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54"/>
        <v>0</v>
      </c>
      <c r="BF174" s="193">
        <f t="shared" si="55"/>
        <v>0</v>
      </c>
      <c r="BG174" s="193">
        <f t="shared" si="56"/>
        <v>0</v>
      </c>
      <c r="BH174" s="193">
        <f t="shared" si="57"/>
        <v>0</v>
      </c>
      <c r="BI174" s="193">
        <f t="shared" si="58"/>
        <v>0</v>
      </c>
      <c r="BJ174" s="19" t="s">
        <v>83</v>
      </c>
      <c r="BK174" s="193">
        <f t="shared" si="59"/>
        <v>0</v>
      </c>
      <c r="BL174" s="19" t="s">
        <v>389</v>
      </c>
      <c r="BM174" s="192" t="s">
        <v>1515</v>
      </c>
    </row>
    <row r="175" spans="1:65" s="2" customFormat="1" ht="21.75" customHeight="1">
      <c r="A175" s="36"/>
      <c r="B175" s="37"/>
      <c r="C175" s="181" t="s">
        <v>730</v>
      </c>
      <c r="D175" s="181" t="s">
        <v>384</v>
      </c>
      <c r="E175" s="182" t="s">
        <v>2356</v>
      </c>
      <c r="F175" s="183" t="s">
        <v>2357</v>
      </c>
      <c r="G175" s="184" t="s">
        <v>422</v>
      </c>
      <c r="H175" s="185">
        <v>110</v>
      </c>
      <c r="I175" s="186"/>
      <c r="J175" s="187">
        <f t="shared" si="50"/>
        <v>0</v>
      </c>
      <c r="K175" s="183" t="s">
        <v>1297</v>
      </c>
      <c r="L175" s="41"/>
      <c r="M175" s="188" t="s">
        <v>19</v>
      </c>
      <c r="N175" s="189" t="s">
        <v>47</v>
      </c>
      <c r="O175" s="66"/>
      <c r="P175" s="190">
        <f t="shared" si="51"/>
        <v>0</v>
      </c>
      <c r="Q175" s="190">
        <v>0</v>
      </c>
      <c r="R175" s="190">
        <f t="shared" si="52"/>
        <v>0</v>
      </c>
      <c r="S175" s="190">
        <v>0</v>
      </c>
      <c r="T175" s="191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 t="shared" si="54"/>
        <v>0</v>
      </c>
      <c r="BF175" s="193">
        <f t="shared" si="55"/>
        <v>0</v>
      </c>
      <c r="BG175" s="193">
        <f t="shared" si="56"/>
        <v>0</v>
      </c>
      <c r="BH175" s="193">
        <f t="shared" si="57"/>
        <v>0</v>
      </c>
      <c r="BI175" s="193">
        <f t="shared" si="58"/>
        <v>0</v>
      </c>
      <c r="BJ175" s="19" t="s">
        <v>83</v>
      </c>
      <c r="BK175" s="193">
        <f t="shared" si="59"/>
        <v>0</v>
      </c>
      <c r="BL175" s="19" t="s">
        <v>389</v>
      </c>
      <c r="BM175" s="192" t="s">
        <v>1518</v>
      </c>
    </row>
    <row r="176" spans="1:65" s="2" customFormat="1" ht="16.5" customHeight="1">
      <c r="A176" s="36"/>
      <c r="B176" s="37"/>
      <c r="C176" s="181" t="s">
        <v>734</v>
      </c>
      <c r="D176" s="181" t="s">
        <v>384</v>
      </c>
      <c r="E176" s="182" t="s">
        <v>2123</v>
      </c>
      <c r="F176" s="183" t="s">
        <v>2124</v>
      </c>
      <c r="G176" s="184" t="s">
        <v>431</v>
      </c>
      <c r="H176" s="185">
        <v>8</v>
      </c>
      <c r="I176" s="186"/>
      <c r="J176" s="187">
        <f t="shared" si="50"/>
        <v>0</v>
      </c>
      <c r="K176" s="183" t="s">
        <v>1297</v>
      </c>
      <c r="L176" s="41"/>
      <c r="M176" s="188" t="s">
        <v>19</v>
      </c>
      <c r="N176" s="189" t="s">
        <v>47</v>
      </c>
      <c r="O176" s="66"/>
      <c r="P176" s="190">
        <f t="shared" si="51"/>
        <v>0</v>
      </c>
      <c r="Q176" s="190">
        <v>0</v>
      </c>
      <c r="R176" s="190">
        <f t="shared" si="52"/>
        <v>0</v>
      </c>
      <c r="S176" s="190">
        <v>0</v>
      </c>
      <c r="T176" s="191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si="54"/>
        <v>0</v>
      </c>
      <c r="BF176" s="193">
        <f t="shared" si="55"/>
        <v>0</v>
      </c>
      <c r="BG176" s="193">
        <f t="shared" si="56"/>
        <v>0</v>
      </c>
      <c r="BH176" s="193">
        <f t="shared" si="57"/>
        <v>0</v>
      </c>
      <c r="BI176" s="193">
        <f t="shared" si="58"/>
        <v>0</v>
      </c>
      <c r="BJ176" s="19" t="s">
        <v>83</v>
      </c>
      <c r="BK176" s="193">
        <f t="shared" si="59"/>
        <v>0</v>
      </c>
      <c r="BL176" s="19" t="s">
        <v>389</v>
      </c>
      <c r="BM176" s="192" t="s">
        <v>1522</v>
      </c>
    </row>
    <row r="177" spans="1:65" s="2" customFormat="1" ht="16.5" customHeight="1">
      <c r="A177" s="36"/>
      <c r="B177" s="37"/>
      <c r="C177" s="181" t="s">
        <v>740</v>
      </c>
      <c r="D177" s="181" t="s">
        <v>384</v>
      </c>
      <c r="E177" s="182" t="s">
        <v>2125</v>
      </c>
      <c r="F177" s="183" t="s">
        <v>2126</v>
      </c>
      <c r="G177" s="184" t="s">
        <v>422</v>
      </c>
      <c r="H177" s="185">
        <v>120</v>
      </c>
      <c r="I177" s="186"/>
      <c r="J177" s="187">
        <f t="shared" si="50"/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 t="shared" si="51"/>
        <v>0</v>
      </c>
      <c r="Q177" s="190">
        <v>0</v>
      </c>
      <c r="R177" s="190">
        <f t="shared" si="52"/>
        <v>0</v>
      </c>
      <c r="S177" s="190">
        <v>0</v>
      </c>
      <c r="T177" s="191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54"/>
        <v>0</v>
      </c>
      <c r="BF177" s="193">
        <f t="shared" si="55"/>
        <v>0</v>
      </c>
      <c r="BG177" s="193">
        <f t="shared" si="56"/>
        <v>0</v>
      </c>
      <c r="BH177" s="193">
        <f t="shared" si="57"/>
        <v>0</v>
      </c>
      <c r="BI177" s="193">
        <f t="shared" si="58"/>
        <v>0</v>
      </c>
      <c r="BJ177" s="19" t="s">
        <v>83</v>
      </c>
      <c r="BK177" s="193">
        <f t="shared" si="59"/>
        <v>0</v>
      </c>
      <c r="BL177" s="19" t="s">
        <v>389</v>
      </c>
      <c r="BM177" s="192" t="s">
        <v>1526</v>
      </c>
    </row>
    <row r="178" spans="1:65" s="2" customFormat="1" ht="78" customHeight="1">
      <c r="A178" s="36"/>
      <c r="B178" s="37"/>
      <c r="C178" s="181" t="s">
        <v>745</v>
      </c>
      <c r="D178" s="181" t="s">
        <v>384</v>
      </c>
      <c r="E178" s="182" t="s">
        <v>2127</v>
      </c>
      <c r="F178" s="183" t="s">
        <v>2128</v>
      </c>
      <c r="G178" s="184" t="s">
        <v>422</v>
      </c>
      <c r="H178" s="185">
        <v>120</v>
      </c>
      <c r="I178" s="186"/>
      <c r="J178" s="187">
        <f t="shared" si="50"/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 t="shared" si="51"/>
        <v>0</v>
      </c>
      <c r="Q178" s="190">
        <v>0</v>
      </c>
      <c r="R178" s="190">
        <f t="shared" si="52"/>
        <v>0</v>
      </c>
      <c r="S178" s="190">
        <v>0</v>
      </c>
      <c r="T178" s="191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54"/>
        <v>0</v>
      </c>
      <c r="BF178" s="193">
        <f t="shared" si="55"/>
        <v>0</v>
      </c>
      <c r="BG178" s="193">
        <f t="shared" si="56"/>
        <v>0</v>
      </c>
      <c r="BH178" s="193">
        <f t="shared" si="57"/>
        <v>0</v>
      </c>
      <c r="BI178" s="193">
        <f t="shared" si="58"/>
        <v>0</v>
      </c>
      <c r="BJ178" s="19" t="s">
        <v>83</v>
      </c>
      <c r="BK178" s="193">
        <f t="shared" si="59"/>
        <v>0</v>
      </c>
      <c r="BL178" s="19" t="s">
        <v>389</v>
      </c>
      <c r="BM178" s="192" t="s">
        <v>1529</v>
      </c>
    </row>
    <row r="179" spans="1:65" s="12" customFormat="1" ht="25.9" customHeight="1">
      <c r="B179" s="165"/>
      <c r="C179" s="166"/>
      <c r="D179" s="167" t="s">
        <v>75</v>
      </c>
      <c r="E179" s="168" t="s">
        <v>2129</v>
      </c>
      <c r="F179" s="168" t="s">
        <v>2130</v>
      </c>
      <c r="G179" s="166"/>
      <c r="H179" s="166"/>
      <c r="I179" s="169"/>
      <c r="J179" s="170">
        <f>BK179</f>
        <v>0</v>
      </c>
      <c r="K179" s="166"/>
      <c r="L179" s="171"/>
      <c r="M179" s="172"/>
      <c r="N179" s="173"/>
      <c r="O179" s="173"/>
      <c r="P179" s="174">
        <f>SUM(P180:P192)</f>
        <v>0</v>
      </c>
      <c r="Q179" s="173"/>
      <c r="R179" s="174">
        <f>SUM(R180:R192)</f>
        <v>0</v>
      </c>
      <c r="S179" s="173"/>
      <c r="T179" s="175">
        <f>SUM(T180:T192)</f>
        <v>0</v>
      </c>
      <c r="AR179" s="176" t="s">
        <v>83</v>
      </c>
      <c r="AT179" s="177" t="s">
        <v>75</v>
      </c>
      <c r="AU179" s="177" t="s">
        <v>76</v>
      </c>
      <c r="AY179" s="176" t="s">
        <v>381</v>
      </c>
      <c r="BK179" s="178">
        <f>SUM(BK180:BK192)</f>
        <v>0</v>
      </c>
    </row>
    <row r="180" spans="1:65" s="2" customFormat="1" ht="16.5" customHeight="1">
      <c r="A180" s="36"/>
      <c r="B180" s="37"/>
      <c r="C180" s="181" t="s">
        <v>751</v>
      </c>
      <c r="D180" s="181" t="s">
        <v>384</v>
      </c>
      <c r="E180" s="182" t="s">
        <v>2131</v>
      </c>
      <c r="F180" s="183" t="s">
        <v>2132</v>
      </c>
      <c r="G180" s="184" t="s">
        <v>431</v>
      </c>
      <c r="H180" s="185">
        <v>41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1532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2693</v>
      </c>
      <c r="G181" s="206"/>
      <c r="H181" s="209">
        <v>41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83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5" customFormat="1">
      <c r="B182" s="216"/>
      <c r="C182" s="217"/>
      <c r="D182" s="196" t="s">
        <v>391</v>
      </c>
      <c r="E182" s="218" t="s">
        <v>19</v>
      </c>
      <c r="F182" s="219" t="s">
        <v>394</v>
      </c>
      <c r="G182" s="217"/>
      <c r="H182" s="220">
        <v>41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391</v>
      </c>
      <c r="AU182" s="226" t="s">
        <v>83</v>
      </c>
      <c r="AV182" s="15" t="s">
        <v>389</v>
      </c>
      <c r="AW182" s="15" t="s">
        <v>37</v>
      </c>
      <c r="AX182" s="15" t="s">
        <v>83</v>
      </c>
      <c r="AY182" s="226" t="s">
        <v>381</v>
      </c>
    </row>
    <row r="183" spans="1:65" s="2" customFormat="1" ht="24.2" customHeight="1">
      <c r="A183" s="36"/>
      <c r="B183" s="37"/>
      <c r="C183" s="181" t="s">
        <v>756</v>
      </c>
      <c r="D183" s="181" t="s">
        <v>384</v>
      </c>
      <c r="E183" s="182" t="s">
        <v>2134</v>
      </c>
      <c r="F183" s="183" t="s">
        <v>2135</v>
      </c>
      <c r="G183" s="184" t="s">
        <v>431</v>
      </c>
      <c r="H183" s="185">
        <v>1</v>
      </c>
      <c r="I183" s="186"/>
      <c r="J183" s="187">
        <f t="shared" ref="J183:J192" si="60">ROUND(I183*H183,2)</f>
        <v>0</v>
      </c>
      <c r="K183" s="183" t="s">
        <v>1956</v>
      </c>
      <c r="L183" s="41"/>
      <c r="M183" s="188" t="s">
        <v>19</v>
      </c>
      <c r="N183" s="189" t="s">
        <v>47</v>
      </c>
      <c r="O183" s="66"/>
      <c r="P183" s="190">
        <f t="shared" ref="P183:P192" si="61">O183*H183</f>
        <v>0</v>
      </c>
      <c r="Q183" s="190">
        <v>0</v>
      </c>
      <c r="R183" s="190">
        <f t="shared" ref="R183:R192" si="62">Q183*H183</f>
        <v>0</v>
      </c>
      <c r="S183" s="190">
        <v>0</v>
      </c>
      <c r="T183" s="191">
        <f t="shared" ref="T183:T192" si="63"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 t="shared" ref="BE183:BE192" si="64">IF(N183="základní",J183,0)</f>
        <v>0</v>
      </c>
      <c r="BF183" s="193">
        <f t="shared" ref="BF183:BF192" si="65">IF(N183="snížená",J183,0)</f>
        <v>0</v>
      </c>
      <c r="BG183" s="193">
        <f t="shared" ref="BG183:BG192" si="66">IF(N183="zákl. přenesená",J183,0)</f>
        <v>0</v>
      </c>
      <c r="BH183" s="193">
        <f t="shared" ref="BH183:BH192" si="67">IF(N183="sníž. přenesená",J183,0)</f>
        <v>0</v>
      </c>
      <c r="BI183" s="193">
        <f t="shared" ref="BI183:BI192" si="68">IF(N183="nulová",J183,0)</f>
        <v>0</v>
      </c>
      <c r="BJ183" s="19" t="s">
        <v>83</v>
      </c>
      <c r="BK183" s="193">
        <f t="shared" ref="BK183:BK192" si="69">ROUND(I183*H183,2)</f>
        <v>0</v>
      </c>
      <c r="BL183" s="19" t="s">
        <v>389</v>
      </c>
      <c r="BM183" s="192" t="s">
        <v>1535</v>
      </c>
    </row>
    <row r="184" spans="1:65" s="2" customFormat="1" ht="24.2" customHeight="1">
      <c r="A184" s="36"/>
      <c r="B184" s="37"/>
      <c r="C184" s="181" t="s">
        <v>762</v>
      </c>
      <c r="D184" s="181" t="s">
        <v>384</v>
      </c>
      <c r="E184" s="182" t="s">
        <v>2136</v>
      </c>
      <c r="F184" s="183" t="s">
        <v>2137</v>
      </c>
      <c r="G184" s="184" t="s">
        <v>431</v>
      </c>
      <c r="H184" s="185">
        <v>9</v>
      </c>
      <c r="I184" s="186"/>
      <c r="J184" s="187">
        <f t="shared" si="60"/>
        <v>0</v>
      </c>
      <c r="K184" s="183" t="s">
        <v>1956</v>
      </c>
      <c r="L184" s="41"/>
      <c r="M184" s="188" t="s">
        <v>19</v>
      </c>
      <c r="N184" s="189" t="s">
        <v>47</v>
      </c>
      <c r="O184" s="66"/>
      <c r="P184" s="190">
        <f t="shared" si="61"/>
        <v>0</v>
      </c>
      <c r="Q184" s="190">
        <v>0</v>
      </c>
      <c r="R184" s="190">
        <f t="shared" si="62"/>
        <v>0</v>
      </c>
      <c r="S184" s="190">
        <v>0</v>
      </c>
      <c r="T184" s="191">
        <f t="shared" si="6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 t="shared" si="64"/>
        <v>0</v>
      </c>
      <c r="BF184" s="193">
        <f t="shared" si="65"/>
        <v>0</v>
      </c>
      <c r="BG184" s="193">
        <f t="shared" si="66"/>
        <v>0</v>
      </c>
      <c r="BH184" s="193">
        <f t="shared" si="67"/>
        <v>0</v>
      </c>
      <c r="BI184" s="193">
        <f t="shared" si="68"/>
        <v>0</v>
      </c>
      <c r="BJ184" s="19" t="s">
        <v>83</v>
      </c>
      <c r="BK184" s="193">
        <f t="shared" si="69"/>
        <v>0</v>
      </c>
      <c r="BL184" s="19" t="s">
        <v>389</v>
      </c>
      <c r="BM184" s="192" t="s">
        <v>1538</v>
      </c>
    </row>
    <row r="185" spans="1:65" s="2" customFormat="1" ht="24.2" customHeight="1">
      <c r="A185" s="36"/>
      <c r="B185" s="37"/>
      <c r="C185" s="181" t="s">
        <v>768</v>
      </c>
      <c r="D185" s="181" t="s">
        <v>384</v>
      </c>
      <c r="E185" s="182" t="s">
        <v>2142</v>
      </c>
      <c r="F185" s="183" t="s">
        <v>2143</v>
      </c>
      <c r="G185" s="184" t="s">
        <v>431</v>
      </c>
      <c r="H185" s="185">
        <v>13</v>
      </c>
      <c r="I185" s="186"/>
      <c r="J185" s="187">
        <f t="shared" si="60"/>
        <v>0</v>
      </c>
      <c r="K185" s="183" t="s">
        <v>1956</v>
      </c>
      <c r="L185" s="41"/>
      <c r="M185" s="188" t="s">
        <v>19</v>
      </c>
      <c r="N185" s="189" t="s">
        <v>47</v>
      </c>
      <c r="O185" s="66"/>
      <c r="P185" s="190">
        <f t="shared" si="61"/>
        <v>0</v>
      </c>
      <c r="Q185" s="190">
        <v>0</v>
      </c>
      <c r="R185" s="190">
        <f t="shared" si="62"/>
        <v>0</v>
      </c>
      <c r="S185" s="190">
        <v>0</v>
      </c>
      <c r="T185" s="191">
        <f t="shared" si="6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 t="shared" si="64"/>
        <v>0</v>
      </c>
      <c r="BF185" s="193">
        <f t="shared" si="65"/>
        <v>0</v>
      </c>
      <c r="BG185" s="193">
        <f t="shared" si="66"/>
        <v>0</v>
      </c>
      <c r="BH185" s="193">
        <f t="shared" si="67"/>
        <v>0</v>
      </c>
      <c r="BI185" s="193">
        <f t="shared" si="68"/>
        <v>0</v>
      </c>
      <c r="BJ185" s="19" t="s">
        <v>83</v>
      </c>
      <c r="BK185" s="193">
        <f t="shared" si="69"/>
        <v>0</v>
      </c>
      <c r="BL185" s="19" t="s">
        <v>389</v>
      </c>
      <c r="BM185" s="192" t="s">
        <v>1541</v>
      </c>
    </row>
    <row r="186" spans="1:65" s="2" customFormat="1" ht="24.2" customHeight="1">
      <c r="A186" s="36"/>
      <c r="B186" s="37"/>
      <c r="C186" s="181" t="s">
        <v>773</v>
      </c>
      <c r="D186" s="181" t="s">
        <v>384</v>
      </c>
      <c r="E186" s="182" t="s">
        <v>2144</v>
      </c>
      <c r="F186" s="183" t="s">
        <v>2145</v>
      </c>
      <c r="G186" s="184" t="s">
        <v>431</v>
      </c>
      <c r="H186" s="185">
        <v>3</v>
      </c>
      <c r="I186" s="186"/>
      <c r="J186" s="187">
        <f t="shared" si="60"/>
        <v>0</v>
      </c>
      <c r="K186" s="183" t="s">
        <v>1956</v>
      </c>
      <c r="L186" s="41"/>
      <c r="M186" s="188" t="s">
        <v>19</v>
      </c>
      <c r="N186" s="189" t="s">
        <v>47</v>
      </c>
      <c r="O186" s="66"/>
      <c r="P186" s="190">
        <f t="shared" si="61"/>
        <v>0</v>
      </c>
      <c r="Q186" s="190">
        <v>0</v>
      </c>
      <c r="R186" s="190">
        <f t="shared" si="62"/>
        <v>0</v>
      </c>
      <c r="S186" s="190">
        <v>0</v>
      </c>
      <c r="T186" s="191">
        <f t="shared" si="6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389</v>
      </c>
      <c r="AT186" s="192" t="s">
        <v>384</v>
      </c>
      <c r="AU186" s="192" t="s">
        <v>83</v>
      </c>
      <c r="AY186" s="19" t="s">
        <v>381</v>
      </c>
      <c r="BE186" s="193">
        <f t="shared" si="64"/>
        <v>0</v>
      </c>
      <c r="BF186" s="193">
        <f t="shared" si="65"/>
        <v>0</v>
      </c>
      <c r="BG186" s="193">
        <f t="shared" si="66"/>
        <v>0</v>
      </c>
      <c r="BH186" s="193">
        <f t="shared" si="67"/>
        <v>0</v>
      </c>
      <c r="BI186" s="193">
        <f t="shared" si="68"/>
        <v>0</v>
      </c>
      <c r="BJ186" s="19" t="s">
        <v>83</v>
      </c>
      <c r="BK186" s="193">
        <f t="shared" si="69"/>
        <v>0</v>
      </c>
      <c r="BL186" s="19" t="s">
        <v>389</v>
      </c>
      <c r="BM186" s="192" t="s">
        <v>1544</v>
      </c>
    </row>
    <row r="187" spans="1:65" s="2" customFormat="1" ht="33" customHeight="1">
      <c r="A187" s="36"/>
      <c r="B187" s="37"/>
      <c r="C187" s="181" t="s">
        <v>781</v>
      </c>
      <c r="D187" s="181" t="s">
        <v>384</v>
      </c>
      <c r="E187" s="182" t="s">
        <v>2146</v>
      </c>
      <c r="F187" s="183" t="s">
        <v>2147</v>
      </c>
      <c r="G187" s="184" t="s">
        <v>431</v>
      </c>
      <c r="H187" s="185">
        <v>3</v>
      </c>
      <c r="I187" s="186"/>
      <c r="J187" s="187">
        <f t="shared" si="60"/>
        <v>0</v>
      </c>
      <c r="K187" s="183" t="s">
        <v>1956</v>
      </c>
      <c r="L187" s="41"/>
      <c r="M187" s="188" t="s">
        <v>19</v>
      </c>
      <c r="N187" s="189" t="s">
        <v>47</v>
      </c>
      <c r="O187" s="66"/>
      <c r="P187" s="190">
        <f t="shared" si="61"/>
        <v>0</v>
      </c>
      <c r="Q187" s="190">
        <v>0</v>
      </c>
      <c r="R187" s="190">
        <f t="shared" si="62"/>
        <v>0</v>
      </c>
      <c r="S187" s="190">
        <v>0</v>
      </c>
      <c r="T187" s="191">
        <f t="shared" si="6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si="64"/>
        <v>0</v>
      </c>
      <c r="BF187" s="193">
        <f t="shared" si="65"/>
        <v>0</v>
      </c>
      <c r="BG187" s="193">
        <f t="shared" si="66"/>
        <v>0</v>
      </c>
      <c r="BH187" s="193">
        <f t="shared" si="67"/>
        <v>0</v>
      </c>
      <c r="BI187" s="193">
        <f t="shared" si="68"/>
        <v>0</v>
      </c>
      <c r="BJ187" s="19" t="s">
        <v>83</v>
      </c>
      <c r="BK187" s="193">
        <f t="shared" si="69"/>
        <v>0</v>
      </c>
      <c r="BL187" s="19" t="s">
        <v>389</v>
      </c>
      <c r="BM187" s="192" t="s">
        <v>1549</v>
      </c>
    </row>
    <row r="188" spans="1:65" s="2" customFormat="1" ht="24.2" customHeight="1">
      <c r="A188" s="36"/>
      <c r="B188" s="37"/>
      <c r="C188" s="181" t="s">
        <v>786</v>
      </c>
      <c r="D188" s="181" t="s">
        <v>384</v>
      </c>
      <c r="E188" s="182" t="s">
        <v>2148</v>
      </c>
      <c r="F188" s="183" t="s">
        <v>2149</v>
      </c>
      <c r="G188" s="184" t="s">
        <v>431</v>
      </c>
      <c r="H188" s="185">
        <v>1</v>
      </c>
      <c r="I188" s="186"/>
      <c r="J188" s="187">
        <f t="shared" si="60"/>
        <v>0</v>
      </c>
      <c r="K188" s="183" t="s">
        <v>1956</v>
      </c>
      <c r="L188" s="41"/>
      <c r="M188" s="188" t="s">
        <v>19</v>
      </c>
      <c r="N188" s="189" t="s">
        <v>47</v>
      </c>
      <c r="O188" s="66"/>
      <c r="P188" s="190">
        <f t="shared" si="61"/>
        <v>0</v>
      </c>
      <c r="Q188" s="190">
        <v>0</v>
      </c>
      <c r="R188" s="190">
        <f t="shared" si="62"/>
        <v>0</v>
      </c>
      <c r="S188" s="190">
        <v>0</v>
      </c>
      <c r="T188" s="191">
        <f t="shared" si="6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64"/>
        <v>0</v>
      </c>
      <c r="BF188" s="193">
        <f t="shared" si="65"/>
        <v>0</v>
      </c>
      <c r="BG188" s="193">
        <f t="shared" si="66"/>
        <v>0</v>
      </c>
      <c r="BH188" s="193">
        <f t="shared" si="67"/>
        <v>0</v>
      </c>
      <c r="BI188" s="193">
        <f t="shared" si="68"/>
        <v>0</v>
      </c>
      <c r="BJ188" s="19" t="s">
        <v>83</v>
      </c>
      <c r="BK188" s="193">
        <f t="shared" si="69"/>
        <v>0</v>
      </c>
      <c r="BL188" s="19" t="s">
        <v>389</v>
      </c>
      <c r="BM188" s="192" t="s">
        <v>1552</v>
      </c>
    </row>
    <row r="189" spans="1:65" s="2" customFormat="1" ht="24.2" customHeight="1">
      <c r="A189" s="36"/>
      <c r="B189" s="37"/>
      <c r="C189" s="181" t="s">
        <v>792</v>
      </c>
      <c r="D189" s="181" t="s">
        <v>384</v>
      </c>
      <c r="E189" s="182" t="s">
        <v>2150</v>
      </c>
      <c r="F189" s="183" t="s">
        <v>2151</v>
      </c>
      <c r="G189" s="184" t="s">
        <v>431</v>
      </c>
      <c r="H189" s="185">
        <v>1</v>
      </c>
      <c r="I189" s="186"/>
      <c r="J189" s="187">
        <f t="shared" si="60"/>
        <v>0</v>
      </c>
      <c r="K189" s="183" t="s">
        <v>1956</v>
      </c>
      <c r="L189" s="41"/>
      <c r="M189" s="188" t="s">
        <v>19</v>
      </c>
      <c r="N189" s="189" t="s">
        <v>47</v>
      </c>
      <c r="O189" s="66"/>
      <c r="P189" s="190">
        <f t="shared" si="61"/>
        <v>0</v>
      </c>
      <c r="Q189" s="190">
        <v>0</v>
      </c>
      <c r="R189" s="190">
        <f t="shared" si="62"/>
        <v>0</v>
      </c>
      <c r="S189" s="190">
        <v>0</v>
      </c>
      <c r="T189" s="191">
        <f t="shared" si="6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64"/>
        <v>0</v>
      </c>
      <c r="BF189" s="193">
        <f t="shared" si="65"/>
        <v>0</v>
      </c>
      <c r="BG189" s="193">
        <f t="shared" si="66"/>
        <v>0</v>
      </c>
      <c r="BH189" s="193">
        <f t="shared" si="67"/>
        <v>0</v>
      </c>
      <c r="BI189" s="193">
        <f t="shared" si="68"/>
        <v>0</v>
      </c>
      <c r="BJ189" s="19" t="s">
        <v>83</v>
      </c>
      <c r="BK189" s="193">
        <f t="shared" si="69"/>
        <v>0</v>
      </c>
      <c r="BL189" s="19" t="s">
        <v>389</v>
      </c>
      <c r="BM189" s="192" t="s">
        <v>1558</v>
      </c>
    </row>
    <row r="190" spans="1:65" s="2" customFormat="1" ht="24.2" customHeight="1">
      <c r="A190" s="36"/>
      <c r="B190" s="37"/>
      <c r="C190" s="181" t="s">
        <v>797</v>
      </c>
      <c r="D190" s="181" t="s">
        <v>384</v>
      </c>
      <c r="E190" s="182" t="s">
        <v>2152</v>
      </c>
      <c r="F190" s="183" t="s">
        <v>2153</v>
      </c>
      <c r="G190" s="184" t="s">
        <v>431</v>
      </c>
      <c r="H190" s="185">
        <v>1</v>
      </c>
      <c r="I190" s="186"/>
      <c r="J190" s="187">
        <f t="shared" si="60"/>
        <v>0</v>
      </c>
      <c r="K190" s="183" t="s">
        <v>1956</v>
      </c>
      <c r="L190" s="41"/>
      <c r="M190" s="188" t="s">
        <v>19</v>
      </c>
      <c r="N190" s="189" t="s">
        <v>47</v>
      </c>
      <c r="O190" s="66"/>
      <c r="P190" s="190">
        <f t="shared" si="61"/>
        <v>0</v>
      </c>
      <c r="Q190" s="190">
        <v>0</v>
      </c>
      <c r="R190" s="190">
        <f t="shared" si="62"/>
        <v>0</v>
      </c>
      <c r="S190" s="190">
        <v>0</v>
      </c>
      <c r="T190" s="191">
        <f t="shared" si="6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64"/>
        <v>0</v>
      </c>
      <c r="BF190" s="193">
        <f t="shared" si="65"/>
        <v>0</v>
      </c>
      <c r="BG190" s="193">
        <f t="shared" si="66"/>
        <v>0</v>
      </c>
      <c r="BH190" s="193">
        <f t="shared" si="67"/>
        <v>0</v>
      </c>
      <c r="BI190" s="193">
        <f t="shared" si="68"/>
        <v>0</v>
      </c>
      <c r="BJ190" s="19" t="s">
        <v>83</v>
      </c>
      <c r="BK190" s="193">
        <f t="shared" si="69"/>
        <v>0</v>
      </c>
      <c r="BL190" s="19" t="s">
        <v>389</v>
      </c>
      <c r="BM190" s="192" t="s">
        <v>1561</v>
      </c>
    </row>
    <row r="191" spans="1:65" s="2" customFormat="1" ht="24.2" customHeight="1">
      <c r="A191" s="36"/>
      <c r="B191" s="37"/>
      <c r="C191" s="181" t="s">
        <v>803</v>
      </c>
      <c r="D191" s="181" t="s">
        <v>384</v>
      </c>
      <c r="E191" s="182" t="s">
        <v>2154</v>
      </c>
      <c r="F191" s="183" t="s">
        <v>2155</v>
      </c>
      <c r="G191" s="184" t="s">
        <v>431</v>
      </c>
      <c r="H191" s="185">
        <v>9</v>
      </c>
      <c r="I191" s="186"/>
      <c r="J191" s="187">
        <f t="shared" si="60"/>
        <v>0</v>
      </c>
      <c r="K191" s="183" t="s">
        <v>1956</v>
      </c>
      <c r="L191" s="41"/>
      <c r="M191" s="188" t="s">
        <v>19</v>
      </c>
      <c r="N191" s="189" t="s">
        <v>47</v>
      </c>
      <c r="O191" s="66"/>
      <c r="P191" s="190">
        <f t="shared" si="61"/>
        <v>0</v>
      </c>
      <c r="Q191" s="190">
        <v>0</v>
      </c>
      <c r="R191" s="190">
        <f t="shared" si="62"/>
        <v>0</v>
      </c>
      <c r="S191" s="190">
        <v>0</v>
      </c>
      <c r="T191" s="191">
        <f t="shared" si="6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64"/>
        <v>0</v>
      </c>
      <c r="BF191" s="193">
        <f t="shared" si="65"/>
        <v>0</v>
      </c>
      <c r="BG191" s="193">
        <f t="shared" si="66"/>
        <v>0</v>
      </c>
      <c r="BH191" s="193">
        <f t="shared" si="67"/>
        <v>0</v>
      </c>
      <c r="BI191" s="193">
        <f t="shared" si="68"/>
        <v>0</v>
      </c>
      <c r="BJ191" s="19" t="s">
        <v>83</v>
      </c>
      <c r="BK191" s="193">
        <f t="shared" si="69"/>
        <v>0</v>
      </c>
      <c r="BL191" s="19" t="s">
        <v>389</v>
      </c>
      <c r="BM191" s="192" t="s">
        <v>1564</v>
      </c>
    </row>
    <row r="192" spans="1:65" s="2" customFormat="1" ht="16.5" customHeight="1">
      <c r="A192" s="36"/>
      <c r="B192" s="37"/>
      <c r="C192" s="181" t="s">
        <v>808</v>
      </c>
      <c r="D192" s="181" t="s">
        <v>384</v>
      </c>
      <c r="E192" s="182" t="s">
        <v>2156</v>
      </c>
      <c r="F192" s="183" t="s">
        <v>2048</v>
      </c>
      <c r="G192" s="184" t="s">
        <v>431</v>
      </c>
      <c r="H192" s="185">
        <v>1</v>
      </c>
      <c r="I192" s="186"/>
      <c r="J192" s="187">
        <f t="shared" si="60"/>
        <v>0</v>
      </c>
      <c r="K192" s="183" t="s">
        <v>1956</v>
      </c>
      <c r="L192" s="41"/>
      <c r="M192" s="188" t="s">
        <v>19</v>
      </c>
      <c r="N192" s="189" t="s">
        <v>47</v>
      </c>
      <c r="O192" s="66"/>
      <c r="P192" s="190">
        <f t="shared" si="61"/>
        <v>0</v>
      </c>
      <c r="Q192" s="190">
        <v>0</v>
      </c>
      <c r="R192" s="190">
        <f t="shared" si="62"/>
        <v>0</v>
      </c>
      <c r="S192" s="190">
        <v>0</v>
      </c>
      <c r="T192" s="191">
        <f t="shared" si="6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64"/>
        <v>0</v>
      </c>
      <c r="BF192" s="193">
        <f t="shared" si="65"/>
        <v>0</v>
      </c>
      <c r="BG192" s="193">
        <f t="shared" si="66"/>
        <v>0</v>
      </c>
      <c r="BH192" s="193">
        <f t="shared" si="67"/>
        <v>0</v>
      </c>
      <c r="BI192" s="193">
        <f t="shared" si="68"/>
        <v>0</v>
      </c>
      <c r="BJ192" s="19" t="s">
        <v>83</v>
      </c>
      <c r="BK192" s="193">
        <f t="shared" si="69"/>
        <v>0</v>
      </c>
      <c r="BL192" s="19" t="s">
        <v>389</v>
      </c>
      <c r="BM192" s="192" t="s">
        <v>1567</v>
      </c>
    </row>
    <row r="193" spans="1:65" s="12" customFormat="1" ht="25.9" customHeight="1">
      <c r="B193" s="165"/>
      <c r="C193" s="166"/>
      <c r="D193" s="167" t="s">
        <v>75</v>
      </c>
      <c r="E193" s="168" t="s">
        <v>426</v>
      </c>
      <c r="F193" s="168" t="s">
        <v>1763</v>
      </c>
      <c r="G193" s="166"/>
      <c r="H193" s="166"/>
      <c r="I193" s="169"/>
      <c r="J193" s="170">
        <f>BK193</f>
        <v>0</v>
      </c>
      <c r="K193" s="166"/>
      <c r="L193" s="171"/>
      <c r="M193" s="172"/>
      <c r="N193" s="173"/>
      <c r="O193" s="173"/>
      <c r="P193" s="174">
        <f>SUM(P194:P195)</f>
        <v>0</v>
      </c>
      <c r="Q193" s="173"/>
      <c r="R193" s="174">
        <f>SUM(R194:R195)</f>
        <v>0</v>
      </c>
      <c r="S193" s="173"/>
      <c r="T193" s="175">
        <f>SUM(T194:T195)</f>
        <v>0</v>
      </c>
      <c r="AR193" s="176" t="s">
        <v>83</v>
      </c>
      <c r="AT193" s="177" t="s">
        <v>75</v>
      </c>
      <c r="AU193" s="177" t="s">
        <v>76</v>
      </c>
      <c r="AY193" s="176" t="s">
        <v>381</v>
      </c>
      <c r="BK193" s="178">
        <f>SUM(BK194:BK195)</f>
        <v>0</v>
      </c>
    </row>
    <row r="194" spans="1:65" s="2" customFormat="1" ht="24.2" customHeight="1">
      <c r="A194" s="36"/>
      <c r="B194" s="37"/>
      <c r="C194" s="181" t="s">
        <v>813</v>
      </c>
      <c r="D194" s="181" t="s">
        <v>384</v>
      </c>
      <c r="E194" s="182" t="s">
        <v>2157</v>
      </c>
      <c r="F194" s="183" t="s">
        <v>2158</v>
      </c>
      <c r="G194" s="184" t="s">
        <v>431</v>
      </c>
      <c r="H194" s="185">
        <v>90</v>
      </c>
      <c r="I194" s="186"/>
      <c r="J194" s="187">
        <f>ROUND(I194*H194,2)</f>
        <v>0</v>
      </c>
      <c r="K194" s="183" t="s">
        <v>1297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1570</v>
      </c>
    </row>
    <row r="195" spans="1:65" s="2" customFormat="1" ht="24.2" customHeight="1">
      <c r="A195" s="36"/>
      <c r="B195" s="37"/>
      <c r="C195" s="181" t="s">
        <v>817</v>
      </c>
      <c r="D195" s="181" t="s">
        <v>384</v>
      </c>
      <c r="E195" s="182" t="s">
        <v>2159</v>
      </c>
      <c r="F195" s="183" t="s">
        <v>2160</v>
      </c>
      <c r="G195" s="184" t="s">
        <v>431</v>
      </c>
      <c r="H195" s="185">
        <v>7</v>
      </c>
      <c r="I195" s="186"/>
      <c r="J195" s="187">
        <f>ROUND(I195*H195,2)</f>
        <v>0</v>
      </c>
      <c r="K195" s="183" t="s">
        <v>1297</v>
      </c>
      <c r="L195" s="41"/>
      <c r="M195" s="188" t="s">
        <v>19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83</v>
      </c>
      <c r="AY195" s="19" t="s">
        <v>381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83</v>
      </c>
      <c r="BK195" s="193">
        <f>ROUND(I195*H195,2)</f>
        <v>0</v>
      </c>
      <c r="BL195" s="19" t="s">
        <v>389</v>
      </c>
      <c r="BM195" s="192" t="s">
        <v>1573</v>
      </c>
    </row>
    <row r="196" spans="1:65" s="12" customFormat="1" ht="25.9" customHeight="1">
      <c r="B196" s="165"/>
      <c r="C196" s="166"/>
      <c r="D196" s="167" t="s">
        <v>75</v>
      </c>
      <c r="E196" s="168" t="s">
        <v>2161</v>
      </c>
      <c r="F196" s="168" t="s">
        <v>2162</v>
      </c>
      <c r="G196" s="166"/>
      <c r="H196" s="166"/>
      <c r="I196" s="169"/>
      <c r="J196" s="170">
        <f>BK196</f>
        <v>0</v>
      </c>
      <c r="K196" s="166"/>
      <c r="L196" s="171"/>
      <c r="M196" s="172"/>
      <c r="N196" s="173"/>
      <c r="O196" s="173"/>
      <c r="P196" s="174">
        <f>SUM(P197:P198)</f>
        <v>0</v>
      </c>
      <c r="Q196" s="173"/>
      <c r="R196" s="174">
        <f>SUM(R197:R198)</f>
        <v>0</v>
      </c>
      <c r="S196" s="173"/>
      <c r="T196" s="175">
        <f>SUM(T197:T198)</f>
        <v>0</v>
      </c>
      <c r="AR196" s="176" t="s">
        <v>83</v>
      </c>
      <c r="AT196" s="177" t="s">
        <v>75</v>
      </c>
      <c r="AU196" s="177" t="s">
        <v>76</v>
      </c>
      <c r="AY196" s="176" t="s">
        <v>381</v>
      </c>
      <c r="BK196" s="178">
        <f>SUM(BK197:BK198)</f>
        <v>0</v>
      </c>
    </row>
    <row r="197" spans="1:65" s="2" customFormat="1" ht="16.5" customHeight="1">
      <c r="A197" s="36"/>
      <c r="B197" s="37"/>
      <c r="C197" s="181" t="s">
        <v>823</v>
      </c>
      <c r="D197" s="181" t="s">
        <v>384</v>
      </c>
      <c r="E197" s="182" t="s">
        <v>2163</v>
      </c>
      <c r="F197" s="183" t="s">
        <v>2164</v>
      </c>
      <c r="G197" s="184" t="s">
        <v>607</v>
      </c>
      <c r="H197" s="185">
        <v>1</v>
      </c>
      <c r="I197" s="186"/>
      <c r="J197" s="187">
        <f>ROUND(I197*H197,2)</f>
        <v>0</v>
      </c>
      <c r="K197" s="183" t="s">
        <v>1956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1579</v>
      </c>
    </row>
    <row r="198" spans="1:65" s="2" customFormat="1" ht="16.5" customHeight="1">
      <c r="A198" s="36"/>
      <c r="B198" s="37"/>
      <c r="C198" s="181" t="s">
        <v>829</v>
      </c>
      <c r="D198" s="181" t="s">
        <v>384</v>
      </c>
      <c r="E198" s="182" t="s">
        <v>2165</v>
      </c>
      <c r="F198" s="183" t="s">
        <v>2166</v>
      </c>
      <c r="G198" s="184" t="s">
        <v>607</v>
      </c>
      <c r="H198" s="185">
        <v>1</v>
      </c>
      <c r="I198" s="186"/>
      <c r="J198" s="187">
        <f>ROUND(I198*H198,2)</f>
        <v>0</v>
      </c>
      <c r="K198" s="183" t="s">
        <v>1956</v>
      </c>
      <c r="L198" s="41"/>
      <c r="M198" s="188" t="s">
        <v>19</v>
      </c>
      <c r="N198" s="189" t="s">
        <v>47</v>
      </c>
      <c r="O198" s="66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389</v>
      </c>
      <c r="AT198" s="192" t="s">
        <v>384</v>
      </c>
      <c r="AU198" s="192" t="s">
        <v>83</v>
      </c>
      <c r="AY198" s="19" t="s">
        <v>381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83</v>
      </c>
      <c r="BK198" s="193">
        <f>ROUND(I198*H198,2)</f>
        <v>0</v>
      </c>
      <c r="BL198" s="19" t="s">
        <v>389</v>
      </c>
      <c r="BM198" s="192" t="s">
        <v>1583</v>
      </c>
    </row>
    <row r="199" spans="1:65" s="12" customFormat="1" ht="25.9" customHeight="1">
      <c r="B199" s="165"/>
      <c r="C199" s="166"/>
      <c r="D199" s="167" t="s">
        <v>75</v>
      </c>
      <c r="E199" s="168" t="s">
        <v>2167</v>
      </c>
      <c r="F199" s="168" t="s">
        <v>2168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SUM(P200:P203)</f>
        <v>0</v>
      </c>
      <c r="Q199" s="173"/>
      <c r="R199" s="174">
        <f>SUM(R200:R203)</f>
        <v>0</v>
      </c>
      <c r="S199" s="173"/>
      <c r="T199" s="175">
        <f>SUM(T200:T203)</f>
        <v>0</v>
      </c>
      <c r="AR199" s="176" t="s">
        <v>83</v>
      </c>
      <c r="AT199" s="177" t="s">
        <v>75</v>
      </c>
      <c r="AU199" s="177" t="s">
        <v>76</v>
      </c>
      <c r="AY199" s="176" t="s">
        <v>381</v>
      </c>
      <c r="BK199" s="178">
        <f>SUM(BK200:BK203)</f>
        <v>0</v>
      </c>
    </row>
    <row r="200" spans="1:65" s="2" customFormat="1" ht="16.5" customHeight="1">
      <c r="A200" s="36"/>
      <c r="B200" s="37"/>
      <c r="C200" s="181" t="s">
        <v>834</v>
      </c>
      <c r="D200" s="181" t="s">
        <v>384</v>
      </c>
      <c r="E200" s="182" t="s">
        <v>2169</v>
      </c>
      <c r="F200" s="183" t="s">
        <v>2170</v>
      </c>
      <c r="G200" s="184" t="s">
        <v>422</v>
      </c>
      <c r="H200" s="185">
        <v>40</v>
      </c>
      <c r="I200" s="186"/>
      <c r="J200" s="187">
        <f>ROUND(I200*H200,2)</f>
        <v>0</v>
      </c>
      <c r="K200" s="183" t="s">
        <v>1297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1587</v>
      </c>
    </row>
    <row r="201" spans="1:65" s="2" customFormat="1" ht="21.75" customHeight="1">
      <c r="A201" s="36"/>
      <c r="B201" s="37"/>
      <c r="C201" s="181" t="s">
        <v>845</v>
      </c>
      <c r="D201" s="181" t="s">
        <v>384</v>
      </c>
      <c r="E201" s="182" t="s">
        <v>2171</v>
      </c>
      <c r="F201" s="183" t="s">
        <v>2172</v>
      </c>
      <c r="G201" s="184" t="s">
        <v>422</v>
      </c>
      <c r="H201" s="185">
        <v>40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389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389</v>
      </c>
      <c r="BM201" s="192" t="s">
        <v>1591</v>
      </c>
    </row>
    <row r="202" spans="1:65" s="2" customFormat="1" ht="16.5" customHeight="1">
      <c r="A202" s="36"/>
      <c r="B202" s="37"/>
      <c r="C202" s="181" t="s">
        <v>850</v>
      </c>
      <c r="D202" s="181" t="s">
        <v>384</v>
      </c>
      <c r="E202" s="182" t="s">
        <v>2173</v>
      </c>
      <c r="F202" s="183" t="s">
        <v>2174</v>
      </c>
      <c r="G202" s="184" t="s">
        <v>422</v>
      </c>
      <c r="H202" s="185">
        <v>40</v>
      </c>
      <c r="I202" s="186"/>
      <c r="J202" s="187">
        <f>ROUND(I202*H202,2)</f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1594</v>
      </c>
    </row>
    <row r="203" spans="1:65" s="2" customFormat="1" ht="24.2" customHeight="1">
      <c r="A203" s="36"/>
      <c r="B203" s="37"/>
      <c r="C203" s="181" t="s">
        <v>855</v>
      </c>
      <c r="D203" s="181" t="s">
        <v>384</v>
      </c>
      <c r="E203" s="182" t="s">
        <v>2175</v>
      </c>
      <c r="F203" s="183" t="s">
        <v>2176</v>
      </c>
      <c r="G203" s="184" t="s">
        <v>422</v>
      </c>
      <c r="H203" s="185">
        <v>40</v>
      </c>
      <c r="I203" s="186"/>
      <c r="J203" s="187">
        <f>ROUND(I203*H203,2)</f>
        <v>0</v>
      </c>
      <c r="K203" s="183" t="s">
        <v>1297</v>
      </c>
      <c r="L203" s="41"/>
      <c r="M203" s="248" t="s">
        <v>19</v>
      </c>
      <c r="N203" s="249" t="s">
        <v>47</v>
      </c>
      <c r="O203" s="250"/>
      <c r="P203" s="251">
        <f>O203*H203</f>
        <v>0</v>
      </c>
      <c r="Q203" s="251">
        <v>0</v>
      </c>
      <c r="R203" s="251">
        <f>Q203*H203</f>
        <v>0</v>
      </c>
      <c r="S203" s="251">
        <v>0</v>
      </c>
      <c r="T203" s="25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1597</v>
      </c>
    </row>
    <row r="204" spans="1:65" s="2" customFormat="1" ht="6.95" customHeight="1">
      <c r="A204" s="36"/>
      <c r="B204" s="49"/>
      <c r="C204" s="50"/>
      <c r="D204" s="50"/>
      <c r="E204" s="50"/>
      <c r="F204" s="50"/>
      <c r="G204" s="50"/>
      <c r="H204" s="50"/>
      <c r="I204" s="50"/>
      <c r="J204" s="50"/>
      <c r="K204" s="50"/>
      <c r="L204" s="41"/>
      <c r="M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</row>
  </sheetData>
  <sheetProtection algorithmName="SHA-512" hashValue="PGdfGWctly2RK3NJeF5EWsKwCWzb0mNG7UlWRoGIfk9ciCBSmvylDFuOaN30eqqoFn8WEqN4yBWKecHctXOV6Q==" saltValue="rosOsAomOMsLrdwKBS3E9GpnU0bk40ipQ4aB08dmpC7xGJM3PdBcrgT72RM4Xuy7/a7b8QMvkyT+EkCVdZTmKA==" spinCount="100000" sheet="1" objects="1" scenarios="1" formatColumns="0" formatRows="0" autoFilter="0"/>
  <autoFilter ref="C93:K203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138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2694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2395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102.11 -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80</v>
      </c>
      <c r="I89" s="186"/>
      <c r="J89" s="187">
        <f t="shared" ref="J89:J119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80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70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70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250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250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44.25" customHeight="1">
      <c r="A95" s="36"/>
      <c r="B95" s="37"/>
      <c r="C95" s="181" t="s">
        <v>419</v>
      </c>
      <c r="D95" s="181" t="s">
        <v>384</v>
      </c>
      <c r="E95" s="182" t="s">
        <v>2193</v>
      </c>
      <c r="F95" s="183" t="s">
        <v>2194</v>
      </c>
      <c r="G95" s="184" t="s">
        <v>431</v>
      </c>
      <c r="H95" s="185">
        <v>90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2195</v>
      </c>
      <c r="F96" s="183" t="s">
        <v>2196</v>
      </c>
      <c r="G96" s="184" t="s">
        <v>431</v>
      </c>
      <c r="H96" s="185">
        <v>5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315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4.2" customHeight="1">
      <c r="A98" s="36"/>
      <c r="B98" s="37"/>
      <c r="C98" s="181" t="s">
        <v>437</v>
      </c>
      <c r="D98" s="181" t="s">
        <v>384</v>
      </c>
      <c r="E98" s="182" t="s">
        <v>2199</v>
      </c>
      <c r="F98" s="183" t="s">
        <v>2200</v>
      </c>
      <c r="G98" s="184" t="s">
        <v>422</v>
      </c>
      <c r="H98" s="185">
        <v>220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1.75" customHeight="1">
      <c r="A99" s="36"/>
      <c r="B99" s="37"/>
      <c r="C99" s="181" t="s">
        <v>443</v>
      </c>
      <c r="D99" s="181" t="s">
        <v>384</v>
      </c>
      <c r="E99" s="182" t="s">
        <v>2047</v>
      </c>
      <c r="F99" s="183" t="s">
        <v>2201</v>
      </c>
      <c r="G99" s="184" t="s">
        <v>1805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16.5" customHeight="1">
      <c r="A100" s="36"/>
      <c r="B100" s="37"/>
      <c r="C100" s="181" t="s">
        <v>451</v>
      </c>
      <c r="D100" s="181" t="s">
        <v>384</v>
      </c>
      <c r="E100" s="182" t="s">
        <v>2202</v>
      </c>
      <c r="F100" s="183" t="s">
        <v>2203</v>
      </c>
      <c r="G100" s="184" t="s">
        <v>431</v>
      </c>
      <c r="H100" s="185">
        <v>5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33" customHeight="1">
      <c r="A101" s="36"/>
      <c r="B101" s="37"/>
      <c r="C101" s="181" t="s">
        <v>457</v>
      </c>
      <c r="D101" s="181" t="s">
        <v>384</v>
      </c>
      <c r="E101" s="182" t="s">
        <v>2204</v>
      </c>
      <c r="F101" s="183" t="s">
        <v>2205</v>
      </c>
      <c r="G101" s="184" t="s">
        <v>431</v>
      </c>
      <c r="H101" s="185">
        <v>5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24.2" customHeight="1">
      <c r="A102" s="36"/>
      <c r="B102" s="37"/>
      <c r="C102" s="181" t="s">
        <v>464</v>
      </c>
      <c r="D102" s="181" t="s">
        <v>384</v>
      </c>
      <c r="E102" s="182" t="s">
        <v>2206</v>
      </c>
      <c r="F102" s="183" t="s">
        <v>2207</v>
      </c>
      <c r="G102" s="184" t="s">
        <v>431</v>
      </c>
      <c r="H102" s="185">
        <v>40</v>
      </c>
      <c r="I102" s="186"/>
      <c r="J102" s="187">
        <f t="shared" si="0"/>
        <v>0</v>
      </c>
      <c r="K102" s="183" t="s">
        <v>1967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2208</v>
      </c>
      <c r="F103" s="183" t="s">
        <v>2209</v>
      </c>
      <c r="G103" s="184" t="s">
        <v>431</v>
      </c>
      <c r="H103" s="185">
        <v>135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2210</v>
      </c>
      <c r="F104" s="183" t="s">
        <v>2211</v>
      </c>
      <c r="G104" s="184" t="s">
        <v>431</v>
      </c>
      <c r="H104" s="185">
        <v>4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2212</v>
      </c>
      <c r="F105" s="183" t="s">
        <v>2213</v>
      </c>
      <c r="G105" s="184" t="s">
        <v>431</v>
      </c>
      <c r="H105" s="185">
        <v>26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2214</v>
      </c>
      <c r="F106" s="183" t="s">
        <v>2215</v>
      </c>
      <c r="G106" s="184" t="s">
        <v>431</v>
      </c>
      <c r="H106" s="185">
        <v>10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2216</v>
      </c>
      <c r="F107" s="183" t="s">
        <v>2217</v>
      </c>
      <c r="G107" s="184" t="s">
        <v>431</v>
      </c>
      <c r="H107" s="185">
        <v>22</v>
      </c>
      <c r="I107" s="186"/>
      <c r="J107" s="187">
        <f t="shared" si="0"/>
        <v>0</v>
      </c>
      <c r="K107" s="183" t="s">
        <v>1967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2218</v>
      </c>
      <c r="F108" s="183" t="s">
        <v>2219</v>
      </c>
      <c r="G108" s="184" t="s">
        <v>431</v>
      </c>
      <c r="H108" s="185">
        <v>46</v>
      </c>
      <c r="I108" s="186"/>
      <c r="J108" s="187">
        <f t="shared" si="0"/>
        <v>0</v>
      </c>
      <c r="K108" s="183" t="s">
        <v>1967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32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14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2224</v>
      </c>
      <c r="F111" s="183" t="s">
        <v>2225</v>
      </c>
      <c r="G111" s="184" t="s">
        <v>431</v>
      </c>
      <c r="H111" s="185">
        <v>3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2226</v>
      </c>
      <c r="F112" s="183" t="s">
        <v>2227</v>
      </c>
      <c r="G112" s="184" t="s">
        <v>431</v>
      </c>
      <c r="H112" s="185">
        <v>37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7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7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7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7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7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4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24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32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16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20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3k8770Zjzf0iCiBf/imqi02G2d12Zbg34fc4f3L49px7XfQUaHtHqPwFi0eKjK/1FdYPDmU+B5BXoaw63oGTtw==" saltValue="EtGUcyMkB7MVAqwsYm01+hWUb7G70GaD6xwXR4kBY8RsxZvMDz6BFv/oT6FvNmUElXqY8ooG8NdMEQb0YqCDeA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140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2395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2695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ROUND((SUM(BE88:BE145)),  2)</f>
        <v>0</v>
      </c>
      <c r="G35" s="36"/>
      <c r="H35" s="36"/>
      <c r="I35" s="127">
        <v>0.21</v>
      </c>
      <c r="J35" s="126">
        <f>ROUND(((SUM(BE88:BE145))*I35),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ROUND((SUM(BF88:BF145)),  2)</f>
        <v>0</v>
      </c>
      <c r="G36" s="36"/>
      <c r="H36" s="36"/>
      <c r="I36" s="127">
        <v>0.15</v>
      </c>
      <c r="J36" s="126">
        <f>ROUND(((SUM(BF88:BF145))*I36),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ROUND((SUM(BG88:BG145)),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ROUND((SUM(BH88:BH145)),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ROUND((SUM(BI88:BI145)),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2395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102.12 - Slaboproudé rozvody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2253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9" customFormat="1" ht="24.95" customHeight="1">
      <c r="B65" s="143"/>
      <c r="C65" s="144"/>
      <c r="D65" s="145" t="s">
        <v>2254</v>
      </c>
      <c r="E65" s="146"/>
      <c r="F65" s="146"/>
      <c r="G65" s="146"/>
      <c r="H65" s="146"/>
      <c r="I65" s="146"/>
      <c r="J65" s="147">
        <f>J113</f>
        <v>0</v>
      </c>
      <c r="K65" s="144"/>
      <c r="L65" s="148"/>
    </row>
    <row r="66" spans="1:31" s="9" customFormat="1" ht="24.95" customHeight="1">
      <c r="B66" s="143"/>
      <c r="C66" s="144"/>
      <c r="D66" s="145" t="s">
        <v>2255</v>
      </c>
      <c r="E66" s="146"/>
      <c r="F66" s="146"/>
      <c r="G66" s="146"/>
      <c r="H66" s="146"/>
      <c r="I66" s="146"/>
      <c r="J66" s="147">
        <f>J131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2395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9" t="str">
        <f>E11</f>
        <v>D 102.12 - Slaboproudé rozvody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P89+P113+P131</f>
        <v>0</v>
      </c>
      <c r="Q88" s="74"/>
      <c r="R88" s="162">
        <f>R89+R113+R131</f>
        <v>0</v>
      </c>
      <c r="S88" s="74"/>
      <c r="T88" s="163">
        <f>T89+T113+T131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BK89+BK113+BK131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2297</v>
      </c>
      <c r="F89" s="168" t="s">
        <v>2298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SUM(P90:P112)</f>
        <v>0</v>
      </c>
      <c r="Q89" s="173"/>
      <c r="R89" s="174">
        <f>SUM(R90:R112)</f>
        <v>0</v>
      </c>
      <c r="S89" s="173"/>
      <c r="T89" s="175">
        <f>SUM(T90:T112)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SUM(BK90:BK112)</f>
        <v>0</v>
      </c>
    </row>
    <row r="90" spans="1:65" s="2" customFormat="1" ht="16.5" customHeight="1">
      <c r="A90" s="36"/>
      <c r="B90" s="37"/>
      <c r="C90" s="181" t="s">
        <v>83</v>
      </c>
      <c r="D90" s="181" t="s">
        <v>384</v>
      </c>
      <c r="E90" s="182" t="s">
        <v>2299</v>
      </c>
      <c r="F90" s="183" t="s">
        <v>2300</v>
      </c>
      <c r="G90" s="184" t="s">
        <v>422</v>
      </c>
      <c r="H90" s="185">
        <v>15</v>
      </c>
      <c r="I90" s="186"/>
      <c r="J90" s="187">
        <f t="shared" ref="J90:J112" si="0">ROUND(I90*H90,2)</f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ref="P90:P112" si="1">O90*H90</f>
        <v>0</v>
      </c>
      <c r="Q90" s="190">
        <v>0</v>
      </c>
      <c r="R90" s="190">
        <f t="shared" ref="R90:R112" si="2">Q90*H90</f>
        <v>0</v>
      </c>
      <c r="S90" s="190">
        <v>0</v>
      </c>
      <c r="T90" s="191">
        <f t="shared" ref="T90:T112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ref="BE90:BE112" si="4">IF(N90="základní",J90,0)</f>
        <v>0</v>
      </c>
      <c r="BF90" s="193">
        <f t="shared" ref="BF90:BF112" si="5">IF(N90="snížená",J90,0)</f>
        <v>0</v>
      </c>
      <c r="BG90" s="193">
        <f t="shared" ref="BG90:BG112" si="6">IF(N90="zákl. přenesená",J90,0)</f>
        <v>0</v>
      </c>
      <c r="BH90" s="193">
        <f t="shared" ref="BH90:BH112" si="7">IF(N90="sníž. přenesená",J90,0)</f>
        <v>0</v>
      </c>
      <c r="BI90" s="193">
        <f t="shared" ref="BI90:BI112" si="8">IF(N90="nulová",J90,0)</f>
        <v>0</v>
      </c>
      <c r="BJ90" s="19" t="s">
        <v>83</v>
      </c>
      <c r="BK90" s="193">
        <f t="shared" ref="BK90:BK112" si="9">ROUND(I90*H90,2)</f>
        <v>0</v>
      </c>
      <c r="BL90" s="19" t="s">
        <v>389</v>
      </c>
      <c r="BM90" s="192" t="s">
        <v>85</v>
      </c>
    </row>
    <row r="91" spans="1:65" s="2" customFormat="1" ht="24.2" customHeight="1">
      <c r="A91" s="36"/>
      <c r="B91" s="37"/>
      <c r="C91" s="181" t="s">
        <v>85</v>
      </c>
      <c r="D91" s="181" t="s">
        <v>384</v>
      </c>
      <c r="E91" s="182" t="s">
        <v>2301</v>
      </c>
      <c r="F91" s="183" t="s">
        <v>2302</v>
      </c>
      <c r="G91" s="184" t="s">
        <v>607</v>
      </c>
      <c r="H91" s="185">
        <v>1</v>
      </c>
      <c r="I91" s="186"/>
      <c r="J91" s="187">
        <f t="shared" si="0"/>
        <v>0</v>
      </c>
      <c r="K91" s="183" t="s">
        <v>1956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389</v>
      </c>
    </row>
    <row r="92" spans="1:65" s="2" customFormat="1" ht="16.5" customHeight="1">
      <c r="A92" s="36"/>
      <c r="B92" s="37"/>
      <c r="C92" s="181" t="s">
        <v>398</v>
      </c>
      <c r="D92" s="181" t="s">
        <v>384</v>
      </c>
      <c r="E92" s="182" t="s">
        <v>2303</v>
      </c>
      <c r="F92" s="183" t="s">
        <v>2304</v>
      </c>
      <c r="G92" s="184" t="s">
        <v>607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382</v>
      </c>
    </row>
    <row r="93" spans="1:65" s="2" customFormat="1" ht="21.75" customHeight="1">
      <c r="A93" s="36"/>
      <c r="B93" s="37"/>
      <c r="C93" s="181" t="s">
        <v>389</v>
      </c>
      <c r="D93" s="181" t="s">
        <v>384</v>
      </c>
      <c r="E93" s="182" t="s">
        <v>2305</v>
      </c>
      <c r="F93" s="183" t="s">
        <v>2306</v>
      </c>
      <c r="G93" s="184" t="s">
        <v>431</v>
      </c>
      <c r="H93" s="185">
        <v>8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428</v>
      </c>
    </row>
    <row r="94" spans="1:65" s="2" customFormat="1" ht="16.5" customHeight="1">
      <c r="A94" s="36"/>
      <c r="B94" s="37"/>
      <c r="C94" s="181" t="s">
        <v>408</v>
      </c>
      <c r="D94" s="181" t="s">
        <v>384</v>
      </c>
      <c r="E94" s="182" t="s">
        <v>2119</v>
      </c>
      <c r="F94" s="183" t="s">
        <v>2120</v>
      </c>
      <c r="G94" s="184" t="s">
        <v>422</v>
      </c>
      <c r="H94" s="185">
        <v>95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437</v>
      </c>
    </row>
    <row r="95" spans="1:65" s="2" customFormat="1" ht="24.2" customHeight="1">
      <c r="A95" s="36"/>
      <c r="B95" s="37"/>
      <c r="C95" s="181" t="s">
        <v>382</v>
      </c>
      <c r="D95" s="181" t="s">
        <v>384</v>
      </c>
      <c r="E95" s="182" t="s">
        <v>2307</v>
      </c>
      <c r="F95" s="183" t="s">
        <v>2308</v>
      </c>
      <c r="G95" s="184" t="s">
        <v>422</v>
      </c>
      <c r="H95" s="185">
        <v>95</v>
      </c>
      <c r="I95" s="186"/>
      <c r="J95" s="187">
        <f t="shared" si="0"/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451</v>
      </c>
    </row>
    <row r="96" spans="1:65" s="2" customFormat="1" ht="16.5" customHeight="1">
      <c r="A96" s="36"/>
      <c r="B96" s="37"/>
      <c r="C96" s="181" t="s">
        <v>419</v>
      </c>
      <c r="D96" s="181" t="s">
        <v>384</v>
      </c>
      <c r="E96" s="182" t="s">
        <v>2309</v>
      </c>
      <c r="F96" s="183" t="s">
        <v>2310</v>
      </c>
      <c r="G96" s="184" t="s">
        <v>431</v>
      </c>
      <c r="H96" s="185">
        <v>12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464</v>
      </c>
    </row>
    <row r="97" spans="1:65" s="2" customFormat="1" ht="16.5" customHeight="1">
      <c r="A97" s="36"/>
      <c r="B97" s="37"/>
      <c r="C97" s="181" t="s">
        <v>428</v>
      </c>
      <c r="D97" s="181" t="s">
        <v>384</v>
      </c>
      <c r="E97" s="182" t="s">
        <v>2696</v>
      </c>
      <c r="F97" s="183" t="s">
        <v>2312</v>
      </c>
      <c r="G97" s="184" t="s">
        <v>431</v>
      </c>
      <c r="H97" s="185">
        <v>12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454</v>
      </c>
    </row>
    <row r="98" spans="1:65" s="2" customFormat="1" ht="16.5" customHeight="1">
      <c r="A98" s="36"/>
      <c r="B98" s="37"/>
      <c r="C98" s="181" t="s">
        <v>426</v>
      </c>
      <c r="D98" s="181" t="s">
        <v>384</v>
      </c>
      <c r="E98" s="182" t="s">
        <v>2313</v>
      </c>
      <c r="F98" s="183" t="s">
        <v>2314</v>
      </c>
      <c r="G98" s="184" t="s">
        <v>431</v>
      </c>
      <c r="H98" s="185">
        <v>6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486</v>
      </c>
    </row>
    <row r="99" spans="1:65" s="2" customFormat="1" ht="16.5" customHeight="1">
      <c r="A99" s="36"/>
      <c r="B99" s="37"/>
      <c r="C99" s="181" t="s">
        <v>437</v>
      </c>
      <c r="D99" s="181" t="s">
        <v>384</v>
      </c>
      <c r="E99" s="182" t="s">
        <v>2315</v>
      </c>
      <c r="F99" s="183" t="s">
        <v>2316</v>
      </c>
      <c r="G99" s="184" t="s">
        <v>431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495</v>
      </c>
    </row>
    <row r="100" spans="1:65" s="2" customFormat="1" ht="24.2" customHeight="1">
      <c r="A100" s="36"/>
      <c r="B100" s="37"/>
      <c r="C100" s="181" t="s">
        <v>443</v>
      </c>
      <c r="D100" s="181" t="s">
        <v>384</v>
      </c>
      <c r="E100" s="182" t="s">
        <v>2317</v>
      </c>
      <c r="F100" s="183" t="s">
        <v>2697</v>
      </c>
      <c r="G100" s="184" t="s">
        <v>431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505</v>
      </c>
    </row>
    <row r="101" spans="1:65" s="2" customFormat="1" ht="16.5" customHeight="1">
      <c r="A101" s="36"/>
      <c r="B101" s="37"/>
      <c r="C101" s="181" t="s">
        <v>451</v>
      </c>
      <c r="D101" s="181" t="s">
        <v>384</v>
      </c>
      <c r="E101" s="182" t="s">
        <v>2319</v>
      </c>
      <c r="F101" s="183" t="s">
        <v>2320</v>
      </c>
      <c r="G101" s="184" t="s">
        <v>431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516</v>
      </c>
    </row>
    <row r="102" spans="1:65" s="2" customFormat="1" ht="49.15" customHeight="1">
      <c r="A102" s="36"/>
      <c r="B102" s="37"/>
      <c r="C102" s="181" t="s">
        <v>457</v>
      </c>
      <c r="D102" s="181" t="s">
        <v>384</v>
      </c>
      <c r="E102" s="182" t="s">
        <v>2698</v>
      </c>
      <c r="F102" s="183" t="s">
        <v>2322</v>
      </c>
      <c r="G102" s="184" t="s">
        <v>431</v>
      </c>
      <c r="H102" s="185">
        <v>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529</v>
      </c>
    </row>
    <row r="103" spans="1:65" s="2" customFormat="1" ht="37.9" customHeight="1">
      <c r="A103" s="36"/>
      <c r="B103" s="37"/>
      <c r="C103" s="181" t="s">
        <v>464</v>
      </c>
      <c r="D103" s="181" t="s">
        <v>384</v>
      </c>
      <c r="E103" s="182" t="s">
        <v>2699</v>
      </c>
      <c r="F103" s="183" t="s">
        <v>2700</v>
      </c>
      <c r="G103" s="184" t="s">
        <v>431</v>
      </c>
      <c r="H103" s="185">
        <v>1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540</v>
      </c>
    </row>
    <row r="104" spans="1:65" s="2" customFormat="1" ht="24.2" customHeight="1">
      <c r="A104" s="36"/>
      <c r="B104" s="37"/>
      <c r="C104" s="181" t="s">
        <v>8</v>
      </c>
      <c r="D104" s="181" t="s">
        <v>384</v>
      </c>
      <c r="E104" s="182" t="s">
        <v>2325</v>
      </c>
      <c r="F104" s="183" t="s">
        <v>2326</v>
      </c>
      <c r="G104" s="184" t="s">
        <v>431</v>
      </c>
      <c r="H104" s="185">
        <v>1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556</v>
      </c>
    </row>
    <row r="105" spans="1:65" s="2" customFormat="1" ht="16.5" customHeight="1">
      <c r="A105" s="36"/>
      <c r="B105" s="37"/>
      <c r="C105" s="181" t="s">
        <v>454</v>
      </c>
      <c r="D105" s="181" t="s">
        <v>384</v>
      </c>
      <c r="E105" s="182" t="s">
        <v>2335</v>
      </c>
      <c r="F105" s="183" t="s">
        <v>2336</v>
      </c>
      <c r="G105" s="184" t="s">
        <v>431</v>
      </c>
      <c r="H105" s="185">
        <v>1</v>
      </c>
      <c r="I105" s="186"/>
      <c r="J105" s="187">
        <f t="shared" si="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468</v>
      </c>
    </row>
    <row r="106" spans="1:65" s="2" customFormat="1" ht="16.5" customHeight="1">
      <c r="A106" s="36"/>
      <c r="B106" s="37"/>
      <c r="C106" s="181" t="s">
        <v>481</v>
      </c>
      <c r="D106" s="181" t="s">
        <v>384</v>
      </c>
      <c r="E106" s="182" t="s">
        <v>2337</v>
      </c>
      <c r="F106" s="183" t="s">
        <v>2338</v>
      </c>
      <c r="G106" s="184" t="s">
        <v>431</v>
      </c>
      <c r="H106" s="185">
        <v>1</v>
      </c>
      <c r="I106" s="186"/>
      <c r="J106" s="187">
        <f t="shared" si="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577</v>
      </c>
    </row>
    <row r="107" spans="1:65" s="2" customFormat="1" ht="24.2" customHeight="1">
      <c r="A107" s="36"/>
      <c r="B107" s="37"/>
      <c r="C107" s="181" t="s">
        <v>486</v>
      </c>
      <c r="D107" s="181" t="s">
        <v>384</v>
      </c>
      <c r="E107" s="182" t="s">
        <v>2323</v>
      </c>
      <c r="F107" s="183" t="s">
        <v>2332</v>
      </c>
      <c r="G107" s="184" t="s">
        <v>431</v>
      </c>
      <c r="H107" s="185">
        <v>2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587</v>
      </c>
    </row>
    <row r="108" spans="1:65" s="2" customFormat="1" ht="33" customHeight="1">
      <c r="A108" s="36"/>
      <c r="B108" s="37"/>
      <c r="C108" s="181" t="s">
        <v>490</v>
      </c>
      <c r="D108" s="181" t="s">
        <v>384</v>
      </c>
      <c r="E108" s="182" t="s">
        <v>2701</v>
      </c>
      <c r="F108" s="183" t="s">
        <v>2328</v>
      </c>
      <c r="G108" s="184" t="s">
        <v>431</v>
      </c>
      <c r="H108" s="185">
        <v>1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598</v>
      </c>
    </row>
    <row r="109" spans="1:65" s="2" customFormat="1" ht="24.2" customHeight="1">
      <c r="A109" s="36"/>
      <c r="B109" s="37"/>
      <c r="C109" s="181" t="s">
        <v>495</v>
      </c>
      <c r="D109" s="181" t="s">
        <v>384</v>
      </c>
      <c r="E109" s="182" t="s">
        <v>2702</v>
      </c>
      <c r="F109" s="183" t="s">
        <v>2703</v>
      </c>
      <c r="G109" s="184" t="s">
        <v>431</v>
      </c>
      <c r="H109" s="185">
        <v>1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609</v>
      </c>
    </row>
    <row r="110" spans="1:65" s="2" customFormat="1" ht="33" customHeight="1">
      <c r="A110" s="36"/>
      <c r="B110" s="37"/>
      <c r="C110" s="181" t="s">
        <v>7</v>
      </c>
      <c r="D110" s="181" t="s">
        <v>384</v>
      </c>
      <c r="E110" s="182" t="s">
        <v>2339</v>
      </c>
      <c r="F110" s="183" t="s">
        <v>2340</v>
      </c>
      <c r="G110" s="184" t="s">
        <v>431</v>
      </c>
      <c r="H110" s="185">
        <v>1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615</v>
      </c>
    </row>
    <row r="111" spans="1:65" s="2" customFormat="1" ht="24.2" customHeight="1">
      <c r="A111" s="36"/>
      <c r="B111" s="37"/>
      <c r="C111" s="181" t="s">
        <v>505</v>
      </c>
      <c r="D111" s="181" t="s">
        <v>384</v>
      </c>
      <c r="E111" s="182" t="s">
        <v>2007</v>
      </c>
      <c r="F111" s="183" t="s">
        <v>2008</v>
      </c>
      <c r="G111" s="184" t="s">
        <v>422</v>
      </c>
      <c r="H111" s="185">
        <v>80</v>
      </c>
      <c r="I111" s="186"/>
      <c r="J111" s="187">
        <f t="shared" si="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622</v>
      </c>
    </row>
    <row r="112" spans="1:65" s="2" customFormat="1" ht="78" customHeight="1">
      <c r="A112" s="36"/>
      <c r="B112" s="37"/>
      <c r="C112" s="181" t="s">
        <v>510</v>
      </c>
      <c r="D112" s="181" t="s">
        <v>384</v>
      </c>
      <c r="E112" s="182" t="s">
        <v>2341</v>
      </c>
      <c r="F112" s="183" t="s">
        <v>2342</v>
      </c>
      <c r="G112" s="184" t="s">
        <v>422</v>
      </c>
      <c r="H112" s="185">
        <v>80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628</v>
      </c>
    </row>
    <row r="113" spans="1:65" s="12" customFormat="1" ht="25.9" customHeight="1">
      <c r="B113" s="165"/>
      <c r="C113" s="166"/>
      <c r="D113" s="167" t="s">
        <v>75</v>
      </c>
      <c r="E113" s="168" t="s">
        <v>2343</v>
      </c>
      <c r="F113" s="168" t="s">
        <v>2344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SUM(P114:P130)</f>
        <v>0</v>
      </c>
      <c r="Q113" s="173"/>
      <c r="R113" s="174">
        <f>SUM(R114:R130)</f>
        <v>0</v>
      </c>
      <c r="S113" s="173"/>
      <c r="T113" s="175">
        <f>SUM(T114:T130)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SUM(BK114:BK130)</f>
        <v>0</v>
      </c>
    </row>
    <row r="114" spans="1:65" s="2" customFormat="1" ht="24.2" customHeight="1">
      <c r="A114" s="36"/>
      <c r="B114" s="37"/>
      <c r="C114" s="181" t="s">
        <v>516</v>
      </c>
      <c r="D114" s="181" t="s">
        <v>384</v>
      </c>
      <c r="E114" s="182" t="s">
        <v>2345</v>
      </c>
      <c r="F114" s="183" t="s">
        <v>2346</v>
      </c>
      <c r="G114" s="184" t="s">
        <v>431</v>
      </c>
      <c r="H114" s="185">
        <v>5</v>
      </c>
      <c r="I114" s="186"/>
      <c r="J114" s="187">
        <f t="shared" ref="J114:J130" si="10">ROUND(I114*H114,2)</f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ref="P114:P130" si="11">O114*H114</f>
        <v>0</v>
      </c>
      <c r="Q114" s="190">
        <v>0</v>
      </c>
      <c r="R114" s="190">
        <f t="shared" ref="R114:R130" si="12">Q114*H114</f>
        <v>0</v>
      </c>
      <c r="S114" s="190">
        <v>0</v>
      </c>
      <c r="T114" s="191">
        <f t="shared" ref="T114:T130" si="1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ref="BE114:BE130" si="14">IF(N114="základní",J114,0)</f>
        <v>0</v>
      </c>
      <c r="BF114" s="193">
        <f t="shared" ref="BF114:BF130" si="15">IF(N114="snížená",J114,0)</f>
        <v>0</v>
      </c>
      <c r="BG114" s="193">
        <f t="shared" ref="BG114:BG130" si="16">IF(N114="zákl. přenesená",J114,0)</f>
        <v>0</v>
      </c>
      <c r="BH114" s="193">
        <f t="shared" ref="BH114:BH130" si="17">IF(N114="sníž. přenesená",J114,0)</f>
        <v>0</v>
      </c>
      <c r="BI114" s="193">
        <f t="shared" ref="BI114:BI130" si="18">IF(N114="nulová",J114,0)</f>
        <v>0</v>
      </c>
      <c r="BJ114" s="19" t="s">
        <v>83</v>
      </c>
      <c r="BK114" s="193">
        <f t="shared" ref="BK114:BK130" si="19">ROUND(I114*H114,2)</f>
        <v>0</v>
      </c>
      <c r="BL114" s="19" t="s">
        <v>389</v>
      </c>
      <c r="BM114" s="192" t="s">
        <v>634</v>
      </c>
    </row>
    <row r="115" spans="1:65" s="2" customFormat="1" ht="24.2" customHeight="1">
      <c r="A115" s="36"/>
      <c r="B115" s="37"/>
      <c r="C115" s="181" t="s">
        <v>523</v>
      </c>
      <c r="D115" s="181" t="s">
        <v>384</v>
      </c>
      <c r="E115" s="182" t="s">
        <v>2704</v>
      </c>
      <c r="F115" s="183" t="s">
        <v>2705</v>
      </c>
      <c r="G115" s="184" t="s">
        <v>431</v>
      </c>
      <c r="H115" s="185">
        <v>4</v>
      </c>
      <c r="I115" s="186"/>
      <c r="J115" s="187">
        <f t="shared" si="1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640</v>
      </c>
    </row>
    <row r="116" spans="1:65" s="2" customFormat="1" ht="24.2" customHeight="1">
      <c r="A116" s="36"/>
      <c r="B116" s="37"/>
      <c r="C116" s="181" t="s">
        <v>529</v>
      </c>
      <c r="D116" s="181" t="s">
        <v>384</v>
      </c>
      <c r="E116" s="182" t="s">
        <v>2347</v>
      </c>
      <c r="F116" s="183" t="s">
        <v>2348</v>
      </c>
      <c r="G116" s="184" t="s">
        <v>431</v>
      </c>
      <c r="H116" s="185">
        <v>1</v>
      </c>
      <c r="I116" s="186"/>
      <c r="J116" s="187">
        <f t="shared" si="1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647</v>
      </c>
    </row>
    <row r="117" spans="1:65" s="2" customFormat="1" ht="16.5" customHeight="1">
      <c r="A117" s="36"/>
      <c r="B117" s="37"/>
      <c r="C117" s="181" t="s">
        <v>534</v>
      </c>
      <c r="D117" s="181" t="s">
        <v>384</v>
      </c>
      <c r="E117" s="182" t="s">
        <v>2350</v>
      </c>
      <c r="F117" s="183" t="s">
        <v>2351</v>
      </c>
      <c r="G117" s="184" t="s">
        <v>431</v>
      </c>
      <c r="H117" s="185">
        <v>5</v>
      </c>
      <c r="I117" s="186"/>
      <c r="J117" s="187">
        <f t="shared" si="1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653</v>
      </c>
    </row>
    <row r="118" spans="1:65" s="2" customFormat="1" ht="24.2" customHeight="1">
      <c r="A118" s="36"/>
      <c r="B118" s="37"/>
      <c r="C118" s="181" t="s">
        <v>540</v>
      </c>
      <c r="D118" s="181" t="s">
        <v>384</v>
      </c>
      <c r="E118" s="182" t="s">
        <v>2706</v>
      </c>
      <c r="F118" s="183" t="s">
        <v>2707</v>
      </c>
      <c r="G118" s="184" t="s">
        <v>431</v>
      </c>
      <c r="H118" s="185">
        <v>4</v>
      </c>
      <c r="I118" s="186"/>
      <c r="J118" s="187">
        <f t="shared" si="1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659</v>
      </c>
    </row>
    <row r="119" spans="1:65" s="2" customFormat="1" ht="16.5" customHeight="1">
      <c r="A119" s="36"/>
      <c r="B119" s="37"/>
      <c r="C119" s="181" t="s">
        <v>549</v>
      </c>
      <c r="D119" s="181" t="s">
        <v>384</v>
      </c>
      <c r="E119" s="182" t="s">
        <v>2708</v>
      </c>
      <c r="F119" s="183" t="s">
        <v>2709</v>
      </c>
      <c r="G119" s="184" t="s">
        <v>431</v>
      </c>
      <c r="H119" s="185">
        <v>4</v>
      </c>
      <c r="I119" s="186"/>
      <c r="J119" s="187">
        <f t="shared" si="1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667</v>
      </c>
    </row>
    <row r="120" spans="1:65" s="2" customFormat="1" ht="16.5" customHeight="1">
      <c r="A120" s="36"/>
      <c r="B120" s="37"/>
      <c r="C120" s="181" t="s">
        <v>556</v>
      </c>
      <c r="D120" s="181" t="s">
        <v>384</v>
      </c>
      <c r="E120" s="182" t="s">
        <v>2352</v>
      </c>
      <c r="F120" s="183" t="s">
        <v>2353</v>
      </c>
      <c r="G120" s="184" t="s">
        <v>431</v>
      </c>
      <c r="H120" s="185">
        <v>5</v>
      </c>
      <c r="I120" s="186"/>
      <c r="J120" s="187">
        <f t="shared" si="1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674</v>
      </c>
    </row>
    <row r="121" spans="1:65" s="2" customFormat="1" ht="24.2" customHeight="1">
      <c r="A121" s="36"/>
      <c r="B121" s="37"/>
      <c r="C121" s="181" t="s">
        <v>561</v>
      </c>
      <c r="D121" s="181" t="s">
        <v>384</v>
      </c>
      <c r="E121" s="182" t="s">
        <v>2354</v>
      </c>
      <c r="F121" s="183" t="s">
        <v>2355</v>
      </c>
      <c r="G121" s="184" t="s">
        <v>431</v>
      </c>
      <c r="H121" s="185">
        <v>1</v>
      </c>
      <c r="I121" s="186"/>
      <c r="J121" s="187">
        <f t="shared" si="1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682</v>
      </c>
    </row>
    <row r="122" spans="1:65" s="2" customFormat="1" ht="16.5" customHeight="1">
      <c r="A122" s="36"/>
      <c r="B122" s="37"/>
      <c r="C122" s="181" t="s">
        <v>468</v>
      </c>
      <c r="D122" s="181" t="s">
        <v>384</v>
      </c>
      <c r="E122" s="182" t="s">
        <v>2119</v>
      </c>
      <c r="F122" s="183" t="s">
        <v>2120</v>
      </c>
      <c r="G122" s="184" t="s">
        <v>422</v>
      </c>
      <c r="H122" s="185">
        <v>140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690</v>
      </c>
    </row>
    <row r="123" spans="1:65" s="2" customFormat="1" ht="21.75" customHeight="1">
      <c r="A123" s="36"/>
      <c r="B123" s="37"/>
      <c r="C123" s="181" t="s">
        <v>571</v>
      </c>
      <c r="D123" s="181" t="s">
        <v>384</v>
      </c>
      <c r="E123" s="182" t="s">
        <v>2356</v>
      </c>
      <c r="F123" s="183" t="s">
        <v>2357</v>
      </c>
      <c r="G123" s="184" t="s">
        <v>422</v>
      </c>
      <c r="H123" s="185">
        <v>140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701</v>
      </c>
    </row>
    <row r="124" spans="1:65" s="2" customFormat="1" ht="16.5" customHeight="1">
      <c r="A124" s="36"/>
      <c r="B124" s="37"/>
      <c r="C124" s="181" t="s">
        <v>577</v>
      </c>
      <c r="D124" s="181" t="s">
        <v>384</v>
      </c>
      <c r="E124" s="182" t="s">
        <v>1961</v>
      </c>
      <c r="F124" s="183" t="s">
        <v>1962</v>
      </c>
      <c r="G124" s="184" t="s">
        <v>422</v>
      </c>
      <c r="H124" s="185">
        <v>20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710</v>
      </c>
    </row>
    <row r="125" spans="1:65" s="2" customFormat="1" ht="16.5" customHeight="1">
      <c r="A125" s="36"/>
      <c r="B125" s="37"/>
      <c r="C125" s="181" t="s">
        <v>582</v>
      </c>
      <c r="D125" s="181" t="s">
        <v>384</v>
      </c>
      <c r="E125" s="182" t="s">
        <v>1963</v>
      </c>
      <c r="F125" s="183" t="s">
        <v>1964</v>
      </c>
      <c r="G125" s="184" t="s">
        <v>422</v>
      </c>
      <c r="H125" s="185">
        <v>20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722</v>
      </c>
    </row>
    <row r="126" spans="1:65" s="2" customFormat="1" ht="16.5" customHeight="1">
      <c r="A126" s="36"/>
      <c r="B126" s="37"/>
      <c r="C126" s="181" t="s">
        <v>587</v>
      </c>
      <c r="D126" s="181" t="s">
        <v>384</v>
      </c>
      <c r="E126" s="182" t="s">
        <v>2696</v>
      </c>
      <c r="F126" s="183" t="s">
        <v>2312</v>
      </c>
      <c r="G126" s="184" t="s">
        <v>431</v>
      </c>
      <c r="H126" s="185">
        <v>20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730</v>
      </c>
    </row>
    <row r="127" spans="1:65" s="2" customFormat="1" ht="33" customHeight="1">
      <c r="A127" s="36"/>
      <c r="B127" s="37"/>
      <c r="C127" s="181" t="s">
        <v>593</v>
      </c>
      <c r="D127" s="181" t="s">
        <v>384</v>
      </c>
      <c r="E127" s="182" t="s">
        <v>2358</v>
      </c>
      <c r="F127" s="183" t="s">
        <v>2328</v>
      </c>
      <c r="G127" s="184" t="s">
        <v>431</v>
      </c>
      <c r="H127" s="185">
        <v>10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740</v>
      </c>
    </row>
    <row r="128" spans="1:65" s="2" customFormat="1" ht="33" customHeight="1">
      <c r="A128" s="36"/>
      <c r="B128" s="37"/>
      <c r="C128" s="181" t="s">
        <v>598</v>
      </c>
      <c r="D128" s="181" t="s">
        <v>384</v>
      </c>
      <c r="E128" s="182" t="s">
        <v>2359</v>
      </c>
      <c r="F128" s="183" t="s">
        <v>2330</v>
      </c>
      <c r="G128" s="184" t="s">
        <v>431</v>
      </c>
      <c r="H128" s="185">
        <v>10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751</v>
      </c>
    </row>
    <row r="129" spans="1:65" s="2" customFormat="1" ht="16.5" customHeight="1">
      <c r="A129" s="36"/>
      <c r="B129" s="37"/>
      <c r="C129" s="181" t="s">
        <v>604</v>
      </c>
      <c r="D129" s="181" t="s">
        <v>384</v>
      </c>
      <c r="E129" s="182" t="s">
        <v>2125</v>
      </c>
      <c r="F129" s="183" t="s">
        <v>2126</v>
      </c>
      <c r="G129" s="184" t="s">
        <v>422</v>
      </c>
      <c r="H129" s="185">
        <v>115</v>
      </c>
      <c r="I129" s="186"/>
      <c r="J129" s="187">
        <f t="shared" si="10"/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762</v>
      </c>
    </row>
    <row r="130" spans="1:65" s="2" customFormat="1" ht="78" customHeight="1">
      <c r="A130" s="36"/>
      <c r="B130" s="37"/>
      <c r="C130" s="181" t="s">
        <v>609</v>
      </c>
      <c r="D130" s="181" t="s">
        <v>384</v>
      </c>
      <c r="E130" s="182" t="s">
        <v>2127</v>
      </c>
      <c r="F130" s="183" t="s">
        <v>2128</v>
      </c>
      <c r="G130" s="184" t="s">
        <v>422</v>
      </c>
      <c r="H130" s="185">
        <v>115</v>
      </c>
      <c r="I130" s="186"/>
      <c r="J130" s="187">
        <f t="shared" si="10"/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773</v>
      </c>
    </row>
    <row r="131" spans="1:65" s="12" customFormat="1" ht="25.9" customHeight="1">
      <c r="B131" s="165"/>
      <c r="C131" s="166"/>
      <c r="D131" s="167" t="s">
        <v>75</v>
      </c>
      <c r="E131" s="168" t="s">
        <v>2361</v>
      </c>
      <c r="F131" s="168" t="s">
        <v>2362</v>
      </c>
      <c r="G131" s="166"/>
      <c r="H131" s="166"/>
      <c r="I131" s="169"/>
      <c r="J131" s="170">
        <f>BK131</f>
        <v>0</v>
      </c>
      <c r="K131" s="166"/>
      <c r="L131" s="171"/>
      <c r="M131" s="172"/>
      <c r="N131" s="173"/>
      <c r="O131" s="173"/>
      <c r="P131" s="174">
        <f>SUM(P132:P145)</f>
        <v>0</v>
      </c>
      <c r="Q131" s="173"/>
      <c r="R131" s="174">
        <f>SUM(R132:R145)</f>
        <v>0</v>
      </c>
      <c r="S131" s="173"/>
      <c r="T131" s="175">
        <f>SUM(T132:T145)</f>
        <v>0</v>
      </c>
      <c r="AR131" s="176" t="s">
        <v>83</v>
      </c>
      <c r="AT131" s="177" t="s">
        <v>75</v>
      </c>
      <c r="AU131" s="177" t="s">
        <v>76</v>
      </c>
      <c r="AY131" s="176" t="s">
        <v>381</v>
      </c>
      <c r="BK131" s="178">
        <f>SUM(BK132:BK145)</f>
        <v>0</v>
      </c>
    </row>
    <row r="132" spans="1:65" s="2" customFormat="1" ht="16.5" customHeight="1">
      <c r="A132" s="36"/>
      <c r="B132" s="37"/>
      <c r="C132" s="181" t="s">
        <v>612</v>
      </c>
      <c r="D132" s="181" t="s">
        <v>384</v>
      </c>
      <c r="E132" s="182" t="s">
        <v>2119</v>
      </c>
      <c r="F132" s="183" t="s">
        <v>2120</v>
      </c>
      <c r="G132" s="184" t="s">
        <v>422</v>
      </c>
      <c r="H132" s="185">
        <v>25</v>
      </c>
      <c r="I132" s="186"/>
      <c r="J132" s="187">
        <f t="shared" ref="J132:J145" si="20"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 t="shared" ref="P132:P145" si="21">O132*H132</f>
        <v>0</v>
      </c>
      <c r="Q132" s="190">
        <v>0</v>
      </c>
      <c r="R132" s="190">
        <f t="shared" ref="R132:R145" si="22">Q132*H132</f>
        <v>0</v>
      </c>
      <c r="S132" s="190">
        <v>0</v>
      </c>
      <c r="T132" s="191">
        <f t="shared" ref="T132:T145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ref="BE132:BE145" si="24">IF(N132="základní",J132,0)</f>
        <v>0</v>
      </c>
      <c r="BF132" s="193">
        <f t="shared" ref="BF132:BF145" si="25">IF(N132="snížená",J132,0)</f>
        <v>0</v>
      </c>
      <c r="BG132" s="193">
        <f t="shared" ref="BG132:BG145" si="26">IF(N132="zákl. přenesená",J132,0)</f>
        <v>0</v>
      </c>
      <c r="BH132" s="193">
        <f t="shared" ref="BH132:BH145" si="27">IF(N132="sníž. přenesená",J132,0)</f>
        <v>0</v>
      </c>
      <c r="BI132" s="193">
        <f t="shared" ref="BI132:BI145" si="28">IF(N132="nulová",J132,0)</f>
        <v>0</v>
      </c>
      <c r="BJ132" s="19" t="s">
        <v>83</v>
      </c>
      <c r="BK132" s="193">
        <f t="shared" ref="BK132:BK145" si="29">ROUND(I132*H132,2)</f>
        <v>0</v>
      </c>
      <c r="BL132" s="19" t="s">
        <v>389</v>
      </c>
      <c r="BM132" s="192" t="s">
        <v>786</v>
      </c>
    </row>
    <row r="133" spans="1:65" s="2" customFormat="1" ht="24.2" customHeight="1">
      <c r="A133" s="36"/>
      <c r="B133" s="37"/>
      <c r="C133" s="181" t="s">
        <v>615</v>
      </c>
      <c r="D133" s="181" t="s">
        <v>384</v>
      </c>
      <c r="E133" s="182" t="s">
        <v>2307</v>
      </c>
      <c r="F133" s="183" t="s">
        <v>2308</v>
      </c>
      <c r="G133" s="184" t="s">
        <v>422</v>
      </c>
      <c r="H133" s="185">
        <v>25</v>
      </c>
      <c r="I133" s="186"/>
      <c r="J133" s="187">
        <f t="shared" si="20"/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797</v>
      </c>
    </row>
    <row r="134" spans="1:65" s="2" customFormat="1" ht="16.5" customHeight="1">
      <c r="A134" s="36"/>
      <c r="B134" s="37"/>
      <c r="C134" s="181" t="s">
        <v>619</v>
      </c>
      <c r="D134" s="181" t="s">
        <v>384</v>
      </c>
      <c r="E134" s="182" t="s">
        <v>2363</v>
      </c>
      <c r="F134" s="183" t="s">
        <v>2364</v>
      </c>
      <c r="G134" s="184" t="s">
        <v>422</v>
      </c>
      <c r="H134" s="185">
        <v>5</v>
      </c>
      <c r="I134" s="186"/>
      <c r="J134" s="187">
        <f t="shared" si="20"/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808</v>
      </c>
    </row>
    <row r="135" spans="1:65" s="2" customFormat="1" ht="44.25" customHeight="1">
      <c r="A135" s="36"/>
      <c r="B135" s="37"/>
      <c r="C135" s="181" t="s">
        <v>622</v>
      </c>
      <c r="D135" s="181" t="s">
        <v>384</v>
      </c>
      <c r="E135" s="182" t="s">
        <v>2365</v>
      </c>
      <c r="F135" s="183" t="s">
        <v>2366</v>
      </c>
      <c r="G135" s="184" t="s">
        <v>422</v>
      </c>
      <c r="H135" s="185">
        <v>5</v>
      </c>
      <c r="I135" s="186"/>
      <c r="J135" s="187">
        <f t="shared" si="20"/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817</v>
      </c>
    </row>
    <row r="136" spans="1:65" s="2" customFormat="1" ht="49.15" customHeight="1">
      <c r="A136" s="36"/>
      <c r="B136" s="37"/>
      <c r="C136" s="181" t="s">
        <v>625</v>
      </c>
      <c r="D136" s="181" t="s">
        <v>384</v>
      </c>
      <c r="E136" s="182" t="s">
        <v>2367</v>
      </c>
      <c r="F136" s="183" t="s">
        <v>2368</v>
      </c>
      <c r="G136" s="184" t="s">
        <v>431</v>
      </c>
      <c r="H136" s="185">
        <v>1</v>
      </c>
      <c r="I136" s="186"/>
      <c r="J136" s="187">
        <f t="shared" si="2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829</v>
      </c>
    </row>
    <row r="137" spans="1:65" s="2" customFormat="1" ht="49.15" customHeight="1">
      <c r="A137" s="36"/>
      <c r="B137" s="37"/>
      <c r="C137" s="181" t="s">
        <v>628</v>
      </c>
      <c r="D137" s="181" t="s">
        <v>384</v>
      </c>
      <c r="E137" s="182" t="s">
        <v>2369</v>
      </c>
      <c r="F137" s="183" t="s">
        <v>2710</v>
      </c>
      <c r="G137" s="184" t="s">
        <v>431</v>
      </c>
      <c r="H137" s="185">
        <v>1</v>
      </c>
      <c r="I137" s="186"/>
      <c r="J137" s="187">
        <f t="shared" si="20"/>
        <v>0</v>
      </c>
      <c r="K137" s="183" t="s">
        <v>1956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845</v>
      </c>
    </row>
    <row r="138" spans="1:65" s="2" customFormat="1" ht="44.25" customHeight="1">
      <c r="A138" s="36"/>
      <c r="B138" s="37"/>
      <c r="C138" s="181" t="s">
        <v>631</v>
      </c>
      <c r="D138" s="181" t="s">
        <v>384</v>
      </c>
      <c r="E138" s="182" t="s">
        <v>2371</v>
      </c>
      <c r="F138" s="183" t="s">
        <v>2372</v>
      </c>
      <c r="G138" s="184" t="s">
        <v>431</v>
      </c>
      <c r="H138" s="185">
        <v>1</v>
      </c>
      <c r="I138" s="186"/>
      <c r="J138" s="187">
        <f t="shared" si="20"/>
        <v>0</v>
      </c>
      <c r="K138" s="183" t="s">
        <v>1956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855</v>
      </c>
    </row>
    <row r="139" spans="1:65" s="2" customFormat="1" ht="55.5" customHeight="1">
      <c r="A139" s="36"/>
      <c r="B139" s="37"/>
      <c r="C139" s="181" t="s">
        <v>634</v>
      </c>
      <c r="D139" s="181" t="s">
        <v>384</v>
      </c>
      <c r="E139" s="182" t="s">
        <v>2373</v>
      </c>
      <c r="F139" s="183" t="s">
        <v>2374</v>
      </c>
      <c r="G139" s="184" t="s">
        <v>431</v>
      </c>
      <c r="H139" s="185">
        <v>1</v>
      </c>
      <c r="I139" s="186"/>
      <c r="J139" s="187">
        <f t="shared" si="20"/>
        <v>0</v>
      </c>
      <c r="K139" s="183" t="s">
        <v>1956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866</v>
      </c>
    </row>
    <row r="140" spans="1:65" s="2" customFormat="1" ht="24.2" customHeight="1">
      <c r="A140" s="36"/>
      <c r="B140" s="37"/>
      <c r="C140" s="181" t="s">
        <v>637</v>
      </c>
      <c r="D140" s="181" t="s">
        <v>384</v>
      </c>
      <c r="E140" s="182" t="s">
        <v>2380</v>
      </c>
      <c r="F140" s="183" t="s">
        <v>2381</v>
      </c>
      <c r="G140" s="184" t="s">
        <v>431</v>
      </c>
      <c r="H140" s="185">
        <v>1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883</v>
      </c>
    </row>
    <row r="141" spans="1:65" s="2" customFormat="1" ht="55.5" customHeight="1">
      <c r="A141" s="36"/>
      <c r="B141" s="37"/>
      <c r="C141" s="181" t="s">
        <v>640</v>
      </c>
      <c r="D141" s="181" t="s">
        <v>384</v>
      </c>
      <c r="E141" s="182" t="s">
        <v>2382</v>
      </c>
      <c r="F141" s="183" t="s">
        <v>2383</v>
      </c>
      <c r="G141" s="184" t="s">
        <v>431</v>
      </c>
      <c r="H141" s="185">
        <v>1</v>
      </c>
      <c r="I141" s="186"/>
      <c r="J141" s="187">
        <f t="shared" si="2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895</v>
      </c>
    </row>
    <row r="142" spans="1:65" s="2" customFormat="1" ht="24.2" customHeight="1">
      <c r="A142" s="36"/>
      <c r="B142" s="37"/>
      <c r="C142" s="181" t="s">
        <v>644</v>
      </c>
      <c r="D142" s="181" t="s">
        <v>384</v>
      </c>
      <c r="E142" s="182" t="s">
        <v>2007</v>
      </c>
      <c r="F142" s="183" t="s">
        <v>2008</v>
      </c>
      <c r="G142" s="184" t="s">
        <v>422</v>
      </c>
      <c r="H142" s="185">
        <v>20</v>
      </c>
      <c r="I142" s="186"/>
      <c r="J142" s="187">
        <f t="shared" si="20"/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906</v>
      </c>
    </row>
    <row r="143" spans="1:65" s="2" customFormat="1" ht="78" customHeight="1">
      <c r="A143" s="36"/>
      <c r="B143" s="37"/>
      <c r="C143" s="181" t="s">
        <v>647</v>
      </c>
      <c r="D143" s="181" t="s">
        <v>384</v>
      </c>
      <c r="E143" s="182" t="s">
        <v>2341</v>
      </c>
      <c r="F143" s="183" t="s">
        <v>2342</v>
      </c>
      <c r="G143" s="184" t="s">
        <v>422</v>
      </c>
      <c r="H143" s="185">
        <v>20</v>
      </c>
      <c r="I143" s="186"/>
      <c r="J143" s="187">
        <f t="shared" si="20"/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83</v>
      </c>
      <c r="BK143" s="193">
        <f t="shared" si="29"/>
        <v>0</v>
      </c>
      <c r="BL143" s="19" t="s">
        <v>389</v>
      </c>
      <c r="BM143" s="192" t="s">
        <v>922</v>
      </c>
    </row>
    <row r="144" spans="1:65" s="2" customFormat="1" ht="16.5" customHeight="1">
      <c r="A144" s="36"/>
      <c r="B144" s="37"/>
      <c r="C144" s="181" t="s">
        <v>650</v>
      </c>
      <c r="D144" s="181" t="s">
        <v>384</v>
      </c>
      <c r="E144" s="182" t="s">
        <v>2384</v>
      </c>
      <c r="F144" s="183" t="s">
        <v>2048</v>
      </c>
      <c r="G144" s="184" t="s">
        <v>607</v>
      </c>
      <c r="H144" s="185">
        <v>1</v>
      </c>
      <c r="I144" s="186"/>
      <c r="J144" s="187">
        <f t="shared" si="20"/>
        <v>0</v>
      </c>
      <c r="K144" s="183" t="s">
        <v>1956</v>
      </c>
      <c r="L144" s="41"/>
      <c r="M144" s="188" t="s">
        <v>19</v>
      </c>
      <c r="N144" s="189" t="s">
        <v>47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83</v>
      </c>
      <c r="BK144" s="193">
        <f t="shared" si="29"/>
        <v>0</v>
      </c>
      <c r="BL144" s="19" t="s">
        <v>389</v>
      </c>
      <c r="BM144" s="192" t="s">
        <v>930</v>
      </c>
    </row>
    <row r="145" spans="1:65" s="2" customFormat="1" ht="24.2" customHeight="1">
      <c r="A145" s="36"/>
      <c r="B145" s="37"/>
      <c r="C145" s="181" t="s">
        <v>653</v>
      </c>
      <c r="D145" s="181" t="s">
        <v>384</v>
      </c>
      <c r="E145" s="182" t="s">
        <v>2385</v>
      </c>
      <c r="F145" s="183" t="s">
        <v>2386</v>
      </c>
      <c r="G145" s="184" t="s">
        <v>431</v>
      </c>
      <c r="H145" s="185">
        <v>1</v>
      </c>
      <c r="I145" s="186"/>
      <c r="J145" s="187">
        <f t="shared" si="20"/>
        <v>0</v>
      </c>
      <c r="K145" s="183" t="s">
        <v>1956</v>
      </c>
      <c r="L145" s="41"/>
      <c r="M145" s="248" t="s">
        <v>19</v>
      </c>
      <c r="N145" s="249" t="s">
        <v>47</v>
      </c>
      <c r="O145" s="250"/>
      <c r="P145" s="251">
        <f t="shared" si="21"/>
        <v>0</v>
      </c>
      <c r="Q145" s="251">
        <v>0</v>
      </c>
      <c r="R145" s="251">
        <f t="shared" si="22"/>
        <v>0</v>
      </c>
      <c r="S145" s="251">
        <v>0</v>
      </c>
      <c r="T145" s="252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83</v>
      </c>
      <c r="BK145" s="193">
        <f t="shared" si="29"/>
        <v>0</v>
      </c>
      <c r="BL145" s="19" t="s">
        <v>389</v>
      </c>
      <c r="BM145" s="192" t="s">
        <v>938</v>
      </c>
    </row>
    <row r="146" spans="1:65" s="2" customFormat="1" ht="6.95" customHeight="1">
      <c r="A146" s="36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41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sheetProtection algorithmName="SHA-512" hashValue="pbilTivcHAHpLJImuJ7ovXGkUTLX5sSWYKH1c58gcmQMbmRTKFK5DBXBCVWzblx0qzV6p0njkGVAX1ymtz+KIQ==" saltValue="XOgUzWxXg20Grstsog+p904axEB9GaycYghKPnUYu7jzOlbZQvsPBRXDZeCgmOKL1pcRTVImEU7WIqyi6kT3rA==" spinCount="100000" sheet="1" objects="1" scenarios="1" formatColumns="0" formatRows="0" autoFilter="0"/>
  <autoFilter ref="C87:K14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145</v>
      </c>
      <c r="AZ2" s="110" t="s">
        <v>311</v>
      </c>
      <c r="BA2" s="110" t="s">
        <v>19</v>
      </c>
      <c r="BB2" s="110" t="s">
        <v>19</v>
      </c>
      <c r="BC2" s="110" t="s">
        <v>2711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313</v>
      </c>
      <c r="BA3" s="110" t="s">
        <v>19</v>
      </c>
      <c r="BB3" s="110" t="s">
        <v>19</v>
      </c>
      <c r="BC3" s="110" t="s">
        <v>2712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2389</v>
      </c>
      <c r="BA4" s="110" t="s">
        <v>19</v>
      </c>
      <c r="BB4" s="110" t="s">
        <v>19</v>
      </c>
      <c r="BC4" s="110" t="s">
        <v>2713</v>
      </c>
      <c r="BD4" s="110" t="s">
        <v>85</v>
      </c>
    </row>
    <row r="5" spans="1:56" s="1" customFormat="1" ht="6.95" customHeight="1">
      <c r="B5" s="22"/>
      <c r="L5" s="22"/>
      <c r="AZ5" s="110" t="s">
        <v>320</v>
      </c>
      <c r="BA5" s="110" t="s">
        <v>19</v>
      </c>
      <c r="BB5" s="110" t="s">
        <v>19</v>
      </c>
      <c r="BC5" s="110" t="s">
        <v>2714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322</v>
      </c>
      <c r="BA6" s="110" t="s">
        <v>19</v>
      </c>
      <c r="BB6" s="110" t="s">
        <v>19</v>
      </c>
      <c r="BC6" s="110" t="s">
        <v>2715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325</v>
      </c>
      <c r="BA7" s="110" t="s">
        <v>19</v>
      </c>
      <c r="BB7" s="110" t="s">
        <v>19</v>
      </c>
      <c r="BC7" s="110" t="s">
        <v>2716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328</v>
      </c>
      <c r="BA8" s="110" t="s">
        <v>19</v>
      </c>
      <c r="BB8" s="110" t="s">
        <v>19</v>
      </c>
      <c r="BC8" s="110" t="s">
        <v>2717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331</v>
      </c>
      <c r="BA9" s="110" t="s">
        <v>19</v>
      </c>
      <c r="BB9" s="110" t="s">
        <v>19</v>
      </c>
      <c r="BC9" s="110" t="s">
        <v>2719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334</v>
      </c>
      <c r="BA10" s="110" t="s">
        <v>19</v>
      </c>
      <c r="BB10" s="110" t="s">
        <v>19</v>
      </c>
      <c r="BC10" s="110" t="s">
        <v>2720</v>
      </c>
      <c r="BD10" s="110" t="s">
        <v>85</v>
      </c>
    </row>
    <row r="11" spans="1:56" s="2" customFormat="1" ht="16.5" customHeight="1">
      <c r="A11" s="36"/>
      <c r="B11" s="41"/>
      <c r="C11" s="36"/>
      <c r="D11" s="36"/>
      <c r="E11" s="413" t="s">
        <v>2721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2400</v>
      </c>
      <c r="BA11" s="110" t="s">
        <v>19</v>
      </c>
      <c r="BB11" s="110" t="s">
        <v>19</v>
      </c>
      <c r="BC11" s="110" t="s">
        <v>2722</v>
      </c>
      <c r="BD11" s="110" t="s">
        <v>85</v>
      </c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340</v>
      </c>
      <c r="BA12" s="110" t="s">
        <v>19</v>
      </c>
      <c r="BB12" s="110" t="s">
        <v>19</v>
      </c>
      <c r="BC12" s="110" t="s">
        <v>2723</v>
      </c>
      <c r="BD12" s="110" t="s">
        <v>85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ROUND((SUM(BE101:BE365)),  2)</f>
        <v>0</v>
      </c>
      <c r="G35" s="36"/>
      <c r="H35" s="36"/>
      <c r="I35" s="127">
        <v>0.21</v>
      </c>
      <c r="J35" s="126">
        <f>ROUND(((SUM(BE101:BE365))*I35),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ROUND((SUM(BF101:BF365)),  2)</f>
        <v>0</v>
      </c>
      <c r="G36" s="36"/>
      <c r="H36" s="36"/>
      <c r="I36" s="127">
        <v>0.15</v>
      </c>
      <c r="J36" s="126">
        <f>ROUND(((SUM(BF101:BF365))*I36),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ROUND((SUM(BG101:BG365)),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ROUND((SUM(BH101:BH365)),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ROUND((SUM(BI101:BI365)),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J122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J126</f>
        <v>0</v>
      </c>
      <c r="K67" s="99"/>
      <c r="L67" s="153"/>
    </row>
    <row r="68" spans="1:31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J128</f>
        <v>0</v>
      </c>
      <c r="K68" s="144"/>
      <c r="L68" s="148"/>
    </row>
    <row r="69" spans="1:31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J129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355</v>
      </c>
      <c r="E70" s="151"/>
      <c r="F70" s="151"/>
      <c r="G70" s="151"/>
      <c r="H70" s="151"/>
      <c r="I70" s="151"/>
      <c r="J70" s="152">
        <f>J165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356</v>
      </c>
      <c r="E71" s="151"/>
      <c r="F71" s="151"/>
      <c r="G71" s="151"/>
      <c r="H71" s="151"/>
      <c r="I71" s="151"/>
      <c r="J71" s="152">
        <f>J173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357</v>
      </c>
      <c r="E72" s="151"/>
      <c r="F72" s="151"/>
      <c r="G72" s="151"/>
      <c r="H72" s="151"/>
      <c r="I72" s="151"/>
      <c r="J72" s="152">
        <f>J239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J252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359</v>
      </c>
      <c r="E74" s="151"/>
      <c r="F74" s="151"/>
      <c r="G74" s="151"/>
      <c r="H74" s="151"/>
      <c r="I74" s="151"/>
      <c r="J74" s="152">
        <f>J271</f>
        <v>0</v>
      </c>
      <c r="K74" s="99"/>
      <c r="L74" s="153"/>
    </row>
    <row r="75" spans="1:31" s="10" customFormat="1" ht="19.899999999999999" customHeight="1">
      <c r="B75" s="149"/>
      <c r="C75" s="99"/>
      <c r="D75" s="150" t="s">
        <v>360</v>
      </c>
      <c r="E75" s="151"/>
      <c r="F75" s="151"/>
      <c r="G75" s="151"/>
      <c r="H75" s="151"/>
      <c r="I75" s="151"/>
      <c r="J75" s="152">
        <f>J287</f>
        <v>0</v>
      </c>
      <c r="K75" s="99"/>
      <c r="L75" s="153"/>
    </row>
    <row r="76" spans="1:31" s="10" customFormat="1" ht="19.899999999999999" customHeight="1">
      <c r="B76" s="149"/>
      <c r="C76" s="99"/>
      <c r="D76" s="150" t="s">
        <v>362</v>
      </c>
      <c r="E76" s="151"/>
      <c r="F76" s="151"/>
      <c r="G76" s="151"/>
      <c r="H76" s="151"/>
      <c r="I76" s="151"/>
      <c r="J76" s="152">
        <f>J306</f>
        <v>0</v>
      </c>
      <c r="K76" s="99"/>
      <c r="L76" s="153"/>
    </row>
    <row r="77" spans="1:31" s="10" customFormat="1" ht="19.899999999999999" customHeight="1">
      <c r="B77" s="149"/>
      <c r="C77" s="99"/>
      <c r="D77" s="150" t="s">
        <v>363</v>
      </c>
      <c r="E77" s="151"/>
      <c r="F77" s="151"/>
      <c r="G77" s="151"/>
      <c r="H77" s="151"/>
      <c r="I77" s="151"/>
      <c r="J77" s="152">
        <f>J335</f>
        <v>0</v>
      </c>
      <c r="K77" s="99"/>
      <c r="L77" s="153"/>
    </row>
    <row r="78" spans="1:31" s="10" customFormat="1" ht="19.899999999999999" customHeight="1">
      <c r="B78" s="149"/>
      <c r="C78" s="99"/>
      <c r="D78" s="150" t="s">
        <v>364</v>
      </c>
      <c r="E78" s="151"/>
      <c r="F78" s="151"/>
      <c r="G78" s="151"/>
      <c r="H78" s="151"/>
      <c r="I78" s="151"/>
      <c r="J78" s="152">
        <f>J341</f>
        <v>0</v>
      </c>
      <c r="K78" s="99"/>
      <c r="L78" s="153"/>
    </row>
    <row r="79" spans="1:31" s="9" customFormat="1" ht="24.95" customHeight="1">
      <c r="B79" s="143"/>
      <c r="C79" s="144"/>
      <c r="D79" s="145" t="s">
        <v>365</v>
      </c>
      <c r="E79" s="146"/>
      <c r="F79" s="146"/>
      <c r="G79" s="146"/>
      <c r="H79" s="146"/>
      <c r="I79" s="146"/>
      <c r="J79" s="147">
        <f>J355</f>
        <v>0</v>
      </c>
      <c r="K79" s="144"/>
      <c r="L79" s="148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366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6.25" customHeight="1">
      <c r="A89" s="36"/>
      <c r="B89" s="37"/>
      <c r="C89" s="38"/>
      <c r="D89" s="38"/>
      <c r="E89" s="408" t="str">
        <f>E7</f>
        <v>Nová vstupní a vjezdová zóna v západní části výstaviště včetně nového odpadového hospodářství</v>
      </c>
      <c r="F89" s="409"/>
      <c r="G89" s="409"/>
      <c r="H89" s="409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324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08" t="s">
        <v>2718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330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9" t="str">
        <f>E11</f>
        <v>D 103.01 - Stavební řešení</v>
      </c>
      <c r="F93" s="407"/>
      <c r="G93" s="407"/>
      <c r="H93" s="40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F14</f>
        <v>Brno, Pisárky, Výstaviště, k. ú. Brno – Bohunice</v>
      </c>
      <c r="G95" s="38"/>
      <c r="H95" s="38"/>
      <c r="I95" s="31" t="s">
        <v>23</v>
      </c>
      <c r="J95" s="61" t="str">
        <f>IF(J14="","",J14)</f>
        <v>25. 3. 2021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E17</f>
        <v>Veletrhy Brno a.s.</v>
      </c>
      <c r="G97" s="38"/>
      <c r="H97" s="38"/>
      <c r="I97" s="31" t="s">
        <v>33</v>
      </c>
      <c r="J97" s="34" t="str">
        <f>E23</f>
        <v>AiD team a.s.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31</v>
      </c>
      <c r="D98" s="38"/>
      <c r="E98" s="38"/>
      <c r="F98" s="29" t="str">
        <f>IF(E20="","",E20)</f>
        <v>Vyplň údaj</v>
      </c>
      <c r="G98" s="38"/>
      <c r="H98" s="38"/>
      <c r="I98" s="31" t="s">
        <v>38</v>
      </c>
      <c r="J98" s="34" t="str">
        <f>E26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367</v>
      </c>
      <c r="D100" s="157" t="s">
        <v>61</v>
      </c>
      <c r="E100" s="157" t="s">
        <v>57</v>
      </c>
      <c r="F100" s="157" t="s">
        <v>58</v>
      </c>
      <c r="G100" s="157" t="s">
        <v>368</v>
      </c>
      <c r="H100" s="157" t="s">
        <v>369</v>
      </c>
      <c r="I100" s="157" t="s">
        <v>370</v>
      </c>
      <c r="J100" s="157" t="s">
        <v>347</v>
      </c>
      <c r="K100" s="158" t="s">
        <v>371</v>
      </c>
      <c r="L100" s="159"/>
      <c r="M100" s="70" t="s">
        <v>19</v>
      </c>
      <c r="N100" s="71" t="s">
        <v>46</v>
      </c>
      <c r="O100" s="71" t="s">
        <v>372</v>
      </c>
      <c r="P100" s="71" t="s">
        <v>373</v>
      </c>
      <c r="Q100" s="71" t="s">
        <v>374</v>
      </c>
      <c r="R100" s="71" t="s">
        <v>375</v>
      </c>
      <c r="S100" s="71" t="s">
        <v>376</v>
      </c>
      <c r="T100" s="72" t="s">
        <v>377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378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P102+P128+P355</f>
        <v>0</v>
      </c>
      <c r="Q101" s="74"/>
      <c r="R101" s="162">
        <f>R102+R128+R355</f>
        <v>49.889610329999996</v>
      </c>
      <c r="S101" s="74"/>
      <c r="T101" s="163">
        <f>T102+T128+T355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75</v>
      </c>
      <c r="AU101" s="19" t="s">
        <v>348</v>
      </c>
      <c r="BK101" s="164">
        <f>BK102+BK128+BK355</f>
        <v>0</v>
      </c>
    </row>
    <row r="102" spans="1:65" s="12" customFormat="1" ht="25.9" customHeight="1">
      <c r="B102" s="165"/>
      <c r="C102" s="166"/>
      <c r="D102" s="167" t="s">
        <v>75</v>
      </c>
      <c r="E102" s="168" t="s">
        <v>379</v>
      </c>
      <c r="F102" s="168" t="s">
        <v>380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P103+P122+P126</f>
        <v>0</v>
      </c>
      <c r="Q102" s="173"/>
      <c r="R102" s="174">
        <f>R103+R122+R126</f>
        <v>41.067899939999997</v>
      </c>
      <c r="S102" s="173"/>
      <c r="T102" s="175">
        <f>T103+T122+T126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BK103+BK122+BK126</f>
        <v>0</v>
      </c>
    </row>
    <row r="103" spans="1:65" s="12" customFormat="1" ht="22.9" customHeight="1">
      <c r="B103" s="165"/>
      <c r="C103" s="166"/>
      <c r="D103" s="167" t="s">
        <v>75</v>
      </c>
      <c r="E103" s="179" t="s">
        <v>382</v>
      </c>
      <c r="F103" s="179" t="s">
        <v>383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SUM(P104:P121)</f>
        <v>0</v>
      </c>
      <c r="Q103" s="173"/>
      <c r="R103" s="174">
        <f>SUM(R104:R121)</f>
        <v>11.494105339999999</v>
      </c>
      <c r="S103" s="173"/>
      <c r="T103" s="175">
        <f>SUM(T104:T121)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SUM(BK104:BK121)</f>
        <v>0</v>
      </c>
    </row>
    <row r="104" spans="1:65" s="2" customFormat="1" ht="33" customHeight="1">
      <c r="A104" s="36"/>
      <c r="B104" s="37"/>
      <c r="C104" s="181" t="s">
        <v>83</v>
      </c>
      <c r="D104" s="181" t="s">
        <v>384</v>
      </c>
      <c r="E104" s="182" t="s">
        <v>385</v>
      </c>
      <c r="F104" s="183" t="s">
        <v>386</v>
      </c>
      <c r="G104" s="184" t="s">
        <v>387</v>
      </c>
      <c r="H104" s="185">
        <v>4.59</v>
      </c>
      <c r="I104" s="186"/>
      <c r="J104" s="187">
        <f>ROUND(I104*H104,2)</f>
        <v>0</v>
      </c>
      <c r="K104" s="183" t="s">
        <v>388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2.45329</v>
      </c>
      <c r="R104" s="190">
        <f>Q104*H104</f>
        <v>11.260601099999999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390</v>
      </c>
    </row>
    <row r="105" spans="1:65" s="13" customFormat="1">
      <c r="B105" s="194"/>
      <c r="C105" s="195"/>
      <c r="D105" s="196" t="s">
        <v>391</v>
      </c>
      <c r="E105" s="197" t="s">
        <v>19</v>
      </c>
      <c r="F105" s="198" t="s">
        <v>392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391</v>
      </c>
      <c r="AU105" s="204" t="s">
        <v>85</v>
      </c>
      <c r="AV105" s="13" t="s">
        <v>83</v>
      </c>
      <c r="AW105" s="13" t="s">
        <v>37</v>
      </c>
      <c r="AX105" s="13" t="s">
        <v>76</v>
      </c>
      <c r="AY105" s="204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2724</v>
      </c>
      <c r="G106" s="206"/>
      <c r="H106" s="209">
        <v>4.59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19</v>
      </c>
      <c r="F107" s="219" t="s">
        <v>394</v>
      </c>
      <c r="G107" s="217"/>
      <c r="H107" s="220">
        <v>4.59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85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2" customFormat="1" ht="33" customHeight="1">
      <c r="A108" s="36"/>
      <c r="B108" s="37"/>
      <c r="C108" s="181" t="s">
        <v>85</v>
      </c>
      <c r="D108" s="181" t="s">
        <v>384</v>
      </c>
      <c r="E108" s="182" t="s">
        <v>395</v>
      </c>
      <c r="F108" s="183" t="s">
        <v>396</v>
      </c>
      <c r="G108" s="184" t="s">
        <v>387</v>
      </c>
      <c r="H108" s="185">
        <v>4.59</v>
      </c>
      <c r="I108" s="186"/>
      <c r="J108" s="187">
        <f>ROUND(I108*H108,2)</f>
        <v>0</v>
      </c>
      <c r="K108" s="183" t="s">
        <v>388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85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397</v>
      </c>
    </row>
    <row r="109" spans="1:65" s="2" customFormat="1" ht="44.25" customHeight="1">
      <c r="A109" s="36"/>
      <c r="B109" s="37"/>
      <c r="C109" s="181" t="s">
        <v>398</v>
      </c>
      <c r="D109" s="181" t="s">
        <v>384</v>
      </c>
      <c r="E109" s="182" t="s">
        <v>399</v>
      </c>
      <c r="F109" s="183" t="s">
        <v>400</v>
      </c>
      <c r="G109" s="184" t="s">
        <v>387</v>
      </c>
      <c r="H109" s="185">
        <v>4.59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401</v>
      </c>
    </row>
    <row r="110" spans="1:65" s="2" customFormat="1" ht="21.75" customHeight="1">
      <c r="A110" s="36"/>
      <c r="B110" s="37"/>
      <c r="C110" s="181" t="s">
        <v>389</v>
      </c>
      <c r="D110" s="181" t="s">
        <v>384</v>
      </c>
      <c r="E110" s="182" t="s">
        <v>402</v>
      </c>
      <c r="F110" s="183" t="s">
        <v>403</v>
      </c>
      <c r="G110" s="184" t="s">
        <v>404</v>
      </c>
      <c r="H110" s="185">
        <v>0.21199999999999999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1.06277</v>
      </c>
      <c r="R110" s="190">
        <f>Q110*H110</f>
        <v>0.22530723999999999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405</v>
      </c>
    </row>
    <row r="111" spans="1:65" s="13" customFormat="1">
      <c r="B111" s="194"/>
      <c r="C111" s="195"/>
      <c r="D111" s="196" t="s">
        <v>391</v>
      </c>
      <c r="E111" s="197" t="s">
        <v>19</v>
      </c>
      <c r="F111" s="198" t="s">
        <v>406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391</v>
      </c>
      <c r="AU111" s="204" t="s">
        <v>85</v>
      </c>
      <c r="AV111" s="13" t="s">
        <v>83</v>
      </c>
      <c r="AW111" s="13" t="s">
        <v>37</v>
      </c>
      <c r="AX111" s="13" t="s">
        <v>76</v>
      </c>
      <c r="AY111" s="204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2725</v>
      </c>
      <c r="G112" s="206"/>
      <c r="H112" s="209">
        <v>0.21199999999999999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85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0.21199999999999999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85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24.2" customHeight="1">
      <c r="A114" s="36"/>
      <c r="B114" s="37"/>
      <c r="C114" s="181" t="s">
        <v>408</v>
      </c>
      <c r="D114" s="181" t="s">
        <v>384</v>
      </c>
      <c r="E114" s="182" t="s">
        <v>414</v>
      </c>
      <c r="F114" s="183" t="s">
        <v>415</v>
      </c>
      <c r="G114" s="184" t="s">
        <v>411</v>
      </c>
      <c r="H114" s="185">
        <v>57.38</v>
      </c>
      <c r="I114" s="186"/>
      <c r="J114" s="187">
        <f>ROUND(I114*H114,2)</f>
        <v>0</v>
      </c>
      <c r="K114" s="183" t="s">
        <v>388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1.2999999999999999E-4</v>
      </c>
      <c r="R114" s="190">
        <f>Q114*H114</f>
        <v>7.4593999999999997E-3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85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416</v>
      </c>
    </row>
    <row r="115" spans="1:65" s="13" customFormat="1">
      <c r="B115" s="194"/>
      <c r="C115" s="195"/>
      <c r="D115" s="196" t="s">
        <v>391</v>
      </c>
      <c r="E115" s="197" t="s">
        <v>19</v>
      </c>
      <c r="F115" s="198" t="s">
        <v>417</v>
      </c>
      <c r="G115" s="195"/>
      <c r="H115" s="197" t="s">
        <v>19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391</v>
      </c>
      <c r="AU115" s="204" t="s">
        <v>85</v>
      </c>
      <c r="AV115" s="13" t="s">
        <v>83</v>
      </c>
      <c r="AW115" s="13" t="s">
        <v>37</v>
      </c>
      <c r="AX115" s="13" t="s">
        <v>76</v>
      </c>
      <c r="AY115" s="204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2726</v>
      </c>
      <c r="G116" s="206"/>
      <c r="H116" s="209">
        <v>57.38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57.38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85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37.9" customHeight="1">
      <c r="A118" s="36"/>
      <c r="B118" s="37"/>
      <c r="C118" s="181" t="s">
        <v>382</v>
      </c>
      <c r="D118" s="181" t="s">
        <v>384</v>
      </c>
      <c r="E118" s="182" t="s">
        <v>420</v>
      </c>
      <c r="F118" s="183" t="s">
        <v>421</v>
      </c>
      <c r="G118" s="184" t="s">
        <v>422</v>
      </c>
      <c r="H118" s="185">
        <v>36.880000000000003</v>
      </c>
      <c r="I118" s="186"/>
      <c r="J118" s="187">
        <f>ROUND(I118*H118,2)</f>
        <v>0</v>
      </c>
      <c r="K118" s="183" t="s">
        <v>388</v>
      </c>
      <c r="L118" s="41"/>
      <c r="M118" s="188" t="s">
        <v>19</v>
      </c>
      <c r="N118" s="189" t="s">
        <v>47</v>
      </c>
      <c r="O118" s="66"/>
      <c r="P118" s="190">
        <f>O118*H118</f>
        <v>0</v>
      </c>
      <c r="Q118" s="190">
        <v>2.0000000000000002E-5</v>
      </c>
      <c r="R118" s="190">
        <f>Q118*H118</f>
        <v>7.3760000000000015E-4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85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423</v>
      </c>
    </row>
    <row r="119" spans="1:65" s="13" customFormat="1">
      <c r="B119" s="194"/>
      <c r="C119" s="195"/>
      <c r="D119" s="196" t="s">
        <v>391</v>
      </c>
      <c r="E119" s="197" t="s">
        <v>19</v>
      </c>
      <c r="F119" s="198" t="s">
        <v>424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2727</v>
      </c>
      <c r="G120" s="206"/>
      <c r="H120" s="209">
        <v>36.880000000000003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5" customFormat="1">
      <c r="B121" s="216"/>
      <c r="C121" s="217"/>
      <c r="D121" s="196" t="s">
        <v>391</v>
      </c>
      <c r="E121" s="218" t="s">
        <v>19</v>
      </c>
      <c r="F121" s="219" t="s">
        <v>394</v>
      </c>
      <c r="G121" s="217"/>
      <c r="H121" s="220">
        <v>36.880000000000003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391</v>
      </c>
      <c r="AU121" s="226" t="s">
        <v>85</v>
      </c>
      <c r="AV121" s="15" t="s">
        <v>389</v>
      </c>
      <c r="AW121" s="15" t="s">
        <v>37</v>
      </c>
      <c r="AX121" s="15" t="s">
        <v>83</v>
      </c>
      <c r="AY121" s="226" t="s">
        <v>381</v>
      </c>
    </row>
    <row r="122" spans="1:65" s="12" customFormat="1" ht="22.9" customHeight="1">
      <c r="B122" s="165"/>
      <c r="C122" s="166"/>
      <c r="D122" s="167" t="s">
        <v>75</v>
      </c>
      <c r="E122" s="179" t="s">
        <v>426</v>
      </c>
      <c r="F122" s="179" t="s">
        <v>427</v>
      </c>
      <c r="G122" s="166"/>
      <c r="H122" s="166"/>
      <c r="I122" s="169"/>
      <c r="J122" s="180">
        <f>BK122</f>
        <v>0</v>
      </c>
      <c r="K122" s="166"/>
      <c r="L122" s="171"/>
      <c r="M122" s="172"/>
      <c r="N122" s="173"/>
      <c r="O122" s="173"/>
      <c r="P122" s="174">
        <f>SUM(P123:P125)</f>
        <v>0</v>
      </c>
      <c r="Q122" s="173"/>
      <c r="R122" s="174">
        <f>SUM(R123:R125)</f>
        <v>29.573794599999996</v>
      </c>
      <c r="S122" s="173"/>
      <c r="T122" s="175">
        <f>SUM(T123:T125)</f>
        <v>0</v>
      </c>
      <c r="AR122" s="176" t="s">
        <v>83</v>
      </c>
      <c r="AT122" s="177" t="s">
        <v>75</v>
      </c>
      <c r="AU122" s="177" t="s">
        <v>83</v>
      </c>
      <c r="AY122" s="176" t="s">
        <v>381</v>
      </c>
      <c r="BK122" s="178">
        <f>SUM(BK123:BK125)</f>
        <v>0</v>
      </c>
    </row>
    <row r="123" spans="1:65" s="2" customFormat="1" ht="24.2" customHeight="1">
      <c r="A123" s="36"/>
      <c r="B123" s="37"/>
      <c r="C123" s="181" t="s">
        <v>419</v>
      </c>
      <c r="D123" s="181" t="s">
        <v>384</v>
      </c>
      <c r="E123" s="182" t="s">
        <v>429</v>
      </c>
      <c r="F123" s="183" t="s">
        <v>430</v>
      </c>
      <c r="G123" s="184" t="s">
        <v>431</v>
      </c>
      <c r="H123" s="185">
        <v>12</v>
      </c>
      <c r="I123" s="186"/>
      <c r="J123" s="187">
        <f>ROUND(I123*H123,2)</f>
        <v>0</v>
      </c>
      <c r="K123" s="183" t="s">
        <v>432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2.46367</v>
      </c>
      <c r="R123" s="190">
        <f>Q123*H123</f>
        <v>29.564039999999999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2728</v>
      </c>
    </row>
    <row r="124" spans="1:65" s="2" customFormat="1" ht="37.9" customHeight="1">
      <c r="A124" s="36"/>
      <c r="B124" s="37"/>
      <c r="C124" s="181" t="s">
        <v>428</v>
      </c>
      <c r="D124" s="181" t="s">
        <v>384</v>
      </c>
      <c r="E124" s="182" t="s">
        <v>434</v>
      </c>
      <c r="F124" s="183" t="s">
        <v>435</v>
      </c>
      <c r="G124" s="184" t="s">
        <v>411</v>
      </c>
      <c r="H124" s="185">
        <v>57.38</v>
      </c>
      <c r="I124" s="186"/>
      <c r="J124" s="187">
        <f>ROUND(I124*H124,2)</f>
        <v>0</v>
      </c>
      <c r="K124" s="183" t="s">
        <v>388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1.2999999999999999E-4</v>
      </c>
      <c r="R124" s="190">
        <f>Q124*H124</f>
        <v>7.4593999999999997E-3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85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436</v>
      </c>
    </row>
    <row r="125" spans="1:65" s="2" customFormat="1" ht="37.9" customHeight="1">
      <c r="A125" s="36"/>
      <c r="B125" s="37"/>
      <c r="C125" s="181" t="s">
        <v>426</v>
      </c>
      <c r="D125" s="181" t="s">
        <v>384</v>
      </c>
      <c r="E125" s="182" t="s">
        <v>438</v>
      </c>
      <c r="F125" s="183" t="s">
        <v>439</v>
      </c>
      <c r="G125" s="184" t="s">
        <v>411</v>
      </c>
      <c r="H125" s="185">
        <v>57.38</v>
      </c>
      <c r="I125" s="186"/>
      <c r="J125" s="187">
        <f>ROUND(I125*H125,2)</f>
        <v>0</v>
      </c>
      <c r="K125" s="183" t="s">
        <v>388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4.0000000000000003E-5</v>
      </c>
      <c r="R125" s="190">
        <f>Q125*H125</f>
        <v>2.2952000000000003E-3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440</v>
      </c>
    </row>
    <row r="126" spans="1:65" s="12" customFormat="1" ht="22.9" customHeight="1">
      <c r="B126" s="165"/>
      <c r="C126" s="166"/>
      <c r="D126" s="167" t="s">
        <v>75</v>
      </c>
      <c r="E126" s="179" t="s">
        <v>441</v>
      </c>
      <c r="F126" s="179" t="s">
        <v>442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P127</f>
        <v>0</v>
      </c>
      <c r="Q126" s="173"/>
      <c r="R126" s="174">
        <f>R127</f>
        <v>0</v>
      </c>
      <c r="S126" s="173"/>
      <c r="T126" s="175">
        <f>T127</f>
        <v>0</v>
      </c>
      <c r="AR126" s="176" t="s">
        <v>83</v>
      </c>
      <c r="AT126" s="177" t="s">
        <v>75</v>
      </c>
      <c r="AU126" s="177" t="s">
        <v>83</v>
      </c>
      <c r="AY126" s="176" t="s">
        <v>381</v>
      </c>
      <c r="BK126" s="178">
        <f>BK127</f>
        <v>0</v>
      </c>
    </row>
    <row r="127" spans="1:65" s="2" customFormat="1" ht="55.5" customHeight="1">
      <c r="A127" s="36"/>
      <c r="B127" s="37"/>
      <c r="C127" s="181" t="s">
        <v>437</v>
      </c>
      <c r="D127" s="181" t="s">
        <v>384</v>
      </c>
      <c r="E127" s="182" t="s">
        <v>444</v>
      </c>
      <c r="F127" s="183" t="s">
        <v>445</v>
      </c>
      <c r="G127" s="184" t="s">
        <v>404</v>
      </c>
      <c r="H127" s="185">
        <v>41.067999999999998</v>
      </c>
      <c r="I127" s="186"/>
      <c r="J127" s="187">
        <f>ROUND(I127*H127,2)</f>
        <v>0</v>
      </c>
      <c r="K127" s="183" t="s">
        <v>388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85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446</v>
      </c>
    </row>
    <row r="128" spans="1:65" s="12" customFormat="1" ht="25.9" customHeight="1">
      <c r="B128" s="165"/>
      <c r="C128" s="166"/>
      <c r="D128" s="167" t="s">
        <v>75</v>
      </c>
      <c r="E128" s="168" t="s">
        <v>447</v>
      </c>
      <c r="F128" s="168" t="s">
        <v>448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P129+P165+P173+P239+P252+P271+P287+P306+P335+P341</f>
        <v>0</v>
      </c>
      <c r="Q128" s="173"/>
      <c r="R128" s="174">
        <f>R129+R165+R173+R239+R252+R271+R287+R306+R335+R341</f>
        <v>8.8217103899999998</v>
      </c>
      <c r="S128" s="173"/>
      <c r="T128" s="175">
        <f>T129+T165+T173+T239+T252+T271+T287+T306+T335+T341</f>
        <v>0</v>
      </c>
      <c r="AR128" s="176" t="s">
        <v>85</v>
      </c>
      <c r="AT128" s="177" t="s">
        <v>75</v>
      </c>
      <c r="AU128" s="177" t="s">
        <v>76</v>
      </c>
      <c r="AY128" s="176" t="s">
        <v>381</v>
      </c>
      <c r="BK128" s="178">
        <f>BK129+BK165+BK173+BK239+BK252+BK271+BK287+BK306+BK335+BK341</f>
        <v>0</v>
      </c>
    </row>
    <row r="129" spans="1:65" s="12" customFormat="1" ht="22.9" customHeight="1">
      <c r="B129" s="165"/>
      <c r="C129" s="166"/>
      <c r="D129" s="167" t="s">
        <v>75</v>
      </c>
      <c r="E129" s="179" t="s">
        <v>449</v>
      </c>
      <c r="F129" s="179" t="s">
        <v>450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SUM(P130:P164)</f>
        <v>0</v>
      </c>
      <c r="Q129" s="173"/>
      <c r="R129" s="174">
        <f>SUM(R130:R164)</f>
        <v>1.47552744</v>
      </c>
      <c r="S129" s="173"/>
      <c r="T129" s="175">
        <f>SUM(T130:T164)</f>
        <v>0</v>
      </c>
      <c r="AR129" s="176" t="s">
        <v>85</v>
      </c>
      <c r="AT129" s="177" t="s">
        <v>75</v>
      </c>
      <c r="AU129" s="177" t="s">
        <v>83</v>
      </c>
      <c r="AY129" s="176" t="s">
        <v>381</v>
      </c>
      <c r="BK129" s="178">
        <f>SUM(BK130:BK164)</f>
        <v>0</v>
      </c>
    </row>
    <row r="130" spans="1:65" s="2" customFormat="1" ht="37.9" customHeight="1">
      <c r="A130" s="36"/>
      <c r="B130" s="37"/>
      <c r="C130" s="181" t="s">
        <v>443</v>
      </c>
      <c r="D130" s="181" t="s">
        <v>384</v>
      </c>
      <c r="E130" s="182" t="s">
        <v>452</v>
      </c>
      <c r="F130" s="183" t="s">
        <v>453</v>
      </c>
      <c r="G130" s="184" t="s">
        <v>411</v>
      </c>
      <c r="H130" s="185">
        <v>70.8</v>
      </c>
      <c r="I130" s="186"/>
      <c r="J130" s="187">
        <f>ROUND(I130*H130,2)</f>
        <v>0</v>
      </c>
      <c r="K130" s="183" t="s">
        <v>388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455</v>
      </c>
    </row>
    <row r="131" spans="1:65" s="13" customFormat="1">
      <c r="B131" s="194"/>
      <c r="C131" s="195"/>
      <c r="D131" s="196" t="s">
        <v>391</v>
      </c>
      <c r="E131" s="197" t="s">
        <v>19</v>
      </c>
      <c r="F131" s="198" t="s">
        <v>456</v>
      </c>
      <c r="G131" s="195"/>
      <c r="H131" s="197" t="s">
        <v>19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391</v>
      </c>
      <c r="AU131" s="204" t="s">
        <v>85</v>
      </c>
      <c r="AV131" s="13" t="s">
        <v>83</v>
      </c>
      <c r="AW131" s="13" t="s">
        <v>37</v>
      </c>
      <c r="AX131" s="13" t="s">
        <v>76</v>
      </c>
      <c r="AY131" s="204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2712</v>
      </c>
      <c r="G132" s="206"/>
      <c r="H132" s="209">
        <v>70.8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5" customFormat="1">
      <c r="B133" s="216"/>
      <c r="C133" s="217"/>
      <c r="D133" s="196" t="s">
        <v>391</v>
      </c>
      <c r="E133" s="218" t="s">
        <v>313</v>
      </c>
      <c r="F133" s="219" t="s">
        <v>394</v>
      </c>
      <c r="G133" s="217"/>
      <c r="H133" s="220">
        <v>70.8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391</v>
      </c>
      <c r="AU133" s="226" t="s">
        <v>85</v>
      </c>
      <c r="AV133" s="15" t="s">
        <v>389</v>
      </c>
      <c r="AW133" s="15" t="s">
        <v>37</v>
      </c>
      <c r="AX133" s="15" t="s">
        <v>83</v>
      </c>
      <c r="AY133" s="226" t="s">
        <v>381</v>
      </c>
    </row>
    <row r="134" spans="1:65" s="2" customFormat="1" ht="33" customHeight="1">
      <c r="A134" s="36"/>
      <c r="B134" s="37"/>
      <c r="C134" s="181" t="s">
        <v>451</v>
      </c>
      <c r="D134" s="181" t="s">
        <v>384</v>
      </c>
      <c r="E134" s="182" t="s">
        <v>458</v>
      </c>
      <c r="F134" s="183" t="s">
        <v>459</v>
      </c>
      <c r="G134" s="184" t="s">
        <v>411</v>
      </c>
      <c r="H134" s="185">
        <v>25.353000000000002</v>
      </c>
      <c r="I134" s="186"/>
      <c r="J134" s="187">
        <f>ROUND(I134*H134,2)</f>
        <v>0</v>
      </c>
      <c r="K134" s="183" t="s">
        <v>388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85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460</v>
      </c>
    </row>
    <row r="135" spans="1:65" s="13" customFormat="1">
      <c r="B135" s="194"/>
      <c r="C135" s="195"/>
      <c r="D135" s="196" t="s">
        <v>391</v>
      </c>
      <c r="E135" s="197" t="s">
        <v>19</v>
      </c>
      <c r="F135" s="198" t="s">
        <v>461</v>
      </c>
      <c r="G135" s="195"/>
      <c r="H135" s="197" t="s">
        <v>19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391</v>
      </c>
      <c r="AU135" s="204" t="s">
        <v>85</v>
      </c>
      <c r="AV135" s="13" t="s">
        <v>83</v>
      </c>
      <c r="AW135" s="13" t="s">
        <v>37</v>
      </c>
      <c r="AX135" s="13" t="s">
        <v>76</v>
      </c>
      <c r="AY135" s="204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2729</v>
      </c>
      <c r="G136" s="206"/>
      <c r="H136" s="209">
        <v>25.353000000000002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85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311</v>
      </c>
      <c r="F137" s="219" t="s">
        <v>394</v>
      </c>
      <c r="G137" s="217"/>
      <c r="H137" s="220">
        <v>25.353000000000002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85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16.5" customHeight="1">
      <c r="A138" s="36"/>
      <c r="B138" s="37"/>
      <c r="C138" s="227" t="s">
        <v>457</v>
      </c>
      <c r="D138" s="227" t="s">
        <v>465</v>
      </c>
      <c r="E138" s="228" t="s">
        <v>466</v>
      </c>
      <c r="F138" s="229" t="s">
        <v>467</v>
      </c>
      <c r="G138" s="230" t="s">
        <v>404</v>
      </c>
      <c r="H138" s="231">
        <v>3.4000000000000002E-2</v>
      </c>
      <c r="I138" s="232"/>
      <c r="J138" s="233">
        <f>ROUND(I138*H138,2)</f>
        <v>0</v>
      </c>
      <c r="K138" s="229" t="s">
        <v>388</v>
      </c>
      <c r="L138" s="234"/>
      <c r="M138" s="235" t="s">
        <v>19</v>
      </c>
      <c r="N138" s="236" t="s">
        <v>47</v>
      </c>
      <c r="O138" s="66"/>
      <c r="P138" s="190">
        <f>O138*H138</f>
        <v>0</v>
      </c>
      <c r="Q138" s="190">
        <v>1</v>
      </c>
      <c r="R138" s="190">
        <f>Q138*H138</f>
        <v>3.4000000000000002E-2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468</v>
      </c>
      <c r="AT138" s="192" t="s">
        <v>465</v>
      </c>
      <c r="AU138" s="192" t="s">
        <v>85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454</v>
      </c>
      <c r="BM138" s="192" t="s">
        <v>469</v>
      </c>
    </row>
    <row r="139" spans="1:65" s="14" customFormat="1">
      <c r="B139" s="205"/>
      <c r="C139" s="206"/>
      <c r="D139" s="196" t="s">
        <v>391</v>
      </c>
      <c r="E139" s="206"/>
      <c r="F139" s="208" t="s">
        <v>2730</v>
      </c>
      <c r="G139" s="206"/>
      <c r="H139" s="209">
        <v>3.4000000000000002E-2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4</v>
      </c>
      <c r="AX139" s="14" t="s">
        <v>83</v>
      </c>
      <c r="AY139" s="215" t="s">
        <v>381</v>
      </c>
    </row>
    <row r="140" spans="1:65" s="2" customFormat="1" ht="24.2" customHeight="1">
      <c r="A140" s="36"/>
      <c r="B140" s="37"/>
      <c r="C140" s="181" t="s">
        <v>464</v>
      </c>
      <c r="D140" s="181" t="s">
        <v>384</v>
      </c>
      <c r="E140" s="182" t="s">
        <v>471</v>
      </c>
      <c r="F140" s="183" t="s">
        <v>472</v>
      </c>
      <c r="G140" s="184" t="s">
        <v>411</v>
      </c>
      <c r="H140" s="185">
        <v>141.6</v>
      </c>
      <c r="I140" s="186"/>
      <c r="J140" s="187">
        <f>ROUND(I140*H140,2)</f>
        <v>0</v>
      </c>
      <c r="K140" s="183" t="s">
        <v>388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4.0000000000000002E-4</v>
      </c>
      <c r="R140" s="190">
        <f>Q140*H140</f>
        <v>5.6640000000000003E-2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454</v>
      </c>
      <c r="AT140" s="192" t="s">
        <v>384</v>
      </c>
      <c r="AU140" s="192" t="s">
        <v>85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454</v>
      </c>
      <c r="BM140" s="192" t="s">
        <v>473</v>
      </c>
    </row>
    <row r="141" spans="1:65" s="13" customFormat="1">
      <c r="B141" s="194"/>
      <c r="C141" s="195"/>
      <c r="D141" s="196" t="s">
        <v>391</v>
      </c>
      <c r="E141" s="197" t="s">
        <v>19</v>
      </c>
      <c r="F141" s="198" t="s">
        <v>474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391</v>
      </c>
      <c r="AU141" s="204" t="s">
        <v>85</v>
      </c>
      <c r="AV141" s="13" t="s">
        <v>83</v>
      </c>
      <c r="AW141" s="13" t="s">
        <v>37</v>
      </c>
      <c r="AX141" s="13" t="s">
        <v>76</v>
      </c>
      <c r="AY141" s="204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475</v>
      </c>
      <c r="G142" s="206"/>
      <c r="H142" s="209">
        <v>141.6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5" customFormat="1">
      <c r="B143" s="216"/>
      <c r="C143" s="217"/>
      <c r="D143" s="196" t="s">
        <v>391</v>
      </c>
      <c r="E143" s="218" t="s">
        <v>19</v>
      </c>
      <c r="F143" s="219" t="s">
        <v>394</v>
      </c>
      <c r="G143" s="217"/>
      <c r="H143" s="220">
        <v>141.6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391</v>
      </c>
      <c r="AU143" s="226" t="s">
        <v>85</v>
      </c>
      <c r="AV143" s="15" t="s">
        <v>389</v>
      </c>
      <c r="AW143" s="15" t="s">
        <v>37</v>
      </c>
      <c r="AX143" s="15" t="s">
        <v>83</v>
      </c>
      <c r="AY143" s="226" t="s">
        <v>381</v>
      </c>
    </row>
    <row r="144" spans="1:65" s="2" customFormat="1" ht="24.2" customHeight="1">
      <c r="A144" s="36"/>
      <c r="B144" s="37"/>
      <c r="C144" s="181" t="s">
        <v>8</v>
      </c>
      <c r="D144" s="181" t="s">
        <v>384</v>
      </c>
      <c r="E144" s="182" t="s">
        <v>476</v>
      </c>
      <c r="F144" s="183" t="s">
        <v>477</v>
      </c>
      <c r="G144" s="184" t="s">
        <v>411</v>
      </c>
      <c r="H144" s="185">
        <v>50.706000000000003</v>
      </c>
      <c r="I144" s="186"/>
      <c r="J144" s="187">
        <f>ROUND(I144*H144,2)</f>
        <v>0</v>
      </c>
      <c r="K144" s="183" t="s">
        <v>388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4.0000000000000002E-4</v>
      </c>
      <c r="R144" s="190">
        <f>Q144*H144</f>
        <v>2.0282400000000003E-2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85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454</v>
      </c>
      <c r="BM144" s="192" t="s">
        <v>478</v>
      </c>
    </row>
    <row r="145" spans="1:65" s="13" customFormat="1">
      <c r="B145" s="194"/>
      <c r="C145" s="195"/>
      <c r="D145" s="196" t="s">
        <v>391</v>
      </c>
      <c r="E145" s="197" t="s">
        <v>19</v>
      </c>
      <c r="F145" s="198" t="s">
        <v>479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480</v>
      </c>
      <c r="G146" s="206"/>
      <c r="H146" s="209">
        <v>50.706000000000003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5" customFormat="1">
      <c r="B147" s="216"/>
      <c r="C147" s="217"/>
      <c r="D147" s="196" t="s">
        <v>391</v>
      </c>
      <c r="E147" s="218" t="s">
        <v>19</v>
      </c>
      <c r="F147" s="219" t="s">
        <v>394</v>
      </c>
      <c r="G147" s="217"/>
      <c r="H147" s="220">
        <v>50.706000000000003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391</v>
      </c>
      <c r="AU147" s="226" t="s">
        <v>85</v>
      </c>
      <c r="AV147" s="15" t="s">
        <v>389</v>
      </c>
      <c r="AW147" s="15" t="s">
        <v>37</v>
      </c>
      <c r="AX147" s="15" t="s">
        <v>83</v>
      </c>
      <c r="AY147" s="226" t="s">
        <v>381</v>
      </c>
    </row>
    <row r="148" spans="1:65" s="2" customFormat="1" ht="44.25" customHeight="1">
      <c r="A148" s="36"/>
      <c r="B148" s="37"/>
      <c r="C148" s="227" t="s">
        <v>454</v>
      </c>
      <c r="D148" s="227" t="s">
        <v>465</v>
      </c>
      <c r="E148" s="228" t="s">
        <v>482</v>
      </c>
      <c r="F148" s="229" t="s">
        <v>483</v>
      </c>
      <c r="G148" s="230" t="s">
        <v>411</v>
      </c>
      <c r="H148" s="231">
        <v>115.384</v>
      </c>
      <c r="I148" s="232"/>
      <c r="J148" s="233">
        <f>ROUND(I148*H148,2)</f>
        <v>0</v>
      </c>
      <c r="K148" s="229" t="s">
        <v>388</v>
      </c>
      <c r="L148" s="234"/>
      <c r="M148" s="235" t="s">
        <v>19</v>
      </c>
      <c r="N148" s="236" t="s">
        <v>47</v>
      </c>
      <c r="O148" s="66"/>
      <c r="P148" s="190">
        <f>O148*H148</f>
        <v>0</v>
      </c>
      <c r="Q148" s="190">
        <v>5.4000000000000003E-3</v>
      </c>
      <c r="R148" s="190">
        <f>Q148*H148</f>
        <v>0.62307360000000001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468</v>
      </c>
      <c r="AT148" s="192" t="s">
        <v>465</v>
      </c>
      <c r="AU148" s="192" t="s">
        <v>85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454</v>
      </c>
      <c r="BM148" s="192" t="s">
        <v>484</v>
      </c>
    </row>
    <row r="149" spans="1:65" s="13" customFormat="1">
      <c r="B149" s="194"/>
      <c r="C149" s="195"/>
      <c r="D149" s="196" t="s">
        <v>391</v>
      </c>
      <c r="E149" s="197" t="s">
        <v>19</v>
      </c>
      <c r="F149" s="198" t="s">
        <v>479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313</v>
      </c>
      <c r="G150" s="206"/>
      <c r="H150" s="209">
        <v>70.8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311</v>
      </c>
      <c r="G151" s="206"/>
      <c r="H151" s="209">
        <v>25.353000000000002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85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5" customFormat="1">
      <c r="B152" s="216"/>
      <c r="C152" s="217"/>
      <c r="D152" s="196" t="s">
        <v>391</v>
      </c>
      <c r="E152" s="218" t="s">
        <v>19</v>
      </c>
      <c r="F152" s="219" t="s">
        <v>394</v>
      </c>
      <c r="G152" s="217"/>
      <c r="H152" s="220">
        <v>96.153000000000006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391</v>
      </c>
      <c r="AU152" s="226" t="s">
        <v>85</v>
      </c>
      <c r="AV152" s="15" t="s">
        <v>389</v>
      </c>
      <c r="AW152" s="15" t="s">
        <v>37</v>
      </c>
      <c r="AX152" s="15" t="s">
        <v>83</v>
      </c>
      <c r="AY152" s="226" t="s">
        <v>381</v>
      </c>
    </row>
    <row r="153" spans="1:65" s="14" customFormat="1">
      <c r="B153" s="205"/>
      <c r="C153" s="206"/>
      <c r="D153" s="196" t="s">
        <v>391</v>
      </c>
      <c r="E153" s="206"/>
      <c r="F153" s="208" t="s">
        <v>2731</v>
      </c>
      <c r="G153" s="206"/>
      <c r="H153" s="209">
        <v>115.384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4</v>
      </c>
      <c r="AX153" s="14" t="s">
        <v>83</v>
      </c>
      <c r="AY153" s="215" t="s">
        <v>381</v>
      </c>
    </row>
    <row r="154" spans="1:65" s="2" customFormat="1" ht="49.15" customHeight="1">
      <c r="A154" s="36"/>
      <c r="B154" s="37"/>
      <c r="C154" s="227" t="s">
        <v>481</v>
      </c>
      <c r="D154" s="227" t="s">
        <v>465</v>
      </c>
      <c r="E154" s="228" t="s">
        <v>487</v>
      </c>
      <c r="F154" s="229" t="s">
        <v>488</v>
      </c>
      <c r="G154" s="230" t="s">
        <v>411</v>
      </c>
      <c r="H154" s="231">
        <v>115.384</v>
      </c>
      <c r="I154" s="232"/>
      <c r="J154" s="233">
        <f>ROUND(I154*H154,2)</f>
        <v>0</v>
      </c>
      <c r="K154" s="229" t="s">
        <v>388</v>
      </c>
      <c r="L154" s="234"/>
      <c r="M154" s="235" t="s">
        <v>19</v>
      </c>
      <c r="N154" s="236" t="s">
        <v>47</v>
      </c>
      <c r="O154" s="66"/>
      <c r="P154" s="190">
        <f>O154*H154</f>
        <v>0</v>
      </c>
      <c r="Q154" s="190">
        <v>5.3E-3</v>
      </c>
      <c r="R154" s="190">
        <f>Q154*H154</f>
        <v>0.61153520000000006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468</v>
      </c>
      <c r="AT154" s="192" t="s">
        <v>465</v>
      </c>
      <c r="AU154" s="192" t="s">
        <v>85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489</v>
      </c>
    </row>
    <row r="155" spans="1:65" s="13" customFormat="1">
      <c r="B155" s="194"/>
      <c r="C155" s="195"/>
      <c r="D155" s="196" t="s">
        <v>391</v>
      </c>
      <c r="E155" s="197" t="s">
        <v>19</v>
      </c>
      <c r="F155" s="198" t="s">
        <v>479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391</v>
      </c>
      <c r="AU155" s="204" t="s">
        <v>85</v>
      </c>
      <c r="AV155" s="13" t="s">
        <v>83</v>
      </c>
      <c r="AW155" s="13" t="s">
        <v>37</v>
      </c>
      <c r="AX155" s="13" t="s">
        <v>76</v>
      </c>
      <c r="AY155" s="204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313</v>
      </c>
      <c r="G156" s="206"/>
      <c r="H156" s="209">
        <v>70.8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311</v>
      </c>
      <c r="G157" s="206"/>
      <c r="H157" s="209">
        <v>25.353000000000002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5" customFormat="1">
      <c r="B158" s="216"/>
      <c r="C158" s="217"/>
      <c r="D158" s="196" t="s">
        <v>391</v>
      </c>
      <c r="E158" s="218" t="s">
        <v>19</v>
      </c>
      <c r="F158" s="219" t="s">
        <v>394</v>
      </c>
      <c r="G158" s="217"/>
      <c r="H158" s="220">
        <v>96.153000000000006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391</v>
      </c>
      <c r="AU158" s="226" t="s">
        <v>85</v>
      </c>
      <c r="AV158" s="15" t="s">
        <v>389</v>
      </c>
      <c r="AW158" s="15" t="s">
        <v>37</v>
      </c>
      <c r="AX158" s="15" t="s">
        <v>83</v>
      </c>
      <c r="AY158" s="226" t="s">
        <v>381</v>
      </c>
    </row>
    <row r="159" spans="1:65" s="14" customFormat="1">
      <c r="B159" s="205"/>
      <c r="C159" s="206"/>
      <c r="D159" s="196" t="s">
        <v>391</v>
      </c>
      <c r="E159" s="206"/>
      <c r="F159" s="208" t="s">
        <v>2731</v>
      </c>
      <c r="G159" s="206"/>
      <c r="H159" s="209">
        <v>115.384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4</v>
      </c>
      <c r="AX159" s="14" t="s">
        <v>83</v>
      </c>
      <c r="AY159" s="215" t="s">
        <v>381</v>
      </c>
    </row>
    <row r="160" spans="1:65" s="2" customFormat="1" ht="33" customHeight="1">
      <c r="A160" s="36"/>
      <c r="B160" s="37"/>
      <c r="C160" s="181" t="s">
        <v>486</v>
      </c>
      <c r="D160" s="181" t="s">
        <v>384</v>
      </c>
      <c r="E160" s="182" t="s">
        <v>491</v>
      </c>
      <c r="F160" s="183" t="s">
        <v>492</v>
      </c>
      <c r="G160" s="184" t="s">
        <v>411</v>
      </c>
      <c r="H160" s="185">
        <v>28.824000000000002</v>
      </c>
      <c r="I160" s="186"/>
      <c r="J160" s="187">
        <f>ROUND(I160*H160,2)</f>
        <v>0</v>
      </c>
      <c r="K160" s="183" t="s">
        <v>388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4.5100000000000001E-3</v>
      </c>
      <c r="R160" s="190">
        <f>Q160*H160</f>
        <v>0.12999624000000001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454</v>
      </c>
      <c r="AT160" s="192" t="s">
        <v>384</v>
      </c>
      <c r="AU160" s="192" t="s">
        <v>85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454</v>
      </c>
      <c r="BM160" s="192" t="s">
        <v>493</v>
      </c>
    </row>
    <row r="161" spans="1:65" s="13" customFormat="1">
      <c r="B161" s="194"/>
      <c r="C161" s="195"/>
      <c r="D161" s="196" t="s">
        <v>391</v>
      </c>
      <c r="E161" s="197" t="s">
        <v>19</v>
      </c>
      <c r="F161" s="198" t="s">
        <v>494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391</v>
      </c>
      <c r="AU161" s="204" t="s">
        <v>85</v>
      </c>
      <c r="AV161" s="13" t="s">
        <v>83</v>
      </c>
      <c r="AW161" s="13" t="s">
        <v>37</v>
      </c>
      <c r="AX161" s="13" t="s">
        <v>76</v>
      </c>
      <c r="AY161" s="204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2389</v>
      </c>
      <c r="G162" s="206"/>
      <c r="H162" s="209">
        <v>28.824000000000002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5" customFormat="1">
      <c r="B163" s="216"/>
      <c r="C163" s="217"/>
      <c r="D163" s="196" t="s">
        <v>391</v>
      </c>
      <c r="E163" s="218" t="s">
        <v>19</v>
      </c>
      <c r="F163" s="219" t="s">
        <v>394</v>
      </c>
      <c r="G163" s="217"/>
      <c r="H163" s="220">
        <v>28.824000000000002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391</v>
      </c>
      <c r="AU163" s="226" t="s">
        <v>85</v>
      </c>
      <c r="AV163" s="15" t="s">
        <v>389</v>
      </c>
      <c r="AW163" s="15" t="s">
        <v>37</v>
      </c>
      <c r="AX163" s="15" t="s">
        <v>83</v>
      </c>
      <c r="AY163" s="226" t="s">
        <v>381</v>
      </c>
    </row>
    <row r="164" spans="1:65" s="2" customFormat="1" ht="49.15" customHeight="1">
      <c r="A164" s="36"/>
      <c r="B164" s="37"/>
      <c r="C164" s="181" t="s">
        <v>490</v>
      </c>
      <c r="D164" s="181" t="s">
        <v>384</v>
      </c>
      <c r="E164" s="182" t="s">
        <v>496</v>
      </c>
      <c r="F164" s="183" t="s">
        <v>497</v>
      </c>
      <c r="G164" s="184" t="s">
        <v>404</v>
      </c>
      <c r="H164" s="185">
        <v>1.476</v>
      </c>
      <c r="I164" s="186"/>
      <c r="J164" s="187">
        <f>ROUND(I164*H164,2)</f>
        <v>0</v>
      </c>
      <c r="K164" s="183" t="s">
        <v>388</v>
      </c>
      <c r="L164" s="41"/>
      <c r="M164" s="188" t="s">
        <v>19</v>
      </c>
      <c r="N164" s="189" t="s">
        <v>47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454</v>
      </c>
      <c r="AT164" s="192" t="s">
        <v>384</v>
      </c>
      <c r="AU164" s="192" t="s">
        <v>85</v>
      </c>
      <c r="AY164" s="19" t="s">
        <v>381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83</v>
      </c>
      <c r="BK164" s="193">
        <f>ROUND(I164*H164,2)</f>
        <v>0</v>
      </c>
      <c r="BL164" s="19" t="s">
        <v>454</v>
      </c>
      <c r="BM164" s="192" t="s">
        <v>498</v>
      </c>
    </row>
    <row r="165" spans="1:65" s="12" customFormat="1" ht="22.9" customHeight="1">
      <c r="B165" s="165"/>
      <c r="C165" s="166"/>
      <c r="D165" s="167" t="s">
        <v>75</v>
      </c>
      <c r="E165" s="179" t="s">
        <v>499</v>
      </c>
      <c r="F165" s="179" t="s">
        <v>500</v>
      </c>
      <c r="G165" s="166"/>
      <c r="H165" s="166"/>
      <c r="I165" s="169"/>
      <c r="J165" s="180">
        <f>BK165</f>
        <v>0</v>
      </c>
      <c r="K165" s="166"/>
      <c r="L165" s="171"/>
      <c r="M165" s="172"/>
      <c r="N165" s="173"/>
      <c r="O165" s="173"/>
      <c r="P165" s="174">
        <f>SUM(P166:P172)</f>
        <v>0</v>
      </c>
      <c r="Q165" s="173"/>
      <c r="R165" s="174">
        <f>SUM(R166:R172)</f>
        <v>0.21689639999999999</v>
      </c>
      <c r="S165" s="173"/>
      <c r="T165" s="175">
        <f>SUM(T166:T172)</f>
        <v>0</v>
      </c>
      <c r="AR165" s="176" t="s">
        <v>85</v>
      </c>
      <c r="AT165" s="177" t="s">
        <v>75</v>
      </c>
      <c r="AU165" s="177" t="s">
        <v>83</v>
      </c>
      <c r="AY165" s="176" t="s">
        <v>381</v>
      </c>
      <c r="BK165" s="178">
        <f>SUM(BK166:BK172)</f>
        <v>0</v>
      </c>
    </row>
    <row r="166" spans="1:65" s="2" customFormat="1" ht="37.9" customHeight="1">
      <c r="A166" s="36"/>
      <c r="B166" s="37"/>
      <c r="C166" s="181" t="s">
        <v>495</v>
      </c>
      <c r="D166" s="181" t="s">
        <v>384</v>
      </c>
      <c r="E166" s="182" t="s">
        <v>501</v>
      </c>
      <c r="F166" s="183" t="s">
        <v>502</v>
      </c>
      <c r="G166" s="184" t="s">
        <v>411</v>
      </c>
      <c r="H166" s="185">
        <v>57.38</v>
      </c>
      <c r="I166" s="186"/>
      <c r="J166" s="187">
        <f>ROUND(I166*H166,2)</f>
        <v>0</v>
      </c>
      <c r="K166" s="183" t="s">
        <v>388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454</v>
      </c>
      <c r="AT166" s="192" t="s">
        <v>384</v>
      </c>
      <c r="AU166" s="192" t="s">
        <v>85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454</v>
      </c>
      <c r="BM166" s="192" t="s">
        <v>503</v>
      </c>
    </row>
    <row r="167" spans="1:65" s="13" customFormat="1">
      <c r="B167" s="194"/>
      <c r="C167" s="195"/>
      <c r="D167" s="196" t="s">
        <v>391</v>
      </c>
      <c r="E167" s="197" t="s">
        <v>19</v>
      </c>
      <c r="F167" s="198" t="s">
        <v>504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2726</v>
      </c>
      <c r="G168" s="206"/>
      <c r="H168" s="209">
        <v>57.38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5" customFormat="1">
      <c r="B169" s="216"/>
      <c r="C169" s="217"/>
      <c r="D169" s="196" t="s">
        <v>391</v>
      </c>
      <c r="E169" s="218" t="s">
        <v>19</v>
      </c>
      <c r="F169" s="219" t="s">
        <v>394</v>
      </c>
      <c r="G169" s="217"/>
      <c r="H169" s="220">
        <v>57.38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391</v>
      </c>
      <c r="AU169" s="226" t="s">
        <v>85</v>
      </c>
      <c r="AV169" s="15" t="s">
        <v>389</v>
      </c>
      <c r="AW169" s="15" t="s">
        <v>37</v>
      </c>
      <c r="AX169" s="15" t="s">
        <v>83</v>
      </c>
      <c r="AY169" s="226" t="s">
        <v>381</v>
      </c>
    </row>
    <row r="170" spans="1:65" s="2" customFormat="1" ht="24.2" customHeight="1">
      <c r="A170" s="36"/>
      <c r="B170" s="37"/>
      <c r="C170" s="227" t="s">
        <v>7</v>
      </c>
      <c r="D170" s="227" t="s">
        <v>465</v>
      </c>
      <c r="E170" s="228" t="s">
        <v>506</v>
      </c>
      <c r="F170" s="229" t="s">
        <v>507</v>
      </c>
      <c r="G170" s="230" t="s">
        <v>411</v>
      </c>
      <c r="H170" s="231">
        <v>60.249000000000002</v>
      </c>
      <c r="I170" s="232"/>
      <c r="J170" s="233">
        <f>ROUND(I170*H170,2)</f>
        <v>0</v>
      </c>
      <c r="K170" s="229" t="s">
        <v>388</v>
      </c>
      <c r="L170" s="234"/>
      <c r="M170" s="235" t="s">
        <v>19</v>
      </c>
      <c r="N170" s="236" t="s">
        <v>47</v>
      </c>
      <c r="O170" s="66"/>
      <c r="P170" s="190">
        <f>O170*H170</f>
        <v>0</v>
      </c>
      <c r="Q170" s="190">
        <v>3.5999999999999999E-3</v>
      </c>
      <c r="R170" s="190">
        <f>Q170*H170</f>
        <v>0.21689639999999999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468</v>
      </c>
      <c r="AT170" s="192" t="s">
        <v>465</v>
      </c>
      <c r="AU170" s="192" t="s">
        <v>85</v>
      </c>
      <c r="AY170" s="19" t="s">
        <v>381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83</v>
      </c>
      <c r="BK170" s="193">
        <f>ROUND(I170*H170,2)</f>
        <v>0</v>
      </c>
      <c r="BL170" s="19" t="s">
        <v>454</v>
      </c>
      <c r="BM170" s="192" t="s">
        <v>508</v>
      </c>
    </row>
    <row r="171" spans="1:65" s="14" customFormat="1">
      <c r="B171" s="205"/>
      <c r="C171" s="206"/>
      <c r="D171" s="196" t="s">
        <v>391</v>
      </c>
      <c r="E171" s="206"/>
      <c r="F171" s="208" t="s">
        <v>2732</v>
      </c>
      <c r="G171" s="206"/>
      <c r="H171" s="209">
        <v>60.249000000000002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85</v>
      </c>
      <c r="AV171" s="14" t="s">
        <v>85</v>
      </c>
      <c r="AW171" s="14" t="s">
        <v>4</v>
      </c>
      <c r="AX171" s="14" t="s">
        <v>83</v>
      </c>
      <c r="AY171" s="215" t="s">
        <v>381</v>
      </c>
    </row>
    <row r="172" spans="1:65" s="2" customFormat="1" ht="44.25" customHeight="1">
      <c r="A172" s="36"/>
      <c r="B172" s="37"/>
      <c r="C172" s="181" t="s">
        <v>505</v>
      </c>
      <c r="D172" s="181" t="s">
        <v>384</v>
      </c>
      <c r="E172" s="182" t="s">
        <v>511</v>
      </c>
      <c r="F172" s="183" t="s">
        <v>512</v>
      </c>
      <c r="G172" s="184" t="s">
        <v>404</v>
      </c>
      <c r="H172" s="185">
        <v>0.217</v>
      </c>
      <c r="I172" s="186"/>
      <c r="J172" s="187">
        <f>ROUND(I172*H172,2)</f>
        <v>0</v>
      </c>
      <c r="K172" s="183" t="s">
        <v>388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454</v>
      </c>
      <c r="AT172" s="192" t="s">
        <v>384</v>
      </c>
      <c r="AU172" s="192" t="s">
        <v>85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454</v>
      </c>
      <c r="BM172" s="192" t="s">
        <v>513</v>
      </c>
    </row>
    <row r="173" spans="1:65" s="12" customFormat="1" ht="22.9" customHeight="1">
      <c r="B173" s="165"/>
      <c r="C173" s="166"/>
      <c r="D173" s="167" t="s">
        <v>75</v>
      </c>
      <c r="E173" s="179" t="s">
        <v>514</v>
      </c>
      <c r="F173" s="179" t="s">
        <v>515</v>
      </c>
      <c r="G173" s="166"/>
      <c r="H173" s="166"/>
      <c r="I173" s="169"/>
      <c r="J173" s="180">
        <f>BK173</f>
        <v>0</v>
      </c>
      <c r="K173" s="166"/>
      <c r="L173" s="171"/>
      <c r="M173" s="172"/>
      <c r="N173" s="173"/>
      <c r="O173" s="173"/>
      <c r="P173" s="174">
        <f>SUM(P174:P238)</f>
        <v>0</v>
      </c>
      <c r="Q173" s="173"/>
      <c r="R173" s="174">
        <f>SUM(R174:R238)</f>
        <v>4.0663757400000007</v>
      </c>
      <c r="S173" s="173"/>
      <c r="T173" s="175">
        <f>SUM(T174:T238)</f>
        <v>0</v>
      </c>
      <c r="AR173" s="176" t="s">
        <v>85</v>
      </c>
      <c r="AT173" s="177" t="s">
        <v>75</v>
      </c>
      <c r="AU173" s="177" t="s">
        <v>83</v>
      </c>
      <c r="AY173" s="176" t="s">
        <v>381</v>
      </c>
      <c r="BK173" s="178">
        <f>SUM(BK174:BK238)</f>
        <v>0</v>
      </c>
    </row>
    <row r="174" spans="1:65" s="2" customFormat="1" ht="55.5" customHeight="1">
      <c r="A174" s="36"/>
      <c r="B174" s="37"/>
      <c r="C174" s="181" t="s">
        <v>510</v>
      </c>
      <c r="D174" s="181" t="s">
        <v>384</v>
      </c>
      <c r="E174" s="182" t="s">
        <v>517</v>
      </c>
      <c r="F174" s="183" t="s">
        <v>518</v>
      </c>
      <c r="G174" s="184" t="s">
        <v>411</v>
      </c>
      <c r="H174" s="185">
        <v>31.954000000000001</v>
      </c>
      <c r="I174" s="186"/>
      <c r="J174" s="187">
        <f>ROUND(I174*H174,2)</f>
        <v>0</v>
      </c>
      <c r="K174" s="183" t="s">
        <v>388</v>
      </c>
      <c r="L174" s="41"/>
      <c r="M174" s="188" t="s">
        <v>19</v>
      </c>
      <c r="N174" s="189" t="s">
        <v>47</v>
      </c>
      <c r="O174" s="66"/>
      <c r="P174" s="190">
        <f>O174*H174</f>
        <v>0</v>
      </c>
      <c r="Q174" s="190">
        <v>2.5510000000000001E-2</v>
      </c>
      <c r="R174" s="190">
        <f>Q174*H174</f>
        <v>0.81514654000000009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454</v>
      </c>
      <c r="AT174" s="192" t="s">
        <v>384</v>
      </c>
      <c r="AU174" s="192" t="s">
        <v>85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454</v>
      </c>
      <c r="BM174" s="192" t="s">
        <v>519</v>
      </c>
    </row>
    <row r="175" spans="1:65" s="13" customFormat="1">
      <c r="B175" s="194"/>
      <c r="C175" s="195"/>
      <c r="D175" s="196" t="s">
        <v>391</v>
      </c>
      <c r="E175" s="197" t="s">
        <v>19</v>
      </c>
      <c r="F175" s="198" t="s">
        <v>520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2733</v>
      </c>
      <c r="G176" s="206"/>
      <c r="H176" s="209">
        <v>40.64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4" customFormat="1">
      <c r="B177" s="205"/>
      <c r="C177" s="206"/>
      <c r="D177" s="196" t="s">
        <v>391</v>
      </c>
      <c r="E177" s="207" t="s">
        <v>19</v>
      </c>
      <c r="F177" s="208" t="s">
        <v>2734</v>
      </c>
      <c r="G177" s="206"/>
      <c r="H177" s="209">
        <v>-8.6859999999999999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85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1:65" s="15" customFormat="1">
      <c r="B178" s="216"/>
      <c r="C178" s="217"/>
      <c r="D178" s="196" t="s">
        <v>391</v>
      </c>
      <c r="E178" s="218" t="s">
        <v>331</v>
      </c>
      <c r="F178" s="219" t="s">
        <v>394</v>
      </c>
      <c r="G178" s="217"/>
      <c r="H178" s="220">
        <v>31.954000000000001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391</v>
      </c>
      <c r="AU178" s="226" t="s">
        <v>85</v>
      </c>
      <c r="AV178" s="15" t="s">
        <v>389</v>
      </c>
      <c r="AW178" s="15" t="s">
        <v>37</v>
      </c>
      <c r="AX178" s="15" t="s">
        <v>83</v>
      </c>
      <c r="AY178" s="226" t="s">
        <v>381</v>
      </c>
    </row>
    <row r="179" spans="1:65" s="2" customFormat="1" ht="24.2" customHeight="1">
      <c r="A179" s="36"/>
      <c r="B179" s="37"/>
      <c r="C179" s="181" t="s">
        <v>516</v>
      </c>
      <c r="D179" s="181" t="s">
        <v>384</v>
      </c>
      <c r="E179" s="182" t="s">
        <v>524</v>
      </c>
      <c r="F179" s="183" t="s">
        <v>525</v>
      </c>
      <c r="G179" s="184" t="s">
        <v>411</v>
      </c>
      <c r="H179" s="185">
        <v>27.212</v>
      </c>
      <c r="I179" s="186"/>
      <c r="J179" s="187">
        <f>ROUND(I179*H179,2)</f>
        <v>0</v>
      </c>
      <c r="K179" s="183" t="s">
        <v>432</v>
      </c>
      <c r="L179" s="41"/>
      <c r="M179" s="188" t="s">
        <v>19</v>
      </c>
      <c r="N179" s="189" t="s">
        <v>47</v>
      </c>
      <c r="O179" s="66"/>
      <c r="P179" s="190">
        <f>O179*H179</f>
        <v>0</v>
      </c>
      <c r="Q179" s="190">
        <v>2.6179999999999998E-2</v>
      </c>
      <c r="R179" s="190">
        <f>Q179*H179</f>
        <v>0.7124101599999999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454</v>
      </c>
      <c r="AT179" s="192" t="s">
        <v>384</v>
      </c>
      <c r="AU179" s="192" t="s">
        <v>85</v>
      </c>
      <c r="AY179" s="19" t="s">
        <v>381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83</v>
      </c>
      <c r="BK179" s="193">
        <f>ROUND(I179*H179,2)</f>
        <v>0</v>
      </c>
      <c r="BL179" s="19" t="s">
        <v>454</v>
      </c>
      <c r="BM179" s="192" t="s">
        <v>526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520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2735</v>
      </c>
      <c r="G181" s="206"/>
      <c r="H181" s="209">
        <v>30.847999999999999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528</v>
      </c>
      <c r="G182" s="206"/>
      <c r="H182" s="209">
        <v>-3.6360000000000001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334</v>
      </c>
      <c r="F183" s="219" t="s">
        <v>394</v>
      </c>
      <c r="G183" s="217"/>
      <c r="H183" s="220">
        <v>27.212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44.25" customHeight="1">
      <c r="A184" s="36"/>
      <c r="B184" s="37"/>
      <c r="C184" s="181" t="s">
        <v>523</v>
      </c>
      <c r="D184" s="181" t="s">
        <v>384</v>
      </c>
      <c r="E184" s="182" t="s">
        <v>530</v>
      </c>
      <c r="F184" s="183" t="s">
        <v>531</v>
      </c>
      <c r="G184" s="184" t="s">
        <v>411</v>
      </c>
      <c r="H184" s="185">
        <v>59.165999999999997</v>
      </c>
      <c r="I184" s="186"/>
      <c r="J184" s="187">
        <f>ROUND(I184*H184,2)</f>
        <v>0</v>
      </c>
      <c r="K184" s="183" t="s">
        <v>388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2.0000000000000001E-4</v>
      </c>
      <c r="R184" s="190">
        <f>Q184*H184</f>
        <v>1.18332E-2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454</v>
      </c>
      <c r="AT184" s="192" t="s">
        <v>384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454</v>
      </c>
      <c r="BM184" s="192" t="s">
        <v>532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533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331</v>
      </c>
      <c r="G186" s="206"/>
      <c r="H186" s="209">
        <v>31.954000000000001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334</v>
      </c>
      <c r="G187" s="206"/>
      <c r="H187" s="209">
        <v>27.212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5" customFormat="1">
      <c r="B188" s="216"/>
      <c r="C188" s="217"/>
      <c r="D188" s="196" t="s">
        <v>391</v>
      </c>
      <c r="E188" s="218" t="s">
        <v>19</v>
      </c>
      <c r="F188" s="219" t="s">
        <v>394</v>
      </c>
      <c r="G188" s="217"/>
      <c r="H188" s="220">
        <v>59.165999999999997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391</v>
      </c>
      <c r="AU188" s="226" t="s">
        <v>85</v>
      </c>
      <c r="AV188" s="15" t="s">
        <v>389</v>
      </c>
      <c r="AW188" s="15" t="s">
        <v>37</v>
      </c>
      <c r="AX188" s="15" t="s">
        <v>83</v>
      </c>
      <c r="AY188" s="226" t="s">
        <v>381</v>
      </c>
    </row>
    <row r="189" spans="1:65" s="2" customFormat="1" ht="44.25" customHeight="1">
      <c r="A189" s="36"/>
      <c r="B189" s="37"/>
      <c r="C189" s="181" t="s">
        <v>529</v>
      </c>
      <c r="D189" s="181" t="s">
        <v>384</v>
      </c>
      <c r="E189" s="182" t="s">
        <v>535</v>
      </c>
      <c r="F189" s="183" t="s">
        <v>536</v>
      </c>
      <c r="G189" s="184" t="s">
        <v>422</v>
      </c>
      <c r="H189" s="185">
        <v>32</v>
      </c>
      <c r="I189" s="186"/>
      <c r="J189" s="187">
        <f>ROUND(I189*H189,2)</f>
        <v>0</v>
      </c>
      <c r="K189" s="183" t="s">
        <v>388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3.6000000000000002E-4</v>
      </c>
      <c r="R189" s="190">
        <f>Q189*H189</f>
        <v>1.1520000000000001E-2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454</v>
      </c>
      <c r="AT189" s="192" t="s">
        <v>384</v>
      </c>
      <c r="AU189" s="192" t="s">
        <v>85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454</v>
      </c>
      <c r="BM189" s="192" t="s">
        <v>537</v>
      </c>
    </row>
    <row r="190" spans="1:65" s="13" customFormat="1">
      <c r="B190" s="194"/>
      <c r="C190" s="195"/>
      <c r="D190" s="196" t="s">
        <v>391</v>
      </c>
      <c r="E190" s="197" t="s">
        <v>19</v>
      </c>
      <c r="F190" s="198" t="s">
        <v>538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391</v>
      </c>
      <c r="AU190" s="204" t="s">
        <v>85</v>
      </c>
      <c r="AV190" s="13" t="s">
        <v>83</v>
      </c>
      <c r="AW190" s="13" t="s">
        <v>37</v>
      </c>
      <c r="AX190" s="13" t="s">
        <v>76</v>
      </c>
      <c r="AY190" s="204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2736</v>
      </c>
      <c r="G191" s="206"/>
      <c r="H191" s="209">
        <v>32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5" customFormat="1">
      <c r="B192" s="216"/>
      <c r="C192" s="217"/>
      <c r="D192" s="196" t="s">
        <v>391</v>
      </c>
      <c r="E192" s="218" t="s">
        <v>19</v>
      </c>
      <c r="F192" s="219" t="s">
        <v>394</v>
      </c>
      <c r="G192" s="217"/>
      <c r="H192" s="220">
        <v>32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391</v>
      </c>
      <c r="AU192" s="226" t="s">
        <v>85</v>
      </c>
      <c r="AV192" s="15" t="s">
        <v>389</v>
      </c>
      <c r="AW192" s="15" t="s">
        <v>37</v>
      </c>
      <c r="AX192" s="15" t="s">
        <v>83</v>
      </c>
      <c r="AY192" s="226" t="s">
        <v>381</v>
      </c>
    </row>
    <row r="193" spans="1:65" s="2" customFormat="1" ht="55.5" customHeight="1">
      <c r="A193" s="36"/>
      <c r="B193" s="37"/>
      <c r="C193" s="181" t="s">
        <v>534</v>
      </c>
      <c r="D193" s="181" t="s">
        <v>384</v>
      </c>
      <c r="E193" s="182" t="s">
        <v>541</v>
      </c>
      <c r="F193" s="183" t="s">
        <v>542</v>
      </c>
      <c r="G193" s="184" t="s">
        <v>411</v>
      </c>
      <c r="H193" s="185">
        <v>83.444999999999993</v>
      </c>
      <c r="I193" s="186"/>
      <c r="J193" s="187">
        <f>ROUND(I193*H193,2)</f>
        <v>0</v>
      </c>
      <c r="K193" s="183" t="s">
        <v>388</v>
      </c>
      <c r="L193" s="41"/>
      <c r="M193" s="188" t="s">
        <v>19</v>
      </c>
      <c r="N193" s="189" t="s">
        <v>47</v>
      </c>
      <c r="O193" s="66"/>
      <c r="P193" s="190">
        <f>O193*H193</f>
        <v>0</v>
      </c>
      <c r="Q193" s="190">
        <v>1.324E-2</v>
      </c>
      <c r="R193" s="190">
        <f>Q193*H193</f>
        <v>1.1048118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454</v>
      </c>
      <c r="AT193" s="192" t="s">
        <v>384</v>
      </c>
      <c r="AU193" s="192" t="s">
        <v>85</v>
      </c>
      <c r="AY193" s="19" t="s">
        <v>381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83</v>
      </c>
      <c r="BK193" s="193">
        <f>ROUND(I193*H193,2)</f>
        <v>0</v>
      </c>
      <c r="BL193" s="19" t="s">
        <v>454</v>
      </c>
      <c r="BM193" s="192" t="s">
        <v>543</v>
      </c>
    </row>
    <row r="194" spans="1:65" s="13" customFormat="1">
      <c r="B194" s="194"/>
      <c r="C194" s="195"/>
      <c r="D194" s="196" t="s">
        <v>391</v>
      </c>
      <c r="E194" s="197" t="s">
        <v>19</v>
      </c>
      <c r="F194" s="198" t="s">
        <v>544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391</v>
      </c>
      <c r="AU194" s="204" t="s">
        <v>85</v>
      </c>
      <c r="AV194" s="13" t="s">
        <v>83</v>
      </c>
      <c r="AW194" s="13" t="s">
        <v>37</v>
      </c>
      <c r="AX194" s="13" t="s">
        <v>76</v>
      </c>
      <c r="AY194" s="204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2737</v>
      </c>
      <c r="G195" s="206"/>
      <c r="H195" s="209">
        <v>53.152000000000001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2738</v>
      </c>
      <c r="G196" s="206"/>
      <c r="H196" s="209">
        <v>10.718999999999999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2739</v>
      </c>
      <c r="G197" s="206"/>
      <c r="H197" s="209">
        <v>4.3479999999999999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2740</v>
      </c>
      <c r="G198" s="206"/>
      <c r="H198" s="209">
        <v>11.61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2741</v>
      </c>
      <c r="G199" s="206"/>
      <c r="H199" s="209">
        <v>3.6160000000000001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5" customFormat="1">
      <c r="B200" s="216"/>
      <c r="C200" s="217"/>
      <c r="D200" s="196" t="s">
        <v>391</v>
      </c>
      <c r="E200" s="218" t="s">
        <v>328</v>
      </c>
      <c r="F200" s="219" t="s">
        <v>394</v>
      </c>
      <c r="G200" s="217"/>
      <c r="H200" s="220">
        <v>83.444999999999993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391</v>
      </c>
      <c r="AU200" s="226" t="s">
        <v>85</v>
      </c>
      <c r="AV200" s="15" t="s">
        <v>389</v>
      </c>
      <c r="AW200" s="15" t="s">
        <v>37</v>
      </c>
      <c r="AX200" s="15" t="s">
        <v>83</v>
      </c>
      <c r="AY200" s="226" t="s">
        <v>381</v>
      </c>
    </row>
    <row r="201" spans="1:65" s="2" customFormat="1" ht="33" customHeight="1">
      <c r="A201" s="36"/>
      <c r="B201" s="37"/>
      <c r="C201" s="181" t="s">
        <v>540</v>
      </c>
      <c r="D201" s="181" t="s">
        <v>384</v>
      </c>
      <c r="E201" s="182" t="s">
        <v>550</v>
      </c>
      <c r="F201" s="183" t="s">
        <v>551</v>
      </c>
      <c r="G201" s="184" t="s">
        <v>411</v>
      </c>
      <c r="H201" s="185">
        <v>46.856999999999999</v>
      </c>
      <c r="I201" s="186"/>
      <c r="J201" s="187">
        <f>ROUND(I201*H201,2)</f>
        <v>0</v>
      </c>
      <c r="K201" s="183" t="s">
        <v>388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4.2000000000000002E-4</v>
      </c>
      <c r="R201" s="190">
        <f>Q201*H201</f>
        <v>1.967994E-2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85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552</v>
      </c>
    </row>
    <row r="202" spans="1:65" s="13" customFormat="1" ht="22.5">
      <c r="B202" s="194"/>
      <c r="C202" s="195"/>
      <c r="D202" s="196" t="s">
        <v>391</v>
      </c>
      <c r="E202" s="197" t="s">
        <v>19</v>
      </c>
      <c r="F202" s="198" t="s">
        <v>553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391</v>
      </c>
      <c r="AU202" s="204" t="s">
        <v>85</v>
      </c>
      <c r="AV202" s="13" t="s">
        <v>83</v>
      </c>
      <c r="AW202" s="13" t="s">
        <v>37</v>
      </c>
      <c r="AX202" s="13" t="s">
        <v>76</v>
      </c>
      <c r="AY202" s="204" t="s">
        <v>381</v>
      </c>
    </row>
    <row r="203" spans="1:65" s="14" customFormat="1">
      <c r="B203" s="205"/>
      <c r="C203" s="206"/>
      <c r="D203" s="196" t="s">
        <v>391</v>
      </c>
      <c r="E203" s="207" t="s">
        <v>19</v>
      </c>
      <c r="F203" s="208" t="s">
        <v>2742</v>
      </c>
      <c r="G203" s="206"/>
      <c r="H203" s="209">
        <v>41.631999999999998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2743</v>
      </c>
      <c r="G204" s="206"/>
      <c r="H204" s="209">
        <v>5.2249999999999996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5" customFormat="1">
      <c r="B205" s="216"/>
      <c r="C205" s="217"/>
      <c r="D205" s="196" t="s">
        <v>391</v>
      </c>
      <c r="E205" s="218" t="s">
        <v>19</v>
      </c>
      <c r="F205" s="219" t="s">
        <v>394</v>
      </c>
      <c r="G205" s="217"/>
      <c r="H205" s="220">
        <v>46.856999999999999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391</v>
      </c>
      <c r="AU205" s="226" t="s">
        <v>85</v>
      </c>
      <c r="AV205" s="15" t="s">
        <v>389</v>
      </c>
      <c r="AW205" s="15" t="s">
        <v>37</v>
      </c>
      <c r="AX205" s="15" t="s">
        <v>83</v>
      </c>
      <c r="AY205" s="226" t="s">
        <v>381</v>
      </c>
    </row>
    <row r="206" spans="1:65" s="2" customFormat="1" ht="16.5" customHeight="1">
      <c r="A206" s="36"/>
      <c r="B206" s="37"/>
      <c r="C206" s="227" t="s">
        <v>549</v>
      </c>
      <c r="D206" s="227" t="s">
        <v>465</v>
      </c>
      <c r="E206" s="228" t="s">
        <v>557</v>
      </c>
      <c r="F206" s="229" t="s">
        <v>558</v>
      </c>
      <c r="G206" s="230" t="s">
        <v>411</v>
      </c>
      <c r="H206" s="231">
        <v>49.2</v>
      </c>
      <c r="I206" s="232"/>
      <c r="J206" s="233">
        <f>ROUND(I206*H206,2)</f>
        <v>0</v>
      </c>
      <c r="K206" s="229" t="s">
        <v>388</v>
      </c>
      <c r="L206" s="234"/>
      <c r="M206" s="235" t="s">
        <v>19</v>
      </c>
      <c r="N206" s="236" t="s">
        <v>47</v>
      </c>
      <c r="O206" s="66"/>
      <c r="P206" s="190">
        <f>O206*H206</f>
        <v>0</v>
      </c>
      <c r="Q206" s="190">
        <v>8.9999999999999993E-3</v>
      </c>
      <c r="R206" s="190">
        <f>Q206*H206</f>
        <v>0.44279999999999997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468</v>
      </c>
      <c r="AT206" s="192" t="s">
        <v>465</v>
      </c>
      <c r="AU206" s="192" t="s">
        <v>85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454</v>
      </c>
      <c r="BM206" s="192" t="s">
        <v>559</v>
      </c>
    </row>
    <row r="207" spans="1:65" s="14" customFormat="1">
      <c r="B207" s="205"/>
      <c r="C207" s="206"/>
      <c r="D207" s="196" t="s">
        <v>391</v>
      </c>
      <c r="E207" s="206"/>
      <c r="F207" s="208" t="s">
        <v>2744</v>
      </c>
      <c r="G207" s="206"/>
      <c r="H207" s="209">
        <v>49.2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391</v>
      </c>
      <c r="AU207" s="215" t="s">
        <v>85</v>
      </c>
      <c r="AV207" s="14" t="s">
        <v>85</v>
      </c>
      <c r="AW207" s="14" t="s">
        <v>4</v>
      </c>
      <c r="AX207" s="14" t="s">
        <v>83</v>
      </c>
      <c r="AY207" s="215" t="s">
        <v>381</v>
      </c>
    </row>
    <row r="208" spans="1:65" s="2" customFormat="1" ht="44.25" customHeight="1">
      <c r="A208" s="36"/>
      <c r="B208" s="37"/>
      <c r="C208" s="181" t="s">
        <v>556</v>
      </c>
      <c r="D208" s="181" t="s">
        <v>384</v>
      </c>
      <c r="E208" s="182" t="s">
        <v>562</v>
      </c>
      <c r="F208" s="183" t="s">
        <v>563</v>
      </c>
      <c r="G208" s="184" t="s">
        <v>411</v>
      </c>
      <c r="H208" s="185">
        <v>83.444999999999993</v>
      </c>
      <c r="I208" s="186"/>
      <c r="J208" s="187">
        <f>ROUND(I208*H208,2)</f>
        <v>0</v>
      </c>
      <c r="K208" s="183" t="s">
        <v>388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1E-4</v>
      </c>
      <c r="R208" s="190">
        <f>Q208*H208</f>
        <v>8.3444999999999995E-3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454</v>
      </c>
      <c r="AT208" s="192" t="s">
        <v>384</v>
      </c>
      <c r="AU208" s="192" t="s">
        <v>85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454</v>
      </c>
      <c r="BM208" s="192" t="s">
        <v>564</v>
      </c>
    </row>
    <row r="209" spans="1:65" s="13" customFormat="1">
      <c r="B209" s="194"/>
      <c r="C209" s="195"/>
      <c r="D209" s="196" t="s">
        <v>391</v>
      </c>
      <c r="E209" s="197" t="s">
        <v>19</v>
      </c>
      <c r="F209" s="198" t="s">
        <v>565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328</v>
      </c>
      <c r="G210" s="206"/>
      <c r="H210" s="209">
        <v>83.444999999999993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5" customFormat="1">
      <c r="B211" s="216"/>
      <c r="C211" s="217"/>
      <c r="D211" s="196" t="s">
        <v>391</v>
      </c>
      <c r="E211" s="218" t="s">
        <v>19</v>
      </c>
      <c r="F211" s="219" t="s">
        <v>394</v>
      </c>
      <c r="G211" s="217"/>
      <c r="H211" s="220">
        <v>83.444999999999993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391</v>
      </c>
      <c r="AU211" s="226" t="s">
        <v>85</v>
      </c>
      <c r="AV211" s="15" t="s">
        <v>389</v>
      </c>
      <c r="AW211" s="15" t="s">
        <v>37</v>
      </c>
      <c r="AX211" s="15" t="s">
        <v>83</v>
      </c>
      <c r="AY211" s="226" t="s">
        <v>381</v>
      </c>
    </row>
    <row r="212" spans="1:65" s="2" customFormat="1" ht="49.15" customHeight="1">
      <c r="A212" s="36"/>
      <c r="B212" s="37"/>
      <c r="C212" s="181" t="s">
        <v>561</v>
      </c>
      <c r="D212" s="181" t="s">
        <v>384</v>
      </c>
      <c r="E212" s="182" t="s">
        <v>566</v>
      </c>
      <c r="F212" s="183" t="s">
        <v>567</v>
      </c>
      <c r="G212" s="184" t="s">
        <v>411</v>
      </c>
      <c r="H212" s="185">
        <v>48.56</v>
      </c>
      <c r="I212" s="186"/>
      <c r="J212" s="187">
        <f>ROUND(I212*H212,2)</f>
        <v>0</v>
      </c>
      <c r="K212" s="183" t="s">
        <v>388</v>
      </c>
      <c r="L212" s="41"/>
      <c r="M212" s="188" t="s">
        <v>19</v>
      </c>
      <c r="N212" s="189" t="s">
        <v>47</v>
      </c>
      <c r="O212" s="66"/>
      <c r="P212" s="190">
        <f>O212*H212</f>
        <v>0</v>
      </c>
      <c r="Q212" s="190">
        <v>1.2200000000000001E-2</v>
      </c>
      <c r="R212" s="190">
        <f>Q212*H212</f>
        <v>0.59243200000000007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454</v>
      </c>
      <c r="AT212" s="192" t="s">
        <v>384</v>
      </c>
      <c r="AU212" s="192" t="s">
        <v>85</v>
      </c>
      <c r="AY212" s="19" t="s">
        <v>381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83</v>
      </c>
      <c r="BK212" s="193">
        <f>ROUND(I212*H212,2)</f>
        <v>0</v>
      </c>
      <c r="BL212" s="19" t="s">
        <v>454</v>
      </c>
      <c r="BM212" s="192" t="s">
        <v>568</v>
      </c>
    </row>
    <row r="213" spans="1:65" s="13" customFormat="1">
      <c r="B213" s="194"/>
      <c r="C213" s="195"/>
      <c r="D213" s="196" t="s">
        <v>391</v>
      </c>
      <c r="E213" s="197" t="s">
        <v>19</v>
      </c>
      <c r="F213" s="198" t="s">
        <v>569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1:65" s="14" customFormat="1">
      <c r="B214" s="205"/>
      <c r="C214" s="206"/>
      <c r="D214" s="196" t="s">
        <v>391</v>
      </c>
      <c r="E214" s="207" t="s">
        <v>19</v>
      </c>
      <c r="F214" s="208" t="s">
        <v>2745</v>
      </c>
      <c r="G214" s="206"/>
      <c r="H214" s="209">
        <v>48.56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1:65" s="15" customFormat="1">
      <c r="B215" s="216"/>
      <c r="C215" s="217"/>
      <c r="D215" s="196" t="s">
        <v>391</v>
      </c>
      <c r="E215" s="218" t="s">
        <v>322</v>
      </c>
      <c r="F215" s="219" t="s">
        <v>394</v>
      </c>
      <c r="G215" s="217"/>
      <c r="H215" s="220">
        <v>48.56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391</v>
      </c>
      <c r="AU215" s="226" t="s">
        <v>85</v>
      </c>
      <c r="AV215" s="15" t="s">
        <v>389</v>
      </c>
      <c r="AW215" s="15" t="s">
        <v>37</v>
      </c>
      <c r="AX215" s="15" t="s">
        <v>83</v>
      </c>
      <c r="AY215" s="226" t="s">
        <v>381</v>
      </c>
    </row>
    <row r="216" spans="1:65" s="2" customFormat="1" ht="49.15" customHeight="1">
      <c r="A216" s="36"/>
      <c r="B216" s="37"/>
      <c r="C216" s="181" t="s">
        <v>468</v>
      </c>
      <c r="D216" s="181" t="s">
        <v>384</v>
      </c>
      <c r="E216" s="182" t="s">
        <v>572</v>
      </c>
      <c r="F216" s="183" t="s">
        <v>573</v>
      </c>
      <c r="G216" s="184" t="s">
        <v>411</v>
      </c>
      <c r="H216" s="185">
        <v>5.44</v>
      </c>
      <c r="I216" s="186"/>
      <c r="J216" s="187">
        <f>ROUND(I216*H216,2)</f>
        <v>0</v>
      </c>
      <c r="K216" s="183" t="s">
        <v>388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1.259E-2</v>
      </c>
      <c r="R216" s="190">
        <f>Q216*H216</f>
        <v>6.8489600000000012E-2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85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454</v>
      </c>
      <c r="BM216" s="192" t="s">
        <v>574</v>
      </c>
    </row>
    <row r="217" spans="1:65" s="13" customFormat="1">
      <c r="B217" s="194"/>
      <c r="C217" s="195"/>
      <c r="D217" s="196" t="s">
        <v>391</v>
      </c>
      <c r="E217" s="197" t="s">
        <v>19</v>
      </c>
      <c r="F217" s="198" t="s">
        <v>575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2746</v>
      </c>
      <c r="G218" s="206"/>
      <c r="H218" s="209">
        <v>5.44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1:65" s="15" customFormat="1">
      <c r="B219" s="216"/>
      <c r="C219" s="217"/>
      <c r="D219" s="196" t="s">
        <v>391</v>
      </c>
      <c r="E219" s="218" t="s">
        <v>325</v>
      </c>
      <c r="F219" s="219" t="s">
        <v>394</v>
      </c>
      <c r="G219" s="217"/>
      <c r="H219" s="220">
        <v>5.44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391</v>
      </c>
      <c r="AU219" s="226" t="s">
        <v>85</v>
      </c>
      <c r="AV219" s="15" t="s">
        <v>389</v>
      </c>
      <c r="AW219" s="15" t="s">
        <v>37</v>
      </c>
      <c r="AX219" s="15" t="s">
        <v>83</v>
      </c>
      <c r="AY219" s="226" t="s">
        <v>381</v>
      </c>
    </row>
    <row r="220" spans="1:65" s="2" customFormat="1" ht="37.9" customHeight="1">
      <c r="A220" s="36"/>
      <c r="B220" s="37"/>
      <c r="C220" s="181" t="s">
        <v>571</v>
      </c>
      <c r="D220" s="181" t="s">
        <v>384</v>
      </c>
      <c r="E220" s="182" t="s">
        <v>578</v>
      </c>
      <c r="F220" s="183" t="s">
        <v>579</v>
      </c>
      <c r="G220" s="184" t="s">
        <v>411</v>
      </c>
      <c r="H220" s="185">
        <v>54</v>
      </c>
      <c r="I220" s="186"/>
      <c r="J220" s="187">
        <f>ROUND(I220*H220,2)</f>
        <v>0</v>
      </c>
      <c r="K220" s="183" t="s">
        <v>388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1E-4</v>
      </c>
      <c r="R220" s="190">
        <f>Q220*H220</f>
        <v>5.4000000000000003E-3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85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580</v>
      </c>
    </row>
    <row r="221" spans="1:65" s="13" customFormat="1">
      <c r="B221" s="194"/>
      <c r="C221" s="195"/>
      <c r="D221" s="196" t="s">
        <v>391</v>
      </c>
      <c r="E221" s="197" t="s">
        <v>19</v>
      </c>
      <c r="F221" s="198" t="s">
        <v>581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1:65" s="14" customFormat="1">
      <c r="B222" s="205"/>
      <c r="C222" s="206"/>
      <c r="D222" s="196" t="s">
        <v>391</v>
      </c>
      <c r="E222" s="207" t="s">
        <v>19</v>
      </c>
      <c r="F222" s="208" t="s">
        <v>322</v>
      </c>
      <c r="G222" s="206"/>
      <c r="H222" s="209">
        <v>48.56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1:65" s="14" customFormat="1">
      <c r="B223" s="205"/>
      <c r="C223" s="206"/>
      <c r="D223" s="196" t="s">
        <v>391</v>
      </c>
      <c r="E223" s="207" t="s">
        <v>19</v>
      </c>
      <c r="F223" s="208" t="s">
        <v>325</v>
      </c>
      <c r="G223" s="206"/>
      <c r="H223" s="209">
        <v>5.44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391</v>
      </c>
      <c r="AU223" s="215" t="s">
        <v>85</v>
      </c>
      <c r="AV223" s="14" t="s">
        <v>85</v>
      </c>
      <c r="AW223" s="14" t="s">
        <v>37</v>
      </c>
      <c r="AX223" s="14" t="s">
        <v>76</v>
      </c>
      <c r="AY223" s="215" t="s">
        <v>381</v>
      </c>
    </row>
    <row r="224" spans="1:65" s="15" customFormat="1">
      <c r="B224" s="216"/>
      <c r="C224" s="217"/>
      <c r="D224" s="196" t="s">
        <v>391</v>
      </c>
      <c r="E224" s="218" t="s">
        <v>19</v>
      </c>
      <c r="F224" s="219" t="s">
        <v>394</v>
      </c>
      <c r="G224" s="217"/>
      <c r="H224" s="220">
        <v>54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391</v>
      </c>
      <c r="AU224" s="226" t="s">
        <v>85</v>
      </c>
      <c r="AV224" s="15" t="s">
        <v>389</v>
      </c>
      <c r="AW224" s="15" t="s">
        <v>37</v>
      </c>
      <c r="AX224" s="15" t="s">
        <v>83</v>
      </c>
      <c r="AY224" s="226" t="s">
        <v>381</v>
      </c>
    </row>
    <row r="225" spans="1:65" s="2" customFormat="1" ht="24.2" customHeight="1">
      <c r="A225" s="36"/>
      <c r="B225" s="37"/>
      <c r="C225" s="181" t="s">
        <v>577</v>
      </c>
      <c r="D225" s="181" t="s">
        <v>384</v>
      </c>
      <c r="E225" s="182" t="s">
        <v>583</v>
      </c>
      <c r="F225" s="183" t="s">
        <v>584</v>
      </c>
      <c r="G225" s="184" t="s">
        <v>411</v>
      </c>
      <c r="H225" s="185">
        <v>54</v>
      </c>
      <c r="I225" s="186"/>
      <c r="J225" s="187">
        <f>ROUND(I225*H225,2)</f>
        <v>0</v>
      </c>
      <c r="K225" s="183" t="s">
        <v>388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1.4999999999999999E-4</v>
      </c>
      <c r="R225" s="190">
        <f>Q225*H225</f>
        <v>8.0999999999999996E-3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85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454</v>
      </c>
      <c r="BM225" s="192" t="s">
        <v>585</v>
      </c>
    </row>
    <row r="226" spans="1:65" s="13" customFormat="1">
      <c r="B226" s="194"/>
      <c r="C226" s="195"/>
      <c r="D226" s="196" t="s">
        <v>391</v>
      </c>
      <c r="E226" s="197" t="s">
        <v>19</v>
      </c>
      <c r="F226" s="198" t="s">
        <v>586</v>
      </c>
      <c r="G226" s="195"/>
      <c r="H226" s="197" t="s">
        <v>19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391</v>
      </c>
      <c r="AU226" s="204" t="s">
        <v>85</v>
      </c>
      <c r="AV226" s="13" t="s">
        <v>83</v>
      </c>
      <c r="AW226" s="13" t="s">
        <v>37</v>
      </c>
      <c r="AX226" s="13" t="s">
        <v>76</v>
      </c>
      <c r="AY226" s="204" t="s">
        <v>381</v>
      </c>
    </row>
    <row r="227" spans="1:65" s="14" customFormat="1">
      <c r="B227" s="205"/>
      <c r="C227" s="206"/>
      <c r="D227" s="196" t="s">
        <v>391</v>
      </c>
      <c r="E227" s="207" t="s">
        <v>19</v>
      </c>
      <c r="F227" s="208" t="s">
        <v>322</v>
      </c>
      <c r="G227" s="206"/>
      <c r="H227" s="209">
        <v>48.56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391</v>
      </c>
      <c r="AU227" s="215" t="s">
        <v>85</v>
      </c>
      <c r="AV227" s="14" t="s">
        <v>85</v>
      </c>
      <c r="AW227" s="14" t="s">
        <v>37</v>
      </c>
      <c r="AX227" s="14" t="s">
        <v>76</v>
      </c>
      <c r="AY227" s="215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325</v>
      </c>
      <c r="G228" s="206"/>
      <c r="H228" s="209">
        <v>5.44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5" customFormat="1">
      <c r="B229" s="216"/>
      <c r="C229" s="217"/>
      <c r="D229" s="196" t="s">
        <v>391</v>
      </c>
      <c r="E229" s="218" t="s">
        <v>19</v>
      </c>
      <c r="F229" s="219" t="s">
        <v>394</v>
      </c>
      <c r="G229" s="217"/>
      <c r="H229" s="220">
        <v>54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391</v>
      </c>
      <c r="AU229" s="226" t="s">
        <v>85</v>
      </c>
      <c r="AV229" s="15" t="s">
        <v>389</v>
      </c>
      <c r="AW229" s="15" t="s">
        <v>37</v>
      </c>
      <c r="AX229" s="15" t="s">
        <v>83</v>
      </c>
      <c r="AY229" s="226" t="s">
        <v>381</v>
      </c>
    </row>
    <row r="230" spans="1:65" s="2" customFormat="1" ht="44.25" customHeight="1">
      <c r="A230" s="36"/>
      <c r="B230" s="37"/>
      <c r="C230" s="181" t="s">
        <v>582</v>
      </c>
      <c r="D230" s="181" t="s">
        <v>384</v>
      </c>
      <c r="E230" s="182" t="s">
        <v>588</v>
      </c>
      <c r="F230" s="183" t="s">
        <v>589</v>
      </c>
      <c r="G230" s="184" t="s">
        <v>422</v>
      </c>
      <c r="H230" s="185">
        <v>6.4</v>
      </c>
      <c r="I230" s="186"/>
      <c r="J230" s="187">
        <f>ROUND(I230*H230,2)</f>
        <v>0</v>
      </c>
      <c r="K230" s="183" t="s">
        <v>388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8.8199999999999997E-3</v>
      </c>
      <c r="R230" s="190">
        <f>Q230*H230</f>
        <v>5.6447999999999998E-2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85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454</v>
      </c>
      <c r="BM230" s="192" t="s">
        <v>590</v>
      </c>
    </row>
    <row r="231" spans="1:65" s="13" customFormat="1">
      <c r="B231" s="194"/>
      <c r="C231" s="195"/>
      <c r="D231" s="196" t="s">
        <v>391</v>
      </c>
      <c r="E231" s="197" t="s">
        <v>19</v>
      </c>
      <c r="F231" s="198" t="s">
        <v>591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391</v>
      </c>
      <c r="AU231" s="204" t="s">
        <v>85</v>
      </c>
      <c r="AV231" s="13" t="s">
        <v>83</v>
      </c>
      <c r="AW231" s="13" t="s">
        <v>37</v>
      </c>
      <c r="AX231" s="13" t="s">
        <v>76</v>
      </c>
      <c r="AY231" s="204" t="s">
        <v>381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2747</v>
      </c>
      <c r="G232" s="206"/>
      <c r="H232" s="209">
        <v>6.4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76</v>
      </c>
      <c r="AY232" s="215" t="s">
        <v>381</v>
      </c>
    </row>
    <row r="233" spans="1:65" s="15" customFormat="1">
      <c r="B233" s="216"/>
      <c r="C233" s="217"/>
      <c r="D233" s="196" t="s">
        <v>391</v>
      </c>
      <c r="E233" s="218" t="s">
        <v>19</v>
      </c>
      <c r="F233" s="219" t="s">
        <v>394</v>
      </c>
      <c r="G233" s="217"/>
      <c r="H233" s="220">
        <v>6.4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391</v>
      </c>
      <c r="AU233" s="226" t="s">
        <v>85</v>
      </c>
      <c r="AV233" s="15" t="s">
        <v>389</v>
      </c>
      <c r="AW233" s="15" t="s">
        <v>37</v>
      </c>
      <c r="AX233" s="15" t="s">
        <v>83</v>
      </c>
      <c r="AY233" s="226" t="s">
        <v>381</v>
      </c>
    </row>
    <row r="234" spans="1:65" s="2" customFormat="1" ht="44.25" customHeight="1">
      <c r="A234" s="36"/>
      <c r="B234" s="37"/>
      <c r="C234" s="181" t="s">
        <v>587</v>
      </c>
      <c r="D234" s="181" t="s">
        <v>384</v>
      </c>
      <c r="E234" s="182" t="s">
        <v>594</v>
      </c>
      <c r="F234" s="183" t="s">
        <v>595</v>
      </c>
      <c r="G234" s="184" t="s">
        <v>422</v>
      </c>
      <c r="H234" s="185">
        <v>16</v>
      </c>
      <c r="I234" s="186"/>
      <c r="J234" s="187">
        <f>ROUND(I234*H234,2)</f>
        <v>0</v>
      </c>
      <c r="K234" s="183" t="s">
        <v>388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1.306E-2</v>
      </c>
      <c r="R234" s="190">
        <f>Q234*H234</f>
        <v>0.20896000000000001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454</v>
      </c>
      <c r="AT234" s="192" t="s">
        <v>384</v>
      </c>
      <c r="AU234" s="192" t="s">
        <v>85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454</v>
      </c>
      <c r="BM234" s="192" t="s">
        <v>596</v>
      </c>
    </row>
    <row r="235" spans="1:65" s="13" customFormat="1">
      <c r="B235" s="194"/>
      <c r="C235" s="195"/>
      <c r="D235" s="196" t="s">
        <v>391</v>
      </c>
      <c r="E235" s="197" t="s">
        <v>19</v>
      </c>
      <c r="F235" s="198" t="s">
        <v>591</v>
      </c>
      <c r="G235" s="195"/>
      <c r="H235" s="197" t="s">
        <v>19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391</v>
      </c>
      <c r="AU235" s="204" t="s">
        <v>85</v>
      </c>
      <c r="AV235" s="13" t="s">
        <v>83</v>
      </c>
      <c r="AW235" s="13" t="s">
        <v>37</v>
      </c>
      <c r="AX235" s="13" t="s">
        <v>76</v>
      </c>
      <c r="AY235" s="204" t="s">
        <v>381</v>
      </c>
    </row>
    <row r="236" spans="1:65" s="14" customFormat="1">
      <c r="B236" s="205"/>
      <c r="C236" s="206"/>
      <c r="D236" s="196" t="s">
        <v>391</v>
      </c>
      <c r="E236" s="207" t="s">
        <v>19</v>
      </c>
      <c r="F236" s="208" t="s">
        <v>2748</v>
      </c>
      <c r="G236" s="206"/>
      <c r="H236" s="209">
        <v>16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391</v>
      </c>
      <c r="AU236" s="215" t="s">
        <v>85</v>
      </c>
      <c r="AV236" s="14" t="s">
        <v>85</v>
      </c>
      <c r="AW236" s="14" t="s">
        <v>37</v>
      </c>
      <c r="AX236" s="14" t="s">
        <v>76</v>
      </c>
      <c r="AY236" s="215" t="s">
        <v>381</v>
      </c>
    </row>
    <row r="237" spans="1:65" s="15" customFormat="1">
      <c r="B237" s="216"/>
      <c r="C237" s="217"/>
      <c r="D237" s="196" t="s">
        <v>391</v>
      </c>
      <c r="E237" s="218" t="s">
        <v>19</v>
      </c>
      <c r="F237" s="219" t="s">
        <v>394</v>
      </c>
      <c r="G237" s="217"/>
      <c r="H237" s="220">
        <v>16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391</v>
      </c>
      <c r="AU237" s="226" t="s">
        <v>85</v>
      </c>
      <c r="AV237" s="15" t="s">
        <v>389</v>
      </c>
      <c r="AW237" s="15" t="s">
        <v>37</v>
      </c>
      <c r="AX237" s="15" t="s">
        <v>83</v>
      </c>
      <c r="AY237" s="226" t="s">
        <v>381</v>
      </c>
    </row>
    <row r="238" spans="1:65" s="2" customFormat="1" ht="66.75" customHeight="1">
      <c r="A238" s="36"/>
      <c r="B238" s="37"/>
      <c r="C238" s="181" t="s">
        <v>593</v>
      </c>
      <c r="D238" s="181" t="s">
        <v>384</v>
      </c>
      <c r="E238" s="182" t="s">
        <v>599</v>
      </c>
      <c r="F238" s="183" t="s">
        <v>600</v>
      </c>
      <c r="G238" s="184" t="s">
        <v>404</v>
      </c>
      <c r="H238" s="185">
        <v>4.0659999999999998</v>
      </c>
      <c r="I238" s="186"/>
      <c r="J238" s="187">
        <f>ROUND(I238*H238,2)</f>
        <v>0</v>
      </c>
      <c r="K238" s="183" t="s">
        <v>388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454</v>
      </c>
      <c r="AT238" s="192" t="s">
        <v>384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454</v>
      </c>
      <c r="BM238" s="192" t="s">
        <v>601</v>
      </c>
    </row>
    <row r="239" spans="1:65" s="12" customFormat="1" ht="22.9" customHeight="1">
      <c r="B239" s="165"/>
      <c r="C239" s="166"/>
      <c r="D239" s="167" t="s">
        <v>75</v>
      </c>
      <c r="E239" s="179" t="s">
        <v>602</v>
      </c>
      <c r="F239" s="179" t="s">
        <v>603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SUM(P240:P251)</f>
        <v>0</v>
      </c>
      <c r="Q239" s="173"/>
      <c r="R239" s="174">
        <f>SUM(R240:R251)</f>
        <v>0</v>
      </c>
      <c r="S239" s="173"/>
      <c r="T239" s="175">
        <f>SUM(T240:T251)</f>
        <v>0</v>
      </c>
      <c r="AR239" s="176" t="s">
        <v>85</v>
      </c>
      <c r="AT239" s="177" t="s">
        <v>75</v>
      </c>
      <c r="AU239" s="177" t="s">
        <v>83</v>
      </c>
      <c r="AY239" s="176" t="s">
        <v>381</v>
      </c>
      <c r="BK239" s="178">
        <f>SUM(BK240:BK251)</f>
        <v>0</v>
      </c>
    </row>
    <row r="240" spans="1:65" s="2" customFormat="1" ht="24.2" customHeight="1">
      <c r="A240" s="36"/>
      <c r="B240" s="37"/>
      <c r="C240" s="181" t="s">
        <v>598</v>
      </c>
      <c r="D240" s="181" t="s">
        <v>384</v>
      </c>
      <c r="E240" s="182" t="s">
        <v>2749</v>
      </c>
      <c r="F240" s="183" t="s">
        <v>606</v>
      </c>
      <c r="G240" s="184" t="s">
        <v>607</v>
      </c>
      <c r="H240" s="185">
        <v>1</v>
      </c>
      <c r="I240" s="186"/>
      <c r="J240" s="187">
        <f t="shared" ref="J240:J251" si="0">ROUND(I240*H240,2)</f>
        <v>0</v>
      </c>
      <c r="K240" s="183" t="s">
        <v>432</v>
      </c>
      <c r="L240" s="41"/>
      <c r="M240" s="188" t="s">
        <v>19</v>
      </c>
      <c r="N240" s="189" t="s">
        <v>47</v>
      </c>
      <c r="O240" s="66"/>
      <c r="P240" s="190">
        <f t="shared" ref="P240:P251" si="1">O240*H240</f>
        <v>0</v>
      </c>
      <c r="Q240" s="190">
        <v>0</v>
      </c>
      <c r="R240" s="190">
        <f t="shared" ref="R240:R251" si="2">Q240*H240</f>
        <v>0</v>
      </c>
      <c r="S240" s="190">
        <v>0</v>
      </c>
      <c r="T240" s="191">
        <f t="shared" ref="T240:T251" si="3"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454</v>
      </c>
      <c r="AT240" s="192" t="s">
        <v>384</v>
      </c>
      <c r="AU240" s="192" t="s">
        <v>85</v>
      </c>
      <c r="AY240" s="19" t="s">
        <v>381</v>
      </c>
      <c r="BE240" s="193">
        <f t="shared" ref="BE240:BE251" si="4">IF(N240="základní",J240,0)</f>
        <v>0</v>
      </c>
      <c r="BF240" s="193">
        <f t="shared" ref="BF240:BF251" si="5">IF(N240="snížená",J240,0)</f>
        <v>0</v>
      </c>
      <c r="BG240" s="193">
        <f t="shared" ref="BG240:BG251" si="6">IF(N240="zákl. přenesená",J240,0)</f>
        <v>0</v>
      </c>
      <c r="BH240" s="193">
        <f t="shared" ref="BH240:BH251" si="7">IF(N240="sníž. přenesená",J240,0)</f>
        <v>0</v>
      </c>
      <c r="BI240" s="193">
        <f t="shared" ref="BI240:BI251" si="8">IF(N240="nulová",J240,0)</f>
        <v>0</v>
      </c>
      <c r="BJ240" s="19" t="s">
        <v>83</v>
      </c>
      <c r="BK240" s="193">
        <f t="shared" ref="BK240:BK251" si="9">ROUND(I240*H240,2)</f>
        <v>0</v>
      </c>
      <c r="BL240" s="19" t="s">
        <v>454</v>
      </c>
      <c r="BM240" s="192" t="s">
        <v>2750</v>
      </c>
    </row>
    <row r="241" spans="1:65" s="2" customFormat="1" ht="24.2" customHeight="1">
      <c r="A241" s="36"/>
      <c r="B241" s="37"/>
      <c r="C241" s="181" t="s">
        <v>604</v>
      </c>
      <c r="D241" s="181" t="s">
        <v>384</v>
      </c>
      <c r="E241" s="182" t="s">
        <v>2751</v>
      </c>
      <c r="F241" s="183" t="s">
        <v>606</v>
      </c>
      <c r="G241" s="184" t="s">
        <v>607</v>
      </c>
      <c r="H241" s="185">
        <v>1</v>
      </c>
      <c r="I241" s="186"/>
      <c r="J241" s="187">
        <f t="shared" si="0"/>
        <v>0</v>
      </c>
      <c r="K241" s="183" t="s">
        <v>432</v>
      </c>
      <c r="L241" s="41"/>
      <c r="M241" s="188" t="s">
        <v>19</v>
      </c>
      <c r="N241" s="189" t="s">
        <v>47</v>
      </c>
      <c r="O241" s="66"/>
      <c r="P241" s="190">
        <f t="shared" si="1"/>
        <v>0</v>
      </c>
      <c r="Q241" s="190">
        <v>0</v>
      </c>
      <c r="R241" s="190">
        <f t="shared" si="2"/>
        <v>0</v>
      </c>
      <c r="S241" s="190">
        <v>0</v>
      </c>
      <c r="T241" s="191">
        <f t="shared" si="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454</v>
      </c>
      <c r="AT241" s="192" t="s">
        <v>384</v>
      </c>
      <c r="AU241" s="192" t="s">
        <v>85</v>
      </c>
      <c r="AY241" s="19" t="s">
        <v>381</v>
      </c>
      <c r="BE241" s="193">
        <f t="shared" si="4"/>
        <v>0</v>
      </c>
      <c r="BF241" s="193">
        <f t="shared" si="5"/>
        <v>0</v>
      </c>
      <c r="BG241" s="193">
        <f t="shared" si="6"/>
        <v>0</v>
      </c>
      <c r="BH241" s="193">
        <f t="shared" si="7"/>
        <v>0</v>
      </c>
      <c r="BI241" s="193">
        <f t="shared" si="8"/>
        <v>0</v>
      </c>
      <c r="BJ241" s="19" t="s">
        <v>83</v>
      </c>
      <c r="BK241" s="193">
        <f t="shared" si="9"/>
        <v>0</v>
      </c>
      <c r="BL241" s="19" t="s">
        <v>454</v>
      </c>
      <c r="BM241" s="192" t="s">
        <v>2752</v>
      </c>
    </row>
    <row r="242" spans="1:65" s="2" customFormat="1" ht="24.2" customHeight="1">
      <c r="A242" s="36"/>
      <c r="B242" s="37"/>
      <c r="C242" s="181" t="s">
        <v>609</v>
      </c>
      <c r="D242" s="181" t="s">
        <v>384</v>
      </c>
      <c r="E242" s="182" t="s">
        <v>2753</v>
      </c>
      <c r="F242" s="183" t="s">
        <v>606</v>
      </c>
      <c r="G242" s="184" t="s">
        <v>607</v>
      </c>
      <c r="H242" s="185">
        <v>1</v>
      </c>
      <c r="I242" s="186"/>
      <c r="J242" s="187">
        <f t="shared" si="0"/>
        <v>0</v>
      </c>
      <c r="K242" s="183" t="s">
        <v>432</v>
      </c>
      <c r="L242" s="41"/>
      <c r="M242" s="188" t="s">
        <v>19</v>
      </c>
      <c r="N242" s="189" t="s">
        <v>47</v>
      </c>
      <c r="O242" s="66"/>
      <c r="P242" s="190">
        <f t="shared" si="1"/>
        <v>0</v>
      </c>
      <c r="Q242" s="190">
        <v>0</v>
      </c>
      <c r="R242" s="190">
        <f t="shared" si="2"/>
        <v>0</v>
      </c>
      <c r="S242" s="190">
        <v>0</v>
      </c>
      <c r="T242" s="191">
        <f t="shared" si="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454</v>
      </c>
      <c r="AT242" s="192" t="s">
        <v>384</v>
      </c>
      <c r="AU242" s="192" t="s">
        <v>85</v>
      </c>
      <c r="AY242" s="19" t="s">
        <v>381</v>
      </c>
      <c r="BE242" s="193">
        <f t="shared" si="4"/>
        <v>0</v>
      </c>
      <c r="BF242" s="193">
        <f t="shared" si="5"/>
        <v>0</v>
      </c>
      <c r="BG242" s="193">
        <f t="shared" si="6"/>
        <v>0</v>
      </c>
      <c r="BH242" s="193">
        <f t="shared" si="7"/>
        <v>0</v>
      </c>
      <c r="BI242" s="193">
        <f t="shared" si="8"/>
        <v>0</v>
      </c>
      <c r="BJ242" s="19" t="s">
        <v>83</v>
      </c>
      <c r="BK242" s="193">
        <f t="shared" si="9"/>
        <v>0</v>
      </c>
      <c r="BL242" s="19" t="s">
        <v>454</v>
      </c>
      <c r="BM242" s="192" t="s">
        <v>2754</v>
      </c>
    </row>
    <row r="243" spans="1:65" s="2" customFormat="1" ht="33" customHeight="1">
      <c r="A243" s="36"/>
      <c r="B243" s="37"/>
      <c r="C243" s="181" t="s">
        <v>612</v>
      </c>
      <c r="D243" s="181" t="s">
        <v>384</v>
      </c>
      <c r="E243" s="182" t="s">
        <v>2755</v>
      </c>
      <c r="F243" s="183" t="s">
        <v>617</v>
      </c>
      <c r="G243" s="184" t="s">
        <v>607</v>
      </c>
      <c r="H243" s="185">
        <v>1</v>
      </c>
      <c r="I243" s="186"/>
      <c r="J243" s="187">
        <f t="shared" si="0"/>
        <v>0</v>
      </c>
      <c r="K243" s="183" t="s">
        <v>432</v>
      </c>
      <c r="L243" s="41"/>
      <c r="M243" s="188" t="s">
        <v>19</v>
      </c>
      <c r="N243" s="189" t="s">
        <v>47</v>
      </c>
      <c r="O243" s="66"/>
      <c r="P243" s="190">
        <f t="shared" si="1"/>
        <v>0</v>
      </c>
      <c r="Q243" s="190">
        <v>0</v>
      </c>
      <c r="R243" s="190">
        <f t="shared" si="2"/>
        <v>0</v>
      </c>
      <c r="S243" s="190">
        <v>0</v>
      </c>
      <c r="T243" s="191">
        <f t="shared" si="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454</v>
      </c>
      <c r="AT243" s="192" t="s">
        <v>384</v>
      </c>
      <c r="AU243" s="192" t="s">
        <v>85</v>
      </c>
      <c r="AY243" s="19" t="s">
        <v>381</v>
      </c>
      <c r="BE243" s="193">
        <f t="shared" si="4"/>
        <v>0</v>
      </c>
      <c r="BF243" s="193">
        <f t="shared" si="5"/>
        <v>0</v>
      </c>
      <c r="BG243" s="193">
        <f t="shared" si="6"/>
        <v>0</v>
      </c>
      <c r="BH243" s="193">
        <f t="shared" si="7"/>
        <v>0</v>
      </c>
      <c r="BI243" s="193">
        <f t="shared" si="8"/>
        <v>0</v>
      </c>
      <c r="BJ243" s="19" t="s">
        <v>83</v>
      </c>
      <c r="BK243" s="193">
        <f t="shared" si="9"/>
        <v>0</v>
      </c>
      <c r="BL243" s="19" t="s">
        <v>454</v>
      </c>
      <c r="BM243" s="192" t="s">
        <v>2756</v>
      </c>
    </row>
    <row r="244" spans="1:65" s="2" customFormat="1" ht="33" customHeight="1">
      <c r="A244" s="36"/>
      <c r="B244" s="37"/>
      <c r="C244" s="181" t="s">
        <v>615</v>
      </c>
      <c r="D244" s="181" t="s">
        <v>384</v>
      </c>
      <c r="E244" s="182" t="s">
        <v>2757</v>
      </c>
      <c r="F244" s="183" t="s">
        <v>617</v>
      </c>
      <c r="G244" s="184" t="s">
        <v>607</v>
      </c>
      <c r="H244" s="185">
        <v>1</v>
      </c>
      <c r="I244" s="186"/>
      <c r="J244" s="187">
        <f t="shared" si="0"/>
        <v>0</v>
      </c>
      <c r="K244" s="183" t="s">
        <v>432</v>
      </c>
      <c r="L244" s="41"/>
      <c r="M244" s="188" t="s">
        <v>19</v>
      </c>
      <c r="N244" s="189" t="s">
        <v>47</v>
      </c>
      <c r="O244" s="66"/>
      <c r="P244" s="190">
        <f t="shared" si="1"/>
        <v>0</v>
      </c>
      <c r="Q244" s="190">
        <v>0</v>
      </c>
      <c r="R244" s="190">
        <f t="shared" si="2"/>
        <v>0</v>
      </c>
      <c r="S244" s="190">
        <v>0</v>
      </c>
      <c r="T244" s="191">
        <f t="shared" si="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454</v>
      </c>
      <c r="AT244" s="192" t="s">
        <v>384</v>
      </c>
      <c r="AU244" s="192" t="s">
        <v>85</v>
      </c>
      <c r="AY244" s="19" t="s">
        <v>381</v>
      </c>
      <c r="BE244" s="193">
        <f t="shared" si="4"/>
        <v>0</v>
      </c>
      <c r="BF244" s="193">
        <f t="shared" si="5"/>
        <v>0</v>
      </c>
      <c r="BG244" s="193">
        <f t="shared" si="6"/>
        <v>0</v>
      </c>
      <c r="BH244" s="193">
        <f t="shared" si="7"/>
        <v>0</v>
      </c>
      <c r="BI244" s="193">
        <f t="shared" si="8"/>
        <v>0</v>
      </c>
      <c r="BJ244" s="19" t="s">
        <v>83</v>
      </c>
      <c r="BK244" s="193">
        <f t="shared" si="9"/>
        <v>0</v>
      </c>
      <c r="BL244" s="19" t="s">
        <v>454</v>
      </c>
      <c r="BM244" s="192" t="s">
        <v>2758</v>
      </c>
    </row>
    <row r="245" spans="1:65" s="2" customFormat="1" ht="24.2" customHeight="1">
      <c r="A245" s="36"/>
      <c r="B245" s="37"/>
      <c r="C245" s="181" t="s">
        <v>619</v>
      </c>
      <c r="D245" s="181" t="s">
        <v>384</v>
      </c>
      <c r="E245" s="182" t="s">
        <v>2759</v>
      </c>
      <c r="F245" s="183" t="s">
        <v>606</v>
      </c>
      <c r="G245" s="184" t="s">
        <v>607</v>
      </c>
      <c r="H245" s="185">
        <v>1</v>
      </c>
      <c r="I245" s="186"/>
      <c r="J245" s="187">
        <f t="shared" si="0"/>
        <v>0</v>
      </c>
      <c r="K245" s="183" t="s">
        <v>432</v>
      </c>
      <c r="L245" s="41"/>
      <c r="M245" s="188" t="s">
        <v>19</v>
      </c>
      <c r="N245" s="189" t="s">
        <v>47</v>
      </c>
      <c r="O245" s="66"/>
      <c r="P245" s="190">
        <f t="shared" si="1"/>
        <v>0</v>
      </c>
      <c r="Q245" s="190">
        <v>0</v>
      </c>
      <c r="R245" s="190">
        <f t="shared" si="2"/>
        <v>0</v>
      </c>
      <c r="S245" s="190">
        <v>0</v>
      </c>
      <c r="T245" s="191">
        <f t="shared" si="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85</v>
      </c>
      <c r="AY245" s="19" t="s">
        <v>381</v>
      </c>
      <c r="BE245" s="193">
        <f t="shared" si="4"/>
        <v>0</v>
      </c>
      <c r="BF245" s="193">
        <f t="shared" si="5"/>
        <v>0</v>
      </c>
      <c r="BG245" s="193">
        <f t="shared" si="6"/>
        <v>0</v>
      </c>
      <c r="BH245" s="193">
        <f t="shared" si="7"/>
        <v>0</v>
      </c>
      <c r="BI245" s="193">
        <f t="shared" si="8"/>
        <v>0</v>
      </c>
      <c r="BJ245" s="19" t="s">
        <v>83</v>
      </c>
      <c r="BK245" s="193">
        <f t="shared" si="9"/>
        <v>0</v>
      </c>
      <c r="BL245" s="19" t="s">
        <v>454</v>
      </c>
      <c r="BM245" s="192" t="s">
        <v>2760</v>
      </c>
    </row>
    <row r="246" spans="1:65" s="2" customFormat="1" ht="24.2" customHeight="1">
      <c r="A246" s="36"/>
      <c r="B246" s="37"/>
      <c r="C246" s="181" t="s">
        <v>622</v>
      </c>
      <c r="D246" s="181" t="s">
        <v>384</v>
      </c>
      <c r="E246" s="182" t="s">
        <v>2761</v>
      </c>
      <c r="F246" s="183" t="s">
        <v>606</v>
      </c>
      <c r="G246" s="184" t="s">
        <v>607</v>
      </c>
      <c r="H246" s="185">
        <v>1</v>
      </c>
      <c r="I246" s="186"/>
      <c r="J246" s="187">
        <f t="shared" si="0"/>
        <v>0</v>
      </c>
      <c r="K246" s="183" t="s">
        <v>432</v>
      </c>
      <c r="L246" s="41"/>
      <c r="M246" s="188" t="s">
        <v>19</v>
      </c>
      <c r="N246" s="189" t="s">
        <v>47</v>
      </c>
      <c r="O246" s="66"/>
      <c r="P246" s="190">
        <f t="shared" si="1"/>
        <v>0</v>
      </c>
      <c r="Q246" s="190">
        <v>0</v>
      </c>
      <c r="R246" s="190">
        <f t="shared" si="2"/>
        <v>0</v>
      </c>
      <c r="S246" s="190">
        <v>0</v>
      </c>
      <c r="T246" s="191">
        <f t="shared" si="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454</v>
      </c>
      <c r="AT246" s="192" t="s">
        <v>384</v>
      </c>
      <c r="AU246" s="192" t="s">
        <v>85</v>
      </c>
      <c r="AY246" s="19" t="s">
        <v>381</v>
      </c>
      <c r="BE246" s="193">
        <f t="shared" si="4"/>
        <v>0</v>
      </c>
      <c r="BF246" s="193">
        <f t="shared" si="5"/>
        <v>0</v>
      </c>
      <c r="BG246" s="193">
        <f t="shared" si="6"/>
        <v>0</v>
      </c>
      <c r="BH246" s="193">
        <f t="shared" si="7"/>
        <v>0</v>
      </c>
      <c r="BI246" s="193">
        <f t="shared" si="8"/>
        <v>0</v>
      </c>
      <c r="BJ246" s="19" t="s">
        <v>83</v>
      </c>
      <c r="BK246" s="193">
        <f t="shared" si="9"/>
        <v>0</v>
      </c>
      <c r="BL246" s="19" t="s">
        <v>454</v>
      </c>
      <c r="BM246" s="192" t="s">
        <v>2762</v>
      </c>
    </row>
    <row r="247" spans="1:65" s="2" customFormat="1" ht="37.9" customHeight="1">
      <c r="A247" s="36"/>
      <c r="B247" s="37"/>
      <c r="C247" s="181" t="s">
        <v>625</v>
      </c>
      <c r="D247" s="181" t="s">
        <v>384</v>
      </c>
      <c r="E247" s="182" t="s">
        <v>2763</v>
      </c>
      <c r="F247" s="183" t="s">
        <v>2764</v>
      </c>
      <c r="G247" s="184" t="s">
        <v>422</v>
      </c>
      <c r="H247" s="185">
        <v>7.6749999999999998</v>
      </c>
      <c r="I247" s="186"/>
      <c r="J247" s="187">
        <f t="shared" si="0"/>
        <v>0</v>
      </c>
      <c r="K247" s="183" t="s">
        <v>432</v>
      </c>
      <c r="L247" s="41"/>
      <c r="M247" s="188" t="s">
        <v>19</v>
      </c>
      <c r="N247" s="189" t="s">
        <v>47</v>
      </c>
      <c r="O247" s="66"/>
      <c r="P247" s="190">
        <f t="shared" si="1"/>
        <v>0</v>
      </c>
      <c r="Q247" s="190">
        <v>0</v>
      </c>
      <c r="R247" s="190">
        <f t="shared" si="2"/>
        <v>0</v>
      </c>
      <c r="S247" s="190">
        <v>0</v>
      </c>
      <c r="T247" s="191">
        <f t="shared" si="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454</v>
      </c>
      <c r="AT247" s="192" t="s">
        <v>384</v>
      </c>
      <c r="AU247" s="192" t="s">
        <v>85</v>
      </c>
      <c r="AY247" s="19" t="s">
        <v>381</v>
      </c>
      <c r="BE247" s="193">
        <f t="shared" si="4"/>
        <v>0</v>
      </c>
      <c r="BF247" s="193">
        <f t="shared" si="5"/>
        <v>0</v>
      </c>
      <c r="BG247" s="193">
        <f t="shared" si="6"/>
        <v>0</v>
      </c>
      <c r="BH247" s="193">
        <f t="shared" si="7"/>
        <v>0</v>
      </c>
      <c r="BI247" s="193">
        <f t="shared" si="8"/>
        <v>0</v>
      </c>
      <c r="BJ247" s="19" t="s">
        <v>83</v>
      </c>
      <c r="BK247" s="193">
        <f t="shared" si="9"/>
        <v>0</v>
      </c>
      <c r="BL247" s="19" t="s">
        <v>454</v>
      </c>
      <c r="BM247" s="192" t="s">
        <v>2448</v>
      </c>
    </row>
    <row r="248" spans="1:65" s="2" customFormat="1" ht="37.9" customHeight="1">
      <c r="A248" s="36"/>
      <c r="B248" s="37"/>
      <c r="C248" s="181" t="s">
        <v>628</v>
      </c>
      <c r="D248" s="181" t="s">
        <v>384</v>
      </c>
      <c r="E248" s="182" t="s">
        <v>2765</v>
      </c>
      <c r="F248" s="183" t="s">
        <v>661</v>
      </c>
      <c r="G248" s="184" t="s">
        <v>422</v>
      </c>
      <c r="H248" s="185">
        <v>4.1100000000000003</v>
      </c>
      <c r="I248" s="186"/>
      <c r="J248" s="187">
        <f t="shared" si="0"/>
        <v>0</v>
      </c>
      <c r="K248" s="183" t="s">
        <v>432</v>
      </c>
      <c r="L248" s="41"/>
      <c r="M248" s="188" t="s">
        <v>19</v>
      </c>
      <c r="N248" s="189" t="s">
        <v>47</v>
      </c>
      <c r="O248" s="66"/>
      <c r="P248" s="190">
        <f t="shared" si="1"/>
        <v>0</v>
      </c>
      <c r="Q248" s="190">
        <v>0</v>
      </c>
      <c r="R248" s="190">
        <f t="shared" si="2"/>
        <v>0</v>
      </c>
      <c r="S248" s="190">
        <v>0</v>
      </c>
      <c r="T248" s="191">
        <f t="shared" si="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454</v>
      </c>
      <c r="AT248" s="192" t="s">
        <v>384</v>
      </c>
      <c r="AU248" s="192" t="s">
        <v>85</v>
      </c>
      <c r="AY248" s="19" t="s">
        <v>381</v>
      </c>
      <c r="BE248" s="193">
        <f t="shared" si="4"/>
        <v>0</v>
      </c>
      <c r="BF248" s="193">
        <f t="shared" si="5"/>
        <v>0</v>
      </c>
      <c r="BG248" s="193">
        <f t="shared" si="6"/>
        <v>0</v>
      </c>
      <c r="BH248" s="193">
        <f t="shared" si="7"/>
        <v>0</v>
      </c>
      <c r="BI248" s="193">
        <f t="shared" si="8"/>
        <v>0</v>
      </c>
      <c r="BJ248" s="19" t="s">
        <v>83</v>
      </c>
      <c r="BK248" s="193">
        <f t="shared" si="9"/>
        <v>0</v>
      </c>
      <c r="BL248" s="19" t="s">
        <v>454</v>
      </c>
      <c r="BM248" s="192" t="s">
        <v>2450</v>
      </c>
    </row>
    <row r="249" spans="1:65" s="2" customFormat="1" ht="37.9" customHeight="1">
      <c r="A249" s="36"/>
      <c r="B249" s="37"/>
      <c r="C249" s="181" t="s">
        <v>631</v>
      </c>
      <c r="D249" s="181" t="s">
        <v>384</v>
      </c>
      <c r="E249" s="182" t="s">
        <v>2766</v>
      </c>
      <c r="F249" s="183" t="s">
        <v>669</v>
      </c>
      <c r="G249" s="184" t="s">
        <v>422</v>
      </c>
      <c r="H249" s="185">
        <v>1.1000000000000001</v>
      </c>
      <c r="I249" s="186"/>
      <c r="J249" s="187">
        <f t="shared" si="0"/>
        <v>0</v>
      </c>
      <c r="K249" s="183" t="s">
        <v>432</v>
      </c>
      <c r="L249" s="41"/>
      <c r="M249" s="188" t="s">
        <v>19</v>
      </c>
      <c r="N249" s="189" t="s">
        <v>47</v>
      </c>
      <c r="O249" s="66"/>
      <c r="P249" s="190">
        <f t="shared" si="1"/>
        <v>0</v>
      </c>
      <c r="Q249" s="190">
        <v>0</v>
      </c>
      <c r="R249" s="190">
        <f t="shared" si="2"/>
        <v>0</v>
      </c>
      <c r="S249" s="190">
        <v>0</v>
      </c>
      <c r="T249" s="191">
        <f t="shared" si="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454</v>
      </c>
      <c r="AT249" s="192" t="s">
        <v>384</v>
      </c>
      <c r="AU249" s="192" t="s">
        <v>85</v>
      </c>
      <c r="AY249" s="19" t="s">
        <v>381</v>
      </c>
      <c r="BE249" s="193">
        <f t="shared" si="4"/>
        <v>0</v>
      </c>
      <c r="BF249" s="193">
        <f t="shared" si="5"/>
        <v>0</v>
      </c>
      <c r="BG249" s="193">
        <f t="shared" si="6"/>
        <v>0</v>
      </c>
      <c r="BH249" s="193">
        <f t="shared" si="7"/>
        <v>0</v>
      </c>
      <c r="BI249" s="193">
        <f t="shared" si="8"/>
        <v>0</v>
      </c>
      <c r="BJ249" s="19" t="s">
        <v>83</v>
      </c>
      <c r="BK249" s="193">
        <f t="shared" si="9"/>
        <v>0</v>
      </c>
      <c r="BL249" s="19" t="s">
        <v>454</v>
      </c>
      <c r="BM249" s="192" t="s">
        <v>2452</v>
      </c>
    </row>
    <row r="250" spans="1:65" s="2" customFormat="1" ht="37.9" customHeight="1">
      <c r="A250" s="36"/>
      <c r="B250" s="37"/>
      <c r="C250" s="181" t="s">
        <v>634</v>
      </c>
      <c r="D250" s="181" t="s">
        <v>384</v>
      </c>
      <c r="E250" s="182" t="s">
        <v>2767</v>
      </c>
      <c r="F250" s="183" t="s">
        <v>2768</v>
      </c>
      <c r="G250" s="184" t="s">
        <v>422</v>
      </c>
      <c r="H250" s="185">
        <v>1.1000000000000001</v>
      </c>
      <c r="I250" s="186"/>
      <c r="J250" s="187">
        <f t="shared" si="0"/>
        <v>0</v>
      </c>
      <c r="K250" s="183" t="s">
        <v>432</v>
      </c>
      <c r="L250" s="41"/>
      <c r="M250" s="188" t="s">
        <v>19</v>
      </c>
      <c r="N250" s="189" t="s">
        <v>47</v>
      </c>
      <c r="O250" s="66"/>
      <c r="P250" s="190">
        <f t="shared" si="1"/>
        <v>0</v>
      </c>
      <c r="Q250" s="190">
        <v>0</v>
      </c>
      <c r="R250" s="190">
        <f t="shared" si="2"/>
        <v>0</v>
      </c>
      <c r="S250" s="190">
        <v>0</v>
      </c>
      <c r="T250" s="191">
        <f t="shared" si="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454</v>
      </c>
      <c r="AT250" s="192" t="s">
        <v>384</v>
      </c>
      <c r="AU250" s="192" t="s">
        <v>85</v>
      </c>
      <c r="AY250" s="19" t="s">
        <v>381</v>
      </c>
      <c r="BE250" s="193">
        <f t="shared" si="4"/>
        <v>0</v>
      </c>
      <c r="BF250" s="193">
        <f t="shared" si="5"/>
        <v>0</v>
      </c>
      <c r="BG250" s="193">
        <f t="shared" si="6"/>
        <v>0</v>
      </c>
      <c r="BH250" s="193">
        <f t="shared" si="7"/>
        <v>0</v>
      </c>
      <c r="BI250" s="193">
        <f t="shared" si="8"/>
        <v>0</v>
      </c>
      <c r="BJ250" s="19" t="s">
        <v>83</v>
      </c>
      <c r="BK250" s="193">
        <f t="shared" si="9"/>
        <v>0</v>
      </c>
      <c r="BL250" s="19" t="s">
        <v>454</v>
      </c>
      <c r="BM250" s="192" t="s">
        <v>2455</v>
      </c>
    </row>
    <row r="251" spans="1:65" s="2" customFormat="1" ht="24.2" customHeight="1">
      <c r="A251" s="36"/>
      <c r="B251" s="37"/>
      <c r="C251" s="181" t="s">
        <v>637</v>
      </c>
      <c r="D251" s="181" t="s">
        <v>384</v>
      </c>
      <c r="E251" s="182" t="s">
        <v>2769</v>
      </c>
      <c r="F251" s="183" t="s">
        <v>2770</v>
      </c>
      <c r="G251" s="184" t="s">
        <v>607</v>
      </c>
      <c r="H251" s="185">
        <v>1</v>
      </c>
      <c r="I251" s="186"/>
      <c r="J251" s="187">
        <f t="shared" si="0"/>
        <v>0</v>
      </c>
      <c r="K251" s="183" t="s">
        <v>432</v>
      </c>
      <c r="L251" s="41"/>
      <c r="M251" s="188" t="s">
        <v>19</v>
      </c>
      <c r="N251" s="189" t="s">
        <v>47</v>
      </c>
      <c r="O251" s="66"/>
      <c r="P251" s="190">
        <f t="shared" si="1"/>
        <v>0</v>
      </c>
      <c r="Q251" s="190">
        <v>0</v>
      </c>
      <c r="R251" s="190">
        <f t="shared" si="2"/>
        <v>0</v>
      </c>
      <c r="S251" s="190">
        <v>0</v>
      </c>
      <c r="T251" s="191">
        <f t="shared" si="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85</v>
      </c>
      <c r="AY251" s="19" t="s">
        <v>381</v>
      </c>
      <c r="BE251" s="193">
        <f t="shared" si="4"/>
        <v>0</v>
      </c>
      <c r="BF251" s="193">
        <f t="shared" si="5"/>
        <v>0</v>
      </c>
      <c r="BG251" s="193">
        <f t="shared" si="6"/>
        <v>0</v>
      </c>
      <c r="BH251" s="193">
        <f t="shared" si="7"/>
        <v>0</v>
      </c>
      <c r="BI251" s="193">
        <f t="shared" si="8"/>
        <v>0</v>
      </c>
      <c r="BJ251" s="19" t="s">
        <v>83</v>
      </c>
      <c r="BK251" s="193">
        <f t="shared" si="9"/>
        <v>0</v>
      </c>
      <c r="BL251" s="19" t="s">
        <v>454</v>
      </c>
      <c r="BM251" s="192" t="s">
        <v>2457</v>
      </c>
    </row>
    <row r="252" spans="1:65" s="12" customFormat="1" ht="22.9" customHeight="1">
      <c r="B252" s="165"/>
      <c r="C252" s="166"/>
      <c r="D252" s="167" t="s">
        <v>75</v>
      </c>
      <c r="E252" s="179" t="s">
        <v>694</v>
      </c>
      <c r="F252" s="179" t="s">
        <v>695</v>
      </c>
      <c r="G252" s="166"/>
      <c r="H252" s="166"/>
      <c r="I252" s="169"/>
      <c r="J252" s="180">
        <f>BK252</f>
        <v>0</v>
      </c>
      <c r="K252" s="166"/>
      <c r="L252" s="171"/>
      <c r="M252" s="172"/>
      <c r="N252" s="173"/>
      <c r="O252" s="173"/>
      <c r="P252" s="174">
        <f>SUM(P253:P270)</f>
        <v>0</v>
      </c>
      <c r="Q252" s="173"/>
      <c r="R252" s="174">
        <f>SUM(R253:R270)</f>
        <v>2.0144036000000001</v>
      </c>
      <c r="S252" s="173"/>
      <c r="T252" s="175">
        <f>SUM(T253:T270)</f>
        <v>0</v>
      </c>
      <c r="AR252" s="176" t="s">
        <v>85</v>
      </c>
      <c r="AT252" s="177" t="s">
        <v>75</v>
      </c>
      <c r="AU252" s="177" t="s">
        <v>83</v>
      </c>
      <c r="AY252" s="176" t="s">
        <v>381</v>
      </c>
      <c r="BK252" s="178">
        <f>SUM(BK253:BK270)</f>
        <v>0</v>
      </c>
    </row>
    <row r="253" spans="1:65" s="2" customFormat="1" ht="49.15" customHeight="1">
      <c r="A253" s="36"/>
      <c r="B253" s="37"/>
      <c r="C253" s="181" t="s">
        <v>640</v>
      </c>
      <c r="D253" s="181" t="s">
        <v>384</v>
      </c>
      <c r="E253" s="182" t="s">
        <v>697</v>
      </c>
      <c r="F253" s="183" t="s">
        <v>698</v>
      </c>
      <c r="G253" s="184" t="s">
        <v>411</v>
      </c>
      <c r="H253" s="185">
        <v>47.7</v>
      </c>
      <c r="I253" s="186"/>
      <c r="J253" s="187">
        <f>ROUND(I253*H253,2)</f>
        <v>0</v>
      </c>
      <c r="K253" s="183" t="s">
        <v>388</v>
      </c>
      <c r="L253" s="41"/>
      <c r="M253" s="188" t="s">
        <v>19</v>
      </c>
      <c r="N253" s="189" t="s">
        <v>47</v>
      </c>
      <c r="O253" s="66"/>
      <c r="P253" s="190">
        <f>O253*H253</f>
        <v>0</v>
      </c>
      <c r="Q253" s="190">
        <v>4.1900000000000001E-3</v>
      </c>
      <c r="R253" s="190">
        <f>Q253*H253</f>
        <v>0.19986300000000001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454</v>
      </c>
      <c r="AT253" s="192" t="s">
        <v>384</v>
      </c>
      <c r="AU253" s="192" t="s">
        <v>85</v>
      </c>
      <c r="AY253" s="19" t="s">
        <v>381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83</v>
      </c>
      <c r="BK253" s="193">
        <f>ROUND(I253*H253,2)</f>
        <v>0</v>
      </c>
      <c r="BL253" s="19" t="s">
        <v>454</v>
      </c>
      <c r="BM253" s="192" t="s">
        <v>699</v>
      </c>
    </row>
    <row r="254" spans="1:65" s="13" customFormat="1">
      <c r="B254" s="194"/>
      <c r="C254" s="195"/>
      <c r="D254" s="196" t="s">
        <v>391</v>
      </c>
      <c r="E254" s="197" t="s">
        <v>19</v>
      </c>
      <c r="F254" s="198" t="s">
        <v>700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391</v>
      </c>
      <c r="AU254" s="204" t="s">
        <v>85</v>
      </c>
      <c r="AV254" s="13" t="s">
        <v>83</v>
      </c>
      <c r="AW254" s="13" t="s">
        <v>37</v>
      </c>
      <c r="AX254" s="13" t="s">
        <v>76</v>
      </c>
      <c r="AY254" s="204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340</v>
      </c>
      <c r="G255" s="206"/>
      <c r="H255" s="209">
        <v>41.11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85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2400</v>
      </c>
      <c r="G256" s="206"/>
      <c r="H256" s="209">
        <v>6.59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47.7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85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24.2" customHeight="1">
      <c r="A258" s="36"/>
      <c r="B258" s="37"/>
      <c r="C258" s="181" t="s">
        <v>644</v>
      </c>
      <c r="D258" s="181" t="s">
        <v>384</v>
      </c>
      <c r="E258" s="182" t="s">
        <v>702</v>
      </c>
      <c r="F258" s="183" t="s">
        <v>703</v>
      </c>
      <c r="G258" s="184" t="s">
        <v>411</v>
      </c>
      <c r="H258" s="185">
        <v>47.7</v>
      </c>
      <c r="I258" s="186"/>
      <c r="J258" s="187">
        <f>ROUND(I258*H258,2)</f>
        <v>0</v>
      </c>
      <c r="K258" s="183" t="s">
        <v>388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454</v>
      </c>
      <c r="AT258" s="192" t="s">
        <v>384</v>
      </c>
      <c r="AU258" s="192" t="s">
        <v>85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454</v>
      </c>
      <c r="BM258" s="192" t="s">
        <v>704</v>
      </c>
    </row>
    <row r="259" spans="1:65" s="2" customFormat="1" ht="49.15" customHeight="1">
      <c r="A259" s="36"/>
      <c r="B259" s="37"/>
      <c r="C259" s="227" t="s">
        <v>647</v>
      </c>
      <c r="D259" s="227" t="s">
        <v>465</v>
      </c>
      <c r="E259" s="228" t="s">
        <v>706</v>
      </c>
      <c r="F259" s="229" t="s">
        <v>707</v>
      </c>
      <c r="G259" s="230" t="s">
        <v>411</v>
      </c>
      <c r="H259" s="231">
        <v>50.085000000000001</v>
      </c>
      <c r="I259" s="232"/>
      <c r="J259" s="233">
        <f>ROUND(I259*H259,2)</f>
        <v>0</v>
      </c>
      <c r="K259" s="229" t="s">
        <v>432</v>
      </c>
      <c r="L259" s="234"/>
      <c r="M259" s="235" t="s">
        <v>19</v>
      </c>
      <c r="N259" s="236" t="s">
        <v>47</v>
      </c>
      <c r="O259" s="66"/>
      <c r="P259" s="190">
        <f>O259*H259</f>
        <v>0</v>
      </c>
      <c r="Q259" s="190">
        <v>3.5999999999999997E-2</v>
      </c>
      <c r="R259" s="190">
        <f>Q259*H259</f>
        <v>1.8030599999999999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468</v>
      </c>
      <c r="AT259" s="192" t="s">
        <v>465</v>
      </c>
      <c r="AU259" s="192" t="s">
        <v>85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454</v>
      </c>
      <c r="BM259" s="192" t="s">
        <v>708</v>
      </c>
    </row>
    <row r="260" spans="1:65" s="14" customFormat="1">
      <c r="B260" s="205"/>
      <c r="C260" s="206"/>
      <c r="D260" s="196" t="s">
        <v>391</v>
      </c>
      <c r="E260" s="206"/>
      <c r="F260" s="208" t="s">
        <v>2771</v>
      </c>
      <c r="G260" s="206"/>
      <c r="H260" s="209">
        <v>50.085000000000001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391</v>
      </c>
      <c r="AU260" s="215" t="s">
        <v>85</v>
      </c>
      <c r="AV260" s="14" t="s">
        <v>85</v>
      </c>
      <c r="AW260" s="14" t="s">
        <v>4</v>
      </c>
      <c r="AX260" s="14" t="s">
        <v>83</v>
      </c>
      <c r="AY260" s="215" t="s">
        <v>381</v>
      </c>
    </row>
    <row r="261" spans="1:65" s="2" customFormat="1" ht="37.9" customHeight="1">
      <c r="A261" s="36"/>
      <c r="B261" s="37"/>
      <c r="C261" s="181" t="s">
        <v>650</v>
      </c>
      <c r="D261" s="181" t="s">
        <v>384</v>
      </c>
      <c r="E261" s="182" t="s">
        <v>711</v>
      </c>
      <c r="F261" s="183" t="s">
        <v>712</v>
      </c>
      <c r="G261" s="184" t="s">
        <v>422</v>
      </c>
      <c r="H261" s="185">
        <v>23.59</v>
      </c>
      <c r="I261" s="186"/>
      <c r="J261" s="187">
        <f>ROUND(I261*H261,2)</f>
        <v>0</v>
      </c>
      <c r="K261" s="183" t="s">
        <v>388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454</v>
      </c>
      <c r="AT261" s="192" t="s">
        <v>384</v>
      </c>
      <c r="AU261" s="192" t="s">
        <v>85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454</v>
      </c>
      <c r="BM261" s="192" t="s">
        <v>713</v>
      </c>
    </row>
    <row r="262" spans="1:65" s="13" customFormat="1">
      <c r="B262" s="194"/>
      <c r="C262" s="195"/>
      <c r="D262" s="196" t="s">
        <v>391</v>
      </c>
      <c r="E262" s="197" t="s">
        <v>19</v>
      </c>
      <c r="F262" s="198" t="s">
        <v>714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2772</v>
      </c>
      <c r="G263" s="206"/>
      <c r="H263" s="209">
        <v>23.59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5" customFormat="1">
      <c r="B264" s="216"/>
      <c r="C264" s="217"/>
      <c r="D264" s="196" t="s">
        <v>391</v>
      </c>
      <c r="E264" s="218" t="s">
        <v>19</v>
      </c>
      <c r="F264" s="219" t="s">
        <v>394</v>
      </c>
      <c r="G264" s="217"/>
      <c r="H264" s="220">
        <v>23.59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391</v>
      </c>
      <c r="AU264" s="226" t="s">
        <v>85</v>
      </c>
      <c r="AV264" s="15" t="s">
        <v>389</v>
      </c>
      <c r="AW264" s="15" t="s">
        <v>37</v>
      </c>
      <c r="AX264" s="15" t="s">
        <v>83</v>
      </c>
      <c r="AY264" s="226" t="s">
        <v>381</v>
      </c>
    </row>
    <row r="265" spans="1:65" s="2" customFormat="1" ht="24.2" customHeight="1">
      <c r="A265" s="36"/>
      <c r="B265" s="37"/>
      <c r="C265" s="181" t="s">
        <v>653</v>
      </c>
      <c r="D265" s="181" t="s">
        <v>384</v>
      </c>
      <c r="E265" s="182" t="s">
        <v>717</v>
      </c>
      <c r="F265" s="183" t="s">
        <v>718</v>
      </c>
      <c r="G265" s="184" t="s">
        <v>422</v>
      </c>
      <c r="H265" s="185">
        <v>2.74</v>
      </c>
      <c r="I265" s="186"/>
      <c r="J265" s="187">
        <f>ROUND(I265*H265,2)</f>
        <v>0</v>
      </c>
      <c r="K265" s="183" t="s">
        <v>432</v>
      </c>
      <c r="L265" s="41"/>
      <c r="M265" s="188" t="s">
        <v>19</v>
      </c>
      <c r="N265" s="189" t="s">
        <v>47</v>
      </c>
      <c r="O265" s="66"/>
      <c r="P265" s="190">
        <f>O265*H265</f>
        <v>0</v>
      </c>
      <c r="Q265" s="190">
        <v>4.1900000000000001E-3</v>
      </c>
      <c r="R265" s="190">
        <f>Q265*H265</f>
        <v>1.1480600000000001E-2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454</v>
      </c>
      <c r="AT265" s="192" t="s">
        <v>384</v>
      </c>
      <c r="AU265" s="192" t="s">
        <v>85</v>
      </c>
      <c r="AY265" s="19" t="s">
        <v>381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83</v>
      </c>
      <c r="BK265" s="193">
        <f>ROUND(I265*H265,2)</f>
        <v>0</v>
      </c>
      <c r="BL265" s="19" t="s">
        <v>454</v>
      </c>
      <c r="BM265" s="192" t="s">
        <v>719</v>
      </c>
    </row>
    <row r="266" spans="1:65" s="13" customFormat="1">
      <c r="B266" s="194"/>
      <c r="C266" s="195"/>
      <c r="D266" s="196" t="s">
        <v>391</v>
      </c>
      <c r="E266" s="197" t="s">
        <v>19</v>
      </c>
      <c r="F266" s="198" t="s">
        <v>720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391</v>
      </c>
      <c r="AU266" s="204" t="s">
        <v>85</v>
      </c>
      <c r="AV266" s="13" t="s">
        <v>83</v>
      </c>
      <c r="AW266" s="13" t="s">
        <v>37</v>
      </c>
      <c r="AX266" s="13" t="s">
        <v>76</v>
      </c>
      <c r="AY266" s="204" t="s">
        <v>381</v>
      </c>
    </row>
    <row r="267" spans="1:65" s="14" customFormat="1">
      <c r="B267" s="205"/>
      <c r="C267" s="206"/>
      <c r="D267" s="196" t="s">
        <v>391</v>
      </c>
      <c r="E267" s="207" t="s">
        <v>19</v>
      </c>
      <c r="F267" s="208" t="s">
        <v>721</v>
      </c>
      <c r="G267" s="206"/>
      <c r="H267" s="209">
        <v>2.74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85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1:65" s="15" customFormat="1">
      <c r="B268" s="216"/>
      <c r="C268" s="217"/>
      <c r="D268" s="196" t="s">
        <v>391</v>
      </c>
      <c r="E268" s="218" t="s">
        <v>19</v>
      </c>
      <c r="F268" s="219" t="s">
        <v>394</v>
      </c>
      <c r="G268" s="217"/>
      <c r="H268" s="220">
        <v>2.74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391</v>
      </c>
      <c r="AU268" s="226" t="s">
        <v>85</v>
      </c>
      <c r="AV268" s="15" t="s">
        <v>389</v>
      </c>
      <c r="AW268" s="15" t="s">
        <v>37</v>
      </c>
      <c r="AX268" s="15" t="s">
        <v>83</v>
      </c>
      <c r="AY268" s="226" t="s">
        <v>381</v>
      </c>
    </row>
    <row r="269" spans="1:65" s="2" customFormat="1" ht="24.2" customHeight="1">
      <c r="A269" s="36"/>
      <c r="B269" s="37"/>
      <c r="C269" s="181" t="s">
        <v>656</v>
      </c>
      <c r="D269" s="181" t="s">
        <v>384</v>
      </c>
      <c r="E269" s="182" t="s">
        <v>2773</v>
      </c>
      <c r="F269" s="183" t="s">
        <v>732</v>
      </c>
      <c r="G269" s="184" t="s">
        <v>422</v>
      </c>
      <c r="H269" s="185">
        <v>1.4</v>
      </c>
      <c r="I269" s="186"/>
      <c r="J269" s="187">
        <f>ROUND(I269*H269,2)</f>
        <v>0</v>
      </c>
      <c r="K269" s="183" t="s">
        <v>19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454</v>
      </c>
      <c r="AT269" s="192" t="s">
        <v>384</v>
      </c>
      <c r="AU269" s="192" t="s">
        <v>85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454</v>
      </c>
      <c r="BM269" s="192" t="s">
        <v>2774</v>
      </c>
    </row>
    <row r="270" spans="1:65" s="2" customFormat="1" ht="44.25" customHeight="1">
      <c r="A270" s="36"/>
      <c r="B270" s="37"/>
      <c r="C270" s="181" t="s">
        <v>659</v>
      </c>
      <c r="D270" s="181" t="s">
        <v>384</v>
      </c>
      <c r="E270" s="182" t="s">
        <v>735</v>
      </c>
      <c r="F270" s="183" t="s">
        <v>736</v>
      </c>
      <c r="G270" s="184" t="s">
        <v>404</v>
      </c>
      <c r="H270" s="185">
        <v>2.0139999999999998</v>
      </c>
      <c r="I270" s="186"/>
      <c r="J270" s="187">
        <f>ROUND(I270*H270,2)</f>
        <v>0</v>
      </c>
      <c r="K270" s="183" t="s">
        <v>388</v>
      </c>
      <c r="L270" s="41"/>
      <c r="M270" s="188" t="s">
        <v>19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454</v>
      </c>
      <c r="AT270" s="192" t="s">
        <v>384</v>
      </c>
      <c r="AU270" s="192" t="s">
        <v>85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454</v>
      </c>
      <c r="BM270" s="192" t="s">
        <v>737</v>
      </c>
    </row>
    <row r="271" spans="1:65" s="12" customFormat="1" ht="22.9" customHeight="1">
      <c r="B271" s="165"/>
      <c r="C271" s="166"/>
      <c r="D271" s="167" t="s">
        <v>75</v>
      </c>
      <c r="E271" s="179" t="s">
        <v>738</v>
      </c>
      <c r="F271" s="179" t="s">
        <v>739</v>
      </c>
      <c r="G271" s="166"/>
      <c r="H271" s="166"/>
      <c r="I271" s="169"/>
      <c r="J271" s="180">
        <f>BK271</f>
        <v>0</v>
      </c>
      <c r="K271" s="166"/>
      <c r="L271" s="171"/>
      <c r="M271" s="172"/>
      <c r="N271" s="173"/>
      <c r="O271" s="173"/>
      <c r="P271" s="174">
        <f>SUM(P272:P286)</f>
        <v>0</v>
      </c>
      <c r="Q271" s="173"/>
      <c r="R271" s="174">
        <f>SUM(R272:R286)</f>
        <v>0.1908077</v>
      </c>
      <c r="S271" s="173"/>
      <c r="T271" s="175">
        <f>SUM(T272:T286)</f>
        <v>0</v>
      </c>
      <c r="AR271" s="176" t="s">
        <v>85</v>
      </c>
      <c r="AT271" s="177" t="s">
        <v>75</v>
      </c>
      <c r="AU271" s="177" t="s">
        <v>83</v>
      </c>
      <c r="AY271" s="176" t="s">
        <v>381</v>
      </c>
      <c r="BK271" s="178">
        <f>SUM(BK272:BK286)</f>
        <v>0</v>
      </c>
    </row>
    <row r="272" spans="1:65" s="2" customFormat="1" ht="24.2" customHeight="1">
      <c r="A272" s="36"/>
      <c r="B272" s="37"/>
      <c r="C272" s="181" t="s">
        <v>663</v>
      </c>
      <c r="D272" s="181" t="s">
        <v>384</v>
      </c>
      <c r="E272" s="182" t="s">
        <v>741</v>
      </c>
      <c r="F272" s="183" t="s">
        <v>742</v>
      </c>
      <c r="G272" s="184" t="s">
        <v>411</v>
      </c>
      <c r="H272" s="185">
        <v>6.59</v>
      </c>
      <c r="I272" s="186"/>
      <c r="J272" s="187">
        <f>ROUND(I272*H272,2)</f>
        <v>0</v>
      </c>
      <c r="K272" s="183" t="s">
        <v>388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2.9999999999999997E-4</v>
      </c>
      <c r="R272" s="190">
        <f>Q272*H272</f>
        <v>1.9769999999999996E-3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454</v>
      </c>
      <c r="AT272" s="192" t="s">
        <v>384</v>
      </c>
      <c r="AU272" s="192" t="s">
        <v>85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454</v>
      </c>
      <c r="BM272" s="192" t="s">
        <v>2775</v>
      </c>
    </row>
    <row r="273" spans="1:65" s="13" customFormat="1">
      <c r="B273" s="194"/>
      <c r="C273" s="195"/>
      <c r="D273" s="196" t="s">
        <v>391</v>
      </c>
      <c r="E273" s="197" t="s">
        <v>19</v>
      </c>
      <c r="F273" s="198" t="s">
        <v>744</v>
      </c>
      <c r="G273" s="195"/>
      <c r="H273" s="197" t="s">
        <v>19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391</v>
      </c>
      <c r="AU273" s="204" t="s">
        <v>85</v>
      </c>
      <c r="AV273" s="13" t="s">
        <v>83</v>
      </c>
      <c r="AW273" s="13" t="s">
        <v>37</v>
      </c>
      <c r="AX273" s="13" t="s">
        <v>76</v>
      </c>
      <c r="AY273" s="204" t="s">
        <v>381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2400</v>
      </c>
      <c r="G274" s="206"/>
      <c r="H274" s="209">
        <v>6.59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5" customFormat="1">
      <c r="B275" s="216"/>
      <c r="C275" s="217"/>
      <c r="D275" s="196" t="s">
        <v>391</v>
      </c>
      <c r="E275" s="218" t="s">
        <v>19</v>
      </c>
      <c r="F275" s="219" t="s">
        <v>394</v>
      </c>
      <c r="G275" s="217"/>
      <c r="H275" s="220">
        <v>6.59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391</v>
      </c>
      <c r="AU275" s="226" t="s">
        <v>85</v>
      </c>
      <c r="AV275" s="15" t="s">
        <v>389</v>
      </c>
      <c r="AW275" s="15" t="s">
        <v>37</v>
      </c>
      <c r="AX275" s="15" t="s">
        <v>83</v>
      </c>
      <c r="AY275" s="226" t="s">
        <v>381</v>
      </c>
    </row>
    <row r="276" spans="1:65" s="2" customFormat="1" ht="37.9" customHeight="1">
      <c r="A276" s="36"/>
      <c r="B276" s="37"/>
      <c r="C276" s="181" t="s">
        <v>667</v>
      </c>
      <c r="D276" s="181" t="s">
        <v>384</v>
      </c>
      <c r="E276" s="182" t="s">
        <v>746</v>
      </c>
      <c r="F276" s="183" t="s">
        <v>747</v>
      </c>
      <c r="G276" s="184" t="s">
        <v>411</v>
      </c>
      <c r="H276" s="185">
        <v>6.59</v>
      </c>
      <c r="I276" s="186"/>
      <c r="J276" s="187">
        <f>ROUND(I276*H276,2)</f>
        <v>0</v>
      </c>
      <c r="K276" s="183" t="s">
        <v>388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9.1000000000000004E-3</v>
      </c>
      <c r="R276" s="190">
        <f>Q276*H276</f>
        <v>5.9969000000000001E-2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454</v>
      </c>
      <c r="AT276" s="192" t="s">
        <v>384</v>
      </c>
      <c r="AU276" s="192" t="s">
        <v>85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454</v>
      </c>
      <c r="BM276" s="192" t="s">
        <v>2776</v>
      </c>
    </row>
    <row r="277" spans="1:65" s="13" customFormat="1">
      <c r="B277" s="194"/>
      <c r="C277" s="195"/>
      <c r="D277" s="196" t="s">
        <v>391</v>
      </c>
      <c r="E277" s="197" t="s">
        <v>19</v>
      </c>
      <c r="F277" s="198" t="s">
        <v>749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391</v>
      </c>
      <c r="AU277" s="204" t="s">
        <v>85</v>
      </c>
      <c r="AV277" s="13" t="s">
        <v>83</v>
      </c>
      <c r="AW277" s="13" t="s">
        <v>37</v>
      </c>
      <c r="AX277" s="13" t="s">
        <v>76</v>
      </c>
      <c r="AY277" s="204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2777</v>
      </c>
      <c r="G278" s="206"/>
      <c r="H278" s="209">
        <v>6.59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85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5" customFormat="1">
      <c r="B279" s="216"/>
      <c r="C279" s="217"/>
      <c r="D279" s="196" t="s">
        <v>391</v>
      </c>
      <c r="E279" s="218" t="s">
        <v>2400</v>
      </c>
      <c r="F279" s="219" t="s">
        <v>394</v>
      </c>
      <c r="G279" s="217"/>
      <c r="H279" s="220">
        <v>6.59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391</v>
      </c>
      <c r="AU279" s="226" t="s">
        <v>85</v>
      </c>
      <c r="AV279" s="15" t="s">
        <v>389</v>
      </c>
      <c r="AW279" s="15" t="s">
        <v>37</v>
      </c>
      <c r="AX279" s="15" t="s">
        <v>83</v>
      </c>
      <c r="AY279" s="226" t="s">
        <v>381</v>
      </c>
    </row>
    <row r="280" spans="1:65" s="2" customFormat="1" ht="24.2" customHeight="1">
      <c r="A280" s="36"/>
      <c r="B280" s="37"/>
      <c r="C280" s="227" t="s">
        <v>671</v>
      </c>
      <c r="D280" s="227" t="s">
        <v>465</v>
      </c>
      <c r="E280" s="228" t="s">
        <v>752</v>
      </c>
      <c r="F280" s="229" t="s">
        <v>753</v>
      </c>
      <c r="G280" s="230" t="s">
        <v>411</v>
      </c>
      <c r="H280" s="231">
        <v>7.2489999999999997</v>
      </c>
      <c r="I280" s="232"/>
      <c r="J280" s="233">
        <f>ROUND(I280*H280,2)</f>
        <v>0</v>
      </c>
      <c r="K280" s="229" t="s">
        <v>432</v>
      </c>
      <c r="L280" s="234"/>
      <c r="M280" s="235" t="s">
        <v>19</v>
      </c>
      <c r="N280" s="236" t="s">
        <v>47</v>
      </c>
      <c r="O280" s="66"/>
      <c r="P280" s="190">
        <f>O280*H280</f>
        <v>0</v>
      </c>
      <c r="Q280" s="190">
        <v>1.77E-2</v>
      </c>
      <c r="R280" s="190">
        <f>Q280*H280</f>
        <v>0.12830729999999999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468</v>
      </c>
      <c r="AT280" s="192" t="s">
        <v>465</v>
      </c>
      <c r="AU280" s="192" t="s">
        <v>85</v>
      </c>
      <c r="AY280" s="19" t="s">
        <v>381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83</v>
      </c>
      <c r="BK280" s="193">
        <f>ROUND(I280*H280,2)</f>
        <v>0</v>
      </c>
      <c r="BL280" s="19" t="s">
        <v>454</v>
      </c>
      <c r="BM280" s="192" t="s">
        <v>2778</v>
      </c>
    </row>
    <row r="281" spans="1:65" s="14" customFormat="1">
      <c r="B281" s="205"/>
      <c r="C281" s="206"/>
      <c r="D281" s="196" t="s">
        <v>391</v>
      </c>
      <c r="E281" s="206"/>
      <c r="F281" s="208" t="s">
        <v>2779</v>
      </c>
      <c r="G281" s="206"/>
      <c r="H281" s="209">
        <v>7.2489999999999997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391</v>
      </c>
      <c r="AU281" s="215" t="s">
        <v>85</v>
      </c>
      <c r="AV281" s="14" t="s">
        <v>85</v>
      </c>
      <c r="AW281" s="14" t="s">
        <v>4</v>
      </c>
      <c r="AX281" s="14" t="s">
        <v>83</v>
      </c>
      <c r="AY281" s="215" t="s">
        <v>381</v>
      </c>
    </row>
    <row r="282" spans="1:65" s="2" customFormat="1" ht="16.5" customHeight="1">
      <c r="A282" s="36"/>
      <c r="B282" s="37"/>
      <c r="C282" s="181" t="s">
        <v>674</v>
      </c>
      <c r="D282" s="181" t="s">
        <v>384</v>
      </c>
      <c r="E282" s="182" t="s">
        <v>757</v>
      </c>
      <c r="F282" s="183" t="s">
        <v>758</v>
      </c>
      <c r="G282" s="184" t="s">
        <v>422</v>
      </c>
      <c r="H282" s="185">
        <v>18.48</v>
      </c>
      <c r="I282" s="186"/>
      <c r="J282" s="187">
        <f>ROUND(I282*H282,2)</f>
        <v>0</v>
      </c>
      <c r="K282" s="183" t="s">
        <v>388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3.0000000000000001E-5</v>
      </c>
      <c r="R282" s="190">
        <f>Q282*H282</f>
        <v>5.5440000000000003E-4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454</v>
      </c>
      <c r="AT282" s="192" t="s">
        <v>384</v>
      </c>
      <c r="AU282" s="192" t="s">
        <v>85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454</v>
      </c>
      <c r="BM282" s="192" t="s">
        <v>2780</v>
      </c>
    </row>
    <row r="283" spans="1:65" s="13" customFormat="1">
      <c r="B283" s="194"/>
      <c r="C283" s="195"/>
      <c r="D283" s="196" t="s">
        <v>391</v>
      </c>
      <c r="E283" s="197" t="s">
        <v>19</v>
      </c>
      <c r="F283" s="198" t="s">
        <v>760</v>
      </c>
      <c r="G283" s="195"/>
      <c r="H283" s="197" t="s">
        <v>19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391</v>
      </c>
      <c r="AU283" s="204" t="s">
        <v>85</v>
      </c>
      <c r="AV283" s="13" t="s">
        <v>83</v>
      </c>
      <c r="AW283" s="13" t="s">
        <v>37</v>
      </c>
      <c r="AX283" s="13" t="s">
        <v>76</v>
      </c>
      <c r="AY283" s="204" t="s">
        <v>381</v>
      </c>
    </row>
    <row r="284" spans="1:65" s="14" customFormat="1">
      <c r="B284" s="205"/>
      <c r="C284" s="206"/>
      <c r="D284" s="196" t="s">
        <v>391</v>
      </c>
      <c r="E284" s="207" t="s">
        <v>19</v>
      </c>
      <c r="F284" s="208" t="s">
        <v>2781</v>
      </c>
      <c r="G284" s="206"/>
      <c r="H284" s="209">
        <v>18.48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391</v>
      </c>
      <c r="AU284" s="215" t="s">
        <v>85</v>
      </c>
      <c r="AV284" s="14" t="s">
        <v>85</v>
      </c>
      <c r="AW284" s="14" t="s">
        <v>37</v>
      </c>
      <c r="AX284" s="14" t="s">
        <v>76</v>
      </c>
      <c r="AY284" s="215" t="s">
        <v>381</v>
      </c>
    </row>
    <row r="285" spans="1:65" s="15" customFormat="1">
      <c r="B285" s="216"/>
      <c r="C285" s="217"/>
      <c r="D285" s="196" t="s">
        <v>391</v>
      </c>
      <c r="E285" s="218" t="s">
        <v>19</v>
      </c>
      <c r="F285" s="219" t="s">
        <v>394</v>
      </c>
      <c r="G285" s="217"/>
      <c r="H285" s="220">
        <v>18.48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391</v>
      </c>
      <c r="AU285" s="226" t="s">
        <v>85</v>
      </c>
      <c r="AV285" s="15" t="s">
        <v>389</v>
      </c>
      <c r="AW285" s="15" t="s">
        <v>37</v>
      </c>
      <c r="AX285" s="15" t="s">
        <v>83</v>
      </c>
      <c r="AY285" s="226" t="s">
        <v>381</v>
      </c>
    </row>
    <row r="286" spans="1:65" s="2" customFormat="1" ht="44.25" customHeight="1">
      <c r="A286" s="36"/>
      <c r="B286" s="37"/>
      <c r="C286" s="181" t="s">
        <v>678</v>
      </c>
      <c r="D286" s="181" t="s">
        <v>384</v>
      </c>
      <c r="E286" s="182" t="s">
        <v>763</v>
      </c>
      <c r="F286" s="183" t="s">
        <v>764</v>
      </c>
      <c r="G286" s="184" t="s">
        <v>404</v>
      </c>
      <c r="H286" s="185">
        <v>0.191</v>
      </c>
      <c r="I286" s="186"/>
      <c r="J286" s="187">
        <f>ROUND(I286*H286,2)</f>
        <v>0</v>
      </c>
      <c r="K286" s="183" t="s">
        <v>388</v>
      </c>
      <c r="L286" s="41"/>
      <c r="M286" s="188" t="s">
        <v>19</v>
      </c>
      <c r="N286" s="189" t="s">
        <v>47</v>
      </c>
      <c r="O286" s="66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454</v>
      </c>
      <c r="AT286" s="192" t="s">
        <v>384</v>
      </c>
      <c r="AU286" s="192" t="s">
        <v>85</v>
      </c>
      <c r="AY286" s="19" t="s">
        <v>381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83</v>
      </c>
      <c r="BK286" s="193">
        <f>ROUND(I286*H286,2)</f>
        <v>0</v>
      </c>
      <c r="BL286" s="19" t="s">
        <v>454</v>
      </c>
      <c r="BM286" s="192" t="s">
        <v>2782</v>
      </c>
    </row>
    <row r="287" spans="1:65" s="12" customFormat="1" ht="22.9" customHeight="1">
      <c r="B287" s="165"/>
      <c r="C287" s="166"/>
      <c r="D287" s="167" t="s">
        <v>75</v>
      </c>
      <c r="E287" s="179" t="s">
        <v>766</v>
      </c>
      <c r="F287" s="179" t="s">
        <v>767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SUM(P288:P305)</f>
        <v>0</v>
      </c>
      <c r="Q287" s="173"/>
      <c r="R287" s="174">
        <f>SUM(R288:R305)</f>
        <v>0.16356613000000003</v>
      </c>
      <c r="S287" s="173"/>
      <c r="T287" s="175">
        <f>SUM(T288:T305)</f>
        <v>0</v>
      </c>
      <c r="AR287" s="176" t="s">
        <v>85</v>
      </c>
      <c r="AT287" s="177" t="s">
        <v>75</v>
      </c>
      <c r="AU287" s="177" t="s">
        <v>83</v>
      </c>
      <c r="AY287" s="176" t="s">
        <v>381</v>
      </c>
      <c r="BK287" s="178">
        <f>SUM(BK288:BK305)</f>
        <v>0</v>
      </c>
    </row>
    <row r="288" spans="1:65" s="2" customFormat="1" ht="33" customHeight="1">
      <c r="A288" s="36"/>
      <c r="B288" s="37"/>
      <c r="C288" s="181" t="s">
        <v>682</v>
      </c>
      <c r="D288" s="181" t="s">
        <v>384</v>
      </c>
      <c r="E288" s="182" t="s">
        <v>769</v>
      </c>
      <c r="F288" s="183" t="s">
        <v>770</v>
      </c>
      <c r="G288" s="184" t="s">
        <v>411</v>
      </c>
      <c r="H288" s="185">
        <v>8.43</v>
      </c>
      <c r="I288" s="186"/>
      <c r="J288" s="187">
        <f>ROUND(I288*H288,2)</f>
        <v>0</v>
      </c>
      <c r="K288" s="183" t="s">
        <v>388</v>
      </c>
      <c r="L288" s="41"/>
      <c r="M288" s="188" t="s">
        <v>19</v>
      </c>
      <c r="N288" s="189" t="s">
        <v>47</v>
      </c>
      <c r="O288" s="66"/>
      <c r="P288" s="190">
        <f>O288*H288</f>
        <v>0</v>
      </c>
      <c r="Q288" s="190">
        <v>3.0000000000000001E-5</v>
      </c>
      <c r="R288" s="190">
        <f>Q288*H288</f>
        <v>2.5290000000000002E-4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454</v>
      </c>
      <c r="AT288" s="192" t="s">
        <v>384</v>
      </c>
      <c r="AU288" s="192" t="s">
        <v>85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454</v>
      </c>
      <c r="BM288" s="192" t="s">
        <v>2783</v>
      </c>
    </row>
    <row r="289" spans="1:65" s="13" customFormat="1">
      <c r="B289" s="194"/>
      <c r="C289" s="195"/>
      <c r="D289" s="196" t="s">
        <v>391</v>
      </c>
      <c r="E289" s="197" t="s">
        <v>19</v>
      </c>
      <c r="F289" s="198" t="s">
        <v>772</v>
      </c>
      <c r="G289" s="195"/>
      <c r="H289" s="197" t="s">
        <v>19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391</v>
      </c>
      <c r="AU289" s="204" t="s">
        <v>85</v>
      </c>
      <c r="AV289" s="13" t="s">
        <v>83</v>
      </c>
      <c r="AW289" s="13" t="s">
        <v>37</v>
      </c>
      <c r="AX289" s="13" t="s">
        <v>76</v>
      </c>
      <c r="AY289" s="204" t="s">
        <v>381</v>
      </c>
    </row>
    <row r="290" spans="1:65" s="14" customFormat="1">
      <c r="B290" s="205"/>
      <c r="C290" s="206"/>
      <c r="D290" s="196" t="s">
        <v>391</v>
      </c>
      <c r="E290" s="207" t="s">
        <v>19</v>
      </c>
      <c r="F290" s="208" t="s">
        <v>2399</v>
      </c>
      <c r="G290" s="206"/>
      <c r="H290" s="209">
        <v>8.43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391</v>
      </c>
      <c r="AU290" s="215" t="s">
        <v>85</v>
      </c>
      <c r="AV290" s="14" t="s">
        <v>85</v>
      </c>
      <c r="AW290" s="14" t="s">
        <v>37</v>
      </c>
      <c r="AX290" s="14" t="s">
        <v>76</v>
      </c>
      <c r="AY290" s="215" t="s">
        <v>381</v>
      </c>
    </row>
    <row r="291" spans="1:65" s="15" customFormat="1">
      <c r="B291" s="216"/>
      <c r="C291" s="217"/>
      <c r="D291" s="196" t="s">
        <v>391</v>
      </c>
      <c r="E291" s="218" t="s">
        <v>19</v>
      </c>
      <c r="F291" s="219" t="s">
        <v>394</v>
      </c>
      <c r="G291" s="217"/>
      <c r="H291" s="220">
        <v>8.43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391</v>
      </c>
      <c r="AU291" s="226" t="s">
        <v>85</v>
      </c>
      <c r="AV291" s="15" t="s">
        <v>389</v>
      </c>
      <c r="AW291" s="15" t="s">
        <v>37</v>
      </c>
      <c r="AX291" s="15" t="s">
        <v>83</v>
      </c>
      <c r="AY291" s="226" t="s">
        <v>381</v>
      </c>
    </row>
    <row r="292" spans="1:65" s="2" customFormat="1" ht="24.2" customHeight="1">
      <c r="A292" s="36"/>
      <c r="B292" s="37"/>
      <c r="C292" s="181" t="s">
        <v>686</v>
      </c>
      <c r="D292" s="181" t="s">
        <v>384</v>
      </c>
      <c r="E292" s="182" t="s">
        <v>774</v>
      </c>
      <c r="F292" s="183" t="s">
        <v>775</v>
      </c>
      <c r="G292" s="184" t="s">
        <v>411</v>
      </c>
      <c r="H292" s="185">
        <v>41.11</v>
      </c>
      <c r="I292" s="186"/>
      <c r="J292" s="187">
        <f>ROUND(I292*H292,2)</f>
        <v>0</v>
      </c>
      <c r="K292" s="183" t="s">
        <v>388</v>
      </c>
      <c r="L292" s="41"/>
      <c r="M292" s="188" t="s">
        <v>19</v>
      </c>
      <c r="N292" s="189" t="s">
        <v>47</v>
      </c>
      <c r="O292" s="66"/>
      <c r="P292" s="190">
        <f>O292*H292</f>
        <v>0</v>
      </c>
      <c r="Q292" s="190">
        <v>2.9999999999999997E-4</v>
      </c>
      <c r="R292" s="190">
        <f>Q292*H292</f>
        <v>1.2332999999999998E-2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454</v>
      </c>
      <c r="AT292" s="192" t="s">
        <v>384</v>
      </c>
      <c r="AU292" s="192" t="s">
        <v>85</v>
      </c>
      <c r="AY292" s="19" t="s">
        <v>381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83</v>
      </c>
      <c r="BK292" s="193">
        <f>ROUND(I292*H292,2)</f>
        <v>0</v>
      </c>
      <c r="BL292" s="19" t="s">
        <v>454</v>
      </c>
      <c r="BM292" s="192" t="s">
        <v>2784</v>
      </c>
    </row>
    <row r="293" spans="1:65" s="13" customFormat="1">
      <c r="B293" s="194"/>
      <c r="C293" s="195"/>
      <c r="D293" s="196" t="s">
        <v>391</v>
      </c>
      <c r="E293" s="197" t="s">
        <v>19</v>
      </c>
      <c r="F293" s="198" t="s">
        <v>777</v>
      </c>
      <c r="G293" s="195"/>
      <c r="H293" s="197" t="s">
        <v>19</v>
      </c>
      <c r="I293" s="199"/>
      <c r="J293" s="195"/>
      <c r="K293" s="195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391</v>
      </c>
      <c r="AU293" s="204" t="s">
        <v>85</v>
      </c>
      <c r="AV293" s="13" t="s">
        <v>83</v>
      </c>
      <c r="AW293" s="13" t="s">
        <v>37</v>
      </c>
      <c r="AX293" s="13" t="s">
        <v>76</v>
      </c>
      <c r="AY293" s="204" t="s">
        <v>381</v>
      </c>
    </row>
    <row r="294" spans="1:65" s="14" customFormat="1">
      <c r="B294" s="205"/>
      <c r="C294" s="206"/>
      <c r="D294" s="196" t="s">
        <v>391</v>
      </c>
      <c r="E294" s="207" t="s">
        <v>19</v>
      </c>
      <c r="F294" s="208" t="s">
        <v>2785</v>
      </c>
      <c r="G294" s="206"/>
      <c r="H294" s="209">
        <v>41.11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391</v>
      </c>
      <c r="AU294" s="215" t="s">
        <v>85</v>
      </c>
      <c r="AV294" s="14" t="s">
        <v>85</v>
      </c>
      <c r="AW294" s="14" t="s">
        <v>37</v>
      </c>
      <c r="AX294" s="14" t="s">
        <v>76</v>
      </c>
      <c r="AY294" s="215" t="s">
        <v>381</v>
      </c>
    </row>
    <row r="295" spans="1:65" s="16" customFormat="1">
      <c r="B295" s="237"/>
      <c r="C295" s="238"/>
      <c r="D295" s="196" t="s">
        <v>391</v>
      </c>
      <c r="E295" s="239" t="s">
        <v>340</v>
      </c>
      <c r="F295" s="240" t="s">
        <v>779</v>
      </c>
      <c r="G295" s="238"/>
      <c r="H295" s="241">
        <v>41.11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AT295" s="247" t="s">
        <v>391</v>
      </c>
      <c r="AU295" s="247" t="s">
        <v>85</v>
      </c>
      <c r="AV295" s="16" t="s">
        <v>398</v>
      </c>
      <c r="AW295" s="16" t="s">
        <v>37</v>
      </c>
      <c r="AX295" s="16" t="s">
        <v>76</v>
      </c>
      <c r="AY295" s="247" t="s">
        <v>381</v>
      </c>
    </row>
    <row r="296" spans="1:65" s="15" customFormat="1">
      <c r="B296" s="216"/>
      <c r="C296" s="217"/>
      <c r="D296" s="196" t="s">
        <v>391</v>
      </c>
      <c r="E296" s="218" t="s">
        <v>19</v>
      </c>
      <c r="F296" s="219" t="s">
        <v>394</v>
      </c>
      <c r="G296" s="217"/>
      <c r="H296" s="220">
        <v>41.11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391</v>
      </c>
      <c r="AU296" s="226" t="s">
        <v>85</v>
      </c>
      <c r="AV296" s="15" t="s">
        <v>389</v>
      </c>
      <c r="AW296" s="15" t="s">
        <v>37</v>
      </c>
      <c r="AX296" s="15" t="s">
        <v>83</v>
      </c>
      <c r="AY296" s="226" t="s">
        <v>381</v>
      </c>
    </row>
    <row r="297" spans="1:65" s="2" customFormat="1" ht="16.5" customHeight="1">
      <c r="A297" s="36"/>
      <c r="B297" s="37"/>
      <c r="C297" s="227" t="s">
        <v>690</v>
      </c>
      <c r="D297" s="227" t="s">
        <v>465</v>
      </c>
      <c r="E297" s="228" t="s">
        <v>782</v>
      </c>
      <c r="F297" s="229" t="s">
        <v>783</v>
      </c>
      <c r="G297" s="230" t="s">
        <v>411</v>
      </c>
      <c r="H297" s="231">
        <v>45.220999999999997</v>
      </c>
      <c r="I297" s="232"/>
      <c r="J297" s="233">
        <f>ROUND(I297*H297,2)</f>
        <v>0</v>
      </c>
      <c r="K297" s="229" t="s">
        <v>388</v>
      </c>
      <c r="L297" s="234"/>
      <c r="M297" s="235" t="s">
        <v>19</v>
      </c>
      <c r="N297" s="236" t="s">
        <v>47</v>
      </c>
      <c r="O297" s="66"/>
      <c r="P297" s="190">
        <f>O297*H297</f>
        <v>0</v>
      </c>
      <c r="Q297" s="190">
        <v>2.8300000000000001E-3</v>
      </c>
      <c r="R297" s="190">
        <f>Q297*H297</f>
        <v>0.12797543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468</v>
      </c>
      <c r="AT297" s="192" t="s">
        <v>465</v>
      </c>
      <c r="AU297" s="192" t="s">
        <v>85</v>
      </c>
      <c r="AY297" s="19" t="s">
        <v>381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83</v>
      </c>
      <c r="BK297" s="193">
        <f>ROUND(I297*H297,2)</f>
        <v>0</v>
      </c>
      <c r="BL297" s="19" t="s">
        <v>454</v>
      </c>
      <c r="BM297" s="192" t="s">
        <v>2786</v>
      </c>
    </row>
    <row r="298" spans="1:65" s="14" customFormat="1">
      <c r="B298" s="205"/>
      <c r="C298" s="206"/>
      <c r="D298" s="196" t="s">
        <v>391</v>
      </c>
      <c r="E298" s="206"/>
      <c r="F298" s="208" t="s">
        <v>2787</v>
      </c>
      <c r="G298" s="206"/>
      <c r="H298" s="209">
        <v>45.220999999999997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85</v>
      </c>
      <c r="AV298" s="14" t="s">
        <v>85</v>
      </c>
      <c r="AW298" s="14" t="s">
        <v>4</v>
      </c>
      <c r="AX298" s="14" t="s">
        <v>83</v>
      </c>
      <c r="AY298" s="215" t="s">
        <v>381</v>
      </c>
    </row>
    <row r="299" spans="1:65" s="2" customFormat="1" ht="21.75" customHeight="1">
      <c r="A299" s="36"/>
      <c r="B299" s="37"/>
      <c r="C299" s="181" t="s">
        <v>696</v>
      </c>
      <c r="D299" s="181" t="s">
        <v>384</v>
      </c>
      <c r="E299" s="182" t="s">
        <v>787</v>
      </c>
      <c r="F299" s="183" t="s">
        <v>788</v>
      </c>
      <c r="G299" s="184" t="s">
        <v>422</v>
      </c>
      <c r="H299" s="185">
        <v>58.24</v>
      </c>
      <c r="I299" s="186"/>
      <c r="J299" s="187">
        <f>ROUND(I299*H299,2)</f>
        <v>0</v>
      </c>
      <c r="K299" s="183" t="s">
        <v>388</v>
      </c>
      <c r="L299" s="41"/>
      <c r="M299" s="188" t="s">
        <v>19</v>
      </c>
      <c r="N299" s="189" t="s">
        <v>47</v>
      </c>
      <c r="O299" s="66"/>
      <c r="P299" s="190">
        <f>O299*H299</f>
        <v>0</v>
      </c>
      <c r="Q299" s="190">
        <v>1.0000000000000001E-5</v>
      </c>
      <c r="R299" s="190">
        <f>Q299*H299</f>
        <v>5.8240000000000006E-4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454</v>
      </c>
      <c r="AT299" s="192" t="s">
        <v>384</v>
      </c>
      <c r="AU299" s="192" t="s">
        <v>85</v>
      </c>
      <c r="AY299" s="19" t="s">
        <v>381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83</v>
      </c>
      <c r="BK299" s="193">
        <f>ROUND(I299*H299,2)</f>
        <v>0</v>
      </c>
      <c r="BL299" s="19" t="s">
        <v>454</v>
      </c>
      <c r="BM299" s="192" t="s">
        <v>2788</v>
      </c>
    </row>
    <row r="300" spans="1:65" s="13" customFormat="1">
      <c r="B300" s="194"/>
      <c r="C300" s="195"/>
      <c r="D300" s="196" t="s">
        <v>391</v>
      </c>
      <c r="E300" s="197" t="s">
        <v>19</v>
      </c>
      <c r="F300" s="198" t="s">
        <v>790</v>
      </c>
      <c r="G300" s="195"/>
      <c r="H300" s="197" t="s">
        <v>19</v>
      </c>
      <c r="I300" s="199"/>
      <c r="J300" s="195"/>
      <c r="K300" s="195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391</v>
      </c>
      <c r="AU300" s="204" t="s">
        <v>85</v>
      </c>
      <c r="AV300" s="13" t="s">
        <v>83</v>
      </c>
      <c r="AW300" s="13" t="s">
        <v>37</v>
      </c>
      <c r="AX300" s="13" t="s">
        <v>76</v>
      </c>
      <c r="AY300" s="204" t="s">
        <v>381</v>
      </c>
    </row>
    <row r="301" spans="1:65" s="14" customFormat="1">
      <c r="B301" s="205"/>
      <c r="C301" s="206"/>
      <c r="D301" s="196" t="s">
        <v>391</v>
      </c>
      <c r="E301" s="207" t="s">
        <v>19</v>
      </c>
      <c r="F301" s="208" t="s">
        <v>2789</v>
      </c>
      <c r="G301" s="206"/>
      <c r="H301" s="209">
        <v>58.24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391</v>
      </c>
      <c r="AU301" s="215" t="s">
        <v>85</v>
      </c>
      <c r="AV301" s="14" t="s">
        <v>85</v>
      </c>
      <c r="AW301" s="14" t="s">
        <v>37</v>
      </c>
      <c r="AX301" s="14" t="s">
        <v>76</v>
      </c>
      <c r="AY301" s="215" t="s">
        <v>381</v>
      </c>
    </row>
    <row r="302" spans="1:65" s="15" customFormat="1">
      <c r="B302" s="216"/>
      <c r="C302" s="217"/>
      <c r="D302" s="196" t="s">
        <v>391</v>
      </c>
      <c r="E302" s="218" t="s">
        <v>19</v>
      </c>
      <c r="F302" s="219" t="s">
        <v>394</v>
      </c>
      <c r="G302" s="217"/>
      <c r="H302" s="220">
        <v>58.24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391</v>
      </c>
      <c r="AU302" s="226" t="s">
        <v>85</v>
      </c>
      <c r="AV302" s="15" t="s">
        <v>389</v>
      </c>
      <c r="AW302" s="15" t="s">
        <v>37</v>
      </c>
      <c r="AX302" s="15" t="s">
        <v>83</v>
      </c>
      <c r="AY302" s="226" t="s">
        <v>381</v>
      </c>
    </row>
    <row r="303" spans="1:65" s="2" customFormat="1" ht="16.5" customHeight="1">
      <c r="A303" s="36"/>
      <c r="B303" s="37"/>
      <c r="C303" s="227" t="s">
        <v>701</v>
      </c>
      <c r="D303" s="227" t="s">
        <v>465</v>
      </c>
      <c r="E303" s="228" t="s">
        <v>793</v>
      </c>
      <c r="F303" s="229" t="s">
        <v>794</v>
      </c>
      <c r="G303" s="230" t="s">
        <v>422</v>
      </c>
      <c r="H303" s="231">
        <v>64.063999999999993</v>
      </c>
      <c r="I303" s="232"/>
      <c r="J303" s="233">
        <f>ROUND(I303*H303,2)</f>
        <v>0</v>
      </c>
      <c r="K303" s="229" t="s">
        <v>388</v>
      </c>
      <c r="L303" s="234"/>
      <c r="M303" s="235" t="s">
        <v>19</v>
      </c>
      <c r="N303" s="236" t="s">
        <v>47</v>
      </c>
      <c r="O303" s="66"/>
      <c r="P303" s="190">
        <f>O303*H303</f>
        <v>0</v>
      </c>
      <c r="Q303" s="190">
        <v>3.5E-4</v>
      </c>
      <c r="R303" s="190">
        <f>Q303*H303</f>
        <v>2.2422399999999999E-2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468</v>
      </c>
      <c r="AT303" s="192" t="s">
        <v>465</v>
      </c>
      <c r="AU303" s="192" t="s">
        <v>85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454</v>
      </c>
      <c r="BM303" s="192" t="s">
        <v>2790</v>
      </c>
    </row>
    <row r="304" spans="1:65" s="14" customFormat="1">
      <c r="B304" s="205"/>
      <c r="C304" s="206"/>
      <c r="D304" s="196" t="s">
        <v>391</v>
      </c>
      <c r="E304" s="206"/>
      <c r="F304" s="208" t="s">
        <v>2791</v>
      </c>
      <c r="G304" s="206"/>
      <c r="H304" s="209">
        <v>64.063999999999993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391</v>
      </c>
      <c r="AU304" s="215" t="s">
        <v>85</v>
      </c>
      <c r="AV304" s="14" t="s">
        <v>85</v>
      </c>
      <c r="AW304" s="14" t="s">
        <v>4</v>
      </c>
      <c r="AX304" s="14" t="s">
        <v>83</v>
      </c>
      <c r="AY304" s="215" t="s">
        <v>381</v>
      </c>
    </row>
    <row r="305" spans="1:65" s="2" customFormat="1" ht="44.25" customHeight="1">
      <c r="A305" s="36"/>
      <c r="B305" s="37"/>
      <c r="C305" s="181" t="s">
        <v>705</v>
      </c>
      <c r="D305" s="181" t="s">
        <v>384</v>
      </c>
      <c r="E305" s="182" t="s">
        <v>798</v>
      </c>
      <c r="F305" s="183" t="s">
        <v>799</v>
      </c>
      <c r="G305" s="184" t="s">
        <v>404</v>
      </c>
      <c r="H305" s="185">
        <v>0.16400000000000001</v>
      </c>
      <c r="I305" s="186"/>
      <c r="J305" s="187">
        <f>ROUND(I305*H305,2)</f>
        <v>0</v>
      </c>
      <c r="K305" s="183" t="s">
        <v>388</v>
      </c>
      <c r="L305" s="41"/>
      <c r="M305" s="188" t="s">
        <v>19</v>
      </c>
      <c r="N305" s="189" t="s">
        <v>47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454</v>
      </c>
      <c r="AT305" s="192" t="s">
        <v>384</v>
      </c>
      <c r="AU305" s="192" t="s">
        <v>85</v>
      </c>
      <c r="AY305" s="19" t="s">
        <v>381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83</v>
      </c>
      <c r="BK305" s="193">
        <f>ROUND(I305*H305,2)</f>
        <v>0</v>
      </c>
      <c r="BL305" s="19" t="s">
        <v>454</v>
      </c>
      <c r="BM305" s="192" t="s">
        <v>2792</v>
      </c>
    </row>
    <row r="306" spans="1:65" s="12" customFormat="1" ht="22.9" customHeight="1">
      <c r="B306" s="165"/>
      <c r="C306" s="166"/>
      <c r="D306" s="167" t="s">
        <v>75</v>
      </c>
      <c r="E306" s="179" t="s">
        <v>827</v>
      </c>
      <c r="F306" s="179" t="s">
        <v>828</v>
      </c>
      <c r="G306" s="166"/>
      <c r="H306" s="166"/>
      <c r="I306" s="169"/>
      <c r="J306" s="180">
        <f>BK306</f>
        <v>0</v>
      </c>
      <c r="K306" s="166"/>
      <c r="L306" s="171"/>
      <c r="M306" s="172"/>
      <c r="N306" s="173"/>
      <c r="O306" s="173"/>
      <c r="P306" s="174">
        <f>SUM(P307:P334)</f>
        <v>0</v>
      </c>
      <c r="Q306" s="173"/>
      <c r="R306" s="174">
        <f>SUM(R307:R334)</f>
        <v>0.58162600000000009</v>
      </c>
      <c r="S306" s="173"/>
      <c r="T306" s="175">
        <f>SUM(T307:T334)</f>
        <v>0</v>
      </c>
      <c r="AR306" s="176" t="s">
        <v>85</v>
      </c>
      <c r="AT306" s="177" t="s">
        <v>75</v>
      </c>
      <c r="AU306" s="177" t="s">
        <v>83</v>
      </c>
      <c r="AY306" s="176" t="s">
        <v>381</v>
      </c>
      <c r="BK306" s="178">
        <f>SUM(BK307:BK334)</f>
        <v>0</v>
      </c>
    </row>
    <row r="307" spans="1:65" s="2" customFormat="1" ht="24.2" customHeight="1">
      <c r="A307" s="36"/>
      <c r="B307" s="37"/>
      <c r="C307" s="181" t="s">
        <v>710</v>
      </c>
      <c r="D307" s="181" t="s">
        <v>384</v>
      </c>
      <c r="E307" s="182" t="s">
        <v>830</v>
      </c>
      <c r="F307" s="183" t="s">
        <v>831</v>
      </c>
      <c r="G307" s="184" t="s">
        <v>411</v>
      </c>
      <c r="H307" s="185">
        <v>28.824000000000002</v>
      </c>
      <c r="I307" s="186"/>
      <c r="J307" s="187">
        <f>ROUND(I307*H307,2)</f>
        <v>0</v>
      </c>
      <c r="K307" s="183" t="s">
        <v>388</v>
      </c>
      <c r="L307" s="41"/>
      <c r="M307" s="188" t="s">
        <v>19</v>
      </c>
      <c r="N307" s="189" t="s">
        <v>47</v>
      </c>
      <c r="O307" s="66"/>
      <c r="P307" s="190">
        <f>O307*H307</f>
        <v>0</v>
      </c>
      <c r="Q307" s="190">
        <v>2.9999999999999997E-4</v>
      </c>
      <c r="R307" s="190">
        <f>Q307*H307</f>
        <v>8.647199999999999E-3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85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454</v>
      </c>
      <c r="BM307" s="192" t="s">
        <v>832</v>
      </c>
    </row>
    <row r="308" spans="1:65" s="13" customFormat="1">
      <c r="B308" s="194"/>
      <c r="C308" s="195"/>
      <c r="D308" s="196" t="s">
        <v>391</v>
      </c>
      <c r="E308" s="197" t="s">
        <v>19</v>
      </c>
      <c r="F308" s="198" t="s">
        <v>833</v>
      </c>
      <c r="G308" s="195"/>
      <c r="H308" s="197" t="s">
        <v>19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391</v>
      </c>
      <c r="AU308" s="204" t="s">
        <v>85</v>
      </c>
      <c r="AV308" s="13" t="s">
        <v>83</v>
      </c>
      <c r="AW308" s="13" t="s">
        <v>37</v>
      </c>
      <c r="AX308" s="13" t="s">
        <v>76</v>
      </c>
      <c r="AY308" s="204" t="s">
        <v>381</v>
      </c>
    </row>
    <row r="309" spans="1:65" s="14" customFormat="1">
      <c r="B309" s="205"/>
      <c r="C309" s="206"/>
      <c r="D309" s="196" t="s">
        <v>391</v>
      </c>
      <c r="E309" s="207" t="s">
        <v>19</v>
      </c>
      <c r="F309" s="208" t="s">
        <v>2389</v>
      </c>
      <c r="G309" s="206"/>
      <c r="H309" s="209">
        <v>28.824000000000002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391</v>
      </c>
      <c r="AU309" s="215" t="s">
        <v>85</v>
      </c>
      <c r="AV309" s="14" t="s">
        <v>85</v>
      </c>
      <c r="AW309" s="14" t="s">
        <v>37</v>
      </c>
      <c r="AX309" s="14" t="s">
        <v>76</v>
      </c>
      <c r="AY309" s="215" t="s">
        <v>381</v>
      </c>
    </row>
    <row r="310" spans="1:65" s="15" customFormat="1">
      <c r="B310" s="216"/>
      <c r="C310" s="217"/>
      <c r="D310" s="196" t="s">
        <v>391</v>
      </c>
      <c r="E310" s="218" t="s">
        <v>19</v>
      </c>
      <c r="F310" s="219" t="s">
        <v>394</v>
      </c>
      <c r="G310" s="217"/>
      <c r="H310" s="220">
        <v>28.824000000000002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391</v>
      </c>
      <c r="AU310" s="226" t="s">
        <v>85</v>
      </c>
      <c r="AV310" s="15" t="s">
        <v>389</v>
      </c>
      <c r="AW310" s="15" t="s">
        <v>37</v>
      </c>
      <c r="AX310" s="15" t="s">
        <v>83</v>
      </c>
      <c r="AY310" s="226" t="s">
        <v>381</v>
      </c>
    </row>
    <row r="311" spans="1:65" s="2" customFormat="1" ht="37.9" customHeight="1">
      <c r="A311" s="36"/>
      <c r="B311" s="37"/>
      <c r="C311" s="181" t="s">
        <v>716</v>
      </c>
      <c r="D311" s="181" t="s">
        <v>384</v>
      </c>
      <c r="E311" s="182" t="s">
        <v>835</v>
      </c>
      <c r="F311" s="183" t="s">
        <v>836</v>
      </c>
      <c r="G311" s="184" t="s">
        <v>411</v>
      </c>
      <c r="H311" s="185">
        <v>28.824000000000002</v>
      </c>
      <c r="I311" s="186"/>
      <c r="J311" s="187">
        <f>ROUND(I311*H311,2)</f>
        <v>0</v>
      </c>
      <c r="K311" s="183" t="s">
        <v>388</v>
      </c>
      <c r="L311" s="41"/>
      <c r="M311" s="188" t="s">
        <v>19</v>
      </c>
      <c r="N311" s="189" t="s">
        <v>47</v>
      </c>
      <c r="O311" s="66"/>
      <c r="P311" s="190">
        <f>O311*H311</f>
        <v>0</v>
      </c>
      <c r="Q311" s="190">
        <v>5.1999999999999998E-3</v>
      </c>
      <c r="R311" s="190">
        <f>Q311*H311</f>
        <v>0.14988480000000001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85</v>
      </c>
      <c r="AY311" s="19" t="s">
        <v>381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83</v>
      </c>
      <c r="BK311" s="193">
        <f>ROUND(I311*H311,2)</f>
        <v>0</v>
      </c>
      <c r="BL311" s="19" t="s">
        <v>454</v>
      </c>
      <c r="BM311" s="192" t="s">
        <v>837</v>
      </c>
    </row>
    <row r="312" spans="1:65" s="13" customFormat="1">
      <c r="B312" s="194"/>
      <c r="C312" s="195"/>
      <c r="D312" s="196" t="s">
        <v>391</v>
      </c>
      <c r="E312" s="197" t="s">
        <v>19</v>
      </c>
      <c r="F312" s="198" t="s">
        <v>2478</v>
      </c>
      <c r="G312" s="195"/>
      <c r="H312" s="197" t="s">
        <v>19</v>
      </c>
      <c r="I312" s="199"/>
      <c r="J312" s="195"/>
      <c r="K312" s="195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391</v>
      </c>
      <c r="AU312" s="204" t="s">
        <v>85</v>
      </c>
      <c r="AV312" s="13" t="s">
        <v>83</v>
      </c>
      <c r="AW312" s="13" t="s">
        <v>37</v>
      </c>
      <c r="AX312" s="13" t="s">
        <v>76</v>
      </c>
      <c r="AY312" s="204" t="s">
        <v>381</v>
      </c>
    </row>
    <row r="313" spans="1:65" s="14" customFormat="1">
      <c r="B313" s="205"/>
      <c r="C313" s="206"/>
      <c r="D313" s="196" t="s">
        <v>391</v>
      </c>
      <c r="E313" s="207" t="s">
        <v>19</v>
      </c>
      <c r="F313" s="208" t="s">
        <v>2793</v>
      </c>
      <c r="G313" s="206"/>
      <c r="H313" s="209">
        <v>21.08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391</v>
      </c>
      <c r="AU313" s="215" t="s">
        <v>85</v>
      </c>
      <c r="AV313" s="14" t="s">
        <v>85</v>
      </c>
      <c r="AW313" s="14" t="s">
        <v>37</v>
      </c>
      <c r="AX313" s="14" t="s">
        <v>76</v>
      </c>
      <c r="AY313" s="215" t="s">
        <v>381</v>
      </c>
    </row>
    <row r="314" spans="1:65" s="14" customFormat="1">
      <c r="B314" s="205"/>
      <c r="C314" s="206"/>
      <c r="D314" s="196" t="s">
        <v>391</v>
      </c>
      <c r="E314" s="207" t="s">
        <v>19</v>
      </c>
      <c r="F314" s="208" t="s">
        <v>2794</v>
      </c>
      <c r="G314" s="206"/>
      <c r="H314" s="209">
        <v>9.1839999999999993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391</v>
      </c>
      <c r="AU314" s="215" t="s">
        <v>85</v>
      </c>
      <c r="AV314" s="14" t="s">
        <v>85</v>
      </c>
      <c r="AW314" s="14" t="s">
        <v>37</v>
      </c>
      <c r="AX314" s="14" t="s">
        <v>76</v>
      </c>
      <c r="AY314" s="215" t="s">
        <v>381</v>
      </c>
    </row>
    <row r="315" spans="1:65" s="14" customFormat="1">
      <c r="B315" s="205"/>
      <c r="C315" s="206"/>
      <c r="D315" s="196" t="s">
        <v>391</v>
      </c>
      <c r="E315" s="207" t="s">
        <v>19</v>
      </c>
      <c r="F315" s="208" t="s">
        <v>2795</v>
      </c>
      <c r="G315" s="206"/>
      <c r="H315" s="209">
        <v>-1.44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391</v>
      </c>
      <c r="AU315" s="215" t="s">
        <v>85</v>
      </c>
      <c r="AV315" s="14" t="s">
        <v>85</v>
      </c>
      <c r="AW315" s="14" t="s">
        <v>37</v>
      </c>
      <c r="AX315" s="14" t="s">
        <v>76</v>
      </c>
      <c r="AY315" s="215" t="s">
        <v>381</v>
      </c>
    </row>
    <row r="316" spans="1:65" s="15" customFormat="1">
      <c r="B316" s="216"/>
      <c r="C316" s="217"/>
      <c r="D316" s="196" t="s">
        <v>391</v>
      </c>
      <c r="E316" s="218" t="s">
        <v>2389</v>
      </c>
      <c r="F316" s="219" t="s">
        <v>394</v>
      </c>
      <c r="G316" s="217"/>
      <c r="H316" s="220">
        <v>28.824000000000002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391</v>
      </c>
      <c r="AU316" s="226" t="s">
        <v>85</v>
      </c>
      <c r="AV316" s="15" t="s">
        <v>389</v>
      </c>
      <c r="AW316" s="15" t="s">
        <v>37</v>
      </c>
      <c r="AX316" s="15" t="s">
        <v>83</v>
      </c>
      <c r="AY316" s="226" t="s">
        <v>381</v>
      </c>
    </row>
    <row r="317" spans="1:65" s="2" customFormat="1" ht="16.5" customHeight="1">
      <c r="A317" s="36"/>
      <c r="B317" s="37"/>
      <c r="C317" s="227" t="s">
        <v>722</v>
      </c>
      <c r="D317" s="227" t="s">
        <v>465</v>
      </c>
      <c r="E317" s="228" t="s">
        <v>846</v>
      </c>
      <c r="F317" s="229" t="s">
        <v>847</v>
      </c>
      <c r="G317" s="230" t="s">
        <v>411</v>
      </c>
      <c r="H317" s="231">
        <v>31.706</v>
      </c>
      <c r="I317" s="232"/>
      <c r="J317" s="233">
        <f>ROUND(I317*H317,2)</f>
        <v>0</v>
      </c>
      <c r="K317" s="229" t="s">
        <v>388</v>
      </c>
      <c r="L317" s="234"/>
      <c r="M317" s="235" t="s">
        <v>19</v>
      </c>
      <c r="N317" s="236" t="s">
        <v>47</v>
      </c>
      <c r="O317" s="66"/>
      <c r="P317" s="190">
        <f>O317*H317</f>
        <v>0</v>
      </c>
      <c r="Q317" s="190">
        <v>1.26E-2</v>
      </c>
      <c r="R317" s="190">
        <f>Q317*H317</f>
        <v>0.39949560000000001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468</v>
      </c>
      <c r="AT317" s="192" t="s">
        <v>465</v>
      </c>
      <c r="AU317" s="192" t="s">
        <v>85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454</v>
      </c>
      <c r="BM317" s="192" t="s">
        <v>848</v>
      </c>
    </row>
    <row r="318" spans="1:65" s="14" customFormat="1">
      <c r="B318" s="205"/>
      <c r="C318" s="206"/>
      <c r="D318" s="196" t="s">
        <v>391</v>
      </c>
      <c r="E318" s="206"/>
      <c r="F318" s="208" t="s">
        <v>2796</v>
      </c>
      <c r="G318" s="206"/>
      <c r="H318" s="209">
        <v>31.706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391</v>
      </c>
      <c r="AU318" s="215" t="s">
        <v>85</v>
      </c>
      <c r="AV318" s="14" t="s">
        <v>85</v>
      </c>
      <c r="AW318" s="14" t="s">
        <v>4</v>
      </c>
      <c r="AX318" s="14" t="s">
        <v>83</v>
      </c>
      <c r="AY318" s="215" t="s">
        <v>381</v>
      </c>
    </row>
    <row r="319" spans="1:65" s="2" customFormat="1" ht="24.2" customHeight="1">
      <c r="A319" s="36"/>
      <c r="B319" s="37"/>
      <c r="C319" s="181" t="s">
        <v>726</v>
      </c>
      <c r="D319" s="181" t="s">
        <v>384</v>
      </c>
      <c r="E319" s="182" t="s">
        <v>861</v>
      </c>
      <c r="F319" s="183" t="s">
        <v>862</v>
      </c>
      <c r="G319" s="184" t="s">
        <v>411</v>
      </c>
      <c r="H319" s="185">
        <v>1.08</v>
      </c>
      <c r="I319" s="186"/>
      <c r="J319" s="187">
        <f>ROUND(I319*H319,2)</f>
        <v>0</v>
      </c>
      <c r="K319" s="183" t="s">
        <v>388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5.8E-4</v>
      </c>
      <c r="R319" s="190">
        <f>Q319*H319</f>
        <v>6.2640000000000005E-4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85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863</v>
      </c>
    </row>
    <row r="320" spans="1:65" s="13" customFormat="1">
      <c r="B320" s="194"/>
      <c r="C320" s="195"/>
      <c r="D320" s="196" t="s">
        <v>391</v>
      </c>
      <c r="E320" s="197" t="s">
        <v>19</v>
      </c>
      <c r="F320" s="198" t="s">
        <v>864</v>
      </c>
      <c r="G320" s="195"/>
      <c r="H320" s="197" t="s">
        <v>19</v>
      </c>
      <c r="I320" s="199"/>
      <c r="J320" s="195"/>
      <c r="K320" s="195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391</v>
      </c>
      <c r="AU320" s="204" t="s">
        <v>85</v>
      </c>
      <c r="AV320" s="13" t="s">
        <v>83</v>
      </c>
      <c r="AW320" s="13" t="s">
        <v>37</v>
      </c>
      <c r="AX320" s="13" t="s">
        <v>76</v>
      </c>
      <c r="AY320" s="204" t="s">
        <v>381</v>
      </c>
    </row>
    <row r="321" spans="1:65" s="14" customFormat="1">
      <c r="B321" s="205"/>
      <c r="C321" s="206"/>
      <c r="D321" s="196" t="s">
        <v>391</v>
      </c>
      <c r="E321" s="207" t="s">
        <v>19</v>
      </c>
      <c r="F321" s="208" t="s">
        <v>2797</v>
      </c>
      <c r="G321" s="206"/>
      <c r="H321" s="209">
        <v>1.08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391</v>
      </c>
      <c r="AU321" s="215" t="s">
        <v>85</v>
      </c>
      <c r="AV321" s="14" t="s">
        <v>85</v>
      </c>
      <c r="AW321" s="14" t="s">
        <v>37</v>
      </c>
      <c r="AX321" s="14" t="s">
        <v>76</v>
      </c>
      <c r="AY321" s="215" t="s">
        <v>381</v>
      </c>
    </row>
    <row r="322" spans="1:65" s="15" customFormat="1">
      <c r="B322" s="216"/>
      <c r="C322" s="217"/>
      <c r="D322" s="196" t="s">
        <v>391</v>
      </c>
      <c r="E322" s="218" t="s">
        <v>19</v>
      </c>
      <c r="F322" s="219" t="s">
        <v>394</v>
      </c>
      <c r="G322" s="217"/>
      <c r="H322" s="220">
        <v>1.08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391</v>
      </c>
      <c r="AU322" s="226" t="s">
        <v>85</v>
      </c>
      <c r="AV322" s="15" t="s">
        <v>389</v>
      </c>
      <c r="AW322" s="15" t="s">
        <v>37</v>
      </c>
      <c r="AX322" s="15" t="s">
        <v>83</v>
      </c>
      <c r="AY322" s="226" t="s">
        <v>381</v>
      </c>
    </row>
    <row r="323" spans="1:65" s="2" customFormat="1" ht="24.2" customHeight="1">
      <c r="A323" s="36"/>
      <c r="B323" s="37"/>
      <c r="C323" s="227" t="s">
        <v>730</v>
      </c>
      <c r="D323" s="227" t="s">
        <v>465</v>
      </c>
      <c r="E323" s="228" t="s">
        <v>867</v>
      </c>
      <c r="F323" s="229" t="s">
        <v>868</v>
      </c>
      <c r="G323" s="230" t="s">
        <v>411</v>
      </c>
      <c r="H323" s="231">
        <v>1.1879999999999999</v>
      </c>
      <c r="I323" s="232"/>
      <c r="J323" s="233">
        <f>ROUND(I323*H323,2)</f>
        <v>0</v>
      </c>
      <c r="K323" s="229" t="s">
        <v>388</v>
      </c>
      <c r="L323" s="234"/>
      <c r="M323" s="235" t="s">
        <v>19</v>
      </c>
      <c r="N323" s="236" t="s">
        <v>47</v>
      </c>
      <c r="O323" s="66"/>
      <c r="P323" s="190">
        <f>O323*H323</f>
        <v>0</v>
      </c>
      <c r="Q323" s="190">
        <v>1.2E-2</v>
      </c>
      <c r="R323" s="190">
        <f>Q323*H323</f>
        <v>1.4256E-2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468</v>
      </c>
      <c r="AT323" s="192" t="s">
        <v>465</v>
      </c>
      <c r="AU323" s="192" t="s">
        <v>85</v>
      </c>
      <c r="AY323" s="19" t="s">
        <v>381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83</v>
      </c>
      <c r="BK323" s="193">
        <f>ROUND(I323*H323,2)</f>
        <v>0</v>
      </c>
      <c r="BL323" s="19" t="s">
        <v>454</v>
      </c>
      <c r="BM323" s="192" t="s">
        <v>869</v>
      </c>
    </row>
    <row r="324" spans="1:65" s="14" customFormat="1">
      <c r="B324" s="205"/>
      <c r="C324" s="206"/>
      <c r="D324" s="196" t="s">
        <v>391</v>
      </c>
      <c r="E324" s="206"/>
      <c r="F324" s="208" t="s">
        <v>2798</v>
      </c>
      <c r="G324" s="206"/>
      <c r="H324" s="209">
        <v>1.1879999999999999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391</v>
      </c>
      <c r="AU324" s="215" t="s">
        <v>85</v>
      </c>
      <c r="AV324" s="14" t="s">
        <v>85</v>
      </c>
      <c r="AW324" s="14" t="s">
        <v>4</v>
      </c>
      <c r="AX324" s="14" t="s">
        <v>83</v>
      </c>
      <c r="AY324" s="215" t="s">
        <v>381</v>
      </c>
    </row>
    <row r="325" spans="1:65" s="2" customFormat="1" ht="24.2" customHeight="1">
      <c r="A325" s="36"/>
      <c r="B325" s="37"/>
      <c r="C325" s="181" t="s">
        <v>734</v>
      </c>
      <c r="D325" s="181" t="s">
        <v>384</v>
      </c>
      <c r="E325" s="182" t="s">
        <v>872</v>
      </c>
      <c r="F325" s="183" t="s">
        <v>873</v>
      </c>
      <c r="G325" s="184" t="s">
        <v>422</v>
      </c>
      <c r="H325" s="185">
        <v>16.28</v>
      </c>
      <c r="I325" s="186"/>
      <c r="J325" s="187">
        <f>ROUND(I325*H325,2)</f>
        <v>0</v>
      </c>
      <c r="K325" s="183" t="s">
        <v>388</v>
      </c>
      <c r="L325" s="41"/>
      <c r="M325" s="188" t="s">
        <v>19</v>
      </c>
      <c r="N325" s="189" t="s">
        <v>47</v>
      </c>
      <c r="O325" s="66"/>
      <c r="P325" s="190">
        <f>O325*H325</f>
        <v>0</v>
      </c>
      <c r="Q325" s="190">
        <v>5.0000000000000001E-4</v>
      </c>
      <c r="R325" s="190">
        <f>Q325*H325</f>
        <v>8.1400000000000014E-3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454</v>
      </c>
      <c r="AT325" s="192" t="s">
        <v>384</v>
      </c>
      <c r="AU325" s="192" t="s">
        <v>85</v>
      </c>
      <c r="AY325" s="19" t="s">
        <v>381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83</v>
      </c>
      <c r="BK325" s="193">
        <f>ROUND(I325*H325,2)</f>
        <v>0</v>
      </c>
      <c r="BL325" s="19" t="s">
        <v>454</v>
      </c>
      <c r="BM325" s="192" t="s">
        <v>874</v>
      </c>
    </row>
    <row r="326" spans="1:65" s="13" customFormat="1">
      <c r="B326" s="194"/>
      <c r="C326" s="195"/>
      <c r="D326" s="196" t="s">
        <v>391</v>
      </c>
      <c r="E326" s="197" t="s">
        <v>19</v>
      </c>
      <c r="F326" s="198" t="s">
        <v>875</v>
      </c>
      <c r="G326" s="195"/>
      <c r="H326" s="197" t="s">
        <v>19</v>
      </c>
      <c r="I326" s="199"/>
      <c r="J326" s="195"/>
      <c r="K326" s="195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391</v>
      </c>
      <c r="AU326" s="204" t="s">
        <v>85</v>
      </c>
      <c r="AV326" s="13" t="s">
        <v>83</v>
      </c>
      <c r="AW326" s="13" t="s">
        <v>37</v>
      </c>
      <c r="AX326" s="13" t="s">
        <v>76</v>
      </c>
      <c r="AY326" s="204" t="s">
        <v>381</v>
      </c>
    </row>
    <row r="327" spans="1:65" s="14" customFormat="1">
      <c r="B327" s="205"/>
      <c r="C327" s="206"/>
      <c r="D327" s="196" t="s">
        <v>391</v>
      </c>
      <c r="E327" s="207" t="s">
        <v>19</v>
      </c>
      <c r="F327" s="208" t="s">
        <v>2799</v>
      </c>
      <c r="G327" s="206"/>
      <c r="H327" s="209">
        <v>10.54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391</v>
      </c>
      <c r="AU327" s="215" t="s">
        <v>85</v>
      </c>
      <c r="AV327" s="14" t="s">
        <v>85</v>
      </c>
      <c r="AW327" s="14" t="s">
        <v>37</v>
      </c>
      <c r="AX327" s="14" t="s">
        <v>76</v>
      </c>
      <c r="AY327" s="215" t="s">
        <v>381</v>
      </c>
    </row>
    <row r="328" spans="1:65" s="14" customFormat="1">
      <c r="B328" s="205"/>
      <c r="C328" s="206"/>
      <c r="D328" s="196" t="s">
        <v>391</v>
      </c>
      <c r="E328" s="207" t="s">
        <v>19</v>
      </c>
      <c r="F328" s="208" t="s">
        <v>2800</v>
      </c>
      <c r="G328" s="206"/>
      <c r="H328" s="209">
        <v>5.74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37</v>
      </c>
      <c r="AX328" s="14" t="s">
        <v>76</v>
      </c>
      <c r="AY328" s="215" t="s">
        <v>381</v>
      </c>
    </row>
    <row r="329" spans="1:65" s="15" customFormat="1">
      <c r="B329" s="216"/>
      <c r="C329" s="217"/>
      <c r="D329" s="196" t="s">
        <v>391</v>
      </c>
      <c r="E329" s="218" t="s">
        <v>19</v>
      </c>
      <c r="F329" s="219" t="s">
        <v>394</v>
      </c>
      <c r="G329" s="217"/>
      <c r="H329" s="220">
        <v>16.28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391</v>
      </c>
      <c r="AU329" s="226" t="s">
        <v>85</v>
      </c>
      <c r="AV329" s="15" t="s">
        <v>389</v>
      </c>
      <c r="AW329" s="15" t="s">
        <v>37</v>
      </c>
      <c r="AX329" s="15" t="s">
        <v>83</v>
      </c>
      <c r="AY329" s="226" t="s">
        <v>381</v>
      </c>
    </row>
    <row r="330" spans="1:65" s="2" customFormat="1" ht="24.2" customHeight="1">
      <c r="A330" s="36"/>
      <c r="B330" s="37"/>
      <c r="C330" s="181" t="s">
        <v>740</v>
      </c>
      <c r="D330" s="181" t="s">
        <v>384</v>
      </c>
      <c r="E330" s="182" t="s">
        <v>884</v>
      </c>
      <c r="F330" s="183" t="s">
        <v>885</v>
      </c>
      <c r="G330" s="184" t="s">
        <v>422</v>
      </c>
      <c r="H330" s="185">
        <v>19.2</v>
      </c>
      <c r="I330" s="186"/>
      <c r="J330" s="187">
        <f>ROUND(I330*H330,2)</f>
        <v>0</v>
      </c>
      <c r="K330" s="183" t="s">
        <v>388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3.0000000000000001E-5</v>
      </c>
      <c r="R330" s="190">
        <f>Q330*H330</f>
        <v>5.7600000000000001E-4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85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886</v>
      </c>
    </row>
    <row r="331" spans="1:65" s="13" customFormat="1">
      <c r="B331" s="194"/>
      <c r="C331" s="195"/>
      <c r="D331" s="196" t="s">
        <v>391</v>
      </c>
      <c r="E331" s="197" t="s">
        <v>19</v>
      </c>
      <c r="F331" s="198" t="s">
        <v>887</v>
      </c>
      <c r="G331" s="195"/>
      <c r="H331" s="197" t="s">
        <v>19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391</v>
      </c>
      <c r="AU331" s="204" t="s">
        <v>85</v>
      </c>
      <c r="AV331" s="13" t="s">
        <v>83</v>
      </c>
      <c r="AW331" s="13" t="s">
        <v>37</v>
      </c>
      <c r="AX331" s="13" t="s">
        <v>76</v>
      </c>
      <c r="AY331" s="204" t="s">
        <v>381</v>
      </c>
    </row>
    <row r="332" spans="1:65" s="14" customFormat="1">
      <c r="B332" s="205"/>
      <c r="C332" s="206"/>
      <c r="D332" s="196" t="s">
        <v>391</v>
      </c>
      <c r="E332" s="207" t="s">
        <v>19</v>
      </c>
      <c r="F332" s="208" t="s">
        <v>2801</v>
      </c>
      <c r="G332" s="206"/>
      <c r="H332" s="209">
        <v>19.2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391</v>
      </c>
      <c r="AU332" s="215" t="s">
        <v>85</v>
      </c>
      <c r="AV332" s="14" t="s">
        <v>85</v>
      </c>
      <c r="AW332" s="14" t="s">
        <v>37</v>
      </c>
      <c r="AX332" s="14" t="s">
        <v>76</v>
      </c>
      <c r="AY332" s="215" t="s">
        <v>381</v>
      </c>
    </row>
    <row r="333" spans="1:65" s="15" customFormat="1">
      <c r="B333" s="216"/>
      <c r="C333" s="217"/>
      <c r="D333" s="196" t="s">
        <v>391</v>
      </c>
      <c r="E333" s="218" t="s">
        <v>19</v>
      </c>
      <c r="F333" s="219" t="s">
        <v>394</v>
      </c>
      <c r="G333" s="217"/>
      <c r="H333" s="220">
        <v>19.2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391</v>
      </c>
      <c r="AU333" s="226" t="s">
        <v>85</v>
      </c>
      <c r="AV333" s="15" t="s">
        <v>389</v>
      </c>
      <c r="AW333" s="15" t="s">
        <v>37</v>
      </c>
      <c r="AX333" s="15" t="s">
        <v>83</v>
      </c>
      <c r="AY333" s="226" t="s">
        <v>381</v>
      </c>
    </row>
    <row r="334" spans="1:65" s="2" customFormat="1" ht="44.25" customHeight="1">
      <c r="A334" s="36"/>
      <c r="B334" s="37"/>
      <c r="C334" s="181" t="s">
        <v>745</v>
      </c>
      <c r="D334" s="181" t="s">
        <v>384</v>
      </c>
      <c r="E334" s="182" t="s">
        <v>890</v>
      </c>
      <c r="F334" s="183" t="s">
        <v>891</v>
      </c>
      <c r="G334" s="184" t="s">
        <v>404</v>
      </c>
      <c r="H334" s="185">
        <v>0.58199999999999996</v>
      </c>
      <c r="I334" s="186"/>
      <c r="J334" s="187">
        <f>ROUND(I334*H334,2)</f>
        <v>0</v>
      </c>
      <c r="K334" s="183" t="s">
        <v>388</v>
      </c>
      <c r="L334" s="41"/>
      <c r="M334" s="188" t="s">
        <v>19</v>
      </c>
      <c r="N334" s="189" t="s">
        <v>47</v>
      </c>
      <c r="O334" s="66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85</v>
      </c>
      <c r="AY334" s="19" t="s">
        <v>381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83</v>
      </c>
      <c r="BK334" s="193">
        <f>ROUND(I334*H334,2)</f>
        <v>0</v>
      </c>
      <c r="BL334" s="19" t="s">
        <v>454</v>
      </c>
      <c r="BM334" s="192" t="s">
        <v>892</v>
      </c>
    </row>
    <row r="335" spans="1:65" s="12" customFormat="1" ht="22.9" customHeight="1">
      <c r="B335" s="165"/>
      <c r="C335" s="166"/>
      <c r="D335" s="167" t="s">
        <v>75</v>
      </c>
      <c r="E335" s="179" t="s">
        <v>893</v>
      </c>
      <c r="F335" s="179" t="s">
        <v>894</v>
      </c>
      <c r="G335" s="166"/>
      <c r="H335" s="166"/>
      <c r="I335" s="169"/>
      <c r="J335" s="180">
        <f>BK335</f>
        <v>0</v>
      </c>
      <c r="K335" s="166"/>
      <c r="L335" s="171"/>
      <c r="M335" s="172"/>
      <c r="N335" s="173"/>
      <c r="O335" s="173"/>
      <c r="P335" s="174">
        <f>SUM(P336:P340)</f>
        <v>0</v>
      </c>
      <c r="Q335" s="173"/>
      <c r="R335" s="174">
        <f>SUM(R336:R340)</f>
        <v>8.1090000000000016E-3</v>
      </c>
      <c r="S335" s="173"/>
      <c r="T335" s="175">
        <f>SUM(T336:T340)</f>
        <v>0</v>
      </c>
      <c r="AR335" s="176" t="s">
        <v>85</v>
      </c>
      <c r="AT335" s="177" t="s">
        <v>75</v>
      </c>
      <c r="AU335" s="177" t="s">
        <v>83</v>
      </c>
      <c r="AY335" s="176" t="s">
        <v>381</v>
      </c>
      <c r="BK335" s="178">
        <f>SUM(BK336:BK340)</f>
        <v>0</v>
      </c>
    </row>
    <row r="336" spans="1:65" s="2" customFormat="1" ht="24.2" customHeight="1">
      <c r="A336" s="36"/>
      <c r="B336" s="37"/>
      <c r="C336" s="181" t="s">
        <v>751</v>
      </c>
      <c r="D336" s="181" t="s">
        <v>384</v>
      </c>
      <c r="E336" s="182" t="s">
        <v>900</v>
      </c>
      <c r="F336" s="183" t="s">
        <v>901</v>
      </c>
      <c r="G336" s="184" t="s">
        <v>411</v>
      </c>
      <c r="H336" s="185">
        <v>47.7</v>
      </c>
      <c r="I336" s="186"/>
      <c r="J336" s="187">
        <f>ROUND(I336*H336,2)</f>
        <v>0</v>
      </c>
      <c r="K336" s="183" t="s">
        <v>388</v>
      </c>
      <c r="L336" s="41"/>
      <c r="M336" s="188" t="s">
        <v>19</v>
      </c>
      <c r="N336" s="189" t="s">
        <v>47</v>
      </c>
      <c r="O336" s="66"/>
      <c r="P336" s="190">
        <f>O336*H336</f>
        <v>0</v>
      </c>
      <c r="Q336" s="190">
        <v>1.7000000000000001E-4</v>
      </c>
      <c r="R336" s="190">
        <f>Q336*H336</f>
        <v>8.1090000000000016E-3</v>
      </c>
      <c r="S336" s="190">
        <v>0</v>
      </c>
      <c r="T336" s="191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85</v>
      </c>
      <c r="AY336" s="19" t="s">
        <v>381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9" t="s">
        <v>83</v>
      </c>
      <c r="BK336" s="193">
        <f>ROUND(I336*H336,2)</f>
        <v>0</v>
      </c>
      <c r="BL336" s="19" t="s">
        <v>454</v>
      </c>
      <c r="BM336" s="192" t="s">
        <v>902</v>
      </c>
    </row>
    <row r="337" spans="1:65" s="13" customFormat="1">
      <c r="B337" s="194"/>
      <c r="C337" s="195"/>
      <c r="D337" s="196" t="s">
        <v>391</v>
      </c>
      <c r="E337" s="197" t="s">
        <v>19</v>
      </c>
      <c r="F337" s="198" t="s">
        <v>903</v>
      </c>
      <c r="G337" s="195"/>
      <c r="H337" s="197" t="s">
        <v>19</v>
      </c>
      <c r="I337" s="199"/>
      <c r="J337" s="195"/>
      <c r="K337" s="195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391</v>
      </c>
      <c r="AU337" s="204" t="s">
        <v>85</v>
      </c>
      <c r="AV337" s="13" t="s">
        <v>83</v>
      </c>
      <c r="AW337" s="13" t="s">
        <v>37</v>
      </c>
      <c r="AX337" s="13" t="s">
        <v>76</v>
      </c>
      <c r="AY337" s="204" t="s">
        <v>381</v>
      </c>
    </row>
    <row r="338" spans="1:65" s="14" customFormat="1">
      <c r="B338" s="205"/>
      <c r="C338" s="206"/>
      <c r="D338" s="196" t="s">
        <v>391</v>
      </c>
      <c r="E338" s="207" t="s">
        <v>19</v>
      </c>
      <c r="F338" s="208" t="s">
        <v>340</v>
      </c>
      <c r="G338" s="206"/>
      <c r="H338" s="209">
        <v>41.11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391</v>
      </c>
      <c r="AU338" s="215" t="s">
        <v>85</v>
      </c>
      <c r="AV338" s="14" t="s">
        <v>85</v>
      </c>
      <c r="AW338" s="14" t="s">
        <v>37</v>
      </c>
      <c r="AX338" s="14" t="s">
        <v>76</v>
      </c>
      <c r="AY338" s="215" t="s">
        <v>381</v>
      </c>
    </row>
    <row r="339" spans="1:65" s="14" customFormat="1">
      <c r="B339" s="205"/>
      <c r="C339" s="206"/>
      <c r="D339" s="196" t="s">
        <v>391</v>
      </c>
      <c r="E339" s="207" t="s">
        <v>19</v>
      </c>
      <c r="F339" s="208" t="s">
        <v>2400</v>
      </c>
      <c r="G339" s="206"/>
      <c r="H339" s="209">
        <v>6.59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391</v>
      </c>
      <c r="AU339" s="215" t="s">
        <v>85</v>
      </c>
      <c r="AV339" s="14" t="s">
        <v>85</v>
      </c>
      <c r="AW339" s="14" t="s">
        <v>37</v>
      </c>
      <c r="AX339" s="14" t="s">
        <v>76</v>
      </c>
      <c r="AY339" s="215" t="s">
        <v>381</v>
      </c>
    </row>
    <row r="340" spans="1:65" s="15" customFormat="1">
      <c r="B340" s="216"/>
      <c r="C340" s="217"/>
      <c r="D340" s="196" t="s">
        <v>391</v>
      </c>
      <c r="E340" s="218" t="s">
        <v>19</v>
      </c>
      <c r="F340" s="219" t="s">
        <v>394</v>
      </c>
      <c r="G340" s="217"/>
      <c r="H340" s="220">
        <v>47.7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391</v>
      </c>
      <c r="AU340" s="226" t="s">
        <v>85</v>
      </c>
      <c r="AV340" s="15" t="s">
        <v>389</v>
      </c>
      <c r="AW340" s="15" t="s">
        <v>37</v>
      </c>
      <c r="AX340" s="15" t="s">
        <v>83</v>
      </c>
      <c r="AY340" s="226" t="s">
        <v>381</v>
      </c>
    </row>
    <row r="341" spans="1:65" s="12" customFormat="1" ht="22.9" customHeight="1">
      <c r="B341" s="165"/>
      <c r="C341" s="166"/>
      <c r="D341" s="167" t="s">
        <v>75</v>
      </c>
      <c r="E341" s="179" t="s">
        <v>904</v>
      </c>
      <c r="F341" s="179" t="s">
        <v>905</v>
      </c>
      <c r="G341" s="166"/>
      <c r="H341" s="166"/>
      <c r="I341" s="169"/>
      <c r="J341" s="180">
        <f>BK341</f>
        <v>0</v>
      </c>
      <c r="K341" s="166"/>
      <c r="L341" s="171"/>
      <c r="M341" s="172"/>
      <c r="N341" s="173"/>
      <c r="O341" s="173"/>
      <c r="P341" s="174">
        <f>SUM(P342:P354)</f>
        <v>0</v>
      </c>
      <c r="Q341" s="173"/>
      <c r="R341" s="174">
        <f>SUM(R342:R354)</f>
        <v>0.10439838</v>
      </c>
      <c r="S341" s="173"/>
      <c r="T341" s="175">
        <f>SUM(T342:T354)</f>
        <v>0</v>
      </c>
      <c r="AR341" s="176" t="s">
        <v>85</v>
      </c>
      <c r="AT341" s="177" t="s">
        <v>75</v>
      </c>
      <c r="AU341" s="177" t="s">
        <v>83</v>
      </c>
      <c r="AY341" s="176" t="s">
        <v>381</v>
      </c>
      <c r="BK341" s="178">
        <f>SUM(BK342:BK354)</f>
        <v>0</v>
      </c>
    </row>
    <row r="342" spans="1:65" s="2" customFormat="1" ht="24.2" customHeight="1">
      <c r="A342" s="36"/>
      <c r="B342" s="37"/>
      <c r="C342" s="181" t="s">
        <v>756</v>
      </c>
      <c r="D342" s="181" t="s">
        <v>384</v>
      </c>
      <c r="E342" s="182" t="s">
        <v>907</v>
      </c>
      <c r="F342" s="183" t="s">
        <v>908</v>
      </c>
      <c r="G342" s="184" t="s">
        <v>411</v>
      </c>
      <c r="H342" s="185">
        <v>226.953</v>
      </c>
      <c r="I342" s="186"/>
      <c r="J342" s="187">
        <f>ROUND(I342*H342,2)</f>
        <v>0</v>
      </c>
      <c r="K342" s="183" t="s">
        <v>388</v>
      </c>
      <c r="L342" s="41"/>
      <c r="M342" s="188" t="s">
        <v>19</v>
      </c>
      <c r="N342" s="189" t="s">
        <v>47</v>
      </c>
      <c r="O342" s="66"/>
      <c r="P342" s="190">
        <f>O342*H342</f>
        <v>0</v>
      </c>
      <c r="Q342" s="190">
        <v>2.0000000000000001E-4</v>
      </c>
      <c r="R342" s="190">
        <f>Q342*H342</f>
        <v>4.5390600000000003E-2</v>
      </c>
      <c r="S342" s="190">
        <v>0</v>
      </c>
      <c r="T342" s="191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454</v>
      </c>
      <c r="AT342" s="192" t="s">
        <v>384</v>
      </c>
      <c r="AU342" s="192" t="s">
        <v>85</v>
      </c>
      <c r="AY342" s="19" t="s">
        <v>381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9" t="s">
        <v>83</v>
      </c>
      <c r="BK342" s="193">
        <f>ROUND(I342*H342,2)</f>
        <v>0</v>
      </c>
      <c r="BL342" s="19" t="s">
        <v>454</v>
      </c>
      <c r="BM342" s="192" t="s">
        <v>909</v>
      </c>
    </row>
    <row r="343" spans="1:65" s="13" customFormat="1">
      <c r="B343" s="194"/>
      <c r="C343" s="195"/>
      <c r="D343" s="196" t="s">
        <v>391</v>
      </c>
      <c r="E343" s="197" t="s">
        <v>19</v>
      </c>
      <c r="F343" s="198" t="s">
        <v>910</v>
      </c>
      <c r="G343" s="195"/>
      <c r="H343" s="197" t="s">
        <v>19</v>
      </c>
      <c r="I343" s="199"/>
      <c r="J343" s="195"/>
      <c r="K343" s="195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391</v>
      </c>
      <c r="AU343" s="204" t="s">
        <v>85</v>
      </c>
      <c r="AV343" s="13" t="s">
        <v>83</v>
      </c>
      <c r="AW343" s="13" t="s">
        <v>37</v>
      </c>
      <c r="AX343" s="13" t="s">
        <v>76</v>
      </c>
      <c r="AY343" s="204" t="s">
        <v>381</v>
      </c>
    </row>
    <row r="344" spans="1:65" s="14" customFormat="1">
      <c r="B344" s="205"/>
      <c r="C344" s="206"/>
      <c r="D344" s="196" t="s">
        <v>391</v>
      </c>
      <c r="E344" s="207" t="s">
        <v>19</v>
      </c>
      <c r="F344" s="208" t="s">
        <v>320</v>
      </c>
      <c r="G344" s="206"/>
      <c r="H344" s="209">
        <v>226.953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391</v>
      </c>
      <c r="AU344" s="215" t="s">
        <v>85</v>
      </c>
      <c r="AV344" s="14" t="s">
        <v>85</v>
      </c>
      <c r="AW344" s="14" t="s">
        <v>37</v>
      </c>
      <c r="AX344" s="14" t="s">
        <v>76</v>
      </c>
      <c r="AY344" s="215" t="s">
        <v>381</v>
      </c>
    </row>
    <row r="345" spans="1:65" s="15" customFormat="1">
      <c r="B345" s="216"/>
      <c r="C345" s="217"/>
      <c r="D345" s="196" t="s">
        <v>391</v>
      </c>
      <c r="E345" s="218" t="s">
        <v>19</v>
      </c>
      <c r="F345" s="219" t="s">
        <v>394</v>
      </c>
      <c r="G345" s="217"/>
      <c r="H345" s="220">
        <v>226.953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391</v>
      </c>
      <c r="AU345" s="226" t="s">
        <v>85</v>
      </c>
      <c r="AV345" s="15" t="s">
        <v>389</v>
      </c>
      <c r="AW345" s="15" t="s">
        <v>37</v>
      </c>
      <c r="AX345" s="15" t="s">
        <v>83</v>
      </c>
      <c r="AY345" s="226" t="s">
        <v>381</v>
      </c>
    </row>
    <row r="346" spans="1:65" s="2" customFormat="1" ht="37.9" customHeight="1">
      <c r="A346" s="36"/>
      <c r="B346" s="37"/>
      <c r="C346" s="181" t="s">
        <v>762</v>
      </c>
      <c r="D346" s="181" t="s">
        <v>384</v>
      </c>
      <c r="E346" s="182" t="s">
        <v>912</v>
      </c>
      <c r="F346" s="183" t="s">
        <v>913</v>
      </c>
      <c r="G346" s="184" t="s">
        <v>411</v>
      </c>
      <c r="H346" s="185">
        <v>226.953</v>
      </c>
      <c r="I346" s="186"/>
      <c r="J346" s="187">
        <f>ROUND(I346*H346,2)</f>
        <v>0</v>
      </c>
      <c r="K346" s="183" t="s">
        <v>388</v>
      </c>
      <c r="L346" s="41"/>
      <c r="M346" s="188" t="s">
        <v>19</v>
      </c>
      <c r="N346" s="189" t="s">
        <v>47</v>
      </c>
      <c r="O346" s="66"/>
      <c r="P346" s="190">
        <f>O346*H346</f>
        <v>0</v>
      </c>
      <c r="Q346" s="190">
        <v>2.5999999999999998E-4</v>
      </c>
      <c r="R346" s="190">
        <f>Q346*H346</f>
        <v>5.9007779999999996E-2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85</v>
      </c>
      <c r="AY346" s="19" t="s">
        <v>381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83</v>
      </c>
      <c r="BK346" s="193">
        <f>ROUND(I346*H346,2)</f>
        <v>0</v>
      </c>
      <c r="BL346" s="19" t="s">
        <v>454</v>
      </c>
      <c r="BM346" s="192" t="s">
        <v>914</v>
      </c>
    </row>
    <row r="347" spans="1:65" s="13" customFormat="1">
      <c r="B347" s="194"/>
      <c r="C347" s="195"/>
      <c r="D347" s="196" t="s">
        <v>391</v>
      </c>
      <c r="E347" s="197" t="s">
        <v>19</v>
      </c>
      <c r="F347" s="198" t="s">
        <v>915</v>
      </c>
      <c r="G347" s="195"/>
      <c r="H347" s="197" t="s">
        <v>19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391</v>
      </c>
      <c r="AU347" s="204" t="s">
        <v>85</v>
      </c>
      <c r="AV347" s="13" t="s">
        <v>83</v>
      </c>
      <c r="AW347" s="13" t="s">
        <v>37</v>
      </c>
      <c r="AX347" s="13" t="s">
        <v>76</v>
      </c>
      <c r="AY347" s="204" t="s">
        <v>381</v>
      </c>
    </row>
    <row r="348" spans="1:65" s="14" customFormat="1">
      <c r="B348" s="205"/>
      <c r="C348" s="206"/>
      <c r="D348" s="196" t="s">
        <v>391</v>
      </c>
      <c r="E348" s="207" t="s">
        <v>19</v>
      </c>
      <c r="F348" s="208" t="s">
        <v>322</v>
      </c>
      <c r="G348" s="206"/>
      <c r="H348" s="209">
        <v>48.56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391</v>
      </c>
      <c r="AU348" s="215" t="s">
        <v>85</v>
      </c>
      <c r="AV348" s="14" t="s">
        <v>85</v>
      </c>
      <c r="AW348" s="14" t="s">
        <v>37</v>
      </c>
      <c r="AX348" s="14" t="s">
        <v>76</v>
      </c>
      <c r="AY348" s="215" t="s">
        <v>381</v>
      </c>
    </row>
    <row r="349" spans="1:65" s="14" customFormat="1">
      <c r="B349" s="205"/>
      <c r="C349" s="206"/>
      <c r="D349" s="196" t="s">
        <v>391</v>
      </c>
      <c r="E349" s="207" t="s">
        <v>19</v>
      </c>
      <c r="F349" s="208" t="s">
        <v>325</v>
      </c>
      <c r="G349" s="206"/>
      <c r="H349" s="209">
        <v>5.44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391</v>
      </c>
      <c r="AU349" s="215" t="s">
        <v>85</v>
      </c>
      <c r="AV349" s="14" t="s">
        <v>85</v>
      </c>
      <c r="AW349" s="14" t="s">
        <v>37</v>
      </c>
      <c r="AX349" s="14" t="s">
        <v>76</v>
      </c>
      <c r="AY349" s="215" t="s">
        <v>381</v>
      </c>
    </row>
    <row r="350" spans="1:65" s="14" customFormat="1">
      <c r="B350" s="205"/>
      <c r="C350" s="206"/>
      <c r="D350" s="196" t="s">
        <v>391</v>
      </c>
      <c r="E350" s="207" t="s">
        <v>19</v>
      </c>
      <c r="F350" s="208" t="s">
        <v>328</v>
      </c>
      <c r="G350" s="206"/>
      <c r="H350" s="209">
        <v>83.444999999999993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391</v>
      </c>
      <c r="AU350" s="215" t="s">
        <v>85</v>
      </c>
      <c r="AV350" s="14" t="s">
        <v>85</v>
      </c>
      <c r="AW350" s="14" t="s">
        <v>37</v>
      </c>
      <c r="AX350" s="14" t="s">
        <v>76</v>
      </c>
      <c r="AY350" s="215" t="s">
        <v>381</v>
      </c>
    </row>
    <row r="351" spans="1:65" s="14" customFormat="1">
      <c r="B351" s="205"/>
      <c r="C351" s="206"/>
      <c r="D351" s="196" t="s">
        <v>391</v>
      </c>
      <c r="E351" s="207" t="s">
        <v>19</v>
      </c>
      <c r="F351" s="208" t="s">
        <v>916</v>
      </c>
      <c r="G351" s="206"/>
      <c r="H351" s="209">
        <v>63.908000000000001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391</v>
      </c>
      <c r="AU351" s="215" t="s">
        <v>85</v>
      </c>
      <c r="AV351" s="14" t="s">
        <v>85</v>
      </c>
      <c r="AW351" s="14" t="s">
        <v>37</v>
      </c>
      <c r="AX351" s="14" t="s">
        <v>76</v>
      </c>
      <c r="AY351" s="215" t="s">
        <v>381</v>
      </c>
    </row>
    <row r="352" spans="1:65" s="14" customFormat="1">
      <c r="B352" s="205"/>
      <c r="C352" s="206"/>
      <c r="D352" s="196" t="s">
        <v>391</v>
      </c>
      <c r="E352" s="207" t="s">
        <v>19</v>
      </c>
      <c r="F352" s="208" t="s">
        <v>917</v>
      </c>
      <c r="G352" s="206"/>
      <c r="H352" s="209">
        <v>54.423999999999999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391</v>
      </c>
      <c r="AU352" s="215" t="s">
        <v>85</v>
      </c>
      <c r="AV352" s="14" t="s">
        <v>85</v>
      </c>
      <c r="AW352" s="14" t="s">
        <v>37</v>
      </c>
      <c r="AX352" s="14" t="s">
        <v>76</v>
      </c>
      <c r="AY352" s="215" t="s">
        <v>381</v>
      </c>
    </row>
    <row r="353" spans="1:65" s="14" customFormat="1">
      <c r="B353" s="205"/>
      <c r="C353" s="206"/>
      <c r="D353" s="196" t="s">
        <v>391</v>
      </c>
      <c r="E353" s="207" t="s">
        <v>19</v>
      </c>
      <c r="F353" s="208" t="s">
        <v>2489</v>
      </c>
      <c r="G353" s="206"/>
      <c r="H353" s="209">
        <v>-28.824000000000002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391</v>
      </c>
      <c r="AU353" s="215" t="s">
        <v>85</v>
      </c>
      <c r="AV353" s="14" t="s">
        <v>85</v>
      </c>
      <c r="AW353" s="14" t="s">
        <v>37</v>
      </c>
      <c r="AX353" s="14" t="s">
        <v>76</v>
      </c>
      <c r="AY353" s="215" t="s">
        <v>381</v>
      </c>
    </row>
    <row r="354" spans="1:65" s="15" customFormat="1">
      <c r="B354" s="216"/>
      <c r="C354" s="217"/>
      <c r="D354" s="196" t="s">
        <v>391</v>
      </c>
      <c r="E354" s="218" t="s">
        <v>320</v>
      </c>
      <c r="F354" s="219" t="s">
        <v>394</v>
      </c>
      <c r="G354" s="217"/>
      <c r="H354" s="220">
        <v>226.953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391</v>
      </c>
      <c r="AU354" s="226" t="s">
        <v>85</v>
      </c>
      <c r="AV354" s="15" t="s">
        <v>389</v>
      </c>
      <c r="AW354" s="15" t="s">
        <v>37</v>
      </c>
      <c r="AX354" s="15" t="s">
        <v>83</v>
      </c>
      <c r="AY354" s="226" t="s">
        <v>381</v>
      </c>
    </row>
    <row r="355" spans="1:65" s="12" customFormat="1" ht="25.9" customHeight="1">
      <c r="B355" s="165"/>
      <c r="C355" s="166"/>
      <c r="D355" s="167" t="s">
        <v>75</v>
      </c>
      <c r="E355" s="168" t="s">
        <v>920</v>
      </c>
      <c r="F355" s="168" t="s">
        <v>921</v>
      </c>
      <c r="G355" s="166"/>
      <c r="H355" s="166"/>
      <c r="I355" s="169"/>
      <c r="J355" s="170">
        <f>BK355</f>
        <v>0</v>
      </c>
      <c r="K355" s="166"/>
      <c r="L355" s="171"/>
      <c r="M355" s="172"/>
      <c r="N355" s="173"/>
      <c r="O355" s="173"/>
      <c r="P355" s="174">
        <f>SUM(P356:P365)</f>
        <v>0</v>
      </c>
      <c r="Q355" s="173"/>
      <c r="R355" s="174">
        <f>SUM(R356:R365)</f>
        <v>0</v>
      </c>
      <c r="S355" s="173"/>
      <c r="T355" s="175">
        <f>SUM(T356:T365)</f>
        <v>0</v>
      </c>
      <c r="AR355" s="176" t="s">
        <v>389</v>
      </c>
      <c r="AT355" s="177" t="s">
        <v>75</v>
      </c>
      <c r="AU355" s="177" t="s">
        <v>76</v>
      </c>
      <c r="AY355" s="176" t="s">
        <v>381</v>
      </c>
      <c r="BK355" s="178">
        <f>SUM(BK356:BK365)</f>
        <v>0</v>
      </c>
    </row>
    <row r="356" spans="1:65" s="2" customFormat="1" ht="24.2" customHeight="1">
      <c r="A356" s="36"/>
      <c r="B356" s="37"/>
      <c r="C356" s="181" t="s">
        <v>768</v>
      </c>
      <c r="D356" s="181" t="s">
        <v>384</v>
      </c>
      <c r="E356" s="182" t="s">
        <v>2802</v>
      </c>
      <c r="F356" s="183" t="s">
        <v>924</v>
      </c>
      <c r="G356" s="184" t="s">
        <v>607</v>
      </c>
      <c r="H356" s="185">
        <v>1</v>
      </c>
      <c r="I356" s="186"/>
      <c r="J356" s="187">
        <f t="shared" ref="J356:J365" si="10">ROUND(I356*H356,2)</f>
        <v>0</v>
      </c>
      <c r="K356" s="183" t="s">
        <v>432</v>
      </c>
      <c r="L356" s="41"/>
      <c r="M356" s="188" t="s">
        <v>19</v>
      </c>
      <c r="N356" s="189" t="s">
        <v>47</v>
      </c>
      <c r="O356" s="66"/>
      <c r="P356" s="190">
        <f t="shared" ref="P356:P365" si="11">O356*H356</f>
        <v>0</v>
      </c>
      <c r="Q356" s="190">
        <v>0</v>
      </c>
      <c r="R356" s="190">
        <f t="shared" ref="R356:R365" si="12">Q356*H356</f>
        <v>0</v>
      </c>
      <c r="S356" s="190">
        <v>0</v>
      </c>
      <c r="T356" s="191">
        <f t="shared" ref="T356:T365" si="13"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389</v>
      </c>
      <c r="AT356" s="192" t="s">
        <v>384</v>
      </c>
      <c r="AU356" s="192" t="s">
        <v>83</v>
      </c>
      <c r="AY356" s="19" t="s">
        <v>381</v>
      </c>
      <c r="BE356" s="193">
        <f t="shared" ref="BE356:BE365" si="14">IF(N356="základní",J356,0)</f>
        <v>0</v>
      </c>
      <c r="BF356" s="193">
        <f t="shared" ref="BF356:BF365" si="15">IF(N356="snížená",J356,0)</f>
        <v>0</v>
      </c>
      <c r="BG356" s="193">
        <f t="shared" ref="BG356:BG365" si="16">IF(N356="zákl. přenesená",J356,0)</f>
        <v>0</v>
      </c>
      <c r="BH356" s="193">
        <f t="shared" ref="BH356:BH365" si="17">IF(N356="sníž. přenesená",J356,0)</f>
        <v>0</v>
      </c>
      <c r="BI356" s="193">
        <f t="shared" ref="BI356:BI365" si="18">IF(N356="nulová",J356,0)</f>
        <v>0</v>
      </c>
      <c r="BJ356" s="19" t="s">
        <v>83</v>
      </c>
      <c r="BK356" s="193">
        <f t="shared" ref="BK356:BK365" si="19">ROUND(I356*H356,2)</f>
        <v>0</v>
      </c>
      <c r="BL356" s="19" t="s">
        <v>389</v>
      </c>
      <c r="BM356" s="192" t="s">
        <v>925</v>
      </c>
    </row>
    <row r="357" spans="1:65" s="2" customFormat="1" ht="37.9" customHeight="1">
      <c r="A357" s="36"/>
      <c r="B357" s="37"/>
      <c r="C357" s="181" t="s">
        <v>773</v>
      </c>
      <c r="D357" s="181" t="s">
        <v>384</v>
      </c>
      <c r="E357" s="182" t="s">
        <v>2803</v>
      </c>
      <c r="F357" s="183" t="s">
        <v>928</v>
      </c>
      <c r="G357" s="184" t="s">
        <v>607</v>
      </c>
      <c r="H357" s="185">
        <v>1</v>
      </c>
      <c r="I357" s="186"/>
      <c r="J357" s="187">
        <f t="shared" si="10"/>
        <v>0</v>
      </c>
      <c r="K357" s="183" t="s">
        <v>432</v>
      </c>
      <c r="L357" s="41"/>
      <c r="M357" s="188" t="s">
        <v>19</v>
      </c>
      <c r="N357" s="189" t="s">
        <v>47</v>
      </c>
      <c r="O357" s="66"/>
      <c r="P357" s="190">
        <f t="shared" si="11"/>
        <v>0</v>
      </c>
      <c r="Q357" s="190">
        <v>0</v>
      </c>
      <c r="R357" s="190">
        <f t="shared" si="12"/>
        <v>0</v>
      </c>
      <c r="S357" s="190">
        <v>0</v>
      </c>
      <c r="T357" s="191">
        <f t="shared" si="1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389</v>
      </c>
      <c r="AT357" s="192" t="s">
        <v>384</v>
      </c>
      <c r="AU357" s="192" t="s">
        <v>83</v>
      </c>
      <c r="AY357" s="19" t="s">
        <v>381</v>
      </c>
      <c r="BE357" s="193">
        <f t="shared" si="14"/>
        <v>0</v>
      </c>
      <c r="BF357" s="193">
        <f t="shared" si="15"/>
        <v>0</v>
      </c>
      <c r="BG357" s="193">
        <f t="shared" si="16"/>
        <v>0</v>
      </c>
      <c r="BH357" s="193">
        <f t="shared" si="17"/>
        <v>0</v>
      </c>
      <c r="BI357" s="193">
        <f t="shared" si="18"/>
        <v>0</v>
      </c>
      <c r="BJ357" s="19" t="s">
        <v>83</v>
      </c>
      <c r="BK357" s="193">
        <f t="shared" si="19"/>
        <v>0</v>
      </c>
      <c r="BL357" s="19" t="s">
        <v>389</v>
      </c>
      <c r="BM357" s="192" t="s">
        <v>929</v>
      </c>
    </row>
    <row r="358" spans="1:65" s="2" customFormat="1" ht="24.2" customHeight="1">
      <c r="A358" s="36"/>
      <c r="B358" s="37"/>
      <c r="C358" s="181" t="s">
        <v>781</v>
      </c>
      <c r="D358" s="181" t="s">
        <v>384</v>
      </c>
      <c r="E358" s="182" t="s">
        <v>2804</v>
      </c>
      <c r="F358" s="183" t="s">
        <v>932</v>
      </c>
      <c r="G358" s="184" t="s">
        <v>607</v>
      </c>
      <c r="H358" s="185">
        <v>1</v>
      </c>
      <c r="I358" s="186"/>
      <c r="J358" s="187">
        <f t="shared" si="10"/>
        <v>0</v>
      </c>
      <c r="K358" s="183" t="s">
        <v>432</v>
      </c>
      <c r="L358" s="41"/>
      <c r="M358" s="188" t="s">
        <v>19</v>
      </c>
      <c r="N358" s="189" t="s">
        <v>47</v>
      </c>
      <c r="O358" s="66"/>
      <c r="P358" s="190">
        <f t="shared" si="11"/>
        <v>0</v>
      </c>
      <c r="Q358" s="190">
        <v>0</v>
      </c>
      <c r="R358" s="190">
        <f t="shared" si="12"/>
        <v>0</v>
      </c>
      <c r="S358" s="190">
        <v>0</v>
      </c>
      <c r="T358" s="191">
        <f t="shared" si="1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389</v>
      </c>
      <c r="AT358" s="192" t="s">
        <v>384</v>
      </c>
      <c r="AU358" s="192" t="s">
        <v>83</v>
      </c>
      <c r="AY358" s="19" t="s">
        <v>381</v>
      </c>
      <c r="BE358" s="193">
        <f t="shared" si="14"/>
        <v>0</v>
      </c>
      <c r="BF358" s="193">
        <f t="shared" si="15"/>
        <v>0</v>
      </c>
      <c r="BG358" s="193">
        <f t="shared" si="16"/>
        <v>0</v>
      </c>
      <c r="BH358" s="193">
        <f t="shared" si="17"/>
        <v>0</v>
      </c>
      <c r="BI358" s="193">
        <f t="shared" si="18"/>
        <v>0</v>
      </c>
      <c r="BJ358" s="19" t="s">
        <v>83</v>
      </c>
      <c r="BK358" s="193">
        <f t="shared" si="19"/>
        <v>0</v>
      </c>
      <c r="BL358" s="19" t="s">
        <v>389</v>
      </c>
      <c r="BM358" s="192" t="s">
        <v>933</v>
      </c>
    </row>
    <row r="359" spans="1:65" s="2" customFormat="1" ht="24.2" customHeight="1">
      <c r="A359" s="36"/>
      <c r="B359" s="37"/>
      <c r="C359" s="181" t="s">
        <v>786</v>
      </c>
      <c r="D359" s="181" t="s">
        <v>384</v>
      </c>
      <c r="E359" s="182" t="s">
        <v>2805</v>
      </c>
      <c r="F359" s="183" t="s">
        <v>936</v>
      </c>
      <c r="G359" s="184" t="s">
        <v>607</v>
      </c>
      <c r="H359" s="185">
        <v>1</v>
      </c>
      <c r="I359" s="186"/>
      <c r="J359" s="187">
        <f t="shared" si="10"/>
        <v>0</v>
      </c>
      <c r="K359" s="183" t="s">
        <v>432</v>
      </c>
      <c r="L359" s="41"/>
      <c r="M359" s="188" t="s">
        <v>19</v>
      </c>
      <c r="N359" s="189" t="s">
        <v>47</v>
      </c>
      <c r="O359" s="66"/>
      <c r="P359" s="190">
        <f t="shared" si="11"/>
        <v>0</v>
      </c>
      <c r="Q359" s="190">
        <v>0</v>
      </c>
      <c r="R359" s="190">
        <f t="shared" si="12"/>
        <v>0</v>
      </c>
      <c r="S359" s="190">
        <v>0</v>
      </c>
      <c r="T359" s="191">
        <f t="shared" si="1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389</v>
      </c>
      <c r="AT359" s="192" t="s">
        <v>384</v>
      </c>
      <c r="AU359" s="192" t="s">
        <v>83</v>
      </c>
      <c r="AY359" s="19" t="s">
        <v>381</v>
      </c>
      <c r="BE359" s="193">
        <f t="shared" si="14"/>
        <v>0</v>
      </c>
      <c r="BF359" s="193">
        <f t="shared" si="15"/>
        <v>0</v>
      </c>
      <c r="BG359" s="193">
        <f t="shared" si="16"/>
        <v>0</v>
      </c>
      <c r="BH359" s="193">
        <f t="shared" si="17"/>
        <v>0</v>
      </c>
      <c r="BI359" s="193">
        <f t="shared" si="18"/>
        <v>0</v>
      </c>
      <c r="BJ359" s="19" t="s">
        <v>83</v>
      </c>
      <c r="BK359" s="193">
        <f t="shared" si="19"/>
        <v>0</v>
      </c>
      <c r="BL359" s="19" t="s">
        <v>389</v>
      </c>
      <c r="BM359" s="192" t="s">
        <v>937</v>
      </c>
    </row>
    <row r="360" spans="1:65" s="2" customFormat="1" ht="24.2" customHeight="1">
      <c r="A360" s="36"/>
      <c r="B360" s="37"/>
      <c r="C360" s="181" t="s">
        <v>792</v>
      </c>
      <c r="D360" s="181" t="s">
        <v>384</v>
      </c>
      <c r="E360" s="182" t="s">
        <v>2806</v>
      </c>
      <c r="F360" s="183" t="s">
        <v>940</v>
      </c>
      <c r="G360" s="184" t="s">
        <v>607</v>
      </c>
      <c r="H360" s="185">
        <v>1</v>
      </c>
      <c r="I360" s="186"/>
      <c r="J360" s="187">
        <f t="shared" si="10"/>
        <v>0</v>
      </c>
      <c r="K360" s="183" t="s">
        <v>432</v>
      </c>
      <c r="L360" s="41"/>
      <c r="M360" s="188" t="s">
        <v>19</v>
      </c>
      <c r="N360" s="189" t="s">
        <v>47</v>
      </c>
      <c r="O360" s="66"/>
      <c r="P360" s="190">
        <f t="shared" si="11"/>
        <v>0</v>
      </c>
      <c r="Q360" s="190">
        <v>0</v>
      </c>
      <c r="R360" s="190">
        <f t="shared" si="12"/>
        <v>0</v>
      </c>
      <c r="S360" s="190">
        <v>0</v>
      </c>
      <c r="T360" s="191">
        <f t="shared" si="1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389</v>
      </c>
      <c r="AT360" s="192" t="s">
        <v>384</v>
      </c>
      <c r="AU360" s="192" t="s">
        <v>83</v>
      </c>
      <c r="AY360" s="19" t="s">
        <v>381</v>
      </c>
      <c r="BE360" s="193">
        <f t="shared" si="14"/>
        <v>0</v>
      </c>
      <c r="BF360" s="193">
        <f t="shared" si="15"/>
        <v>0</v>
      </c>
      <c r="BG360" s="193">
        <f t="shared" si="16"/>
        <v>0</v>
      </c>
      <c r="BH360" s="193">
        <f t="shared" si="17"/>
        <v>0</v>
      </c>
      <c r="BI360" s="193">
        <f t="shared" si="18"/>
        <v>0</v>
      </c>
      <c r="BJ360" s="19" t="s">
        <v>83</v>
      </c>
      <c r="BK360" s="193">
        <f t="shared" si="19"/>
        <v>0</v>
      </c>
      <c r="BL360" s="19" t="s">
        <v>389</v>
      </c>
      <c r="BM360" s="192" t="s">
        <v>941</v>
      </c>
    </row>
    <row r="361" spans="1:65" s="2" customFormat="1" ht="37.9" customHeight="1">
      <c r="A361" s="36"/>
      <c r="B361" s="37"/>
      <c r="C361" s="181" t="s">
        <v>797</v>
      </c>
      <c r="D361" s="181" t="s">
        <v>384</v>
      </c>
      <c r="E361" s="182" t="s">
        <v>2807</v>
      </c>
      <c r="F361" s="183" t="s">
        <v>959</v>
      </c>
      <c r="G361" s="184" t="s">
        <v>607</v>
      </c>
      <c r="H361" s="185">
        <v>4</v>
      </c>
      <c r="I361" s="186"/>
      <c r="J361" s="187">
        <f t="shared" si="10"/>
        <v>0</v>
      </c>
      <c r="K361" s="183" t="s">
        <v>432</v>
      </c>
      <c r="L361" s="41"/>
      <c r="M361" s="188" t="s">
        <v>19</v>
      </c>
      <c r="N361" s="189" t="s">
        <v>47</v>
      </c>
      <c r="O361" s="66"/>
      <c r="P361" s="190">
        <f t="shared" si="11"/>
        <v>0</v>
      </c>
      <c r="Q361" s="190">
        <v>0</v>
      </c>
      <c r="R361" s="190">
        <f t="shared" si="12"/>
        <v>0</v>
      </c>
      <c r="S361" s="190">
        <v>0</v>
      </c>
      <c r="T361" s="191">
        <f t="shared" si="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389</v>
      </c>
      <c r="AT361" s="192" t="s">
        <v>384</v>
      </c>
      <c r="AU361" s="192" t="s">
        <v>83</v>
      </c>
      <c r="AY361" s="19" t="s">
        <v>381</v>
      </c>
      <c r="BE361" s="193">
        <f t="shared" si="14"/>
        <v>0</v>
      </c>
      <c r="BF361" s="193">
        <f t="shared" si="15"/>
        <v>0</v>
      </c>
      <c r="BG361" s="193">
        <f t="shared" si="16"/>
        <v>0</v>
      </c>
      <c r="BH361" s="193">
        <f t="shared" si="17"/>
        <v>0</v>
      </c>
      <c r="BI361" s="193">
        <f t="shared" si="18"/>
        <v>0</v>
      </c>
      <c r="BJ361" s="19" t="s">
        <v>83</v>
      </c>
      <c r="BK361" s="193">
        <f t="shared" si="19"/>
        <v>0</v>
      </c>
      <c r="BL361" s="19" t="s">
        <v>389</v>
      </c>
      <c r="BM361" s="192" t="s">
        <v>960</v>
      </c>
    </row>
    <row r="362" spans="1:65" s="2" customFormat="1" ht="24.2" customHeight="1">
      <c r="A362" s="36"/>
      <c r="B362" s="37"/>
      <c r="C362" s="181" t="s">
        <v>803</v>
      </c>
      <c r="D362" s="181" t="s">
        <v>384</v>
      </c>
      <c r="E362" s="182" t="s">
        <v>2808</v>
      </c>
      <c r="F362" s="183" t="s">
        <v>967</v>
      </c>
      <c r="G362" s="184" t="s">
        <v>607</v>
      </c>
      <c r="H362" s="185">
        <v>1</v>
      </c>
      <c r="I362" s="186"/>
      <c r="J362" s="187">
        <f t="shared" si="10"/>
        <v>0</v>
      </c>
      <c r="K362" s="183" t="s">
        <v>432</v>
      </c>
      <c r="L362" s="41"/>
      <c r="M362" s="188" t="s">
        <v>19</v>
      </c>
      <c r="N362" s="189" t="s">
        <v>47</v>
      </c>
      <c r="O362" s="66"/>
      <c r="P362" s="190">
        <f t="shared" si="11"/>
        <v>0</v>
      </c>
      <c r="Q362" s="190">
        <v>0</v>
      </c>
      <c r="R362" s="190">
        <f t="shared" si="12"/>
        <v>0</v>
      </c>
      <c r="S362" s="190">
        <v>0</v>
      </c>
      <c r="T362" s="191">
        <f t="shared" si="1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389</v>
      </c>
      <c r="AT362" s="192" t="s">
        <v>384</v>
      </c>
      <c r="AU362" s="192" t="s">
        <v>83</v>
      </c>
      <c r="AY362" s="19" t="s">
        <v>381</v>
      </c>
      <c r="BE362" s="193">
        <f t="shared" si="14"/>
        <v>0</v>
      </c>
      <c r="BF362" s="193">
        <f t="shared" si="15"/>
        <v>0</v>
      </c>
      <c r="BG362" s="193">
        <f t="shared" si="16"/>
        <v>0</v>
      </c>
      <c r="BH362" s="193">
        <f t="shared" si="17"/>
        <v>0</v>
      </c>
      <c r="BI362" s="193">
        <f t="shared" si="18"/>
        <v>0</v>
      </c>
      <c r="BJ362" s="19" t="s">
        <v>83</v>
      </c>
      <c r="BK362" s="193">
        <f t="shared" si="19"/>
        <v>0</v>
      </c>
      <c r="BL362" s="19" t="s">
        <v>389</v>
      </c>
      <c r="BM362" s="192" t="s">
        <v>2809</v>
      </c>
    </row>
    <row r="363" spans="1:65" s="2" customFormat="1" ht="24.2" customHeight="1">
      <c r="A363" s="36"/>
      <c r="B363" s="37"/>
      <c r="C363" s="181" t="s">
        <v>808</v>
      </c>
      <c r="D363" s="181" t="s">
        <v>384</v>
      </c>
      <c r="E363" s="182" t="s">
        <v>2810</v>
      </c>
      <c r="F363" s="183" t="s">
        <v>971</v>
      </c>
      <c r="G363" s="184" t="s">
        <v>607</v>
      </c>
      <c r="H363" s="185">
        <v>1</v>
      </c>
      <c r="I363" s="186"/>
      <c r="J363" s="187">
        <f t="shared" si="10"/>
        <v>0</v>
      </c>
      <c r="K363" s="183" t="s">
        <v>432</v>
      </c>
      <c r="L363" s="41"/>
      <c r="M363" s="188" t="s">
        <v>19</v>
      </c>
      <c r="N363" s="189" t="s">
        <v>47</v>
      </c>
      <c r="O363" s="66"/>
      <c r="P363" s="190">
        <f t="shared" si="11"/>
        <v>0</v>
      </c>
      <c r="Q363" s="190">
        <v>0</v>
      </c>
      <c r="R363" s="190">
        <f t="shared" si="12"/>
        <v>0</v>
      </c>
      <c r="S363" s="190">
        <v>0</v>
      </c>
      <c r="T363" s="191">
        <f t="shared" si="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389</v>
      </c>
      <c r="AT363" s="192" t="s">
        <v>384</v>
      </c>
      <c r="AU363" s="192" t="s">
        <v>83</v>
      </c>
      <c r="AY363" s="19" t="s">
        <v>381</v>
      </c>
      <c r="BE363" s="193">
        <f t="shared" si="14"/>
        <v>0</v>
      </c>
      <c r="BF363" s="193">
        <f t="shared" si="15"/>
        <v>0</v>
      </c>
      <c r="BG363" s="193">
        <f t="shared" si="16"/>
        <v>0</v>
      </c>
      <c r="BH363" s="193">
        <f t="shared" si="17"/>
        <v>0</v>
      </c>
      <c r="BI363" s="193">
        <f t="shared" si="18"/>
        <v>0</v>
      </c>
      <c r="BJ363" s="19" t="s">
        <v>83</v>
      </c>
      <c r="BK363" s="193">
        <f t="shared" si="19"/>
        <v>0</v>
      </c>
      <c r="BL363" s="19" t="s">
        <v>389</v>
      </c>
      <c r="BM363" s="192" t="s">
        <v>2811</v>
      </c>
    </row>
    <row r="364" spans="1:65" s="2" customFormat="1" ht="24.2" customHeight="1">
      <c r="A364" s="36"/>
      <c r="B364" s="37"/>
      <c r="C364" s="181" t="s">
        <v>813</v>
      </c>
      <c r="D364" s="181" t="s">
        <v>384</v>
      </c>
      <c r="E364" s="182" t="s">
        <v>2812</v>
      </c>
      <c r="F364" s="183" t="s">
        <v>975</v>
      </c>
      <c r="G364" s="184" t="s">
        <v>607</v>
      </c>
      <c r="H364" s="185">
        <v>1</v>
      </c>
      <c r="I364" s="186"/>
      <c r="J364" s="187">
        <f t="shared" si="10"/>
        <v>0</v>
      </c>
      <c r="K364" s="183" t="s">
        <v>432</v>
      </c>
      <c r="L364" s="41"/>
      <c r="M364" s="188" t="s">
        <v>19</v>
      </c>
      <c r="N364" s="189" t="s">
        <v>47</v>
      </c>
      <c r="O364" s="66"/>
      <c r="P364" s="190">
        <f t="shared" si="11"/>
        <v>0</v>
      </c>
      <c r="Q364" s="190">
        <v>0</v>
      </c>
      <c r="R364" s="190">
        <f t="shared" si="12"/>
        <v>0</v>
      </c>
      <c r="S364" s="190">
        <v>0</v>
      </c>
      <c r="T364" s="191">
        <f t="shared" si="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389</v>
      </c>
      <c r="AT364" s="192" t="s">
        <v>384</v>
      </c>
      <c r="AU364" s="192" t="s">
        <v>83</v>
      </c>
      <c r="AY364" s="19" t="s">
        <v>381</v>
      </c>
      <c r="BE364" s="193">
        <f t="shared" si="14"/>
        <v>0</v>
      </c>
      <c r="BF364" s="193">
        <f t="shared" si="15"/>
        <v>0</v>
      </c>
      <c r="BG364" s="193">
        <f t="shared" si="16"/>
        <v>0</v>
      </c>
      <c r="BH364" s="193">
        <f t="shared" si="17"/>
        <v>0</v>
      </c>
      <c r="BI364" s="193">
        <f t="shared" si="18"/>
        <v>0</v>
      </c>
      <c r="BJ364" s="19" t="s">
        <v>83</v>
      </c>
      <c r="BK364" s="193">
        <f t="shared" si="19"/>
        <v>0</v>
      </c>
      <c r="BL364" s="19" t="s">
        <v>389</v>
      </c>
      <c r="BM364" s="192" t="s">
        <v>2813</v>
      </c>
    </row>
    <row r="365" spans="1:65" s="2" customFormat="1" ht="24.2" customHeight="1">
      <c r="A365" s="36"/>
      <c r="B365" s="37"/>
      <c r="C365" s="181" t="s">
        <v>817</v>
      </c>
      <c r="D365" s="181" t="s">
        <v>384</v>
      </c>
      <c r="E365" s="182" t="s">
        <v>2814</v>
      </c>
      <c r="F365" s="183" t="s">
        <v>979</v>
      </c>
      <c r="G365" s="184" t="s">
        <v>607</v>
      </c>
      <c r="H365" s="185">
        <v>1</v>
      </c>
      <c r="I365" s="186"/>
      <c r="J365" s="187">
        <f t="shared" si="10"/>
        <v>0</v>
      </c>
      <c r="K365" s="183" t="s">
        <v>432</v>
      </c>
      <c r="L365" s="41"/>
      <c r="M365" s="248" t="s">
        <v>19</v>
      </c>
      <c r="N365" s="249" t="s">
        <v>47</v>
      </c>
      <c r="O365" s="250"/>
      <c r="P365" s="251">
        <f t="shared" si="11"/>
        <v>0</v>
      </c>
      <c r="Q365" s="251">
        <v>0</v>
      </c>
      <c r="R365" s="251">
        <f t="shared" si="12"/>
        <v>0</v>
      </c>
      <c r="S365" s="251">
        <v>0</v>
      </c>
      <c r="T365" s="252">
        <f t="shared" si="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389</v>
      </c>
      <c r="AT365" s="192" t="s">
        <v>384</v>
      </c>
      <c r="AU365" s="192" t="s">
        <v>83</v>
      </c>
      <c r="AY365" s="19" t="s">
        <v>381</v>
      </c>
      <c r="BE365" s="193">
        <f t="shared" si="14"/>
        <v>0</v>
      </c>
      <c r="BF365" s="193">
        <f t="shared" si="15"/>
        <v>0</v>
      </c>
      <c r="BG365" s="193">
        <f t="shared" si="16"/>
        <v>0</v>
      </c>
      <c r="BH365" s="193">
        <f t="shared" si="17"/>
        <v>0</v>
      </c>
      <c r="BI365" s="193">
        <f t="shared" si="18"/>
        <v>0</v>
      </c>
      <c r="BJ365" s="19" t="s">
        <v>83</v>
      </c>
      <c r="BK365" s="193">
        <f t="shared" si="19"/>
        <v>0</v>
      </c>
      <c r="BL365" s="19" t="s">
        <v>389</v>
      </c>
      <c r="BM365" s="192" t="s">
        <v>2815</v>
      </c>
    </row>
    <row r="366" spans="1:65" s="2" customFormat="1" ht="6.95" customHeight="1">
      <c r="A366" s="36"/>
      <c r="B366" s="49"/>
      <c r="C366" s="50"/>
      <c r="D366" s="50"/>
      <c r="E366" s="50"/>
      <c r="F366" s="50"/>
      <c r="G366" s="50"/>
      <c r="H366" s="50"/>
      <c r="I366" s="50"/>
      <c r="J366" s="50"/>
      <c r="K366" s="50"/>
      <c r="L366" s="41"/>
      <c r="M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</row>
  </sheetData>
  <sheetProtection algorithmName="SHA-512" hashValue="1IYK5QfzPqjakwtGrReHWskR3hvs+sSMR5n7+XB2Yzsr94Ymi9hAsVUalHyUz5Drk6IvufGMmsGci+jBRPt1cQ==" saltValue="N3pjo22RTxaaJy+hKkvlM202e4dHjb2eErE1pk/ai04gLHfsK9XkigXoGakWOT6N9PCwTV0cOXvX3vKvXXPyTw==" spinCount="100000" sheet="1" objects="1" scenarios="1" formatColumns="0" formatRows="0" autoFilter="0"/>
  <autoFilter ref="C100:K365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147</v>
      </c>
      <c r="AZ2" s="110" t="s">
        <v>981</v>
      </c>
      <c r="BA2" s="110" t="s">
        <v>19</v>
      </c>
      <c r="BB2" s="110" t="s">
        <v>19</v>
      </c>
      <c r="BC2" s="110" t="s">
        <v>2816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983</v>
      </c>
      <c r="BA3" s="110" t="s">
        <v>19</v>
      </c>
      <c r="BB3" s="110" t="s">
        <v>19</v>
      </c>
      <c r="BC3" s="110" t="s">
        <v>2817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985</v>
      </c>
      <c r="BA4" s="110" t="s">
        <v>19</v>
      </c>
      <c r="BB4" s="110" t="s">
        <v>19</v>
      </c>
      <c r="BC4" s="110" t="s">
        <v>829</v>
      </c>
      <c r="BD4" s="110" t="s">
        <v>85</v>
      </c>
    </row>
    <row r="5" spans="1:56" s="1" customFormat="1" ht="6.95" customHeight="1">
      <c r="B5" s="22"/>
      <c r="L5" s="22"/>
      <c r="AZ5" s="110" t="s">
        <v>989</v>
      </c>
      <c r="BA5" s="110" t="s">
        <v>19</v>
      </c>
      <c r="BB5" s="110" t="s">
        <v>19</v>
      </c>
      <c r="BC5" s="110" t="s">
        <v>2818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991</v>
      </c>
      <c r="BA6" s="110" t="s">
        <v>19</v>
      </c>
      <c r="BB6" s="110" t="s">
        <v>19</v>
      </c>
      <c r="BC6" s="110" t="s">
        <v>2819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2820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ROUND((SUM(BE90:BE267)),  2)</f>
        <v>0</v>
      </c>
      <c r="G35" s="36"/>
      <c r="H35" s="36"/>
      <c r="I35" s="127">
        <v>0.21</v>
      </c>
      <c r="J35" s="126">
        <f>ROUND(((SUM(BE90:BE267))*I35),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ROUND((SUM(BF90:BF267)),  2)</f>
        <v>0</v>
      </c>
      <c r="G36" s="36"/>
      <c r="H36" s="36"/>
      <c r="I36" s="127">
        <v>0.15</v>
      </c>
      <c r="J36" s="126">
        <f>ROUND(((SUM(BF90:BF267))*I36),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ROUND((SUM(BG90:BG267)),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ROUND((SUM(BH90:BH267)),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ROUND((SUM(BI90:BI267)),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J130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996</v>
      </c>
      <c r="E67" s="151"/>
      <c r="F67" s="151"/>
      <c r="G67" s="151"/>
      <c r="H67" s="151"/>
      <c r="I67" s="151"/>
      <c r="J67" s="152">
        <f>J260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352</v>
      </c>
      <c r="E68" s="151"/>
      <c r="F68" s="151"/>
      <c r="G68" s="151"/>
      <c r="H68" s="151"/>
      <c r="I68" s="151"/>
      <c r="J68" s="152">
        <f>J266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2718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103.02 - Betonové konstrukce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174.25997702000001</v>
      </c>
      <c r="S90" s="74"/>
      <c r="T90" s="163">
        <f>T91</f>
        <v>6.8279999999999994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P92+P130+P260+P266</f>
        <v>0</v>
      </c>
      <c r="Q91" s="173"/>
      <c r="R91" s="174">
        <f>R92+R130+R260+R266</f>
        <v>174.25997702000001</v>
      </c>
      <c r="S91" s="173"/>
      <c r="T91" s="175">
        <f>T92+T130+T260+T266</f>
        <v>6.8279999999999994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BK92+BK130+BK260+BK266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83</v>
      </c>
      <c r="F92" s="179" t="s">
        <v>997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SUM(P93:P129)</f>
        <v>0</v>
      </c>
      <c r="Q92" s="173"/>
      <c r="R92" s="174">
        <f>SUM(R93:R129)</f>
        <v>23.756</v>
      </c>
      <c r="S92" s="173"/>
      <c r="T92" s="175">
        <f>SUM(T93:T129)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SUM(BK93:BK129)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998</v>
      </c>
      <c r="F93" s="183" t="s">
        <v>999</v>
      </c>
      <c r="G93" s="184" t="s">
        <v>387</v>
      </c>
      <c r="H93" s="185">
        <v>90</v>
      </c>
      <c r="I93" s="186"/>
      <c r="J93" s="187">
        <f>ROUND(I93*H93,2)</f>
        <v>0</v>
      </c>
      <c r="K93" s="183" t="s">
        <v>388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1000</v>
      </c>
    </row>
    <row r="94" spans="1:65" s="13" customFormat="1">
      <c r="B94" s="194"/>
      <c r="C94" s="195"/>
      <c r="D94" s="196" t="s">
        <v>391</v>
      </c>
      <c r="E94" s="197" t="s">
        <v>19</v>
      </c>
      <c r="F94" s="198" t="s">
        <v>1001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391</v>
      </c>
      <c r="AU94" s="204" t="s">
        <v>85</v>
      </c>
      <c r="AV94" s="13" t="s">
        <v>83</v>
      </c>
      <c r="AW94" s="13" t="s">
        <v>37</v>
      </c>
      <c r="AX94" s="13" t="s">
        <v>76</v>
      </c>
      <c r="AY94" s="204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2821</v>
      </c>
      <c r="G95" s="206"/>
      <c r="H95" s="209">
        <v>90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985</v>
      </c>
      <c r="F96" s="219" t="s">
        <v>394</v>
      </c>
      <c r="G96" s="217"/>
      <c r="H96" s="220">
        <v>90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85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62.65" customHeight="1">
      <c r="A97" s="36"/>
      <c r="B97" s="37"/>
      <c r="C97" s="181" t="s">
        <v>85</v>
      </c>
      <c r="D97" s="181" t="s">
        <v>384</v>
      </c>
      <c r="E97" s="182" t="s">
        <v>1008</v>
      </c>
      <c r="F97" s="183" t="s">
        <v>1009</v>
      </c>
      <c r="G97" s="184" t="s">
        <v>387</v>
      </c>
      <c r="H97" s="185">
        <v>163.714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1010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1011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985</v>
      </c>
      <c r="G99" s="206"/>
      <c r="H99" s="209">
        <v>90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991</v>
      </c>
      <c r="G100" s="206"/>
      <c r="H100" s="209">
        <v>73.713999999999999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163.714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37.9" customHeight="1">
      <c r="A102" s="36"/>
      <c r="B102" s="37"/>
      <c r="C102" s="181" t="s">
        <v>398</v>
      </c>
      <c r="D102" s="181" t="s">
        <v>384</v>
      </c>
      <c r="E102" s="182" t="s">
        <v>1016</v>
      </c>
      <c r="F102" s="183" t="s">
        <v>1017</v>
      </c>
      <c r="G102" s="184" t="s">
        <v>387</v>
      </c>
      <c r="H102" s="185">
        <v>90</v>
      </c>
      <c r="I102" s="186"/>
      <c r="J102" s="187">
        <f>ROUND(I102*H102,2)</f>
        <v>0</v>
      </c>
      <c r="K102" s="183" t="s">
        <v>388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1018</v>
      </c>
    </row>
    <row r="103" spans="1:65" s="13" customFormat="1">
      <c r="B103" s="194"/>
      <c r="C103" s="195"/>
      <c r="D103" s="196" t="s">
        <v>391</v>
      </c>
      <c r="E103" s="197" t="s">
        <v>19</v>
      </c>
      <c r="F103" s="198" t="s">
        <v>1019</v>
      </c>
      <c r="G103" s="195"/>
      <c r="H103" s="197" t="s">
        <v>19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391</v>
      </c>
      <c r="AU103" s="204" t="s">
        <v>85</v>
      </c>
      <c r="AV103" s="13" t="s">
        <v>83</v>
      </c>
      <c r="AW103" s="13" t="s">
        <v>37</v>
      </c>
      <c r="AX103" s="13" t="s">
        <v>76</v>
      </c>
      <c r="AY103" s="204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985</v>
      </c>
      <c r="G104" s="206"/>
      <c r="H104" s="209">
        <v>90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19</v>
      </c>
      <c r="F105" s="219" t="s">
        <v>394</v>
      </c>
      <c r="G105" s="217"/>
      <c r="H105" s="220">
        <v>90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2" customFormat="1" ht="44.25" customHeight="1">
      <c r="A106" s="36"/>
      <c r="B106" s="37"/>
      <c r="C106" s="181" t="s">
        <v>389</v>
      </c>
      <c r="D106" s="181" t="s">
        <v>384</v>
      </c>
      <c r="E106" s="182" t="s">
        <v>1012</v>
      </c>
      <c r="F106" s="183" t="s">
        <v>1013</v>
      </c>
      <c r="G106" s="184" t="s">
        <v>387</v>
      </c>
      <c r="H106" s="185">
        <v>110.318</v>
      </c>
      <c r="I106" s="186"/>
      <c r="J106" s="187">
        <f>ROUND(I106*H106,2)</f>
        <v>0</v>
      </c>
      <c r="K106" s="183" t="s">
        <v>388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1014</v>
      </c>
    </row>
    <row r="107" spans="1:65" s="13" customFormat="1">
      <c r="B107" s="194"/>
      <c r="C107" s="195"/>
      <c r="D107" s="196" t="s">
        <v>391</v>
      </c>
      <c r="E107" s="197" t="s">
        <v>19</v>
      </c>
      <c r="F107" s="198" t="s">
        <v>1015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391</v>
      </c>
      <c r="AU107" s="204" t="s">
        <v>85</v>
      </c>
      <c r="AV107" s="13" t="s">
        <v>83</v>
      </c>
      <c r="AW107" s="13" t="s">
        <v>37</v>
      </c>
      <c r="AX107" s="13" t="s">
        <v>76</v>
      </c>
      <c r="AY107" s="204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985</v>
      </c>
      <c r="G108" s="206"/>
      <c r="H108" s="209">
        <v>90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85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983</v>
      </c>
      <c r="G109" s="206"/>
      <c r="H109" s="209">
        <v>20.318000000000001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110.318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391</v>
      </c>
      <c r="AU110" s="226" t="s">
        <v>85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44.25" customHeight="1">
      <c r="A111" s="36"/>
      <c r="B111" s="37"/>
      <c r="C111" s="181" t="s">
        <v>408</v>
      </c>
      <c r="D111" s="181" t="s">
        <v>384</v>
      </c>
      <c r="E111" s="182" t="s">
        <v>1020</v>
      </c>
      <c r="F111" s="183" t="s">
        <v>1021</v>
      </c>
      <c r="G111" s="184" t="s">
        <v>387</v>
      </c>
      <c r="H111" s="185">
        <v>73.713999999999999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1022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1023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985</v>
      </c>
      <c r="G113" s="206"/>
      <c r="H113" s="209">
        <v>90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1024</v>
      </c>
      <c r="G114" s="206"/>
      <c r="H114" s="209">
        <v>-16.286000000000001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5" customFormat="1">
      <c r="B115" s="216"/>
      <c r="C115" s="217"/>
      <c r="D115" s="196" t="s">
        <v>391</v>
      </c>
      <c r="E115" s="218" t="s">
        <v>991</v>
      </c>
      <c r="F115" s="219" t="s">
        <v>394</v>
      </c>
      <c r="G115" s="217"/>
      <c r="H115" s="220">
        <v>73.713999999999999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391</v>
      </c>
      <c r="AU115" s="226" t="s">
        <v>85</v>
      </c>
      <c r="AV115" s="15" t="s">
        <v>389</v>
      </c>
      <c r="AW115" s="15" t="s">
        <v>37</v>
      </c>
      <c r="AX115" s="15" t="s">
        <v>83</v>
      </c>
      <c r="AY115" s="226" t="s">
        <v>381</v>
      </c>
    </row>
    <row r="116" spans="1:65" s="2" customFormat="1" ht="66.75" customHeight="1">
      <c r="A116" s="36"/>
      <c r="B116" s="37"/>
      <c r="C116" s="181" t="s">
        <v>382</v>
      </c>
      <c r="D116" s="181" t="s">
        <v>384</v>
      </c>
      <c r="E116" s="182" t="s">
        <v>1025</v>
      </c>
      <c r="F116" s="183" t="s">
        <v>1026</v>
      </c>
      <c r="G116" s="184" t="s">
        <v>387</v>
      </c>
      <c r="H116" s="185">
        <v>11.878</v>
      </c>
      <c r="I116" s="186"/>
      <c r="J116" s="187">
        <f>ROUND(I116*H116,2)</f>
        <v>0</v>
      </c>
      <c r="K116" s="183" t="s">
        <v>388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85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2822</v>
      </c>
    </row>
    <row r="117" spans="1:65" s="13" customFormat="1">
      <c r="B117" s="194"/>
      <c r="C117" s="195"/>
      <c r="D117" s="196" t="s">
        <v>391</v>
      </c>
      <c r="E117" s="197" t="s">
        <v>19</v>
      </c>
      <c r="F117" s="198" t="s">
        <v>1028</v>
      </c>
      <c r="G117" s="195"/>
      <c r="H117" s="197" t="s">
        <v>19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391</v>
      </c>
      <c r="AU117" s="204" t="s">
        <v>85</v>
      </c>
      <c r="AV117" s="13" t="s">
        <v>83</v>
      </c>
      <c r="AW117" s="13" t="s">
        <v>37</v>
      </c>
      <c r="AX117" s="13" t="s">
        <v>76</v>
      </c>
      <c r="AY117" s="204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2823</v>
      </c>
      <c r="G118" s="206"/>
      <c r="H118" s="209">
        <v>11.878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1030</v>
      </c>
      <c r="F119" s="219" t="s">
        <v>394</v>
      </c>
      <c r="G119" s="217"/>
      <c r="H119" s="220">
        <v>11.878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85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16.5" customHeight="1">
      <c r="A120" s="36"/>
      <c r="B120" s="37"/>
      <c r="C120" s="227" t="s">
        <v>419</v>
      </c>
      <c r="D120" s="227" t="s">
        <v>465</v>
      </c>
      <c r="E120" s="228" t="s">
        <v>1031</v>
      </c>
      <c r="F120" s="229" t="s">
        <v>1032</v>
      </c>
      <c r="G120" s="230" t="s">
        <v>404</v>
      </c>
      <c r="H120" s="231">
        <v>23.756</v>
      </c>
      <c r="I120" s="232"/>
      <c r="J120" s="233">
        <f>ROUND(I120*H120,2)</f>
        <v>0</v>
      </c>
      <c r="K120" s="229" t="s">
        <v>388</v>
      </c>
      <c r="L120" s="234"/>
      <c r="M120" s="235" t="s">
        <v>19</v>
      </c>
      <c r="N120" s="236" t="s">
        <v>47</v>
      </c>
      <c r="O120" s="66"/>
      <c r="P120" s="190">
        <f>O120*H120</f>
        <v>0</v>
      </c>
      <c r="Q120" s="190">
        <v>1</v>
      </c>
      <c r="R120" s="190">
        <f>Q120*H120</f>
        <v>23.756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428</v>
      </c>
      <c r="AT120" s="192" t="s">
        <v>465</v>
      </c>
      <c r="AU120" s="192" t="s">
        <v>85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2824</v>
      </c>
    </row>
    <row r="121" spans="1:65" s="14" customFormat="1">
      <c r="B121" s="205"/>
      <c r="C121" s="206"/>
      <c r="D121" s="196" t="s">
        <v>391</v>
      </c>
      <c r="E121" s="206"/>
      <c r="F121" s="208" t="s">
        <v>2825</v>
      </c>
      <c r="G121" s="206"/>
      <c r="H121" s="209">
        <v>23.756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4</v>
      </c>
      <c r="AX121" s="14" t="s">
        <v>83</v>
      </c>
      <c r="AY121" s="215" t="s">
        <v>381</v>
      </c>
    </row>
    <row r="122" spans="1:65" s="2" customFormat="1" ht="62.65" customHeight="1">
      <c r="A122" s="36"/>
      <c r="B122" s="37"/>
      <c r="C122" s="181" t="s">
        <v>428</v>
      </c>
      <c r="D122" s="181" t="s">
        <v>384</v>
      </c>
      <c r="E122" s="182" t="s">
        <v>1035</v>
      </c>
      <c r="F122" s="183" t="s">
        <v>1036</v>
      </c>
      <c r="G122" s="184" t="s">
        <v>387</v>
      </c>
      <c r="H122" s="185">
        <v>36.603999999999999</v>
      </c>
      <c r="I122" s="186"/>
      <c r="J122" s="187">
        <f>ROUND(I122*H122,2)</f>
        <v>0</v>
      </c>
      <c r="K122" s="183" t="s">
        <v>388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85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389</v>
      </c>
      <c r="BM122" s="192" t="s">
        <v>2826</v>
      </c>
    </row>
    <row r="123" spans="1:65" s="13" customFormat="1">
      <c r="B123" s="194"/>
      <c r="C123" s="195"/>
      <c r="D123" s="196" t="s">
        <v>391</v>
      </c>
      <c r="E123" s="197" t="s">
        <v>19</v>
      </c>
      <c r="F123" s="198" t="s">
        <v>1038</v>
      </c>
      <c r="G123" s="195"/>
      <c r="H123" s="197" t="s">
        <v>19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391</v>
      </c>
      <c r="AU123" s="204" t="s">
        <v>85</v>
      </c>
      <c r="AV123" s="13" t="s">
        <v>83</v>
      </c>
      <c r="AW123" s="13" t="s">
        <v>37</v>
      </c>
      <c r="AX123" s="13" t="s">
        <v>76</v>
      </c>
      <c r="AY123" s="204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985</v>
      </c>
      <c r="G124" s="206"/>
      <c r="H124" s="209">
        <v>90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983</v>
      </c>
      <c r="G125" s="206"/>
      <c r="H125" s="209">
        <v>20.318000000000001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1039</v>
      </c>
      <c r="G126" s="206"/>
      <c r="H126" s="209">
        <v>-73.713999999999999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36.603999999999999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85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44.25" customHeight="1">
      <c r="A128" s="36"/>
      <c r="B128" s="37"/>
      <c r="C128" s="181" t="s">
        <v>426</v>
      </c>
      <c r="D128" s="181" t="s">
        <v>384</v>
      </c>
      <c r="E128" s="182" t="s">
        <v>1040</v>
      </c>
      <c r="F128" s="183" t="s">
        <v>1041</v>
      </c>
      <c r="G128" s="184" t="s">
        <v>404</v>
      </c>
      <c r="H128" s="185">
        <v>73.207999999999998</v>
      </c>
      <c r="I128" s="186"/>
      <c r="J128" s="187">
        <f>ROUND(I128*H128,2)</f>
        <v>0</v>
      </c>
      <c r="K128" s="183" t="s">
        <v>1042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2827</v>
      </c>
    </row>
    <row r="129" spans="1:65" s="14" customFormat="1">
      <c r="B129" s="205"/>
      <c r="C129" s="206"/>
      <c r="D129" s="196" t="s">
        <v>391</v>
      </c>
      <c r="E129" s="206"/>
      <c r="F129" s="208" t="s">
        <v>2828</v>
      </c>
      <c r="G129" s="206"/>
      <c r="H129" s="209">
        <v>73.207999999999998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85</v>
      </c>
      <c r="AV129" s="14" t="s">
        <v>85</v>
      </c>
      <c r="AW129" s="14" t="s">
        <v>4</v>
      </c>
      <c r="AX129" s="14" t="s">
        <v>83</v>
      </c>
      <c r="AY129" s="215" t="s">
        <v>381</v>
      </c>
    </row>
    <row r="130" spans="1:65" s="12" customFormat="1" ht="22.9" customHeight="1">
      <c r="B130" s="165"/>
      <c r="C130" s="166"/>
      <c r="D130" s="167" t="s">
        <v>75</v>
      </c>
      <c r="E130" s="179" t="s">
        <v>85</v>
      </c>
      <c r="F130" s="179" t="s">
        <v>1045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SUM(P131:P259)</f>
        <v>0</v>
      </c>
      <c r="Q130" s="173"/>
      <c r="R130" s="174">
        <f>SUM(R131:R259)</f>
        <v>150.50397702000001</v>
      </c>
      <c r="S130" s="173"/>
      <c r="T130" s="175">
        <f>SUM(T131:T259)</f>
        <v>6.8279999999999994</v>
      </c>
      <c r="AR130" s="176" t="s">
        <v>83</v>
      </c>
      <c r="AT130" s="177" t="s">
        <v>75</v>
      </c>
      <c r="AU130" s="177" t="s">
        <v>83</v>
      </c>
      <c r="AY130" s="176" t="s">
        <v>381</v>
      </c>
      <c r="BK130" s="178">
        <f>SUM(BK131:BK259)</f>
        <v>0</v>
      </c>
    </row>
    <row r="131" spans="1:65" s="2" customFormat="1" ht="44.25" customHeight="1">
      <c r="A131" s="36"/>
      <c r="B131" s="37"/>
      <c r="C131" s="181" t="s">
        <v>437</v>
      </c>
      <c r="D131" s="181" t="s">
        <v>384</v>
      </c>
      <c r="E131" s="182" t="s">
        <v>1046</v>
      </c>
      <c r="F131" s="183" t="s">
        <v>1047</v>
      </c>
      <c r="G131" s="184" t="s">
        <v>422</v>
      </c>
      <c r="H131" s="185">
        <v>42</v>
      </c>
      <c r="I131" s="186"/>
      <c r="J131" s="187">
        <f>ROUND(I131*H131,2)</f>
        <v>0</v>
      </c>
      <c r="K131" s="183" t="s">
        <v>388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1E-4</v>
      </c>
      <c r="R131" s="190">
        <f>Q131*H131</f>
        <v>4.2000000000000006E-3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1048</v>
      </c>
    </row>
    <row r="132" spans="1:65" s="13" customFormat="1">
      <c r="B132" s="194"/>
      <c r="C132" s="195"/>
      <c r="D132" s="196" t="s">
        <v>391</v>
      </c>
      <c r="E132" s="197" t="s">
        <v>19</v>
      </c>
      <c r="F132" s="198" t="s">
        <v>1049</v>
      </c>
      <c r="G132" s="195"/>
      <c r="H132" s="197" t="s">
        <v>19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391</v>
      </c>
      <c r="AU132" s="204" t="s">
        <v>85</v>
      </c>
      <c r="AV132" s="13" t="s">
        <v>83</v>
      </c>
      <c r="AW132" s="13" t="s">
        <v>37</v>
      </c>
      <c r="AX132" s="13" t="s">
        <v>76</v>
      </c>
      <c r="AY132" s="204" t="s">
        <v>381</v>
      </c>
    </row>
    <row r="133" spans="1:65" s="13" customFormat="1">
      <c r="B133" s="194"/>
      <c r="C133" s="195"/>
      <c r="D133" s="196" t="s">
        <v>391</v>
      </c>
      <c r="E133" s="197" t="s">
        <v>19</v>
      </c>
      <c r="F133" s="198" t="s">
        <v>2829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391</v>
      </c>
      <c r="AU133" s="204" t="s">
        <v>85</v>
      </c>
      <c r="AV133" s="13" t="s">
        <v>83</v>
      </c>
      <c r="AW133" s="13" t="s">
        <v>37</v>
      </c>
      <c r="AX133" s="13" t="s">
        <v>76</v>
      </c>
      <c r="AY133" s="204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1059</v>
      </c>
      <c r="G134" s="206"/>
      <c r="H134" s="209">
        <v>3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3" customFormat="1">
      <c r="B135" s="194"/>
      <c r="C135" s="195"/>
      <c r="D135" s="196" t="s">
        <v>391</v>
      </c>
      <c r="E135" s="197" t="s">
        <v>19</v>
      </c>
      <c r="F135" s="198" t="s">
        <v>2830</v>
      </c>
      <c r="G135" s="195"/>
      <c r="H135" s="197" t="s">
        <v>19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391</v>
      </c>
      <c r="AU135" s="204" t="s">
        <v>85</v>
      </c>
      <c r="AV135" s="13" t="s">
        <v>83</v>
      </c>
      <c r="AW135" s="13" t="s">
        <v>37</v>
      </c>
      <c r="AX135" s="13" t="s">
        <v>76</v>
      </c>
      <c r="AY135" s="204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2831</v>
      </c>
      <c r="G136" s="206"/>
      <c r="H136" s="209">
        <v>5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85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3" customFormat="1">
      <c r="B137" s="194"/>
      <c r="C137" s="195"/>
      <c r="D137" s="196" t="s">
        <v>391</v>
      </c>
      <c r="E137" s="197" t="s">
        <v>19</v>
      </c>
      <c r="F137" s="198" t="s">
        <v>2832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391</v>
      </c>
      <c r="AU137" s="204" t="s">
        <v>85</v>
      </c>
      <c r="AV137" s="13" t="s">
        <v>83</v>
      </c>
      <c r="AW137" s="13" t="s">
        <v>37</v>
      </c>
      <c r="AX137" s="13" t="s">
        <v>76</v>
      </c>
      <c r="AY137" s="204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2831</v>
      </c>
      <c r="G138" s="206"/>
      <c r="H138" s="209">
        <v>5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3" customFormat="1">
      <c r="B139" s="194"/>
      <c r="C139" s="195"/>
      <c r="D139" s="196" t="s">
        <v>391</v>
      </c>
      <c r="E139" s="197" t="s">
        <v>19</v>
      </c>
      <c r="F139" s="198" t="s">
        <v>2833</v>
      </c>
      <c r="G139" s="195"/>
      <c r="H139" s="197" t="s">
        <v>19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391</v>
      </c>
      <c r="AU139" s="204" t="s">
        <v>85</v>
      </c>
      <c r="AV139" s="13" t="s">
        <v>83</v>
      </c>
      <c r="AW139" s="13" t="s">
        <v>37</v>
      </c>
      <c r="AX139" s="13" t="s">
        <v>76</v>
      </c>
      <c r="AY139" s="204" t="s">
        <v>381</v>
      </c>
    </row>
    <row r="140" spans="1:65" s="14" customFormat="1">
      <c r="B140" s="205"/>
      <c r="C140" s="206"/>
      <c r="D140" s="196" t="s">
        <v>391</v>
      </c>
      <c r="E140" s="207" t="s">
        <v>19</v>
      </c>
      <c r="F140" s="208" t="s">
        <v>2831</v>
      </c>
      <c r="G140" s="206"/>
      <c r="H140" s="209">
        <v>5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391</v>
      </c>
      <c r="AU140" s="215" t="s">
        <v>85</v>
      </c>
      <c r="AV140" s="14" t="s">
        <v>85</v>
      </c>
      <c r="AW140" s="14" t="s">
        <v>37</v>
      </c>
      <c r="AX140" s="14" t="s">
        <v>76</v>
      </c>
      <c r="AY140" s="215" t="s">
        <v>381</v>
      </c>
    </row>
    <row r="141" spans="1:65" s="13" customFormat="1">
      <c r="B141" s="194"/>
      <c r="C141" s="195"/>
      <c r="D141" s="196" t="s">
        <v>391</v>
      </c>
      <c r="E141" s="197" t="s">
        <v>19</v>
      </c>
      <c r="F141" s="198" t="s">
        <v>2834</v>
      </c>
      <c r="G141" s="195"/>
      <c r="H141" s="197" t="s">
        <v>19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391</v>
      </c>
      <c r="AU141" s="204" t="s">
        <v>85</v>
      </c>
      <c r="AV141" s="13" t="s">
        <v>83</v>
      </c>
      <c r="AW141" s="13" t="s">
        <v>37</v>
      </c>
      <c r="AX141" s="13" t="s">
        <v>76</v>
      </c>
      <c r="AY141" s="204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2831</v>
      </c>
      <c r="G142" s="206"/>
      <c r="H142" s="209">
        <v>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3" customFormat="1">
      <c r="B143" s="194"/>
      <c r="C143" s="195"/>
      <c r="D143" s="196" t="s">
        <v>391</v>
      </c>
      <c r="E143" s="197" t="s">
        <v>19</v>
      </c>
      <c r="F143" s="198" t="s">
        <v>2835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391</v>
      </c>
      <c r="AU143" s="204" t="s">
        <v>85</v>
      </c>
      <c r="AV143" s="13" t="s">
        <v>83</v>
      </c>
      <c r="AW143" s="13" t="s">
        <v>37</v>
      </c>
      <c r="AX143" s="13" t="s">
        <v>76</v>
      </c>
      <c r="AY143" s="204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1059</v>
      </c>
      <c r="G144" s="206"/>
      <c r="H144" s="209">
        <v>3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3" customFormat="1">
      <c r="B145" s="194"/>
      <c r="C145" s="195"/>
      <c r="D145" s="196" t="s">
        <v>391</v>
      </c>
      <c r="E145" s="197" t="s">
        <v>19</v>
      </c>
      <c r="F145" s="198" t="s">
        <v>2836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2512</v>
      </c>
      <c r="G146" s="206"/>
      <c r="H146" s="209">
        <v>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3" customFormat="1">
      <c r="B147" s="194"/>
      <c r="C147" s="195"/>
      <c r="D147" s="196" t="s">
        <v>391</v>
      </c>
      <c r="E147" s="197" t="s">
        <v>19</v>
      </c>
      <c r="F147" s="198" t="s">
        <v>2837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391</v>
      </c>
      <c r="AU147" s="204" t="s">
        <v>85</v>
      </c>
      <c r="AV147" s="13" t="s">
        <v>83</v>
      </c>
      <c r="AW147" s="13" t="s">
        <v>37</v>
      </c>
      <c r="AX147" s="13" t="s">
        <v>76</v>
      </c>
      <c r="AY147" s="204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2512</v>
      </c>
      <c r="G148" s="206"/>
      <c r="H148" s="209">
        <v>4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3" customFormat="1">
      <c r="B149" s="194"/>
      <c r="C149" s="195"/>
      <c r="D149" s="196" t="s">
        <v>391</v>
      </c>
      <c r="E149" s="197" t="s">
        <v>19</v>
      </c>
      <c r="F149" s="198" t="s">
        <v>2838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2512</v>
      </c>
      <c r="G150" s="206"/>
      <c r="H150" s="209">
        <v>4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3" customFormat="1">
      <c r="B151" s="194"/>
      <c r="C151" s="195"/>
      <c r="D151" s="196" t="s">
        <v>391</v>
      </c>
      <c r="E151" s="197" t="s">
        <v>19</v>
      </c>
      <c r="F151" s="198" t="s">
        <v>2839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391</v>
      </c>
      <c r="AU151" s="204" t="s">
        <v>85</v>
      </c>
      <c r="AV151" s="13" t="s">
        <v>83</v>
      </c>
      <c r="AW151" s="13" t="s">
        <v>37</v>
      </c>
      <c r="AX151" s="13" t="s">
        <v>76</v>
      </c>
      <c r="AY151" s="204" t="s">
        <v>381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2512</v>
      </c>
      <c r="G152" s="206"/>
      <c r="H152" s="209">
        <v>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5" customFormat="1">
      <c r="B153" s="216"/>
      <c r="C153" s="217"/>
      <c r="D153" s="196" t="s">
        <v>391</v>
      </c>
      <c r="E153" s="218" t="s">
        <v>19</v>
      </c>
      <c r="F153" s="219" t="s">
        <v>394</v>
      </c>
      <c r="G153" s="217"/>
      <c r="H153" s="220">
        <v>42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391</v>
      </c>
      <c r="AU153" s="226" t="s">
        <v>85</v>
      </c>
      <c r="AV153" s="15" t="s">
        <v>389</v>
      </c>
      <c r="AW153" s="15" t="s">
        <v>37</v>
      </c>
      <c r="AX153" s="15" t="s">
        <v>83</v>
      </c>
      <c r="AY153" s="226" t="s">
        <v>381</v>
      </c>
    </row>
    <row r="154" spans="1:65" s="2" customFormat="1" ht="44.25" customHeight="1">
      <c r="A154" s="36"/>
      <c r="B154" s="37"/>
      <c r="C154" s="181" t="s">
        <v>443</v>
      </c>
      <c r="D154" s="181" t="s">
        <v>384</v>
      </c>
      <c r="E154" s="182" t="s">
        <v>2521</v>
      </c>
      <c r="F154" s="183" t="s">
        <v>2522</v>
      </c>
      <c r="G154" s="184" t="s">
        <v>422</v>
      </c>
      <c r="H154" s="185">
        <v>12</v>
      </c>
      <c r="I154" s="186"/>
      <c r="J154" s="187">
        <f>ROUND(I154*H154,2)</f>
        <v>0</v>
      </c>
      <c r="K154" s="183" t="s">
        <v>388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1.4999999999999999E-4</v>
      </c>
      <c r="R154" s="190">
        <f>Q154*H154</f>
        <v>1.8E-3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85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389</v>
      </c>
      <c r="BM154" s="192" t="s">
        <v>2523</v>
      </c>
    </row>
    <row r="155" spans="1:65" s="13" customFormat="1">
      <c r="B155" s="194"/>
      <c r="C155" s="195"/>
      <c r="D155" s="196" t="s">
        <v>391</v>
      </c>
      <c r="E155" s="197" t="s">
        <v>19</v>
      </c>
      <c r="F155" s="198" t="s">
        <v>1049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391</v>
      </c>
      <c r="AU155" s="204" t="s">
        <v>85</v>
      </c>
      <c r="AV155" s="13" t="s">
        <v>83</v>
      </c>
      <c r="AW155" s="13" t="s">
        <v>37</v>
      </c>
      <c r="AX155" s="13" t="s">
        <v>76</v>
      </c>
      <c r="AY155" s="204" t="s">
        <v>381</v>
      </c>
    </row>
    <row r="156" spans="1:65" s="13" customFormat="1">
      <c r="B156" s="194"/>
      <c r="C156" s="195"/>
      <c r="D156" s="196" t="s">
        <v>391</v>
      </c>
      <c r="E156" s="197" t="s">
        <v>19</v>
      </c>
      <c r="F156" s="198" t="s">
        <v>2840</v>
      </c>
      <c r="G156" s="195"/>
      <c r="H156" s="197" t="s">
        <v>19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391</v>
      </c>
      <c r="AU156" s="204" t="s">
        <v>85</v>
      </c>
      <c r="AV156" s="13" t="s">
        <v>83</v>
      </c>
      <c r="AW156" s="13" t="s">
        <v>37</v>
      </c>
      <c r="AX156" s="13" t="s">
        <v>76</v>
      </c>
      <c r="AY156" s="204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382</v>
      </c>
      <c r="G157" s="206"/>
      <c r="H157" s="209">
        <v>6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2841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382</v>
      </c>
      <c r="G159" s="206"/>
      <c r="H159" s="209">
        <v>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12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2" customFormat="1" ht="44.25" customHeight="1">
      <c r="A161" s="36"/>
      <c r="B161" s="37"/>
      <c r="C161" s="181" t="s">
        <v>451</v>
      </c>
      <c r="D161" s="181" t="s">
        <v>384</v>
      </c>
      <c r="E161" s="182" t="s">
        <v>1077</v>
      </c>
      <c r="F161" s="183" t="s">
        <v>1078</v>
      </c>
      <c r="G161" s="184" t="s">
        <v>422</v>
      </c>
      <c r="H161" s="185">
        <v>42</v>
      </c>
      <c r="I161" s="186"/>
      <c r="J161" s="187">
        <f>ROUND(I161*H161,2)</f>
        <v>0</v>
      </c>
      <c r="K161" s="183" t="s">
        <v>388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85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1079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1080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3" customFormat="1">
      <c r="B163" s="194"/>
      <c r="C163" s="195"/>
      <c r="D163" s="196" t="s">
        <v>391</v>
      </c>
      <c r="E163" s="197" t="s">
        <v>19</v>
      </c>
      <c r="F163" s="198" t="s">
        <v>2829</v>
      </c>
      <c r="G163" s="195"/>
      <c r="H163" s="197" t="s">
        <v>19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391</v>
      </c>
      <c r="AU163" s="204" t="s">
        <v>85</v>
      </c>
      <c r="AV163" s="13" t="s">
        <v>83</v>
      </c>
      <c r="AW163" s="13" t="s">
        <v>37</v>
      </c>
      <c r="AX163" s="13" t="s">
        <v>76</v>
      </c>
      <c r="AY163" s="204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1059</v>
      </c>
      <c r="G164" s="206"/>
      <c r="H164" s="209">
        <v>3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3" customFormat="1">
      <c r="B165" s="194"/>
      <c r="C165" s="195"/>
      <c r="D165" s="196" t="s">
        <v>391</v>
      </c>
      <c r="E165" s="197" t="s">
        <v>19</v>
      </c>
      <c r="F165" s="198" t="s">
        <v>2830</v>
      </c>
      <c r="G165" s="195"/>
      <c r="H165" s="197" t="s">
        <v>19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391</v>
      </c>
      <c r="AU165" s="204" t="s">
        <v>85</v>
      </c>
      <c r="AV165" s="13" t="s">
        <v>83</v>
      </c>
      <c r="AW165" s="13" t="s">
        <v>37</v>
      </c>
      <c r="AX165" s="13" t="s">
        <v>76</v>
      </c>
      <c r="AY165" s="204" t="s">
        <v>381</v>
      </c>
    </row>
    <row r="166" spans="1:65" s="14" customFormat="1">
      <c r="B166" s="205"/>
      <c r="C166" s="206"/>
      <c r="D166" s="196" t="s">
        <v>391</v>
      </c>
      <c r="E166" s="207" t="s">
        <v>19</v>
      </c>
      <c r="F166" s="208" t="s">
        <v>2831</v>
      </c>
      <c r="G166" s="206"/>
      <c r="H166" s="209">
        <v>5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85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1:65" s="13" customFormat="1">
      <c r="B167" s="194"/>
      <c r="C167" s="195"/>
      <c r="D167" s="196" t="s">
        <v>391</v>
      </c>
      <c r="E167" s="197" t="s">
        <v>19</v>
      </c>
      <c r="F167" s="198" t="s">
        <v>2832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2831</v>
      </c>
      <c r="G168" s="206"/>
      <c r="H168" s="209">
        <v>5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3" customFormat="1">
      <c r="B169" s="194"/>
      <c r="C169" s="195"/>
      <c r="D169" s="196" t="s">
        <v>391</v>
      </c>
      <c r="E169" s="197" t="s">
        <v>19</v>
      </c>
      <c r="F169" s="198" t="s">
        <v>2833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2831</v>
      </c>
      <c r="G170" s="206"/>
      <c r="H170" s="209">
        <v>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3" customFormat="1">
      <c r="B171" s="194"/>
      <c r="C171" s="195"/>
      <c r="D171" s="196" t="s">
        <v>391</v>
      </c>
      <c r="E171" s="197" t="s">
        <v>19</v>
      </c>
      <c r="F171" s="198" t="s">
        <v>2834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391</v>
      </c>
      <c r="AU171" s="204" t="s">
        <v>85</v>
      </c>
      <c r="AV171" s="13" t="s">
        <v>83</v>
      </c>
      <c r="AW171" s="13" t="s">
        <v>37</v>
      </c>
      <c r="AX171" s="13" t="s">
        <v>76</v>
      </c>
      <c r="AY171" s="204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2831</v>
      </c>
      <c r="G172" s="206"/>
      <c r="H172" s="209">
        <v>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3" customFormat="1">
      <c r="B173" s="194"/>
      <c r="C173" s="195"/>
      <c r="D173" s="196" t="s">
        <v>391</v>
      </c>
      <c r="E173" s="197" t="s">
        <v>19</v>
      </c>
      <c r="F173" s="198" t="s">
        <v>2835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391</v>
      </c>
      <c r="AU173" s="204" t="s">
        <v>85</v>
      </c>
      <c r="AV173" s="13" t="s">
        <v>83</v>
      </c>
      <c r="AW173" s="13" t="s">
        <v>37</v>
      </c>
      <c r="AX173" s="13" t="s">
        <v>76</v>
      </c>
      <c r="AY173" s="204" t="s">
        <v>381</v>
      </c>
    </row>
    <row r="174" spans="1:65" s="14" customFormat="1">
      <c r="B174" s="205"/>
      <c r="C174" s="206"/>
      <c r="D174" s="196" t="s">
        <v>391</v>
      </c>
      <c r="E174" s="207" t="s">
        <v>19</v>
      </c>
      <c r="F174" s="208" t="s">
        <v>1059</v>
      </c>
      <c r="G174" s="206"/>
      <c r="H174" s="209">
        <v>3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85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1:65" s="13" customFormat="1">
      <c r="B175" s="194"/>
      <c r="C175" s="195"/>
      <c r="D175" s="196" t="s">
        <v>391</v>
      </c>
      <c r="E175" s="197" t="s">
        <v>19</v>
      </c>
      <c r="F175" s="198" t="s">
        <v>2836</v>
      </c>
      <c r="G175" s="195"/>
      <c r="H175" s="197" t="s">
        <v>19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391</v>
      </c>
      <c r="AU175" s="204" t="s">
        <v>85</v>
      </c>
      <c r="AV175" s="13" t="s">
        <v>83</v>
      </c>
      <c r="AW175" s="13" t="s">
        <v>37</v>
      </c>
      <c r="AX175" s="13" t="s">
        <v>76</v>
      </c>
      <c r="AY175" s="204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2512</v>
      </c>
      <c r="G176" s="206"/>
      <c r="H176" s="209">
        <v>4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3" customFormat="1">
      <c r="B177" s="194"/>
      <c r="C177" s="195"/>
      <c r="D177" s="196" t="s">
        <v>391</v>
      </c>
      <c r="E177" s="197" t="s">
        <v>19</v>
      </c>
      <c r="F177" s="198" t="s">
        <v>2837</v>
      </c>
      <c r="G177" s="195"/>
      <c r="H177" s="197" t="s">
        <v>19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391</v>
      </c>
      <c r="AU177" s="204" t="s">
        <v>85</v>
      </c>
      <c r="AV177" s="13" t="s">
        <v>83</v>
      </c>
      <c r="AW177" s="13" t="s">
        <v>37</v>
      </c>
      <c r="AX177" s="13" t="s">
        <v>76</v>
      </c>
      <c r="AY177" s="204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2512</v>
      </c>
      <c r="G178" s="206"/>
      <c r="H178" s="209">
        <v>4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85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3" customFormat="1">
      <c r="B179" s="194"/>
      <c r="C179" s="195"/>
      <c r="D179" s="196" t="s">
        <v>391</v>
      </c>
      <c r="E179" s="197" t="s">
        <v>19</v>
      </c>
      <c r="F179" s="198" t="s">
        <v>2838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391</v>
      </c>
      <c r="AU179" s="204" t="s">
        <v>85</v>
      </c>
      <c r="AV179" s="13" t="s">
        <v>83</v>
      </c>
      <c r="AW179" s="13" t="s">
        <v>37</v>
      </c>
      <c r="AX179" s="13" t="s">
        <v>76</v>
      </c>
      <c r="AY179" s="204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2512</v>
      </c>
      <c r="G180" s="206"/>
      <c r="H180" s="209">
        <v>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3" customFormat="1">
      <c r="B181" s="194"/>
      <c r="C181" s="195"/>
      <c r="D181" s="196" t="s">
        <v>391</v>
      </c>
      <c r="E181" s="197" t="s">
        <v>19</v>
      </c>
      <c r="F181" s="198" t="s">
        <v>2839</v>
      </c>
      <c r="G181" s="195"/>
      <c r="H181" s="197" t="s">
        <v>19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391</v>
      </c>
      <c r="AU181" s="204" t="s">
        <v>85</v>
      </c>
      <c r="AV181" s="13" t="s">
        <v>83</v>
      </c>
      <c r="AW181" s="13" t="s">
        <v>37</v>
      </c>
      <c r="AX181" s="13" t="s">
        <v>76</v>
      </c>
      <c r="AY181" s="204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2512</v>
      </c>
      <c r="G182" s="206"/>
      <c r="H182" s="209">
        <v>4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19</v>
      </c>
      <c r="F183" s="219" t="s">
        <v>394</v>
      </c>
      <c r="G183" s="217"/>
      <c r="H183" s="220">
        <v>42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44.25" customHeight="1">
      <c r="A184" s="36"/>
      <c r="B184" s="37"/>
      <c r="C184" s="181" t="s">
        <v>457</v>
      </c>
      <c r="D184" s="181" t="s">
        <v>384</v>
      </c>
      <c r="E184" s="182" t="s">
        <v>2534</v>
      </c>
      <c r="F184" s="183" t="s">
        <v>2535</v>
      </c>
      <c r="G184" s="184" t="s">
        <v>422</v>
      </c>
      <c r="H184" s="185">
        <v>12</v>
      </c>
      <c r="I184" s="186"/>
      <c r="J184" s="187">
        <f>ROUND(I184*H184,2)</f>
        <v>0</v>
      </c>
      <c r="K184" s="183" t="s">
        <v>388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2536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1080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3" customFormat="1">
      <c r="B186" s="194"/>
      <c r="C186" s="195"/>
      <c r="D186" s="196" t="s">
        <v>391</v>
      </c>
      <c r="E186" s="197" t="s">
        <v>19</v>
      </c>
      <c r="F186" s="198" t="s">
        <v>2840</v>
      </c>
      <c r="G186" s="195"/>
      <c r="H186" s="197" t="s">
        <v>19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391</v>
      </c>
      <c r="AU186" s="204" t="s">
        <v>85</v>
      </c>
      <c r="AV186" s="13" t="s">
        <v>83</v>
      </c>
      <c r="AW186" s="13" t="s">
        <v>37</v>
      </c>
      <c r="AX186" s="13" t="s">
        <v>76</v>
      </c>
      <c r="AY186" s="204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382</v>
      </c>
      <c r="G187" s="206"/>
      <c r="H187" s="209">
        <v>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3" customFormat="1">
      <c r="B188" s="194"/>
      <c r="C188" s="195"/>
      <c r="D188" s="196" t="s">
        <v>391</v>
      </c>
      <c r="E188" s="197" t="s">
        <v>19</v>
      </c>
      <c r="F188" s="198" t="s">
        <v>2841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382</v>
      </c>
      <c r="G189" s="206"/>
      <c r="H189" s="209">
        <v>6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5" customFormat="1">
      <c r="B190" s="216"/>
      <c r="C190" s="217"/>
      <c r="D190" s="196" t="s">
        <v>391</v>
      </c>
      <c r="E190" s="218" t="s">
        <v>19</v>
      </c>
      <c r="F190" s="219" t="s">
        <v>394</v>
      </c>
      <c r="G190" s="217"/>
      <c r="H190" s="220">
        <v>12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391</v>
      </c>
      <c r="AU190" s="226" t="s">
        <v>85</v>
      </c>
      <c r="AV190" s="15" t="s">
        <v>389</v>
      </c>
      <c r="AW190" s="15" t="s">
        <v>37</v>
      </c>
      <c r="AX190" s="15" t="s">
        <v>83</v>
      </c>
      <c r="AY190" s="226" t="s">
        <v>381</v>
      </c>
    </row>
    <row r="191" spans="1:65" s="2" customFormat="1" ht="16.5" customHeight="1">
      <c r="A191" s="36"/>
      <c r="B191" s="37"/>
      <c r="C191" s="227" t="s">
        <v>464</v>
      </c>
      <c r="D191" s="227" t="s">
        <v>465</v>
      </c>
      <c r="E191" s="228" t="s">
        <v>1081</v>
      </c>
      <c r="F191" s="229" t="s">
        <v>1082</v>
      </c>
      <c r="G191" s="230" t="s">
        <v>387</v>
      </c>
      <c r="H191" s="231">
        <v>22.35</v>
      </c>
      <c r="I191" s="232"/>
      <c r="J191" s="233">
        <f>ROUND(I191*H191,2)</f>
        <v>0</v>
      </c>
      <c r="K191" s="229" t="s">
        <v>432</v>
      </c>
      <c r="L191" s="234"/>
      <c r="M191" s="235" t="s">
        <v>19</v>
      </c>
      <c r="N191" s="236" t="s">
        <v>47</v>
      </c>
      <c r="O191" s="66"/>
      <c r="P191" s="190">
        <f>O191*H191</f>
        <v>0</v>
      </c>
      <c r="Q191" s="190">
        <v>2.4289999999999998</v>
      </c>
      <c r="R191" s="190">
        <f>Q191*H191</f>
        <v>54.288150000000002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428</v>
      </c>
      <c r="AT191" s="192" t="s">
        <v>465</v>
      </c>
      <c r="AU191" s="192" t="s">
        <v>85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1083</v>
      </c>
    </row>
    <row r="192" spans="1:65" s="13" customFormat="1">
      <c r="B192" s="194"/>
      <c r="C192" s="195"/>
      <c r="D192" s="196" t="s">
        <v>391</v>
      </c>
      <c r="E192" s="197" t="s">
        <v>19</v>
      </c>
      <c r="F192" s="198" t="s">
        <v>1084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391</v>
      </c>
      <c r="AU192" s="204" t="s">
        <v>85</v>
      </c>
      <c r="AV192" s="13" t="s">
        <v>83</v>
      </c>
      <c r="AW192" s="13" t="s">
        <v>37</v>
      </c>
      <c r="AX192" s="13" t="s">
        <v>76</v>
      </c>
      <c r="AY192" s="204" t="s">
        <v>381</v>
      </c>
    </row>
    <row r="193" spans="2:51" s="13" customFormat="1">
      <c r="B193" s="194"/>
      <c r="C193" s="195"/>
      <c r="D193" s="196" t="s">
        <v>391</v>
      </c>
      <c r="E193" s="197" t="s">
        <v>19</v>
      </c>
      <c r="F193" s="198" t="s">
        <v>2829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2:51" s="14" customFormat="1">
      <c r="B194" s="205"/>
      <c r="C194" s="206"/>
      <c r="D194" s="196" t="s">
        <v>391</v>
      </c>
      <c r="E194" s="207" t="s">
        <v>19</v>
      </c>
      <c r="F194" s="208" t="s">
        <v>1087</v>
      </c>
      <c r="G194" s="206"/>
      <c r="H194" s="209">
        <v>0.90600000000000003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2:51" s="13" customFormat="1">
      <c r="B195" s="194"/>
      <c r="C195" s="195"/>
      <c r="D195" s="196" t="s">
        <v>391</v>
      </c>
      <c r="E195" s="197" t="s">
        <v>19</v>
      </c>
      <c r="F195" s="198" t="s">
        <v>2830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2:51" s="14" customFormat="1">
      <c r="B196" s="205"/>
      <c r="C196" s="206"/>
      <c r="D196" s="196" t="s">
        <v>391</v>
      </c>
      <c r="E196" s="207" t="s">
        <v>19</v>
      </c>
      <c r="F196" s="208" t="s">
        <v>2842</v>
      </c>
      <c r="G196" s="206"/>
      <c r="H196" s="209">
        <v>1.51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2:51" s="13" customFormat="1">
      <c r="B197" s="194"/>
      <c r="C197" s="195"/>
      <c r="D197" s="196" t="s">
        <v>391</v>
      </c>
      <c r="E197" s="197" t="s">
        <v>19</v>
      </c>
      <c r="F197" s="198" t="s">
        <v>2832</v>
      </c>
      <c r="G197" s="195"/>
      <c r="H197" s="197" t="s">
        <v>19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391</v>
      </c>
      <c r="AU197" s="204" t="s">
        <v>85</v>
      </c>
      <c r="AV197" s="13" t="s">
        <v>83</v>
      </c>
      <c r="AW197" s="13" t="s">
        <v>37</v>
      </c>
      <c r="AX197" s="13" t="s">
        <v>76</v>
      </c>
      <c r="AY197" s="204" t="s">
        <v>381</v>
      </c>
    </row>
    <row r="198" spans="2:51" s="14" customFormat="1">
      <c r="B198" s="205"/>
      <c r="C198" s="206"/>
      <c r="D198" s="196" t="s">
        <v>391</v>
      </c>
      <c r="E198" s="207" t="s">
        <v>19</v>
      </c>
      <c r="F198" s="208" t="s">
        <v>2842</v>
      </c>
      <c r="G198" s="206"/>
      <c r="H198" s="209">
        <v>1.51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2:51" s="13" customFormat="1">
      <c r="B199" s="194"/>
      <c r="C199" s="195"/>
      <c r="D199" s="196" t="s">
        <v>391</v>
      </c>
      <c r="E199" s="197" t="s">
        <v>19</v>
      </c>
      <c r="F199" s="198" t="s">
        <v>2833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2:51" s="14" customFormat="1">
      <c r="B200" s="205"/>
      <c r="C200" s="206"/>
      <c r="D200" s="196" t="s">
        <v>391</v>
      </c>
      <c r="E200" s="207" t="s">
        <v>19</v>
      </c>
      <c r="F200" s="208" t="s">
        <v>2842</v>
      </c>
      <c r="G200" s="206"/>
      <c r="H200" s="209">
        <v>1.51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2:51" s="13" customFormat="1">
      <c r="B201" s="194"/>
      <c r="C201" s="195"/>
      <c r="D201" s="196" t="s">
        <v>391</v>
      </c>
      <c r="E201" s="197" t="s">
        <v>19</v>
      </c>
      <c r="F201" s="198" t="s">
        <v>2834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391</v>
      </c>
      <c r="AU201" s="204" t="s">
        <v>85</v>
      </c>
      <c r="AV201" s="13" t="s">
        <v>83</v>
      </c>
      <c r="AW201" s="13" t="s">
        <v>37</v>
      </c>
      <c r="AX201" s="13" t="s">
        <v>76</v>
      </c>
      <c r="AY201" s="204" t="s">
        <v>381</v>
      </c>
    </row>
    <row r="202" spans="2:51" s="14" customFormat="1">
      <c r="B202" s="205"/>
      <c r="C202" s="206"/>
      <c r="D202" s="196" t="s">
        <v>391</v>
      </c>
      <c r="E202" s="207" t="s">
        <v>19</v>
      </c>
      <c r="F202" s="208" t="s">
        <v>2842</v>
      </c>
      <c r="G202" s="206"/>
      <c r="H202" s="209">
        <v>1.51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2:51" s="13" customFormat="1">
      <c r="B203" s="194"/>
      <c r="C203" s="195"/>
      <c r="D203" s="196" t="s">
        <v>391</v>
      </c>
      <c r="E203" s="197" t="s">
        <v>19</v>
      </c>
      <c r="F203" s="198" t="s">
        <v>2835</v>
      </c>
      <c r="G203" s="195"/>
      <c r="H203" s="197" t="s">
        <v>19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391</v>
      </c>
      <c r="AU203" s="204" t="s">
        <v>85</v>
      </c>
      <c r="AV203" s="13" t="s">
        <v>83</v>
      </c>
      <c r="AW203" s="13" t="s">
        <v>37</v>
      </c>
      <c r="AX203" s="13" t="s">
        <v>76</v>
      </c>
      <c r="AY203" s="204" t="s">
        <v>381</v>
      </c>
    </row>
    <row r="204" spans="2:51" s="14" customFormat="1">
      <c r="B204" s="205"/>
      <c r="C204" s="206"/>
      <c r="D204" s="196" t="s">
        <v>391</v>
      </c>
      <c r="E204" s="207" t="s">
        <v>19</v>
      </c>
      <c r="F204" s="208" t="s">
        <v>1087</v>
      </c>
      <c r="G204" s="206"/>
      <c r="H204" s="209">
        <v>0.90600000000000003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2:51" s="13" customFormat="1">
      <c r="B205" s="194"/>
      <c r="C205" s="195"/>
      <c r="D205" s="196" t="s">
        <v>391</v>
      </c>
      <c r="E205" s="197" t="s">
        <v>19</v>
      </c>
      <c r="F205" s="198" t="s">
        <v>2840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391</v>
      </c>
      <c r="AU205" s="204" t="s">
        <v>85</v>
      </c>
      <c r="AV205" s="13" t="s">
        <v>83</v>
      </c>
      <c r="AW205" s="13" t="s">
        <v>37</v>
      </c>
      <c r="AX205" s="13" t="s">
        <v>76</v>
      </c>
      <c r="AY205" s="204" t="s">
        <v>381</v>
      </c>
    </row>
    <row r="206" spans="2:51" s="14" customFormat="1">
      <c r="B206" s="205"/>
      <c r="C206" s="206"/>
      <c r="D206" s="196" t="s">
        <v>391</v>
      </c>
      <c r="E206" s="207" t="s">
        <v>19</v>
      </c>
      <c r="F206" s="208" t="s">
        <v>2843</v>
      </c>
      <c r="G206" s="206"/>
      <c r="H206" s="209">
        <v>3.8170000000000002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2:51" s="13" customFormat="1">
      <c r="B207" s="194"/>
      <c r="C207" s="195"/>
      <c r="D207" s="196" t="s">
        <v>391</v>
      </c>
      <c r="E207" s="197" t="s">
        <v>19</v>
      </c>
      <c r="F207" s="198" t="s">
        <v>2836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2:51" s="14" customFormat="1">
      <c r="B208" s="205"/>
      <c r="C208" s="206"/>
      <c r="D208" s="196" t="s">
        <v>391</v>
      </c>
      <c r="E208" s="207" t="s">
        <v>19</v>
      </c>
      <c r="F208" s="208" t="s">
        <v>2537</v>
      </c>
      <c r="G208" s="206"/>
      <c r="H208" s="209">
        <v>1.208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3" customFormat="1">
      <c r="B209" s="194"/>
      <c r="C209" s="195"/>
      <c r="D209" s="196" t="s">
        <v>391</v>
      </c>
      <c r="E209" s="197" t="s">
        <v>19</v>
      </c>
      <c r="F209" s="198" t="s">
        <v>2837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2537</v>
      </c>
      <c r="G210" s="206"/>
      <c r="H210" s="209">
        <v>1.208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3" customFormat="1">
      <c r="B211" s="194"/>
      <c r="C211" s="195"/>
      <c r="D211" s="196" t="s">
        <v>391</v>
      </c>
      <c r="E211" s="197" t="s">
        <v>19</v>
      </c>
      <c r="F211" s="198" t="s">
        <v>2838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1:65" s="14" customFormat="1">
      <c r="B212" s="205"/>
      <c r="C212" s="206"/>
      <c r="D212" s="196" t="s">
        <v>391</v>
      </c>
      <c r="E212" s="207" t="s">
        <v>19</v>
      </c>
      <c r="F212" s="208" t="s">
        <v>2537</v>
      </c>
      <c r="G212" s="206"/>
      <c r="H212" s="209">
        <v>1.208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1:65" s="13" customFormat="1">
      <c r="B213" s="194"/>
      <c r="C213" s="195"/>
      <c r="D213" s="196" t="s">
        <v>391</v>
      </c>
      <c r="E213" s="197" t="s">
        <v>19</v>
      </c>
      <c r="F213" s="198" t="s">
        <v>2839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1:65" s="14" customFormat="1">
      <c r="B214" s="205"/>
      <c r="C214" s="206"/>
      <c r="D214" s="196" t="s">
        <v>391</v>
      </c>
      <c r="E214" s="207" t="s">
        <v>19</v>
      </c>
      <c r="F214" s="208" t="s">
        <v>2537</v>
      </c>
      <c r="G214" s="206"/>
      <c r="H214" s="209">
        <v>1.208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1:65" s="13" customFormat="1">
      <c r="B215" s="194"/>
      <c r="C215" s="195"/>
      <c r="D215" s="196" t="s">
        <v>391</v>
      </c>
      <c r="E215" s="197" t="s">
        <v>19</v>
      </c>
      <c r="F215" s="198" t="s">
        <v>2841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1:65" s="14" customFormat="1">
      <c r="B216" s="205"/>
      <c r="C216" s="206"/>
      <c r="D216" s="196" t="s">
        <v>391</v>
      </c>
      <c r="E216" s="207" t="s">
        <v>19</v>
      </c>
      <c r="F216" s="208" t="s">
        <v>2843</v>
      </c>
      <c r="G216" s="206"/>
      <c r="H216" s="209">
        <v>3.8170000000000002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1:65" s="15" customFormat="1">
      <c r="B217" s="216"/>
      <c r="C217" s="217"/>
      <c r="D217" s="196" t="s">
        <v>391</v>
      </c>
      <c r="E217" s="218" t="s">
        <v>983</v>
      </c>
      <c r="F217" s="219" t="s">
        <v>394</v>
      </c>
      <c r="G217" s="217"/>
      <c r="H217" s="220">
        <v>20.318000000000001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391</v>
      </c>
      <c r="AU217" s="226" t="s">
        <v>85</v>
      </c>
      <c r="AV217" s="15" t="s">
        <v>389</v>
      </c>
      <c r="AW217" s="15" t="s">
        <v>37</v>
      </c>
      <c r="AX217" s="15" t="s">
        <v>83</v>
      </c>
      <c r="AY217" s="226" t="s">
        <v>381</v>
      </c>
    </row>
    <row r="218" spans="1:65" s="14" customFormat="1">
      <c r="B218" s="205"/>
      <c r="C218" s="206"/>
      <c r="D218" s="196" t="s">
        <v>391</v>
      </c>
      <c r="E218" s="206"/>
      <c r="F218" s="208" t="s">
        <v>2844</v>
      </c>
      <c r="G218" s="206"/>
      <c r="H218" s="209">
        <v>22.35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4</v>
      </c>
      <c r="AX218" s="14" t="s">
        <v>83</v>
      </c>
      <c r="AY218" s="215" t="s">
        <v>381</v>
      </c>
    </row>
    <row r="219" spans="1:65" s="2" customFormat="1" ht="21.75" customHeight="1">
      <c r="A219" s="36"/>
      <c r="B219" s="37"/>
      <c r="C219" s="181" t="s">
        <v>8</v>
      </c>
      <c r="D219" s="181" t="s">
        <v>384</v>
      </c>
      <c r="E219" s="182" t="s">
        <v>1089</v>
      </c>
      <c r="F219" s="183" t="s">
        <v>1090</v>
      </c>
      <c r="G219" s="184" t="s">
        <v>404</v>
      </c>
      <c r="H219" s="185">
        <v>1.236</v>
      </c>
      <c r="I219" s="186"/>
      <c r="J219" s="187">
        <f>ROUND(I219*H219,2)</f>
        <v>0</v>
      </c>
      <c r="K219" s="183" t="s">
        <v>388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1.11381</v>
      </c>
      <c r="R219" s="190">
        <f>Q219*H219</f>
        <v>1.3766691599999998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389</v>
      </c>
      <c r="AT219" s="192" t="s">
        <v>384</v>
      </c>
      <c r="AU219" s="192" t="s">
        <v>85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389</v>
      </c>
      <c r="BM219" s="192" t="s">
        <v>1091</v>
      </c>
    </row>
    <row r="220" spans="1:65" s="13" customFormat="1">
      <c r="B220" s="194"/>
      <c r="C220" s="195"/>
      <c r="D220" s="196" t="s">
        <v>391</v>
      </c>
      <c r="E220" s="197" t="s">
        <v>19</v>
      </c>
      <c r="F220" s="198" t="s">
        <v>1092</v>
      </c>
      <c r="G220" s="195"/>
      <c r="H220" s="197" t="s">
        <v>19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391</v>
      </c>
      <c r="AU220" s="204" t="s">
        <v>85</v>
      </c>
      <c r="AV220" s="13" t="s">
        <v>83</v>
      </c>
      <c r="AW220" s="13" t="s">
        <v>37</v>
      </c>
      <c r="AX220" s="13" t="s">
        <v>76</v>
      </c>
      <c r="AY220" s="204" t="s">
        <v>381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2845</v>
      </c>
      <c r="G221" s="206"/>
      <c r="H221" s="209">
        <v>1.236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85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19</v>
      </c>
      <c r="F222" s="219" t="s">
        <v>394</v>
      </c>
      <c r="G222" s="217"/>
      <c r="H222" s="220">
        <v>1.236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85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37.9" customHeight="1">
      <c r="A223" s="36"/>
      <c r="B223" s="37"/>
      <c r="C223" s="181" t="s">
        <v>454</v>
      </c>
      <c r="D223" s="181" t="s">
        <v>384</v>
      </c>
      <c r="E223" s="182" t="s">
        <v>1094</v>
      </c>
      <c r="F223" s="183" t="s">
        <v>1095</v>
      </c>
      <c r="G223" s="184" t="s">
        <v>422</v>
      </c>
      <c r="H223" s="185">
        <v>12</v>
      </c>
      <c r="I223" s="186"/>
      <c r="J223" s="187">
        <f>ROUND(I223*H223,2)</f>
        <v>0</v>
      </c>
      <c r="K223" s="183" t="s">
        <v>388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0.56899999999999995</v>
      </c>
      <c r="T223" s="191">
        <f>S223*H223</f>
        <v>6.8279999999999994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389</v>
      </c>
      <c r="AT223" s="192" t="s">
        <v>384</v>
      </c>
      <c r="AU223" s="192" t="s">
        <v>85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389</v>
      </c>
      <c r="BM223" s="192" t="s">
        <v>1096</v>
      </c>
    </row>
    <row r="224" spans="1:65" s="13" customFormat="1">
      <c r="B224" s="194"/>
      <c r="C224" s="195"/>
      <c r="D224" s="196" t="s">
        <v>391</v>
      </c>
      <c r="E224" s="197" t="s">
        <v>19</v>
      </c>
      <c r="F224" s="198" t="s">
        <v>1097</v>
      </c>
      <c r="G224" s="195"/>
      <c r="H224" s="197" t="s">
        <v>19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391</v>
      </c>
      <c r="AU224" s="204" t="s">
        <v>85</v>
      </c>
      <c r="AV224" s="13" t="s">
        <v>83</v>
      </c>
      <c r="AW224" s="13" t="s">
        <v>37</v>
      </c>
      <c r="AX224" s="13" t="s">
        <v>76</v>
      </c>
      <c r="AY224" s="204" t="s">
        <v>381</v>
      </c>
    </row>
    <row r="225" spans="1:65" s="14" customFormat="1">
      <c r="B225" s="205"/>
      <c r="C225" s="206"/>
      <c r="D225" s="196" t="s">
        <v>391</v>
      </c>
      <c r="E225" s="207" t="s">
        <v>19</v>
      </c>
      <c r="F225" s="208" t="s">
        <v>2846</v>
      </c>
      <c r="G225" s="206"/>
      <c r="H225" s="209">
        <v>12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391</v>
      </c>
      <c r="AU225" s="215" t="s">
        <v>85</v>
      </c>
      <c r="AV225" s="14" t="s">
        <v>85</v>
      </c>
      <c r="AW225" s="14" t="s">
        <v>37</v>
      </c>
      <c r="AX225" s="14" t="s">
        <v>76</v>
      </c>
      <c r="AY225" s="215" t="s">
        <v>381</v>
      </c>
    </row>
    <row r="226" spans="1:65" s="15" customFormat="1">
      <c r="B226" s="216"/>
      <c r="C226" s="217"/>
      <c r="D226" s="196" t="s">
        <v>391</v>
      </c>
      <c r="E226" s="218" t="s">
        <v>19</v>
      </c>
      <c r="F226" s="219" t="s">
        <v>394</v>
      </c>
      <c r="G226" s="217"/>
      <c r="H226" s="220">
        <v>12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391</v>
      </c>
      <c r="AU226" s="226" t="s">
        <v>85</v>
      </c>
      <c r="AV226" s="15" t="s">
        <v>389</v>
      </c>
      <c r="AW226" s="15" t="s">
        <v>37</v>
      </c>
      <c r="AX226" s="15" t="s">
        <v>83</v>
      </c>
      <c r="AY226" s="226" t="s">
        <v>381</v>
      </c>
    </row>
    <row r="227" spans="1:65" s="2" customFormat="1" ht="33" customHeight="1">
      <c r="A227" s="36"/>
      <c r="B227" s="37"/>
      <c r="C227" s="181" t="s">
        <v>481</v>
      </c>
      <c r="D227" s="181" t="s">
        <v>384</v>
      </c>
      <c r="E227" s="182" t="s">
        <v>1117</v>
      </c>
      <c r="F227" s="183" t="s">
        <v>1118</v>
      </c>
      <c r="G227" s="184" t="s">
        <v>387</v>
      </c>
      <c r="H227" s="185">
        <v>16.286000000000001</v>
      </c>
      <c r="I227" s="186"/>
      <c r="J227" s="187">
        <f>ROUND(I227*H227,2)</f>
        <v>0</v>
      </c>
      <c r="K227" s="183" t="s">
        <v>388</v>
      </c>
      <c r="L227" s="41"/>
      <c r="M227" s="188" t="s">
        <v>19</v>
      </c>
      <c r="N227" s="189" t="s">
        <v>47</v>
      </c>
      <c r="O227" s="66"/>
      <c r="P227" s="190">
        <f>O227*H227</f>
        <v>0</v>
      </c>
      <c r="Q227" s="190">
        <v>2.45329</v>
      </c>
      <c r="R227" s="190">
        <f>Q227*H227</f>
        <v>39.954280940000004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389</v>
      </c>
      <c r="AT227" s="192" t="s">
        <v>384</v>
      </c>
      <c r="AU227" s="192" t="s">
        <v>85</v>
      </c>
      <c r="AY227" s="19" t="s">
        <v>381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83</v>
      </c>
      <c r="BK227" s="193">
        <f>ROUND(I227*H227,2)</f>
        <v>0</v>
      </c>
      <c r="BL227" s="19" t="s">
        <v>389</v>
      </c>
      <c r="BM227" s="192" t="s">
        <v>1119</v>
      </c>
    </row>
    <row r="228" spans="1:65" s="13" customFormat="1">
      <c r="B228" s="194"/>
      <c r="C228" s="195"/>
      <c r="D228" s="196" t="s">
        <v>391</v>
      </c>
      <c r="E228" s="197" t="s">
        <v>19</v>
      </c>
      <c r="F228" s="198" t="s">
        <v>1120</v>
      </c>
      <c r="G228" s="195"/>
      <c r="H228" s="197" t="s">
        <v>19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391</v>
      </c>
      <c r="AU228" s="204" t="s">
        <v>85</v>
      </c>
      <c r="AV228" s="13" t="s">
        <v>83</v>
      </c>
      <c r="AW228" s="13" t="s">
        <v>37</v>
      </c>
      <c r="AX228" s="13" t="s">
        <v>76</v>
      </c>
      <c r="AY228" s="204" t="s">
        <v>381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1121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2847</v>
      </c>
      <c r="G230" s="206"/>
      <c r="H230" s="209">
        <v>16.286000000000001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5" customFormat="1">
      <c r="B231" s="216"/>
      <c r="C231" s="217"/>
      <c r="D231" s="196" t="s">
        <v>391</v>
      </c>
      <c r="E231" s="218" t="s">
        <v>981</v>
      </c>
      <c r="F231" s="219" t="s">
        <v>394</v>
      </c>
      <c r="G231" s="217"/>
      <c r="H231" s="220">
        <v>16.286000000000001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391</v>
      </c>
      <c r="AU231" s="226" t="s">
        <v>85</v>
      </c>
      <c r="AV231" s="15" t="s">
        <v>389</v>
      </c>
      <c r="AW231" s="15" t="s">
        <v>37</v>
      </c>
      <c r="AX231" s="15" t="s">
        <v>83</v>
      </c>
      <c r="AY231" s="226" t="s">
        <v>381</v>
      </c>
    </row>
    <row r="232" spans="1:65" s="2" customFormat="1" ht="16.5" customHeight="1">
      <c r="A232" s="36"/>
      <c r="B232" s="37"/>
      <c r="C232" s="181" t="s">
        <v>486</v>
      </c>
      <c r="D232" s="181" t="s">
        <v>384</v>
      </c>
      <c r="E232" s="182" t="s">
        <v>1127</v>
      </c>
      <c r="F232" s="183" t="s">
        <v>1128</v>
      </c>
      <c r="G232" s="184" t="s">
        <v>411</v>
      </c>
      <c r="H232" s="185">
        <v>54.286999999999999</v>
      </c>
      <c r="I232" s="186"/>
      <c r="J232" s="187">
        <f>ROUND(I232*H232,2)</f>
        <v>0</v>
      </c>
      <c r="K232" s="183" t="s">
        <v>388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2.64E-3</v>
      </c>
      <c r="R232" s="190">
        <f>Q232*H232</f>
        <v>0.14331768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389</v>
      </c>
      <c r="AT232" s="192" t="s">
        <v>384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389</v>
      </c>
      <c r="BM232" s="192" t="s">
        <v>1129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1130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3" customFormat="1">
      <c r="B234" s="194"/>
      <c r="C234" s="195"/>
      <c r="D234" s="196" t="s">
        <v>391</v>
      </c>
      <c r="E234" s="197" t="s">
        <v>19</v>
      </c>
      <c r="F234" s="198" t="s">
        <v>1121</v>
      </c>
      <c r="G234" s="195"/>
      <c r="H234" s="197" t="s">
        <v>19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391</v>
      </c>
      <c r="AU234" s="204" t="s">
        <v>85</v>
      </c>
      <c r="AV234" s="13" t="s">
        <v>83</v>
      </c>
      <c r="AW234" s="13" t="s">
        <v>37</v>
      </c>
      <c r="AX234" s="13" t="s">
        <v>76</v>
      </c>
      <c r="AY234" s="204" t="s">
        <v>381</v>
      </c>
    </row>
    <row r="235" spans="1:65" s="14" customFormat="1">
      <c r="B235" s="205"/>
      <c r="C235" s="206"/>
      <c r="D235" s="196" t="s">
        <v>391</v>
      </c>
      <c r="E235" s="207" t="s">
        <v>19</v>
      </c>
      <c r="F235" s="208" t="s">
        <v>2848</v>
      </c>
      <c r="G235" s="206"/>
      <c r="H235" s="209">
        <v>54.286999999999999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391</v>
      </c>
      <c r="AU235" s="215" t="s">
        <v>85</v>
      </c>
      <c r="AV235" s="14" t="s">
        <v>85</v>
      </c>
      <c r="AW235" s="14" t="s">
        <v>37</v>
      </c>
      <c r="AX235" s="14" t="s">
        <v>76</v>
      </c>
      <c r="AY235" s="215" t="s">
        <v>381</v>
      </c>
    </row>
    <row r="236" spans="1:65" s="15" customFormat="1">
      <c r="B236" s="216"/>
      <c r="C236" s="217"/>
      <c r="D236" s="196" t="s">
        <v>391</v>
      </c>
      <c r="E236" s="218" t="s">
        <v>19</v>
      </c>
      <c r="F236" s="219" t="s">
        <v>394</v>
      </c>
      <c r="G236" s="217"/>
      <c r="H236" s="220">
        <v>54.286999999999999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391</v>
      </c>
      <c r="AU236" s="226" t="s">
        <v>85</v>
      </c>
      <c r="AV236" s="15" t="s">
        <v>389</v>
      </c>
      <c r="AW236" s="15" t="s">
        <v>37</v>
      </c>
      <c r="AX236" s="15" t="s">
        <v>83</v>
      </c>
      <c r="AY236" s="226" t="s">
        <v>381</v>
      </c>
    </row>
    <row r="237" spans="1:65" s="2" customFormat="1" ht="16.5" customHeight="1">
      <c r="A237" s="36"/>
      <c r="B237" s="37"/>
      <c r="C237" s="181" t="s">
        <v>490</v>
      </c>
      <c r="D237" s="181" t="s">
        <v>384</v>
      </c>
      <c r="E237" s="182" t="s">
        <v>1134</v>
      </c>
      <c r="F237" s="183" t="s">
        <v>1135</v>
      </c>
      <c r="G237" s="184" t="s">
        <v>411</v>
      </c>
      <c r="H237" s="185">
        <v>54.286999999999999</v>
      </c>
      <c r="I237" s="186"/>
      <c r="J237" s="187">
        <f>ROUND(I237*H237,2)</f>
        <v>0</v>
      </c>
      <c r="K237" s="183" t="s">
        <v>388</v>
      </c>
      <c r="L237" s="41"/>
      <c r="M237" s="188" t="s">
        <v>19</v>
      </c>
      <c r="N237" s="189" t="s">
        <v>47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389</v>
      </c>
      <c r="AT237" s="192" t="s">
        <v>384</v>
      </c>
      <c r="AU237" s="192" t="s">
        <v>85</v>
      </c>
      <c r="AY237" s="19" t="s">
        <v>381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83</v>
      </c>
      <c r="BK237" s="193">
        <f>ROUND(I237*H237,2)</f>
        <v>0</v>
      </c>
      <c r="BL237" s="19" t="s">
        <v>389</v>
      </c>
      <c r="BM237" s="192" t="s">
        <v>1136</v>
      </c>
    </row>
    <row r="238" spans="1:65" s="2" customFormat="1" ht="21.75" customHeight="1">
      <c r="A238" s="36"/>
      <c r="B238" s="37"/>
      <c r="C238" s="181" t="s">
        <v>495</v>
      </c>
      <c r="D238" s="181" t="s">
        <v>384</v>
      </c>
      <c r="E238" s="182" t="s">
        <v>1137</v>
      </c>
      <c r="F238" s="183" t="s">
        <v>1138</v>
      </c>
      <c r="G238" s="184" t="s">
        <v>404</v>
      </c>
      <c r="H238" s="185">
        <v>1.71</v>
      </c>
      <c r="I238" s="186"/>
      <c r="J238" s="187">
        <f>ROUND(I238*H238,2)</f>
        <v>0</v>
      </c>
      <c r="K238" s="183" t="s">
        <v>388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1.0606199999999999</v>
      </c>
      <c r="R238" s="190">
        <f>Q238*H238</f>
        <v>1.8136601999999997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389</v>
      </c>
      <c r="AT238" s="192" t="s">
        <v>384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389</v>
      </c>
      <c r="BM238" s="192" t="s">
        <v>1139</v>
      </c>
    </row>
    <row r="239" spans="1:65" s="13" customFormat="1">
      <c r="B239" s="194"/>
      <c r="C239" s="195"/>
      <c r="D239" s="196" t="s">
        <v>391</v>
      </c>
      <c r="E239" s="197" t="s">
        <v>19</v>
      </c>
      <c r="F239" s="198" t="s">
        <v>1140</v>
      </c>
      <c r="G239" s="195"/>
      <c r="H239" s="197" t="s">
        <v>19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391</v>
      </c>
      <c r="AU239" s="204" t="s">
        <v>85</v>
      </c>
      <c r="AV239" s="13" t="s">
        <v>83</v>
      </c>
      <c r="AW239" s="13" t="s">
        <v>37</v>
      </c>
      <c r="AX239" s="13" t="s">
        <v>76</v>
      </c>
      <c r="AY239" s="204" t="s">
        <v>381</v>
      </c>
    </row>
    <row r="240" spans="1:65" s="14" customFormat="1">
      <c r="B240" s="205"/>
      <c r="C240" s="206"/>
      <c r="D240" s="196" t="s">
        <v>391</v>
      </c>
      <c r="E240" s="207" t="s">
        <v>19</v>
      </c>
      <c r="F240" s="208" t="s">
        <v>1141</v>
      </c>
      <c r="G240" s="206"/>
      <c r="H240" s="209">
        <v>1.71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391</v>
      </c>
      <c r="AU240" s="215" t="s">
        <v>85</v>
      </c>
      <c r="AV240" s="14" t="s">
        <v>85</v>
      </c>
      <c r="AW240" s="14" t="s">
        <v>37</v>
      </c>
      <c r="AX240" s="14" t="s">
        <v>76</v>
      </c>
      <c r="AY240" s="215" t="s">
        <v>381</v>
      </c>
    </row>
    <row r="241" spans="1:65" s="15" customFormat="1">
      <c r="B241" s="216"/>
      <c r="C241" s="217"/>
      <c r="D241" s="196" t="s">
        <v>391</v>
      </c>
      <c r="E241" s="218" t="s">
        <v>19</v>
      </c>
      <c r="F241" s="219" t="s">
        <v>394</v>
      </c>
      <c r="G241" s="217"/>
      <c r="H241" s="220">
        <v>1.71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391</v>
      </c>
      <c r="AU241" s="226" t="s">
        <v>85</v>
      </c>
      <c r="AV241" s="15" t="s">
        <v>389</v>
      </c>
      <c r="AW241" s="15" t="s">
        <v>37</v>
      </c>
      <c r="AX241" s="15" t="s">
        <v>83</v>
      </c>
      <c r="AY241" s="226" t="s">
        <v>381</v>
      </c>
    </row>
    <row r="242" spans="1:65" s="2" customFormat="1" ht="24.2" customHeight="1">
      <c r="A242" s="36"/>
      <c r="B242" s="37"/>
      <c r="C242" s="181" t="s">
        <v>7</v>
      </c>
      <c r="D242" s="181" t="s">
        <v>384</v>
      </c>
      <c r="E242" s="182" t="s">
        <v>1099</v>
      </c>
      <c r="F242" s="183" t="s">
        <v>1100</v>
      </c>
      <c r="G242" s="184" t="s">
        <v>387</v>
      </c>
      <c r="H242" s="185">
        <v>9</v>
      </c>
      <c r="I242" s="186"/>
      <c r="J242" s="187">
        <f>ROUND(I242*H242,2)</f>
        <v>0</v>
      </c>
      <c r="K242" s="183" t="s">
        <v>388</v>
      </c>
      <c r="L242" s="41"/>
      <c r="M242" s="188" t="s">
        <v>19</v>
      </c>
      <c r="N242" s="189" t="s">
        <v>47</v>
      </c>
      <c r="O242" s="66"/>
      <c r="P242" s="190">
        <f>O242*H242</f>
        <v>0</v>
      </c>
      <c r="Q242" s="190">
        <v>2.2563399999999998</v>
      </c>
      <c r="R242" s="190">
        <f>Q242*H242</f>
        <v>20.30706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389</v>
      </c>
      <c r="AT242" s="192" t="s">
        <v>384</v>
      </c>
      <c r="AU242" s="192" t="s">
        <v>85</v>
      </c>
      <c r="AY242" s="19" t="s">
        <v>381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83</v>
      </c>
      <c r="BK242" s="193">
        <f>ROUND(I242*H242,2)</f>
        <v>0</v>
      </c>
      <c r="BL242" s="19" t="s">
        <v>389</v>
      </c>
      <c r="BM242" s="192" t="s">
        <v>1101</v>
      </c>
    </row>
    <row r="243" spans="1:65" s="13" customFormat="1">
      <c r="B243" s="194"/>
      <c r="C243" s="195"/>
      <c r="D243" s="196" t="s">
        <v>391</v>
      </c>
      <c r="E243" s="197" t="s">
        <v>19</v>
      </c>
      <c r="F243" s="198" t="s">
        <v>1102</v>
      </c>
      <c r="G243" s="195"/>
      <c r="H243" s="197" t="s">
        <v>19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391</v>
      </c>
      <c r="AU243" s="204" t="s">
        <v>85</v>
      </c>
      <c r="AV243" s="13" t="s">
        <v>83</v>
      </c>
      <c r="AW243" s="13" t="s">
        <v>37</v>
      </c>
      <c r="AX243" s="13" t="s">
        <v>76</v>
      </c>
      <c r="AY243" s="204" t="s">
        <v>381</v>
      </c>
    </row>
    <row r="244" spans="1:65" s="14" customFormat="1">
      <c r="B244" s="205"/>
      <c r="C244" s="206"/>
      <c r="D244" s="196" t="s">
        <v>391</v>
      </c>
      <c r="E244" s="207" t="s">
        <v>19</v>
      </c>
      <c r="F244" s="208" t="s">
        <v>2849</v>
      </c>
      <c r="G244" s="206"/>
      <c r="H244" s="209">
        <v>9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391</v>
      </c>
      <c r="AU244" s="215" t="s">
        <v>85</v>
      </c>
      <c r="AV244" s="14" t="s">
        <v>85</v>
      </c>
      <c r="AW244" s="14" t="s">
        <v>37</v>
      </c>
      <c r="AX244" s="14" t="s">
        <v>76</v>
      </c>
      <c r="AY244" s="215" t="s">
        <v>381</v>
      </c>
    </row>
    <row r="245" spans="1:65" s="15" customFormat="1">
      <c r="B245" s="216"/>
      <c r="C245" s="217"/>
      <c r="D245" s="196" t="s">
        <v>391</v>
      </c>
      <c r="E245" s="218" t="s">
        <v>19</v>
      </c>
      <c r="F245" s="219" t="s">
        <v>394</v>
      </c>
      <c r="G245" s="217"/>
      <c r="H245" s="220">
        <v>9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391</v>
      </c>
      <c r="AU245" s="226" t="s">
        <v>85</v>
      </c>
      <c r="AV245" s="15" t="s">
        <v>389</v>
      </c>
      <c r="AW245" s="15" t="s">
        <v>37</v>
      </c>
      <c r="AX245" s="15" t="s">
        <v>83</v>
      </c>
      <c r="AY245" s="226" t="s">
        <v>381</v>
      </c>
    </row>
    <row r="246" spans="1:65" s="2" customFormat="1" ht="33" customHeight="1">
      <c r="A246" s="36"/>
      <c r="B246" s="37"/>
      <c r="C246" s="181" t="s">
        <v>505</v>
      </c>
      <c r="D246" s="181" t="s">
        <v>384</v>
      </c>
      <c r="E246" s="182" t="s">
        <v>1142</v>
      </c>
      <c r="F246" s="183" t="s">
        <v>1143</v>
      </c>
      <c r="G246" s="184" t="s">
        <v>387</v>
      </c>
      <c r="H246" s="185">
        <v>12.554</v>
      </c>
      <c r="I246" s="186"/>
      <c r="J246" s="187">
        <f>ROUND(I246*H246,2)</f>
        <v>0</v>
      </c>
      <c r="K246" s="183" t="s">
        <v>388</v>
      </c>
      <c r="L246" s="41"/>
      <c r="M246" s="188" t="s">
        <v>19</v>
      </c>
      <c r="N246" s="189" t="s">
        <v>47</v>
      </c>
      <c r="O246" s="66"/>
      <c r="P246" s="190">
        <f>O246*H246</f>
        <v>0</v>
      </c>
      <c r="Q246" s="190">
        <v>2.45329</v>
      </c>
      <c r="R246" s="190">
        <f>Q246*H246</f>
        <v>30.79860266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389</v>
      </c>
      <c r="AT246" s="192" t="s">
        <v>384</v>
      </c>
      <c r="AU246" s="192" t="s">
        <v>85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1144</v>
      </c>
    </row>
    <row r="247" spans="1:65" s="13" customFormat="1">
      <c r="B247" s="194"/>
      <c r="C247" s="195"/>
      <c r="D247" s="196" t="s">
        <v>391</v>
      </c>
      <c r="E247" s="197" t="s">
        <v>19</v>
      </c>
      <c r="F247" s="198" t="s">
        <v>1145</v>
      </c>
      <c r="G247" s="195"/>
      <c r="H247" s="197" t="s">
        <v>19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391</v>
      </c>
      <c r="AU247" s="204" t="s">
        <v>85</v>
      </c>
      <c r="AV247" s="13" t="s">
        <v>83</v>
      </c>
      <c r="AW247" s="13" t="s">
        <v>37</v>
      </c>
      <c r="AX247" s="13" t="s">
        <v>76</v>
      </c>
      <c r="AY247" s="204" t="s">
        <v>381</v>
      </c>
    </row>
    <row r="248" spans="1:65" s="14" customFormat="1">
      <c r="B248" s="205"/>
      <c r="C248" s="206"/>
      <c r="D248" s="196" t="s">
        <v>391</v>
      </c>
      <c r="E248" s="207" t="s">
        <v>19</v>
      </c>
      <c r="F248" s="208" t="s">
        <v>2850</v>
      </c>
      <c r="G248" s="206"/>
      <c r="H248" s="209">
        <v>12.554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391</v>
      </c>
      <c r="AU248" s="215" t="s">
        <v>85</v>
      </c>
      <c r="AV248" s="14" t="s">
        <v>85</v>
      </c>
      <c r="AW248" s="14" t="s">
        <v>37</v>
      </c>
      <c r="AX248" s="14" t="s">
        <v>76</v>
      </c>
      <c r="AY248" s="215" t="s">
        <v>381</v>
      </c>
    </row>
    <row r="249" spans="1:65" s="15" customFormat="1">
      <c r="B249" s="216"/>
      <c r="C249" s="217"/>
      <c r="D249" s="196" t="s">
        <v>391</v>
      </c>
      <c r="E249" s="218" t="s">
        <v>989</v>
      </c>
      <c r="F249" s="219" t="s">
        <v>394</v>
      </c>
      <c r="G249" s="217"/>
      <c r="H249" s="220">
        <v>12.554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391</v>
      </c>
      <c r="AU249" s="226" t="s">
        <v>85</v>
      </c>
      <c r="AV249" s="15" t="s">
        <v>389</v>
      </c>
      <c r="AW249" s="15" t="s">
        <v>37</v>
      </c>
      <c r="AX249" s="15" t="s">
        <v>83</v>
      </c>
      <c r="AY249" s="226" t="s">
        <v>381</v>
      </c>
    </row>
    <row r="250" spans="1:65" s="2" customFormat="1" ht="16.5" customHeight="1">
      <c r="A250" s="36"/>
      <c r="B250" s="37"/>
      <c r="C250" s="181" t="s">
        <v>510</v>
      </c>
      <c r="D250" s="181" t="s">
        <v>384</v>
      </c>
      <c r="E250" s="182" t="s">
        <v>1147</v>
      </c>
      <c r="F250" s="183" t="s">
        <v>1148</v>
      </c>
      <c r="G250" s="184" t="s">
        <v>411</v>
      </c>
      <c r="H250" s="185">
        <v>7.484</v>
      </c>
      <c r="I250" s="186"/>
      <c r="J250" s="187">
        <f>ROUND(I250*H250,2)</f>
        <v>0</v>
      </c>
      <c r="K250" s="183" t="s">
        <v>388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2.47E-3</v>
      </c>
      <c r="R250" s="190">
        <f>Q250*H250</f>
        <v>1.8485479999999999E-2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389</v>
      </c>
      <c r="AT250" s="192" t="s">
        <v>384</v>
      </c>
      <c r="AU250" s="192" t="s">
        <v>85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389</v>
      </c>
      <c r="BM250" s="192" t="s">
        <v>1149</v>
      </c>
    </row>
    <row r="251" spans="1:65" s="13" customFormat="1">
      <c r="B251" s="194"/>
      <c r="C251" s="195"/>
      <c r="D251" s="196" t="s">
        <v>391</v>
      </c>
      <c r="E251" s="197" t="s">
        <v>19</v>
      </c>
      <c r="F251" s="198" t="s">
        <v>1150</v>
      </c>
      <c r="G251" s="195"/>
      <c r="H251" s="197" t="s">
        <v>19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391</v>
      </c>
      <c r="AU251" s="204" t="s">
        <v>85</v>
      </c>
      <c r="AV251" s="13" t="s">
        <v>83</v>
      </c>
      <c r="AW251" s="13" t="s">
        <v>37</v>
      </c>
      <c r="AX251" s="13" t="s">
        <v>76</v>
      </c>
      <c r="AY251" s="204" t="s">
        <v>381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2851</v>
      </c>
      <c r="G252" s="206"/>
      <c r="H252" s="209">
        <v>7.484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85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5" customFormat="1">
      <c r="B253" s="216"/>
      <c r="C253" s="217"/>
      <c r="D253" s="196" t="s">
        <v>391</v>
      </c>
      <c r="E253" s="218" t="s">
        <v>19</v>
      </c>
      <c r="F253" s="219" t="s">
        <v>394</v>
      </c>
      <c r="G253" s="217"/>
      <c r="H253" s="220">
        <v>7.484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391</v>
      </c>
      <c r="AU253" s="226" t="s">
        <v>85</v>
      </c>
      <c r="AV253" s="15" t="s">
        <v>389</v>
      </c>
      <c r="AW253" s="15" t="s">
        <v>37</v>
      </c>
      <c r="AX253" s="15" t="s">
        <v>83</v>
      </c>
      <c r="AY253" s="226" t="s">
        <v>381</v>
      </c>
    </row>
    <row r="254" spans="1:65" s="2" customFormat="1" ht="16.5" customHeight="1">
      <c r="A254" s="36"/>
      <c r="B254" s="37"/>
      <c r="C254" s="181" t="s">
        <v>516</v>
      </c>
      <c r="D254" s="181" t="s">
        <v>384</v>
      </c>
      <c r="E254" s="182" t="s">
        <v>1152</v>
      </c>
      <c r="F254" s="183" t="s">
        <v>1153</v>
      </c>
      <c r="G254" s="184" t="s">
        <v>411</v>
      </c>
      <c r="H254" s="185">
        <v>7.484</v>
      </c>
      <c r="I254" s="186"/>
      <c r="J254" s="187">
        <f>ROUND(I254*H254,2)</f>
        <v>0</v>
      </c>
      <c r="K254" s="183" t="s">
        <v>388</v>
      </c>
      <c r="L254" s="41"/>
      <c r="M254" s="188" t="s">
        <v>19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389</v>
      </c>
      <c r="AT254" s="192" t="s">
        <v>384</v>
      </c>
      <c r="AU254" s="192" t="s">
        <v>85</v>
      </c>
      <c r="AY254" s="19" t="s">
        <v>381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83</v>
      </c>
      <c r="BK254" s="193">
        <f>ROUND(I254*H254,2)</f>
        <v>0</v>
      </c>
      <c r="BL254" s="19" t="s">
        <v>389</v>
      </c>
      <c r="BM254" s="192" t="s">
        <v>1154</v>
      </c>
    </row>
    <row r="255" spans="1:65" s="2" customFormat="1" ht="24.2" customHeight="1">
      <c r="A255" s="36"/>
      <c r="B255" s="37"/>
      <c r="C255" s="181" t="s">
        <v>523</v>
      </c>
      <c r="D255" s="181" t="s">
        <v>384</v>
      </c>
      <c r="E255" s="182" t="s">
        <v>1155</v>
      </c>
      <c r="F255" s="183" t="s">
        <v>1156</v>
      </c>
      <c r="G255" s="184" t="s">
        <v>404</v>
      </c>
      <c r="H255" s="185">
        <v>1.6950000000000001</v>
      </c>
      <c r="I255" s="186"/>
      <c r="J255" s="187">
        <f>ROUND(I255*H255,2)</f>
        <v>0</v>
      </c>
      <c r="K255" s="183" t="s">
        <v>388</v>
      </c>
      <c r="L255" s="41"/>
      <c r="M255" s="188" t="s">
        <v>19</v>
      </c>
      <c r="N255" s="189" t="s">
        <v>47</v>
      </c>
      <c r="O255" s="66"/>
      <c r="P255" s="190">
        <f>O255*H255</f>
        <v>0</v>
      </c>
      <c r="Q255" s="190">
        <v>1.0606199999999999</v>
      </c>
      <c r="R255" s="190">
        <f>Q255*H255</f>
        <v>1.7977508999999998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389</v>
      </c>
      <c r="AT255" s="192" t="s">
        <v>384</v>
      </c>
      <c r="AU255" s="192" t="s">
        <v>85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389</v>
      </c>
      <c r="BM255" s="192" t="s">
        <v>1157</v>
      </c>
    </row>
    <row r="256" spans="1:65" s="13" customFormat="1">
      <c r="B256" s="194"/>
      <c r="C256" s="195"/>
      <c r="D256" s="196" t="s">
        <v>391</v>
      </c>
      <c r="E256" s="197" t="s">
        <v>19</v>
      </c>
      <c r="F256" s="198" t="s">
        <v>1158</v>
      </c>
      <c r="G256" s="195"/>
      <c r="H256" s="197" t="s">
        <v>19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391</v>
      </c>
      <c r="AU256" s="204" t="s">
        <v>85</v>
      </c>
      <c r="AV256" s="13" t="s">
        <v>83</v>
      </c>
      <c r="AW256" s="13" t="s">
        <v>37</v>
      </c>
      <c r="AX256" s="13" t="s">
        <v>76</v>
      </c>
      <c r="AY256" s="204" t="s">
        <v>381</v>
      </c>
    </row>
    <row r="257" spans="1:65" s="14" customFormat="1">
      <c r="B257" s="205"/>
      <c r="C257" s="206"/>
      <c r="D257" s="196" t="s">
        <v>391</v>
      </c>
      <c r="E257" s="207" t="s">
        <v>19</v>
      </c>
      <c r="F257" s="208" t="s">
        <v>1159</v>
      </c>
      <c r="G257" s="206"/>
      <c r="H257" s="209">
        <v>1.6950000000000001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85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1:65" s="15" customFormat="1">
      <c r="B258" s="216"/>
      <c r="C258" s="217"/>
      <c r="D258" s="196" t="s">
        <v>391</v>
      </c>
      <c r="E258" s="218" t="s">
        <v>19</v>
      </c>
      <c r="F258" s="219" t="s">
        <v>394</v>
      </c>
      <c r="G258" s="217"/>
      <c r="H258" s="220">
        <v>1.6950000000000001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391</v>
      </c>
      <c r="AU258" s="226" t="s">
        <v>85</v>
      </c>
      <c r="AV258" s="15" t="s">
        <v>389</v>
      </c>
      <c r="AW258" s="15" t="s">
        <v>37</v>
      </c>
      <c r="AX258" s="15" t="s">
        <v>83</v>
      </c>
      <c r="AY258" s="226" t="s">
        <v>381</v>
      </c>
    </row>
    <row r="259" spans="1:65" s="2" customFormat="1" ht="16.5" customHeight="1">
      <c r="A259" s="36"/>
      <c r="B259" s="37"/>
      <c r="C259" s="181" t="s">
        <v>529</v>
      </c>
      <c r="D259" s="181" t="s">
        <v>384</v>
      </c>
      <c r="E259" s="182" t="s">
        <v>1160</v>
      </c>
      <c r="F259" s="183" t="s">
        <v>1161</v>
      </c>
      <c r="G259" s="184" t="s">
        <v>607</v>
      </c>
      <c r="H259" s="185">
        <v>1</v>
      </c>
      <c r="I259" s="186"/>
      <c r="J259" s="187">
        <f>ROUND(I259*H259,2)</f>
        <v>0</v>
      </c>
      <c r="K259" s="183" t="s">
        <v>432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85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2852</v>
      </c>
    </row>
    <row r="260" spans="1:65" s="12" customFormat="1" ht="22.9" customHeight="1">
      <c r="B260" s="165"/>
      <c r="C260" s="166"/>
      <c r="D260" s="167" t="s">
        <v>75</v>
      </c>
      <c r="E260" s="179" t="s">
        <v>1163</v>
      </c>
      <c r="F260" s="179" t="s">
        <v>1164</v>
      </c>
      <c r="G260" s="166"/>
      <c r="H260" s="166"/>
      <c r="I260" s="169"/>
      <c r="J260" s="180">
        <f>BK260</f>
        <v>0</v>
      </c>
      <c r="K260" s="166"/>
      <c r="L260" s="171"/>
      <c r="M260" s="172"/>
      <c r="N260" s="173"/>
      <c r="O260" s="173"/>
      <c r="P260" s="174">
        <f>SUM(P261:P265)</f>
        <v>0</v>
      </c>
      <c r="Q260" s="173"/>
      <c r="R260" s="174">
        <f>SUM(R261:R265)</f>
        <v>0</v>
      </c>
      <c r="S260" s="173"/>
      <c r="T260" s="175">
        <f>SUM(T261:T265)</f>
        <v>0</v>
      </c>
      <c r="AR260" s="176" t="s">
        <v>83</v>
      </c>
      <c r="AT260" s="177" t="s">
        <v>75</v>
      </c>
      <c r="AU260" s="177" t="s">
        <v>83</v>
      </c>
      <c r="AY260" s="176" t="s">
        <v>381</v>
      </c>
      <c r="BK260" s="178">
        <f>SUM(BK261:BK265)</f>
        <v>0</v>
      </c>
    </row>
    <row r="261" spans="1:65" s="2" customFormat="1" ht="37.9" customHeight="1">
      <c r="A261" s="36"/>
      <c r="B261" s="37"/>
      <c r="C261" s="181" t="s">
        <v>534</v>
      </c>
      <c r="D261" s="181" t="s">
        <v>384</v>
      </c>
      <c r="E261" s="182" t="s">
        <v>1165</v>
      </c>
      <c r="F261" s="183" t="s">
        <v>1166</v>
      </c>
      <c r="G261" s="184" t="s">
        <v>404</v>
      </c>
      <c r="H261" s="185">
        <v>6.8280000000000003</v>
      </c>
      <c r="I261" s="186"/>
      <c r="J261" s="187">
        <f>ROUND(I261*H261,2)</f>
        <v>0</v>
      </c>
      <c r="K261" s="183" t="s">
        <v>388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389</v>
      </c>
      <c r="AT261" s="192" t="s">
        <v>384</v>
      </c>
      <c r="AU261" s="192" t="s">
        <v>85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389</v>
      </c>
      <c r="BM261" s="192" t="s">
        <v>1167</v>
      </c>
    </row>
    <row r="262" spans="1:65" s="2" customFormat="1" ht="44.25" customHeight="1">
      <c r="A262" s="36"/>
      <c r="B262" s="37"/>
      <c r="C262" s="181" t="s">
        <v>540</v>
      </c>
      <c r="D262" s="181" t="s">
        <v>384</v>
      </c>
      <c r="E262" s="182" t="s">
        <v>1168</v>
      </c>
      <c r="F262" s="183" t="s">
        <v>1169</v>
      </c>
      <c r="G262" s="184" t="s">
        <v>404</v>
      </c>
      <c r="H262" s="185">
        <v>40.968000000000004</v>
      </c>
      <c r="I262" s="186"/>
      <c r="J262" s="187">
        <f>ROUND(I262*H262,2)</f>
        <v>0</v>
      </c>
      <c r="K262" s="183" t="s">
        <v>388</v>
      </c>
      <c r="L262" s="41"/>
      <c r="M262" s="188" t="s">
        <v>19</v>
      </c>
      <c r="N262" s="189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389</v>
      </c>
      <c r="AT262" s="192" t="s">
        <v>384</v>
      </c>
      <c r="AU262" s="192" t="s">
        <v>85</v>
      </c>
      <c r="AY262" s="19" t="s">
        <v>381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83</v>
      </c>
      <c r="BK262" s="193">
        <f>ROUND(I262*H262,2)</f>
        <v>0</v>
      </c>
      <c r="BL262" s="19" t="s">
        <v>389</v>
      </c>
      <c r="BM262" s="192" t="s">
        <v>1170</v>
      </c>
    </row>
    <row r="263" spans="1:65" s="14" customFormat="1">
      <c r="B263" s="205"/>
      <c r="C263" s="206"/>
      <c r="D263" s="196" t="s">
        <v>391</v>
      </c>
      <c r="E263" s="206"/>
      <c r="F263" s="208" t="s">
        <v>2853</v>
      </c>
      <c r="G263" s="206"/>
      <c r="H263" s="209">
        <v>40.968000000000004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4</v>
      </c>
      <c r="AX263" s="14" t="s">
        <v>83</v>
      </c>
      <c r="AY263" s="215" t="s">
        <v>381</v>
      </c>
    </row>
    <row r="264" spans="1:65" s="2" customFormat="1" ht="24.2" customHeight="1">
      <c r="A264" s="36"/>
      <c r="B264" s="37"/>
      <c r="C264" s="181" t="s">
        <v>549</v>
      </c>
      <c r="D264" s="181" t="s">
        <v>384</v>
      </c>
      <c r="E264" s="182" t="s">
        <v>1172</v>
      </c>
      <c r="F264" s="183" t="s">
        <v>1173</v>
      </c>
      <c r="G264" s="184" t="s">
        <v>404</v>
      </c>
      <c r="H264" s="185">
        <v>6.8280000000000003</v>
      </c>
      <c r="I264" s="186"/>
      <c r="J264" s="187">
        <f>ROUND(I264*H264,2)</f>
        <v>0</v>
      </c>
      <c r="K264" s="183" t="s">
        <v>388</v>
      </c>
      <c r="L264" s="41"/>
      <c r="M264" s="188" t="s">
        <v>19</v>
      </c>
      <c r="N264" s="189" t="s">
        <v>47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389</v>
      </c>
      <c r="AT264" s="192" t="s">
        <v>384</v>
      </c>
      <c r="AU264" s="192" t="s">
        <v>85</v>
      </c>
      <c r="AY264" s="19" t="s">
        <v>381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83</v>
      </c>
      <c r="BK264" s="193">
        <f>ROUND(I264*H264,2)</f>
        <v>0</v>
      </c>
      <c r="BL264" s="19" t="s">
        <v>389</v>
      </c>
      <c r="BM264" s="192" t="s">
        <v>1174</v>
      </c>
    </row>
    <row r="265" spans="1:65" s="2" customFormat="1" ht="44.25" customHeight="1">
      <c r="A265" s="36"/>
      <c r="B265" s="37"/>
      <c r="C265" s="181" t="s">
        <v>556</v>
      </c>
      <c r="D265" s="181" t="s">
        <v>384</v>
      </c>
      <c r="E265" s="182" t="s">
        <v>1175</v>
      </c>
      <c r="F265" s="183" t="s">
        <v>1176</v>
      </c>
      <c r="G265" s="184" t="s">
        <v>404</v>
      </c>
      <c r="H265" s="185">
        <v>6.8280000000000003</v>
      </c>
      <c r="I265" s="186"/>
      <c r="J265" s="187">
        <f>ROUND(I265*H265,2)</f>
        <v>0</v>
      </c>
      <c r="K265" s="183" t="s">
        <v>388</v>
      </c>
      <c r="L265" s="41"/>
      <c r="M265" s="188" t="s">
        <v>19</v>
      </c>
      <c r="N265" s="189" t="s">
        <v>47</v>
      </c>
      <c r="O265" s="6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389</v>
      </c>
      <c r="AT265" s="192" t="s">
        <v>384</v>
      </c>
      <c r="AU265" s="192" t="s">
        <v>85</v>
      </c>
      <c r="AY265" s="19" t="s">
        <v>381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83</v>
      </c>
      <c r="BK265" s="193">
        <f>ROUND(I265*H265,2)</f>
        <v>0</v>
      </c>
      <c r="BL265" s="19" t="s">
        <v>389</v>
      </c>
      <c r="BM265" s="192" t="s">
        <v>1177</v>
      </c>
    </row>
    <row r="266" spans="1:65" s="12" customFormat="1" ht="22.9" customHeight="1">
      <c r="B266" s="165"/>
      <c r="C266" s="166"/>
      <c r="D266" s="167" t="s">
        <v>75</v>
      </c>
      <c r="E266" s="179" t="s">
        <v>441</v>
      </c>
      <c r="F266" s="179" t="s">
        <v>442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P267</f>
        <v>0</v>
      </c>
      <c r="Q266" s="173"/>
      <c r="R266" s="174">
        <f>R267</f>
        <v>0</v>
      </c>
      <c r="S266" s="173"/>
      <c r="T266" s="175">
        <f>T267</f>
        <v>0</v>
      </c>
      <c r="AR266" s="176" t="s">
        <v>83</v>
      </c>
      <c r="AT266" s="177" t="s">
        <v>75</v>
      </c>
      <c r="AU266" s="177" t="s">
        <v>83</v>
      </c>
      <c r="AY266" s="176" t="s">
        <v>381</v>
      </c>
      <c r="BK266" s="178">
        <f>BK267</f>
        <v>0</v>
      </c>
    </row>
    <row r="267" spans="1:65" s="2" customFormat="1" ht="76.349999999999994" customHeight="1">
      <c r="A267" s="36"/>
      <c r="B267" s="37"/>
      <c r="C267" s="181" t="s">
        <v>561</v>
      </c>
      <c r="D267" s="181" t="s">
        <v>384</v>
      </c>
      <c r="E267" s="182" t="s">
        <v>1178</v>
      </c>
      <c r="F267" s="183" t="s">
        <v>1179</v>
      </c>
      <c r="G267" s="184" t="s">
        <v>404</v>
      </c>
      <c r="H267" s="185">
        <v>174.26</v>
      </c>
      <c r="I267" s="186"/>
      <c r="J267" s="187">
        <f>ROUND(I267*H267,2)</f>
        <v>0</v>
      </c>
      <c r="K267" s="183" t="s">
        <v>388</v>
      </c>
      <c r="L267" s="41"/>
      <c r="M267" s="248" t="s">
        <v>19</v>
      </c>
      <c r="N267" s="249" t="s">
        <v>47</v>
      </c>
      <c r="O267" s="250"/>
      <c r="P267" s="251">
        <f>O267*H267</f>
        <v>0</v>
      </c>
      <c r="Q267" s="251">
        <v>0</v>
      </c>
      <c r="R267" s="251">
        <f>Q267*H267</f>
        <v>0</v>
      </c>
      <c r="S267" s="251">
        <v>0</v>
      </c>
      <c r="T267" s="25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85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1180</v>
      </c>
    </row>
    <row r="268" spans="1:65" s="2" customFormat="1" ht="6.95" customHeight="1">
      <c r="A268" s="36"/>
      <c r="B268" s="49"/>
      <c r="C268" s="50"/>
      <c r="D268" s="50"/>
      <c r="E268" s="50"/>
      <c r="F268" s="50"/>
      <c r="G268" s="50"/>
      <c r="H268" s="50"/>
      <c r="I268" s="50"/>
      <c r="J268" s="50"/>
      <c r="K268" s="50"/>
      <c r="L268" s="41"/>
      <c r="M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</row>
  </sheetData>
  <sheetProtection algorithmName="SHA-512" hashValue="Fg0mpmRf+HZbNhK/eSK6Ddw9TEiLMvWR85Qmv/wQ1vNetcbG25gXGHiuq0I2ZgIZeuK4rZQJ1r1EUhXovawYgg==" saltValue="FhlVxqfBecgGku6SVepi6bJOAta2G4P3r5nxuRVYmW9OKLtlzg9hQbWtAz5B43ZaE+5eUOJqyVpdxPK6EKvGRQ==" spinCount="100000" sheet="1" objects="1" scenarios="1" formatColumns="0" formatRows="0" autoFilter="0"/>
  <autoFilter ref="C89:K26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topLeftCell="A1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149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2854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2718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9" t="str">
        <f>E11</f>
        <v>D 103.03 -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40.991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40.991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40.991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39.039000000000001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40.991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40.991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2855</v>
      </c>
      <c r="G93" s="206"/>
      <c r="H93" s="209">
        <v>40.991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40.991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T9dSfTYfolMBn948C817CIUvekkua8Qe2ZpHomn/459s8lIk9NYhfj7DLCNXiihvEUmIkrEiolZzsMFONfXbRQ==" saltValue="Fpj6YReDoL8rix+kqv1zft2ry95LPMZS47AmUMZ5t0xJWM6khesTrJk+xZtnwwnXg/OKQB+c9yhAB/m3U5bhYw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topLeftCell="A106" workbookViewId="0">
      <selection activeCell="F108" sqref="F10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151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2856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ROUND((SUM(BE90:BE117)),  2)</f>
        <v>0</v>
      </c>
      <c r="G35" s="36"/>
      <c r="H35" s="36"/>
      <c r="I35" s="127">
        <v>0.21</v>
      </c>
      <c r="J35" s="126">
        <f>ROUND(((SUM(BE90:BE117))*I35),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ROUND((SUM(BF90:BF117)),  2)</f>
        <v>0</v>
      </c>
      <c r="G36" s="36"/>
      <c r="H36" s="36"/>
      <c r="I36" s="127">
        <v>0.15</v>
      </c>
      <c r="J36" s="126">
        <f>ROUND(((SUM(BF90:BF117))*I36),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ROUND((SUM(BG90:BG117)),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ROUND((SUM(BH90:BH117)),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ROUND((SUM(BI90:BI117)),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J111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2718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103.04 -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P91+P110+P116</f>
        <v>0</v>
      </c>
      <c r="Q90" s="74"/>
      <c r="R90" s="162">
        <f>R91+R110+R116</f>
        <v>0</v>
      </c>
      <c r="S90" s="74"/>
      <c r="T90" s="163">
        <f>T91+T110+T116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BK91+BK110+BK116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SUM(P93:P109)</f>
        <v>0</v>
      </c>
      <c r="Q92" s="173"/>
      <c r="R92" s="174">
        <f>SUM(R93:R109)</f>
        <v>0</v>
      </c>
      <c r="S92" s="173"/>
      <c r="T92" s="175">
        <f>SUM(T93:T109)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SUM(BK93:BK109)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1195</v>
      </c>
      <c r="F93" s="183" t="s">
        <v>1196</v>
      </c>
      <c r="G93" s="184" t="s">
        <v>411</v>
      </c>
      <c r="H93" s="185">
        <v>195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2857</v>
      </c>
    </row>
    <row r="94" spans="1:65" s="2" customFormat="1" ht="68.25">
      <c r="A94" s="36"/>
      <c r="B94" s="37"/>
      <c r="C94" s="38"/>
      <c r="D94" s="196" t="s">
        <v>1198</v>
      </c>
      <c r="E94" s="38"/>
      <c r="F94" s="253" t="s">
        <v>1199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37.9" customHeight="1">
      <c r="A95" s="36"/>
      <c r="B95" s="37"/>
      <c r="C95" s="181" t="s">
        <v>85</v>
      </c>
      <c r="D95" s="181" t="s">
        <v>384</v>
      </c>
      <c r="E95" s="182" t="s">
        <v>1204</v>
      </c>
      <c r="F95" s="183" t="s">
        <v>1205</v>
      </c>
      <c r="G95" s="184" t="s">
        <v>411</v>
      </c>
      <c r="H95" s="185">
        <v>35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2858</v>
      </c>
    </row>
    <row r="96" spans="1:65" s="2" customFormat="1" ht="48.75">
      <c r="A96" s="36"/>
      <c r="B96" s="37"/>
      <c r="C96" s="38"/>
      <c r="D96" s="196" t="s">
        <v>1198</v>
      </c>
      <c r="E96" s="38"/>
      <c r="F96" s="253" t="s">
        <v>1207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37.9" customHeight="1">
      <c r="A97" s="36"/>
      <c r="B97" s="37"/>
      <c r="C97" s="181" t="s">
        <v>398</v>
      </c>
      <c r="D97" s="181" t="s">
        <v>384</v>
      </c>
      <c r="E97" s="182" t="s">
        <v>1208</v>
      </c>
      <c r="F97" s="183" t="s">
        <v>1209</v>
      </c>
      <c r="G97" s="184" t="s">
        <v>411</v>
      </c>
      <c r="H97" s="185">
        <v>151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2859</v>
      </c>
    </row>
    <row r="98" spans="1:65" s="2" customFormat="1" ht="58.5">
      <c r="A98" s="36"/>
      <c r="B98" s="37"/>
      <c r="C98" s="38"/>
      <c r="D98" s="196" t="s">
        <v>1198</v>
      </c>
      <c r="E98" s="38"/>
      <c r="F98" s="253" t="s">
        <v>1211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85</v>
      </c>
    </row>
    <row r="99" spans="1:65" s="2" customFormat="1" ht="37.9" customHeight="1">
      <c r="A99" s="36"/>
      <c r="B99" s="37"/>
      <c r="C99" s="181" t="s">
        <v>389</v>
      </c>
      <c r="D99" s="181" t="s">
        <v>384</v>
      </c>
      <c r="E99" s="182" t="s">
        <v>1212</v>
      </c>
      <c r="F99" s="183" t="s">
        <v>1213</v>
      </c>
      <c r="G99" s="184" t="s">
        <v>411</v>
      </c>
      <c r="H99" s="185">
        <v>39</v>
      </c>
      <c r="I99" s="186"/>
      <c r="J99" s="187">
        <f>ROUND(I99*H99,2)</f>
        <v>0</v>
      </c>
      <c r="K99" s="183" t="s">
        <v>432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85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2860</v>
      </c>
    </row>
    <row r="100" spans="1:65" s="2" customFormat="1" ht="29.25">
      <c r="A100" s="36"/>
      <c r="B100" s="37"/>
      <c r="C100" s="38"/>
      <c r="D100" s="196" t="s">
        <v>1198</v>
      </c>
      <c r="E100" s="38"/>
      <c r="F100" s="253" t="s">
        <v>1215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85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1216</v>
      </c>
      <c r="F101" s="183" t="s">
        <v>1217</v>
      </c>
      <c r="G101" s="184" t="s">
        <v>411</v>
      </c>
      <c r="H101" s="185">
        <v>102</v>
      </c>
      <c r="I101" s="186"/>
      <c r="J101" s="187">
        <f>ROUND(I101*H101,2)</f>
        <v>0</v>
      </c>
      <c r="K101" s="183" t="s">
        <v>432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2861</v>
      </c>
    </row>
    <row r="102" spans="1:65" s="2" customFormat="1" ht="68.25">
      <c r="A102" s="36"/>
      <c r="B102" s="37"/>
      <c r="C102" s="38"/>
      <c r="D102" s="196" t="s">
        <v>1198</v>
      </c>
      <c r="E102" s="38"/>
      <c r="F102" s="253" t="s">
        <v>2562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85</v>
      </c>
    </row>
    <row r="103" spans="1:65" s="2" customFormat="1" ht="37.9" customHeight="1">
      <c r="A103" s="36"/>
      <c r="B103" s="37"/>
      <c r="C103" s="181" t="s">
        <v>382</v>
      </c>
      <c r="D103" s="181" t="s">
        <v>384</v>
      </c>
      <c r="E103" s="182" t="s">
        <v>382</v>
      </c>
      <c r="F103" s="183" t="s">
        <v>2563</v>
      </c>
      <c r="G103" s="184" t="s">
        <v>411</v>
      </c>
      <c r="H103" s="185">
        <v>101</v>
      </c>
      <c r="I103" s="186"/>
      <c r="J103" s="187">
        <f>ROUND(I103*H103,2)</f>
        <v>0</v>
      </c>
      <c r="K103" s="183" t="s">
        <v>432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2862</v>
      </c>
    </row>
    <row r="104" spans="1:65" s="2" customFormat="1" ht="29.25">
      <c r="A104" s="36"/>
      <c r="B104" s="37"/>
      <c r="C104" s="38"/>
      <c r="D104" s="196" t="s">
        <v>1198</v>
      </c>
      <c r="E104" s="38"/>
      <c r="F104" s="253" t="s">
        <v>1222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85</v>
      </c>
    </row>
    <row r="105" spans="1:65" s="2" customFormat="1" ht="44.25" customHeight="1">
      <c r="A105" s="36"/>
      <c r="B105" s="37"/>
      <c r="C105" s="181" t="s">
        <v>419</v>
      </c>
      <c r="D105" s="181" t="s">
        <v>384</v>
      </c>
      <c r="E105" s="182" t="s">
        <v>1223</v>
      </c>
      <c r="F105" s="183" t="s">
        <v>1224</v>
      </c>
      <c r="G105" s="184" t="s">
        <v>411</v>
      </c>
      <c r="H105" s="185">
        <v>57</v>
      </c>
      <c r="I105" s="186"/>
      <c r="J105" s="187">
        <f>ROUND(I105*H105,2)</f>
        <v>0</v>
      </c>
      <c r="K105" s="183" t="s">
        <v>432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2863</v>
      </c>
    </row>
    <row r="106" spans="1:65" s="2" customFormat="1" ht="78">
      <c r="A106" s="36"/>
      <c r="B106" s="37"/>
      <c r="C106" s="38"/>
      <c r="D106" s="196" t="s">
        <v>1198</v>
      </c>
      <c r="E106" s="38"/>
      <c r="F106" s="253" t="s">
        <v>1226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2" customFormat="1" ht="37.9" customHeight="1">
      <c r="A107" s="36"/>
      <c r="B107" s="37"/>
      <c r="C107" s="181" t="s">
        <v>428</v>
      </c>
      <c r="D107" s="181" t="s">
        <v>384</v>
      </c>
      <c r="E107" s="182" t="s">
        <v>426</v>
      </c>
      <c r="F107" s="183" t="s">
        <v>6461</v>
      </c>
      <c r="G107" s="184" t="s">
        <v>422</v>
      </c>
      <c r="H107" s="185">
        <v>36</v>
      </c>
      <c r="I107" s="186"/>
      <c r="J107" s="187">
        <f>ROUND(I107*H107,2)</f>
        <v>0</v>
      </c>
      <c r="K107" s="183" t="s">
        <v>432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2864</v>
      </c>
    </row>
    <row r="108" spans="1:65" s="2" customFormat="1" ht="29.25">
      <c r="A108" s="36"/>
      <c r="B108" s="37"/>
      <c r="C108" s="38"/>
      <c r="D108" s="196" t="s">
        <v>1198</v>
      </c>
      <c r="E108" s="38"/>
      <c r="F108" s="253" t="s">
        <v>1232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85</v>
      </c>
    </row>
    <row r="109" spans="1:65" s="2" customFormat="1" ht="24.2" customHeight="1">
      <c r="A109" s="36"/>
      <c r="B109" s="37"/>
      <c r="C109" s="181" t="s">
        <v>426</v>
      </c>
      <c r="D109" s="181" t="s">
        <v>384</v>
      </c>
      <c r="E109" s="182" t="s">
        <v>1233</v>
      </c>
      <c r="F109" s="183" t="s">
        <v>1234</v>
      </c>
      <c r="G109" s="184" t="s">
        <v>1235</v>
      </c>
      <c r="H109" s="185">
        <v>3360</v>
      </c>
      <c r="I109" s="186"/>
      <c r="J109" s="187">
        <f>ROUND(I109*H109,2)</f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2865</v>
      </c>
    </row>
    <row r="110" spans="1:65" s="12" customFormat="1" ht="25.9" customHeight="1">
      <c r="B110" s="165"/>
      <c r="C110" s="166"/>
      <c r="D110" s="167" t="s">
        <v>75</v>
      </c>
      <c r="E110" s="168" t="s">
        <v>447</v>
      </c>
      <c r="F110" s="168" t="s">
        <v>448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P111</f>
        <v>0</v>
      </c>
      <c r="Q110" s="173"/>
      <c r="R110" s="174">
        <f>R111</f>
        <v>0</v>
      </c>
      <c r="S110" s="173"/>
      <c r="T110" s="175">
        <f>T111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BK111</f>
        <v>0</v>
      </c>
    </row>
    <row r="111" spans="1:65" s="12" customFormat="1" ht="22.9" customHeight="1">
      <c r="B111" s="165"/>
      <c r="C111" s="166"/>
      <c r="D111" s="167" t="s">
        <v>75</v>
      </c>
      <c r="E111" s="179" t="s">
        <v>694</v>
      </c>
      <c r="F111" s="179" t="s">
        <v>695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SUM(P112:P115)</f>
        <v>0</v>
      </c>
      <c r="Q111" s="173"/>
      <c r="R111" s="174">
        <f>SUM(R112:R115)</f>
        <v>0</v>
      </c>
      <c r="S111" s="173"/>
      <c r="T111" s="175">
        <f>SUM(T112:T115)</f>
        <v>0</v>
      </c>
      <c r="AR111" s="176" t="s">
        <v>85</v>
      </c>
      <c r="AT111" s="177" t="s">
        <v>75</v>
      </c>
      <c r="AU111" s="177" t="s">
        <v>83</v>
      </c>
      <c r="AY111" s="176" t="s">
        <v>381</v>
      </c>
      <c r="BK111" s="178">
        <f>SUM(BK112:BK115)</f>
        <v>0</v>
      </c>
    </row>
    <row r="112" spans="1:65" s="2" customFormat="1" ht="37.9" customHeight="1">
      <c r="A112" s="36"/>
      <c r="B112" s="37"/>
      <c r="C112" s="181" t="s">
        <v>437</v>
      </c>
      <c r="D112" s="181" t="s">
        <v>384</v>
      </c>
      <c r="E112" s="182" t="s">
        <v>2866</v>
      </c>
      <c r="F112" s="183" t="s">
        <v>2867</v>
      </c>
      <c r="G112" s="184" t="s">
        <v>607</v>
      </c>
      <c r="H112" s="185">
        <v>1</v>
      </c>
      <c r="I112" s="186"/>
      <c r="J112" s="187">
        <f>ROUND(I112*H112,2)</f>
        <v>0</v>
      </c>
      <c r="K112" s="183" t="s">
        <v>432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2868</v>
      </c>
    </row>
    <row r="113" spans="1:65" s="2" customFormat="1" ht="37.9" customHeight="1">
      <c r="A113" s="36"/>
      <c r="B113" s="37"/>
      <c r="C113" s="181" t="s">
        <v>443</v>
      </c>
      <c r="D113" s="181" t="s">
        <v>384</v>
      </c>
      <c r="E113" s="182" t="s">
        <v>2869</v>
      </c>
      <c r="F113" s="183" t="s">
        <v>2870</v>
      </c>
      <c r="G113" s="184" t="s">
        <v>607</v>
      </c>
      <c r="H113" s="185">
        <v>1</v>
      </c>
      <c r="I113" s="186"/>
      <c r="J113" s="187">
        <f>ROUND(I113*H113,2)</f>
        <v>0</v>
      </c>
      <c r="K113" s="183" t="s">
        <v>432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2871</v>
      </c>
    </row>
    <row r="114" spans="1:65" s="2" customFormat="1" ht="24.2" customHeight="1">
      <c r="A114" s="36"/>
      <c r="B114" s="37"/>
      <c r="C114" s="181" t="s">
        <v>451</v>
      </c>
      <c r="D114" s="181" t="s">
        <v>384</v>
      </c>
      <c r="E114" s="182" t="s">
        <v>2872</v>
      </c>
      <c r="F114" s="183" t="s">
        <v>2873</v>
      </c>
      <c r="G114" s="184" t="s">
        <v>607</v>
      </c>
      <c r="H114" s="185">
        <v>1</v>
      </c>
      <c r="I114" s="186"/>
      <c r="J114" s="187">
        <f>ROUND(I114*H114,2)</f>
        <v>0</v>
      </c>
      <c r="K114" s="183" t="s">
        <v>432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85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2874</v>
      </c>
    </row>
    <row r="115" spans="1:65" s="2" customFormat="1" ht="37.9" customHeight="1">
      <c r="A115" s="36"/>
      <c r="B115" s="37"/>
      <c r="C115" s="181" t="s">
        <v>457</v>
      </c>
      <c r="D115" s="181" t="s">
        <v>384</v>
      </c>
      <c r="E115" s="182" t="s">
        <v>2875</v>
      </c>
      <c r="F115" s="183" t="s">
        <v>2876</v>
      </c>
      <c r="G115" s="184" t="s">
        <v>607</v>
      </c>
      <c r="H115" s="185">
        <v>1</v>
      </c>
      <c r="I115" s="186"/>
      <c r="J115" s="187">
        <f>ROUND(I115*H115,2)</f>
        <v>0</v>
      </c>
      <c r="K115" s="183" t="s">
        <v>432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454</v>
      </c>
      <c r="BM115" s="192" t="s">
        <v>2877</v>
      </c>
    </row>
    <row r="116" spans="1:65" s="12" customFormat="1" ht="25.9" customHeight="1">
      <c r="B116" s="165"/>
      <c r="C116" s="166"/>
      <c r="D116" s="167" t="s">
        <v>75</v>
      </c>
      <c r="E116" s="168" t="s">
        <v>920</v>
      </c>
      <c r="F116" s="168" t="s">
        <v>921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P117</f>
        <v>0</v>
      </c>
      <c r="Q116" s="173"/>
      <c r="R116" s="174">
        <f>R117</f>
        <v>0</v>
      </c>
      <c r="S116" s="173"/>
      <c r="T116" s="175">
        <f>T117</f>
        <v>0</v>
      </c>
      <c r="AR116" s="176" t="s">
        <v>389</v>
      </c>
      <c r="AT116" s="177" t="s">
        <v>75</v>
      </c>
      <c r="AU116" s="177" t="s">
        <v>76</v>
      </c>
      <c r="AY116" s="176" t="s">
        <v>381</v>
      </c>
      <c r="BK116" s="178">
        <f>BK117</f>
        <v>0</v>
      </c>
    </row>
    <row r="117" spans="1:65" s="2" customFormat="1" ht="21.75" customHeight="1">
      <c r="A117" s="36"/>
      <c r="B117" s="37"/>
      <c r="C117" s="181" t="s">
        <v>464</v>
      </c>
      <c r="D117" s="181" t="s">
        <v>384</v>
      </c>
      <c r="E117" s="182" t="s">
        <v>2878</v>
      </c>
      <c r="F117" s="183" t="s">
        <v>1276</v>
      </c>
      <c r="G117" s="184" t="s">
        <v>1277</v>
      </c>
      <c r="H117" s="185">
        <v>1</v>
      </c>
      <c r="I117" s="186"/>
      <c r="J117" s="187">
        <f>ROUND(I117*H117,2)</f>
        <v>0</v>
      </c>
      <c r="K117" s="183" t="s">
        <v>19</v>
      </c>
      <c r="L117" s="41"/>
      <c r="M117" s="248" t="s">
        <v>19</v>
      </c>
      <c r="N117" s="249" t="s">
        <v>47</v>
      </c>
      <c r="O117" s="250"/>
      <c r="P117" s="251">
        <f>O117*H117</f>
        <v>0</v>
      </c>
      <c r="Q117" s="251">
        <v>0</v>
      </c>
      <c r="R117" s="251">
        <f>Q117*H117</f>
        <v>0</v>
      </c>
      <c r="S117" s="251">
        <v>0</v>
      </c>
      <c r="T117" s="25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2879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DdCDBBGlzzFh/gznoYkhT7EwqNE6y0FkVZ08BteTeCk3TViPOP+zCmjSioeKC3Lk0OuNiqevY9M/4lendHYmrw==" saltValue="FF6cqGkpdfOSCVA+zo2e/g==" spinCount="100000" sheet="1" objects="1" scenarios="1" formatColumns="0" formatRows="0" autoFilter="0"/>
  <autoFilter ref="C89:K11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2"/>
  <sheetViews>
    <sheetView showGridLines="0" topLeftCell="A169" workbookViewId="0">
      <selection activeCell="G184" sqref="G18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153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2880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ROUND((SUM(BE99:BE361)),  2)</f>
        <v>0</v>
      </c>
      <c r="G35" s="36"/>
      <c r="H35" s="36"/>
      <c r="I35" s="127">
        <v>0.21</v>
      </c>
      <c r="J35" s="126">
        <f>ROUND(((SUM(BE99:BE361))*I35),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ROUND((SUM(BF99:BF361)),  2)</f>
        <v>0</v>
      </c>
      <c r="G36" s="36"/>
      <c r="H36" s="36"/>
      <c r="I36" s="127">
        <v>0.15</v>
      </c>
      <c r="J36" s="126">
        <f>ROUND(((SUM(BF99:BF361))*I36),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ROUND((SUM(BG99:BG361)),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ROUND((SUM(BH99:BH361)),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ROUND((SUM(BI99:BI361)),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103.05 a 08 - Zdravotní instalace a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J152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J155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J164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J171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J189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J192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J229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J267</f>
        <v>0</v>
      </c>
      <c r="K72" s="144"/>
      <c r="L72" s="148"/>
    </row>
    <row r="73" spans="1:31" s="9" customFormat="1" ht="24.95" customHeight="1">
      <c r="B73" s="143"/>
      <c r="C73" s="144"/>
      <c r="D73" s="145" t="s">
        <v>1289</v>
      </c>
      <c r="E73" s="146"/>
      <c r="F73" s="146"/>
      <c r="G73" s="146"/>
      <c r="H73" s="146"/>
      <c r="I73" s="146"/>
      <c r="J73" s="147">
        <f>J303</f>
        <v>0</v>
      </c>
      <c r="K73" s="144"/>
      <c r="L73" s="148"/>
    </row>
    <row r="74" spans="1:31" s="9" customFormat="1" ht="24.95" customHeight="1">
      <c r="B74" s="143"/>
      <c r="C74" s="144"/>
      <c r="D74" s="145" t="s">
        <v>1291</v>
      </c>
      <c r="E74" s="146"/>
      <c r="F74" s="146"/>
      <c r="G74" s="146"/>
      <c r="H74" s="146"/>
      <c r="I74" s="146"/>
      <c r="J74" s="147">
        <f>J321</f>
        <v>0</v>
      </c>
      <c r="K74" s="144"/>
      <c r="L74" s="148"/>
    </row>
    <row r="75" spans="1:31" s="9" customFormat="1" ht="24.95" customHeight="1">
      <c r="B75" s="143"/>
      <c r="C75" s="144"/>
      <c r="D75" s="145" t="s">
        <v>1292</v>
      </c>
      <c r="E75" s="146"/>
      <c r="F75" s="146"/>
      <c r="G75" s="146"/>
      <c r="H75" s="146"/>
      <c r="I75" s="146"/>
      <c r="J75" s="147">
        <f>J346</f>
        <v>0</v>
      </c>
      <c r="K75" s="144"/>
      <c r="L75" s="148"/>
    </row>
    <row r="76" spans="1:31" s="9" customFormat="1" ht="24.95" customHeight="1">
      <c r="B76" s="143"/>
      <c r="C76" s="144"/>
      <c r="D76" s="145" t="s">
        <v>1293</v>
      </c>
      <c r="E76" s="146"/>
      <c r="F76" s="146"/>
      <c r="G76" s="146"/>
      <c r="H76" s="146"/>
      <c r="I76" s="146"/>
      <c r="J76" s="147">
        <f>J354</f>
        <v>0</v>
      </c>
      <c r="K76" s="144"/>
      <c r="L76" s="148"/>
    </row>
    <row r="77" spans="1:31" s="9" customFormat="1" ht="24.95" customHeight="1">
      <c r="B77" s="143"/>
      <c r="C77" s="144"/>
      <c r="D77" s="145" t="s">
        <v>1294</v>
      </c>
      <c r="E77" s="146"/>
      <c r="F77" s="146"/>
      <c r="G77" s="146"/>
      <c r="H77" s="146"/>
      <c r="I77" s="146"/>
      <c r="J77" s="147">
        <f>J359</f>
        <v>0</v>
      </c>
      <c r="K77" s="144"/>
      <c r="L77" s="148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366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408" t="str">
        <f>E7</f>
        <v>Nová vstupní a vjezdová zóna v západní části výstaviště včetně nového odpadového hospodářství</v>
      </c>
      <c r="F87" s="409"/>
      <c r="G87" s="409"/>
      <c r="H87" s="409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324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08" t="s">
        <v>2718</v>
      </c>
      <c r="F89" s="407"/>
      <c r="G89" s="407"/>
      <c r="H89" s="40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330</v>
      </c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9" t="str">
        <f>E11</f>
        <v>D 103.05 a 08 - Zdravotní instalace a domovní plynovod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Brno, Pisárky, Výstaviště, k. ú. Brno – Bohunice</v>
      </c>
      <c r="G93" s="38"/>
      <c r="H93" s="38"/>
      <c r="I93" s="31" t="s">
        <v>23</v>
      </c>
      <c r="J93" s="61" t="str">
        <f>IF(J14="","",J14)</f>
        <v>25. 3. 2021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25</v>
      </c>
      <c r="D95" s="38"/>
      <c r="E95" s="38"/>
      <c r="F95" s="29" t="str">
        <f>E17</f>
        <v>Veletrhy Brno a.s.</v>
      </c>
      <c r="G95" s="38"/>
      <c r="H95" s="38"/>
      <c r="I95" s="31" t="s">
        <v>33</v>
      </c>
      <c r="J95" s="34" t="str">
        <f>E23</f>
        <v>AiD team a.s.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31</v>
      </c>
      <c r="D96" s="38"/>
      <c r="E96" s="38"/>
      <c r="F96" s="29" t="str">
        <f>IF(E20="","",E20)</f>
        <v>Vyplň údaj</v>
      </c>
      <c r="G96" s="38"/>
      <c r="H96" s="38"/>
      <c r="I96" s="31" t="s">
        <v>38</v>
      </c>
      <c r="J96" s="34" t="str">
        <f>E26</f>
        <v xml:space="preserve"> 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4"/>
      <c r="B98" s="155"/>
      <c r="C98" s="156" t="s">
        <v>367</v>
      </c>
      <c r="D98" s="157" t="s">
        <v>61</v>
      </c>
      <c r="E98" s="157" t="s">
        <v>57</v>
      </c>
      <c r="F98" s="157" t="s">
        <v>58</v>
      </c>
      <c r="G98" s="157" t="s">
        <v>368</v>
      </c>
      <c r="H98" s="157" t="s">
        <v>369</v>
      </c>
      <c r="I98" s="157" t="s">
        <v>370</v>
      </c>
      <c r="J98" s="157" t="s">
        <v>347</v>
      </c>
      <c r="K98" s="158" t="s">
        <v>371</v>
      </c>
      <c r="L98" s="159"/>
      <c r="M98" s="70" t="s">
        <v>19</v>
      </c>
      <c r="N98" s="71" t="s">
        <v>46</v>
      </c>
      <c r="O98" s="71" t="s">
        <v>372</v>
      </c>
      <c r="P98" s="71" t="s">
        <v>373</v>
      </c>
      <c r="Q98" s="71" t="s">
        <v>374</v>
      </c>
      <c r="R98" s="71" t="s">
        <v>375</v>
      </c>
      <c r="S98" s="71" t="s">
        <v>376</v>
      </c>
      <c r="T98" s="72" t="s">
        <v>377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6"/>
      <c r="B99" s="37"/>
      <c r="C99" s="77" t="s">
        <v>378</v>
      </c>
      <c r="D99" s="38"/>
      <c r="E99" s="38"/>
      <c r="F99" s="38"/>
      <c r="G99" s="38"/>
      <c r="H99" s="38"/>
      <c r="I99" s="38"/>
      <c r="J99" s="160">
        <f>BK99</f>
        <v>0</v>
      </c>
      <c r="K99" s="38"/>
      <c r="L99" s="41"/>
      <c r="M99" s="73"/>
      <c r="N99" s="161"/>
      <c r="O99" s="74"/>
      <c r="P99" s="162">
        <f>P100+P152+P155+P164+P171+P189+P192+P229+P267+P303+P321+P346+P354+P359</f>
        <v>0</v>
      </c>
      <c r="Q99" s="74"/>
      <c r="R99" s="162">
        <f>R100+R152+R155+R164+R171+R189+R192+R229+R267+R303+R321+R346+R354+R359</f>
        <v>0</v>
      </c>
      <c r="S99" s="74"/>
      <c r="T99" s="163">
        <f>T100+T152+T155+T164+T171+T189+T192+T229+T267+T303+T321+T346+T354+T359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75</v>
      </c>
      <c r="AU99" s="19" t="s">
        <v>348</v>
      </c>
      <c r="BK99" s="164">
        <f>BK100+BK152+BK155+BK164+BK171+BK189+BK192+BK229+BK267+BK303+BK321+BK346+BK354+BK359</f>
        <v>0</v>
      </c>
    </row>
    <row r="100" spans="1:65" s="12" customFormat="1" ht="25.9" customHeight="1">
      <c r="B100" s="165"/>
      <c r="C100" s="166"/>
      <c r="D100" s="167" t="s">
        <v>75</v>
      </c>
      <c r="E100" s="168" t="s">
        <v>83</v>
      </c>
      <c r="F100" s="168" t="s">
        <v>997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SUM(P101:P151)</f>
        <v>0</v>
      </c>
      <c r="Q100" s="173"/>
      <c r="R100" s="174">
        <f>SUM(R101:R151)</f>
        <v>0</v>
      </c>
      <c r="S100" s="173"/>
      <c r="T100" s="175">
        <f>SUM(T101:T151)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SUM(BK101:BK151)</f>
        <v>0</v>
      </c>
    </row>
    <row r="101" spans="1:65" s="2" customFormat="1" ht="24.2" customHeight="1">
      <c r="A101" s="36"/>
      <c r="B101" s="37"/>
      <c r="C101" s="181" t="s">
        <v>83</v>
      </c>
      <c r="D101" s="181" t="s">
        <v>384</v>
      </c>
      <c r="E101" s="182" t="s">
        <v>2881</v>
      </c>
      <c r="F101" s="183" t="s">
        <v>2882</v>
      </c>
      <c r="G101" s="184" t="s">
        <v>387</v>
      </c>
      <c r="H101" s="185">
        <v>42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85</v>
      </c>
    </row>
    <row r="102" spans="1:65" s="2" customFormat="1" ht="58.5">
      <c r="A102" s="36"/>
      <c r="B102" s="37"/>
      <c r="C102" s="38"/>
      <c r="D102" s="196" t="s">
        <v>1198</v>
      </c>
      <c r="E102" s="38"/>
      <c r="F102" s="253" t="s">
        <v>1298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2" customFormat="1" ht="24.2" customHeight="1">
      <c r="A103" s="36"/>
      <c r="B103" s="37"/>
      <c r="C103" s="181" t="s">
        <v>85</v>
      </c>
      <c r="D103" s="181" t="s">
        <v>384</v>
      </c>
      <c r="E103" s="182" t="s">
        <v>1299</v>
      </c>
      <c r="F103" s="183" t="s">
        <v>1300</v>
      </c>
      <c r="G103" s="184" t="s">
        <v>387</v>
      </c>
      <c r="H103" s="185">
        <v>21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389</v>
      </c>
    </row>
    <row r="104" spans="1:65" s="2" customFormat="1" ht="58.5">
      <c r="A104" s="36"/>
      <c r="B104" s="37"/>
      <c r="C104" s="38"/>
      <c r="D104" s="196" t="s">
        <v>1198</v>
      </c>
      <c r="E104" s="38"/>
      <c r="F104" s="253" t="s">
        <v>1298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24.2" customHeight="1">
      <c r="A105" s="36"/>
      <c r="B105" s="37"/>
      <c r="C105" s="181" t="s">
        <v>398</v>
      </c>
      <c r="D105" s="181" t="s">
        <v>384</v>
      </c>
      <c r="E105" s="182" t="s">
        <v>2883</v>
      </c>
      <c r="F105" s="183" t="s">
        <v>2884</v>
      </c>
      <c r="G105" s="184" t="s">
        <v>387</v>
      </c>
      <c r="H105" s="185">
        <v>33.131999999999998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382</v>
      </c>
    </row>
    <row r="106" spans="1:65" s="2" customFormat="1" ht="58.5">
      <c r="A106" s="36"/>
      <c r="B106" s="37"/>
      <c r="C106" s="38"/>
      <c r="D106" s="196" t="s">
        <v>1198</v>
      </c>
      <c r="E106" s="38"/>
      <c r="F106" s="253" t="s">
        <v>1303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24.2" customHeight="1">
      <c r="A107" s="36"/>
      <c r="B107" s="37"/>
      <c r="C107" s="181" t="s">
        <v>389</v>
      </c>
      <c r="D107" s="181" t="s">
        <v>384</v>
      </c>
      <c r="E107" s="182" t="s">
        <v>1307</v>
      </c>
      <c r="F107" s="183" t="s">
        <v>1308</v>
      </c>
      <c r="G107" s="184" t="s">
        <v>387</v>
      </c>
      <c r="H107" s="185">
        <v>16.565999999999999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428</v>
      </c>
    </row>
    <row r="108" spans="1:65" s="2" customFormat="1" ht="58.5">
      <c r="A108" s="36"/>
      <c r="B108" s="37"/>
      <c r="C108" s="38"/>
      <c r="D108" s="196" t="s">
        <v>1198</v>
      </c>
      <c r="E108" s="38"/>
      <c r="F108" s="253" t="s">
        <v>1303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83</v>
      </c>
    </row>
    <row r="109" spans="1:65" s="2" customFormat="1" ht="16.5" customHeight="1">
      <c r="A109" s="36"/>
      <c r="B109" s="37"/>
      <c r="C109" s="181" t="s">
        <v>408</v>
      </c>
      <c r="D109" s="181" t="s">
        <v>384</v>
      </c>
      <c r="E109" s="182" t="s">
        <v>1309</v>
      </c>
      <c r="F109" s="183" t="s">
        <v>1310</v>
      </c>
      <c r="G109" s="184" t="s">
        <v>387</v>
      </c>
      <c r="H109" s="185">
        <v>13.05</v>
      </c>
      <c r="I109" s="186"/>
      <c r="J109" s="187">
        <f>ROUND(I109*H109,2)</f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437</v>
      </c>
    </row>
    <row r="110" spans="1:65" s="2" customFormat="1" ht="58.5">
      <c r="A110" s="36"/>
      <c r="B110" s="37"/>
      <c r="C110" s="38"/>
      <c r="D110" s="196" t="s">
        <v>1198</v>
      </c>
      <c r="E110" s="38"/>
      <c r="F110" s="253" t="s">
        <v>1311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83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2885</v>
      </c>
      <c r="G111" s="206"/>
      <c r="H111" s="209">
        <v>4.7249999999999996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83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2886</v>
      </c>
      <c r="G112" s="206"/>
      <c r="H112" s="209">
        <v>2.0249999999999999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2887</v>
      </c>
      <c r="G113" s="206"/>
      <c r="H113" s="209">
        <v>6.3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13.05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83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24.2" customHeight="1">
      <c r="A115" s="36"/>
      <c r="B115" s="37"/>
      <c r="C115" s="181" t="s">
        <v>382</v>
      </c>
      <c r="D115" s="181" t="s">
        <v>384</v>
      </c>
      <c r="E115" s="182" t="s">
        <v>1315</v>
      </c>
      <c r="F115" s="183" t="s">
        <v>1316</v>
      </c>
      <c r="G115" s="184" t="s">
        <v>411</v>
      </c>
      <c r="H115" s="185">
        <v>34.840000000000003</v>
      </c>
      <c r="I115" s="186"/>
      <c r="J115" s="187">
        <f>ROUND(I115*H115,2)</f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451</v>
      </c>
    </row>
    <row r="116" spans="1:65" s="2" customFormat="1" ht="19.5">
      <c r="A116" s="36"/>
      <c r="B116" s="37"/>
      <c r="C116" s="38"/>
      <c r="D116" s="196" t="s">
        <v>1198</v>
      </c>
      <c r="E116" s="38"/>
      <c r="F116" s="253" t="s">
        <v>1317</v>
      </c>
      <c r="G116" s="38"/>
      <c r="H116" s="38"/>
      <c r="I116" s="254"/>
      <c r="J116" s="38"/>
      <c r="K116" s="38"/>
      <c r="L116" s="41"/>
      <c r="M116" s="255"/>
      <c r="N116" s="25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1198</v>
      </c>
      <c r="AU116" s="19" t="s">
        <v>83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2888</v>
      </c>
      <c r="G117" s="206"/>
      <c r="H117" s="209">
        <v>7.44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2889</v>
      </c>
      <c r="G118" s="206"/>
      <c r="H118" s="209">
        <v>27.4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34.840000000000003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4.2" customHeight="1">
      <c r="A120" s="36"/>
      <c r="B120" s="37"/>
      <c r="C120" s="181" t="s">
        <v>419</v>
      </c>
      <c r="D120" s="181" t="s">
        <v>384</v>
      </c>
      <c r="E120" s="182" t="s">
        <v>1320</v>
      </c>
      <c r="F120" s="183" t="s">
        <v>1321</v>
      </c>
      <c r="G120" s="184" t="s">
        <v>411</v>
      </c>
      <c r="H120" s="185">
        <v>34.840000000000003</v>
      </c>
      <c r="I120" s="186"/>
      <c r="J120" s="187">
        <f>ROUND(I120*H120,2)</f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464</v>
      </c>
    </row>
    <row r="121" spans="1:65" s="2" customFormat="1" ht="29.25">
      <c r="A121" s="36"/>
      <c r="B121" s="37"/>
      <c r="C121" s="38"/>
      <c r="D121" s="196" t="s">
        <v>1198</v>
      </c>
      <c r="E121" s="38"/>
      <c r="F121" s="253" t="s">
        <v>1322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83</v>
      </c>
    </row>
    <row r="122" spans="1:65" s="2" customFormat="1" ht="24.2" customHeight="1">
      <c r="A122" s="36"/>
      <c r="B122" s="37"/>
      <c r="C122" s="181" t="s">
        <v>428</v>
      </c>
      <c r="D122" s="181" t="s">
        <v>384</v>
      </c>
      <c r="E122" s="182" t="s">
        <v>1323</v>
      </c>
      <c r="F122" s="183" t="s">
        <v>1324</v>
      </c>
      <c r="G122" s="184" t="s">
        <v>387</v>
      </c>
      <c r="H122" s="185">
        <v>20.16</v>
      </c>
      <c r="I122" s="186"/>
      <c r="J122" s="187">
        <f>ROUND(I122*H122,2)</f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389</v>
      </c>
      <c r="BM122" s="192" t="s">
        <v>454</v>
      </c>
    </row>
    <row r="123" spans="1:65" s="2" customFormat="1" ht="19.5">
      <c r="A123" s="36"/>
      <c r="B123" s="37"/>
      <c r="C123" s="38"/>
      <c r="D123" s="196" t="s">
        <v>1198</v>
      </c>
      <c r="E123" s="38"/>
      <c r="F123" s="253" t="s">
        <v>1325</v>
      </c>
      <c r="G123" s="38"/>
      <c r="H123" s="38"/>
      <c r="I123" s="254"/>
      <c r="J123" s="38"/>
      <c r="K123" s="38"/>
      <c r="L123" s="41"/>
      <c r="M123" s="255"/>
      <c r="N123" s="256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1198</v>
      </c>
      <c r="AU123" s="19" t="s">
        <v>83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2890</v>
      </c>
      <c r="G124" s="206"/>
      <c r="H124" s="209">
        <v>3.72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83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2891</v>
      </c>
      <c r="G125" s="206"/>
      <c r="H125" s="209">
        <v>16.440000000000001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20.16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83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24.2" customHeight="1">
      <c r="A127" s="36"/>
      <c r="B127" s="37"/>
      <c r="C127" s="181" t="s">
        <v>426</v>
      </c>
      <c r="D127" s="181" t="s">
        <v>384</v>
      </c>
      <c r="E127" s="182" t="s">
        <v>1326</v>
      </c>
      <c r="F127" s="183" t="s">
        <v>1327</v>
      </c>
      <c r="G127" s="184" t="s">
        <v>387</v>
      </c>
      <c r="H127" s="185">
        <v>46.182000000000002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486</v>
      </c>
    </row>
    <row r="128" spans="1:65" s="2" customFormat="1" ht="29.25">
      <c r="A128" s="36"/>
      <c r="B128" s="37"/>
      <c r="C128" s="38"/>
      <c r="D128" s="196" t="s">
        <v>1198</v>
      </c>
      <c r="E128" s="38"/>
      <c r="F128" s="253" t="s">
        <v>1328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2" customFormat="1" ht="24.2" customHeight="1">
      <c r="A129" s="36"/>
      <c r="B129" s="37"/>
      <c r="C129" s="181" t="s">
        <v>437</v>
      </c>
      <c r="D129" s="181" t="s">
        <v>384</v>
      </c>
      <c r="E129" s="182" t="s">
        <v>1329</v>
      </c>
      <c r="F129" s="183" t="s">
        <v>1330</v>
      </c>
      <c r="G129" s="184" t="s">
        <v>387</v>
      </c>
      <c r="H129" s="185">
        <v>42</v>
      </c>
      <c r="I129" s="186"/>
      <c r="J129" s="187">
        <f>ROUND(I129*H129,2)</f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495</v>
      </c>
    </row>
    <row r="130" spans="1:65" s="2" customFormat="1" ht="29.25">
      <c r="A130" s="36"/>
      <c r="B130" s="37"/>
      <c r="C130" s="38"/>
      <c r="D130" s="196" t="s">
        <v>1198</v>
      </c>
      <c r="E130" s="38"/>
      <c r="F130" s="253" t="s">
        <v>1328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83</v>
      </c>
    </row>
    <row r="131" spans="1:65" s="2" customFormat="1" ht="16.5" customHeight="1">
      <c r="A131" s="36"/>
      <c r="B131" s="37"/>
      <c r="C131" s="181" t="s">
        <v>443</v>
      </c>
      <c r="D131" s="181" t="s">
        <v>384</v>
      </c>
      <c r="E131" s="182" t="s">
        <v>1331</v>
      </c>
      <c r="F131" s="183" t="s">
        <v>1332</v>
      </c>
      <c r="G131" s="184" t="s">
        <v>387</v>
      </c>
      <c r="H131" s="185">
        <v>6.5250000000000004</v>
      </c>
      <c r="I131" s="186"/>
      <c r="J131" s="187">
        <f>ROUND(I131*H131,2)</f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505</v>
      </c>
    </row>
    <row r="132" spans="1:65" s="2" customFormat="1" ht="29.25">
      <c r="A132" s="36"/>
      <c r="B132" s="37"/>
      <c r="C132" s="38"/>
      <c r="D132" s="196" t="s">
        <v>1198</v>
      </c>
      <c r="E132" s="38"/>
      <c r="F132" s="253" t="s">
        <v>1333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2" customFormat="1" ht="24.2" customHeight="1">
      <c r="A133" s="36"/>
      <c r="B133" s="37"/>
      <c r="C133" s="181" t="s">
        <v>451</v>
      </c>
      <c r="D133" s="181" t="s">
        <v>384</v>
      </c>
      <c r="E133" s="182" t="s">
        <v>1334</v>
      </c>
      <c r="F133" s="183" t="s">
        <v>1335</v>
      </c>
      <c r="G133" s="184" t="s">
        <v>387</v>
      </c>
      <c r="H133" s="185">
        <v>39.816000000000003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516</v>
      </c>
    </row>
    <row r="134" spans="1:65" s="2" customFormat="1" ht="29.25">
      <c r="A134" s="36"/>
      <c r="B134" s="37"/>
      <c r="C134" s="38"/>
      <c r="D134" s="196" t="s">
        <v>1198</v>
      </c>
      <c r="E134" s="38"/>
      <c r="F134" s="253" t="s">
        <v>1333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83</v>
      </c>
    </row>
    <row r="135" spans="1:65" s="2" customFormat="1" ht="37.9" customHeight="1">
      <c r="A135" s="36"/>
      <c r="B135" s="37"/>
      <c r="C135" s="181" t="s">
        <v>457</v>
      </c>
      <c r="D135" s="181" t="s">
        <v>384</v>
      </c>
      <c r="E135" s="182" t="s">
        <v>1336</v>
      </c>
      <c r="F135" s="183" t="s">
        <v>1337</v>
      </c>
      <c r="G135" s="184" t="s">
        <v>387</v>
      </c>
      <c r="H135" s="185">
        <v>398.16</v>
      </c>
      <c r="I135" s="186"/>
      <c r="J135" s="187">
        <f>ROUND(I135*H135,2)</f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529</v>
      </c>
    </row>
    <row r="136" spans="1:65" s="2" customFormat="1" ht="29.25">
      <c r="A136" s="36"/>
      <c r="B136" s="37"/>
      <c r="C136" s="38"/>
      <c r="D136" s="196" t="s">
        <v>1198</v>
      </c>
      <c r="E136" s="38"/>
      <c r="F136" s="253" t="s">
        <v>1333</v>
      </c>
      <c r="G136" s="38"/>
      <c r="H136" s="38"/>
      <c r="I136" s="254"/>
      <c r="J136" s="38"/>
      <c r="K136" s="38"/>
      <c r="L136" s="41"/>
      <c r="M136" s="255"/>
      <c r="N136" s="25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83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2892</v>
      </c>
      <c r="G137" s="206"/>
      <c r="H137" s="209">
        <v>398.16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19</v>
      </c>
      <c r="F138" s="219" t="s">
        <v>394</v>
      </c>
      <c r="G138" s="217"/>
      <c r="H138" s="220">
        <v>398.16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83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33" customHeight="1">
      <c r="A139" s="36"/>
      <c r="B139" s="37"/>
      <c r="C139" s="181" t="s">
        <v>464</v>
      </c>
      <c r="D139" s="181" t="s">
        <v>384</v>
      </c>
      <c r="E139" s="182" t="s">
        <v>2893</v>
      </c>
      <c r="F139" s="183" t="s">
        <v>1340</v>
      </c>
      <c r="G139" s="184" t="s">
        <v>387</v>
      </c>
      <c r="H139" s="185">
        <v>39.816000000000003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540</v>
      </c>
    </row>
    <row r="140" spans="1:65" s="2" customFormat="1" ht="33" customHeight="1">
      <c r="A140" s="36"/>
      <c r="B140" s="37"/>
      <c r="C140" s="181" t="s">
        <v>8</v>
      </c>
      <c r="D140" s="181" t="s">
        <v>384</v>
      </c>
      <c r="E140" s="182" t="s">
        <v>1341</v>
      </c>
      <c r="F140" s="183" t="s">
        <v>1342</v>
      </c>
      <c r="G140" s="184" t="s">
        <v>387</v>
      </c>
      <c r="H140" s="185">
        <v>39.816000000000003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556</v>
      </c>
    </row>
    <row r="141" spans="1:65" s="2" customFormat="1" ht="24.2" customHeight="1">
      <c r="A141" s="36"/>
      <c r="B141" s="37"/>
      <c r="C141" s="181" t="s">
        <v>454</v>
      </c>
      <c r="D141" s="181" t="s">
        <v>384</v>
      </c>
      <c r="E141" s="182" t="s">
        <v>1343</v>
      </c>
      <c r="F141" s="183" t="s">
        <v>1344</v>
      </c>
      <c r="G141" s="184" t="s">
        <v>387</v>
      </c>
      <c r="H141" s="185">
        <v>48.366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468</v>
      </c>
    </row>
    <row r="142" spans="1:65" s="2" customFormat="1" ht="39">
      <c r="A142" s="36"/>
      <c r="B142" s="37"/>
      <c r="C142" s="38"/>
      <c r="D142" s="196" t="s">
        <v>1198</v>
      </c>
      <c r="E142" s="38"/>
      <c r="F142" s="253" t="s">
        <v>1345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2" customFormat="1" ht="24.2" customHeight="1">
      <c r="A143" s="36"/>
      <c r="B143" s="37"/>
      <c r="C143" s="181" t="s">
        <v>481</v>
      </c>
      <c r="D143" s="181" t="s">
        <v>384</v>
      </c>
      <c r="E143" s="182" t="s">
        <v>1346</v>
      </c>
      <c r="F143" s="183" t="s">
        <v>1347</v>
      </c>
      <c r="G143" s="184" t="s">
        <v>387</v>
      </c>
      <c r="H143" s="185">
        <v>14.311</v>
      </c>
      <c r="I143" s="186"/>
      <c r="J143" s="187">
        <f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577</v>
      </c>
    </row>
    <row r="144" spans="1:65" s="2" customFormat="1" ht="39">
      <c r="A144" s="36"/>
      <c r="B144" s="37"/>
      <c r="C144" s="38"/>
      <c r="D144" s="196" t="s">
        <v>1198</v>
      </c>
      <c r="E144" s="38"/>
      <c r="F144" s="253" t="s">
        <v>1348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83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2894</v>
      </c>
      <c r="G145" s="206"/>
      <c r="H145" s="209">
        <v>2.4489999999999998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2895</v>
      </c>
      <c r="G146" s="206"/>
      <c r="H146" s="209">
        <v>0.72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83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2896</v>
      </c>
      <c r="G147" s="206"/>
      <c r="H147" s="209">
        <v>4.3920000000000003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2897</v>
      </c>
      <c r="G148" s="206"/>
      <c r="H148" s="209">
        <v>1.35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2898</v>
      </c>
      <c r="G149" s="206"/>
      <c r="H149" s="209">
        <v>5.4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5" customFormat="1">
      <c r="B150" s="216"/>
      <c r="C150" s="217"/>
      <c r="D150" s="196" t="s">
        <v>391</v>
      </c>
      <c r="E150" s="218" t="s">
        <v>19</v>
      </c>
      <c r="F150" s="219" t="s">
        <v>394</v>
      </c>
      <c r="G150" s="217"/>
      <c r="H150" s="220">
        <v>14.311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391</v>
      </c>
      <c r="AU150" s="226" t="s">
        <v>83</v>
      </c>
      <c r="AV150" s="15" t="s">
        <v>389</v>
      </c>
      <c r="AW150" s="15" t="s">
        <v>37</v>
      </c>
      <c r="AX150" s="15" t="s">
        <v>83</v>
      </c>
      <c r="AY150" s="226" t="s">
        <v>381</v>
      </c>
    </row>
    <row r="151" spans="1:65" s="2" customFormat="1" ht="16.5" customHeight="1">
      <c r="A151" s="36"/>
      <c r="B151" s="37"/>
      <c r="C151" s="181" t="s">
        <v>486</v>
      </c>
      <c r="D151" s="181" t="s">
        <v>384</v>
      </c>
      <c r="E151" s="182" t="s">
        <v>1352</v>
      </c>
      <c r="F151" s="183" t="s">
        <v>1353</v>
      </c>
      <c r="G151" s="184" t="s">
        <v>387</v>
      </c>
      <c r="H151" s="185">
        <v>39.816000000000003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587</v>
      </c>
    </row>
    <row r="152" spans="1:65" s="12" customFormat="1" ht="25.9" customHeight="1">
      <c r="B152" s="165"/>
      <c r="C152" s="166"/>
      <c r="D152" s="167" t="s">
        <v>75</v>
      </c>
      <c r="E152" s="168" t="s">
        <v>85</v>
      </c>
      <c r="F152" s="168" t="s">
        <v>1354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SUM(P153:P154)</f>
        <v>0</v>
      </c>
      <c r="Q152" s="173"/>
      <c r="R152" s="174">
        <f>SUM(R153:R154)</f>
        <v>0</v>
      </c>
      <c r="S152" s="173"/>
      <c r="T152" s="175">
        <f>SUM(T153:T154)</f>
        <v>0</v>
      </c>
      <c r="AR152" s="176" t="s">
        <v>83</v>
      </c>
      <c r="AT152" s="177" t="s">
        <v>75</v>
      </c>
      <c r="AU152" s="177" t="s">
        <v>76</v>
      </c>
      <c r="AY152" s="176" t="s">
        <v>381</v>
      </c>
      <c r="BK152" s="178">
        <f>SUM(BK153:BK154)</f>
        <v>0</v>
      </c>
    </row>
    <row r="153" spans="1:65" s="2" customFormat="1" ht="24.2" customHeight="1">
      <c r="A153" s="36"/>
      <c r="B153" s="37"/>
      <c r="C153" s="181" t="s">
        <v>490</v>
      </c>
      <c r="D153" s="181" t="s">
        <v>384</v>
      </c>
      <c r="E153" s="182" t="s">
        <v>1355</v>
      </c>
      <c r="F153" s="183" t="s">
        <v>1356</v>
      </c>
      <c r="G153" s="184" t="s">
        <v>387</v>
      </c>
      <c r="H153" s="185">
        <v>1.012</v>
      </c>
      <c r="I153" s="186"/>
      <c r="J153" s="187">
        <f>ROUND(I153*H153,2)</f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598</v>
      </c>
    </row>
    <row r="154" spans="1:65" s="2" customFormat="1" ht="19.5">
      <c r="A154" s="36"/>
      <c r="B154" s="37"/>
      <c r="C154" s="38"/>
      <c r="D154" s="196" t="s">
        <v>1198</v>
      </c>
      <c r="E154" s="38"/>
      <c r="F154" s="253" t="s">
        <v>1357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83</v>
      </c>
    </row>
    <row r="155" spans="1:65" s="12" customFormat="1" ht="25.9" customHeight="1">
      <c r="B155" s="165"/>
      <c r="C155" s="166"/>
      <c r="D155" s="167" t="s">
        <v>75</v>
      </c>
      <c r="E155" s="168" t="s">
        <v>625</v>
      </c>
      <c r="F155" s="168" t="s">
        <v>1358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SUM(P156:P163)</f>
        <v>0</v>
      </c>
      <c r="Q155" s="173"/>
      <c r="R155" s="174">
        <f>SUM(R156:R163)</f>
        <v>0</v>
      </c>
      <c r="S155" s="173"/>
      <c r="T155" s="175">
        <f>SUM(T156:T163)</f>
        <v>0</v>
      </c>
      <c r="AR155" s="176" t="s">
        <v>83</v>
      </c>
      <c r="AT155" s="177" t="s">
        <v>75</v>
      </c>
      <c r="AU155" s="177" t="s">
        <v>76</v>
      </c>
      <c r="AY155" s="176" t="s">
        <v>381</v>
      </c>
      <c r="BK155" s="178">
        <f>SUM(BK156:BK163)</f>
        <v>0</v>
      </c>
    </row>
    <row r="156" spans="1:65" s="2" customFormat="1" ht="24.2" customHeight="1">
      <c r="A156" s="36"/>
      <c r="B156" s="37"/>
      <c r="C156" s="181" t="s">
        <v>495</v>
      </c>
      <c r="D156" s="181" t="s">
        <v>384</v>
      </c>
      <c r="E156" s="182" t="s">
        <v>1359</v>
      </c>
      <c r="F156" s="183" t="s">
        <v>1360</v>
      </c>
      <c r="G156" s="184" t="s">
        <v>387</v>
      </c>
      <c r="H156" s="185">
        <v>3.2639999999999998</v>
      </c>
      <c r="I156" s="186"/>
      <c r="J156" s="187">
        <f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609</v>
      </c>
    </row>
    <row r="157" spans="1:65" s="2" customFormat="1" ht="19.5">
      <c r="A157" s="36"/>
      <c r="B157" s="37"/>
      <c r="C157" s="38"/>
      <c r="D157" s="196" t="s">
        <v>1198</v>
      </c>
      <c r="E157" s="38"/>
      <c r="F157" s="253" t="s">
        <v>1361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1198</v>
      </c>
      <c r="AU157" s="19" t="s">
        <v>83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2899</v>
      </c>
      <c r="G158" s="206"/>
      <c r="H158" s="209">
        <v>0.628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83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2900</v>
      </c>
      <c r="G159" s="206"/>
      <c r="H159" s="209">
        <v>0.16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83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2901</v>
      </c>
      <c r="G160" s="206"/>
      <c r="H160" s="209">
        <v>0.97599999999999998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83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2902</v>
      </c>
      <c r="G161" s="206"/>
      <c r="H161" s="209">
        <v>0.3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83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2903</v>
      </c>
      <c r="G162" s="206"/>
      <c r="H162" s="209">
        <v>1.2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83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5" customFormat="1">
      <c r="B163" s="216"/>
      <c r="C163" s="217"/>
      <c r="D163" s="196" t="s">
        <v>391</v>
      </c>
      <c r="E163" s="218" t="s">
        <v>19</v>
      </c>
      <c r="F163" s="219" t="s">
        <v>394</v>
      </c>
      <c r="G163" s="217"/>
      <c r="H163" s="220">
        <v>3.2639999999999998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391</v>
      </c>
      <c r="AU163" s="226" t="s">
        <v>83</v>
      </c>
      <c r="AV163" s="15" t="s">
        <v>389</v>
      </c>
      <c r="AW163" s="15" t="s">
        <v>37</v>
      </c>
      <c r="AX163" s="15" t="s">
        <v>83</v>
      </c>
      <c r="AY163" s="226" t="s">
        <v>381</v>
      </c>
    </row>
    <row r="164" spans="1:65" s="12" customFormat="1" ht="25.9" customHeight="1">
      <c r="B164" s="165"/>
      <c r="C164" s="166"/>
      <c r="D164" s="167" t="s">
        <v>75</v>
      </c>
      <c r="E164" s="168" t="s">
        <v>813</v>
      </c>
      <c r="F164" s="168" t="s">
        <v>1365</v>
      </c>
      <c r="G164" s="166"/>
      <c r="H164" s="166"/>
      <c r="I164" s="169"/>
      <c r="J164" s="170">
        <f>BK164</f>
        <v>0</v>
      </c>
      <c r="K164" s="166"/>
      <c r="L164" s="171"/>
      <c r="M164" s="172"/>
      <c r="N164" s="173"/>
      <c r="O164" s="173"/>
      <c r="P164" s="174">
        <f>SUM(P165:P170)</f>
        <v>0</v>
      </c>
      <c r="Q164" s="173"/>
      <c r="R164" s="174">
        <f>SUM(R165:R170)</f>
        <v>0</v>
      </c>
      <c r="S164" s="173"/>
      <c r="T164" s="175">
        <f>SUM(T165:T170)</f>
        <v>0</v>
      </c>
      <c r="AR164" s="176" t="s">
        <v>83</v>
      </c>
      <c r="AT164" s="177" t="s">
        <v>75</v>
      </c>
      <c r="AU164" s="177" t="s">
        <v>76</v>
      </c>
      <c r="AY164" s="176" t="s">
        <v>381</v>
      </c>
      <c r="BK164" s="178">
        <f>SUM(BK165:BK170)</f>
        <v>0</v>
      </c>
    </row>
    <row r="165" spans="1:65" s="2" customFormat="1" ht="24.2" customHeight="1">
      <c r="A165" s="36"/>
      <c r="B165" s="37"/>
      <c r="C165" s="181" t="s">
        <v>7</v>
      </c>
      <c r="D165" s="181" t="s">
        <v>384</v>
      </c>
      <c r="E165" s="182" t="s">
        <v>2904</v>
      </c>
      <c r="F165" s="183" t="s">
        <v>2905</v>
      </c>
      <c r="G165" s="184" t="s">
        <v>422</v>
      </c>
      <c r="H165" s="185">
        <v>13</v>
      </c>
      <c r="I165" s="186"/>
      <c r="J165" s="187">
        <f>ROUND(I165*H165,2)</f>
        <v>0</v>
      </c>
      <c r="K165" s="183" t="s">
        <v>19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2906</v>
      </c>
    </row>
    <row r="166" spans="1:65" s="2" customFormat="1" ht="19.5">
      <c r="A166" s="36"/>
      <c r="B166" s="37"/>
      <c r="C166" s="38"/>
      <c r="D166" s="196" t="s">
        <v>1198</v>
      </c>
      <c r="E166" s="38"/>
      <c r="F166" s="253" t="s">
        <v>1369</v>
      </c>
      <c r="G166" s="38"/>
      <c r="H166" s="38"/>
      <c r="I166" s="254"/>
      <c r="J166" s="38"/>
      <c r="K166" s="38"/>
      <c r="L166" s="41"/>
      <c r="M166" s="255"/>
      <c r="N166" s="25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1198</v>
      </c>
      <c r="AU166" s="19" t="s">
        <v>83</v>
      </c>
    </row>
    <row r="167" spans="1:65" s="2" customFormat="1" ht="24.2" customHeight="1">
      <c r="A167" s="36"/>
      <c r="B167" s="37"/>
      <c r="C167" s="181" t="s">
        <v>505</v>
      </c>
      <c r="D167" s="181" t="s">
        <v>384</v>
      </c>
      <c r="E167" s="182" t="s">
        <v>2907</v>
      </c>
      <c r="F167" s="183" t="s">
        <v>1367</v>
      </c>
      <c r="G167" s="184" t="s">
        <v>422</v>
      </c>
      <c r="H167" s="185">
        <v>29</v>
      </c>
      <c r="I167" s="186"/>
      <c r="J167" s="187">
        <f>ROUND(I167*H167,2)</f>
        <v>0</v>
      </c>
      <c r="K167" s="183" t="s">
        <v>19</v>
      </c>
      <c r="L167" s="41"/>
      <c r="M167" s="188" t="s">
        <v>19</v>
      </c>
      <c r="N167" s="189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2908</v>
      </c>
    </row>
    <row r="168" spans="1:65" s="2" customFormat="1" ht="19.5">
      <c r="A168" s="36"/>
      <c r="B168" s="37"/>
      <c r="C168" s="38"/>
      <c r="D168" s="196" t="s">
        <v>1198</v>
      </c>
      <c r="E168" s="38"/>
      <c r="F168" s="253" t="s">
        <v>1369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83</v>
      </c>
    </row>
    <row r="169" spans="1:65" s="2" customFormat="1" ht="24.2" customHeight="1">
      <c r="A169" s="36"/>
      <c r="B169" s="37"/>
      <c r="C169" s="181" t="s">
        <v>510</v>
      </c>
      <c r="D169" s="181" t="s">
        <v>384</v>
      </c>
      <c r="E169" s="182" t="s">
        <v>2909</v>
      </c>
      <c r="F169" s="183" t="s">
        <v>1371</v>
      </c>
      <c r="G169" s="184" t="s">
        <v>422</v>
      </c>
      <c r="H169" s="185">
        <v>12</v>
      </c>
      <c r="I169" s="186"/>
      <c r="J169" s="187">
        <f>ROUND(I169*H169,2)</f>
        <v>0</v>
      </c>
      <c r="K169" s="183" t="s">
        <v>19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2910</v>
      </c>
    </row>
    <row r="170" spans="1:65" s="2" customFormat="1" ht="19.5">
      <c r="A170" s="36"/>
      <c r="B170" s="37"/>
      <c r="C170" s="38"/>
      <c r="D170" s="196" t="s">
        <v>1198</v>
      </c>
      <c r="E170" s="38"/>
      <c r="F170" s="253" t="s">
        <v>1369</v>
      </c>
      <c r="G170" s="38"/>
      <c r="H170" s="38"/>
      <c r="I170" s="254"/>
      <c r="J170" s="38"/>
      <c r="K170" s="38"/>
      <c r="L170" s="41"/>
      <c r="M170" s="255"/>
      <c r="N170" s="25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1198</v>
      </c>
      <c r="AU170" s="19" t="s">
        <v>83</v>
      </c>
    </row>
    <row r="171" spans="1:65" s="12" customFormat="1" ht="25.9" customHeight="1">
      <c r="B171" s="165"/>
      <c r="C171" s="166"/>
      <c r="D171" s="167" t="s">
        <v>75</v>
      </c>
      <c r="E171" s="168" t="s">
        <v>823</v>
      </c>
      <c r="F171" s="168" t="s">
        <v>1373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SUM(P172:P188)</f>
        <v>0</v>
      </c>
      <c r="Q171" s="173"/>
      <c r="R171" s="174">
        <f>SUM(R172:R188)</f>
        <v>0</v>
      </c>
      <c r="S171" s="173"/>
      <c r="T171" s="175">
        <f>SUM(T172:T188)</f>
        <v>0</v>
      </c>
      <c r="AR171" s="176" t="s">
        <v>83</v>
      </c>
      <c r="AT171" s="177" t="s">
        <v>75</v>
      </c>
      <c r="AU171" s="177" t="s">
        <v>76</v>
      </c>
      <c r="AY171" s="176" t="s">
        <v>381</v>
      </c>
      <c r="BK171" s="178">
        <f>SUM(BK172:BK188)</f>
        <v>0</v>
      </c>
    </row>
    <row r="172" spans="1:65" s="2" customFormat="1" ht="33" customHeight="1">
      <c r="A172" s="36"/>
      <c r="B172" s="37"/>
      <c r="C172" s="181" t="s">
        <v>516</v>
      </c>
      <c r="D172" s="181" t="s">
        <v>384</v>
      </c>
      <c r="E172" s="182" t="s">
        <v>1374</v>
      </c>
      <c r="F172" s="183" t="s">
        <v>1375</v>
      </c>
      <c r="G172" s="184" t="s">
        <v>422</v>
      </c>
      <c r="H172" s="185">
        <v>42</v>
      </c>
      <c r="I172" s="186"/>
      <c r="J172" s="187">
        <f>ROUND(I172*H172,2)</f>
        <v>0</v>
      </c>
      <c r="K172" s="183" t="s">
        <v>1297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389</v>
      </c>
      <c r="BM172" s="192" t="s">
        <v>653</v>
      </c>
    </row>
    <row r="173" spans="1:65" s="2" customFormat="1" ht="19.5">
      <c r="A173" s="36"/>
      <c r="B173" s="37"/>
      <c r="C173" s="38"/>
      <c r="D173" s="196" t="s">
        <v>1198</v>
      </c>
      <c r="E173" s="38"/>
      <c r="F173" s="253" t="s">
        <v>1376</v>
      </c>
      <c r="G173" s="38"/>
      <c r="H173" s="38"/>
      <c r="I173" s="254"/>
      <c r="J173" s="38"/>
      <c r="K173" s="38"/>
      <c r="L173" s="41"/>
      <c r="M173" s="255"/>
      <c r="N173" s="256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1198</v>
      </c>
      <c r="AU173" s="19" t="s">
        <v>83</v>
      </c>
    </row>
    <row r="174" spans="1:65" s="14" customFormat="1">
      <c r="B174" s="205"/>
      <c r="C174" s="206"/>
      <c r="D174" s="196" t="s">
        <v>391</v>
      </c>
      <c r="E174" s="207" t="s">
        <v>19</v>
      </c>
      <c r="F174" s="208" t="s">
        <v>2911</v>
      </c>
      <c r="G174" s="206"/>
      <c r="H174" s="209">
        <v>42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83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1:65" s="15" customFormat="1">
      <c r="B175" s="216"/>
      <c r="C175" s="217"/>
      <c r="D175" s="196" t="s">
        <v>391</v>
      </c>
      <c r="E175" s="218" t="s">
        <v>19</v>
      </c>
      <c r="F175" s="219" t="s">
        <v>394</v>
      </c>
      <c r="G175" s="217"/>
      <c r="H175" s="220">
        <v>42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391</v>
      </c>
      <c r="AU175" s="226" t="s">
        <v>83</v>
      </c>
      <c r="AV175" s="15" t="s">
        <v>389</v>
      </c>
      <c r="AW175" s="15" t="s">
        <v>37</v>
      </c>
      <c r="AX175" s="15" t="s">
        <v>83</v>
      </c>
      <c r="AY175" s="226" t="s">
        <v>381</v>
      </c>
    </row>
    <row r="176" spans="1:65" s="2" customFormat="1" ht="33" customHeight="1">
      <c r="A176" s="36"/>
      <c r="B176" s="37"/>
      <c r="C176" s="181" t="s">
        <v>523</v>
      </c>
      <c r="D176" s="181" t="s">
        <v>384</v>
      </c>
      <c r="E176" s="182" t="s">
        <v>1377</v>
      </c>
      <c r="F176" s="183" t="s">
        <v>1378</v>
      </c>
      <c r="G176" s="184" t="s">
        <v>422</v>
      </c>
      <c r="H176" s="185">
        <v>12</v>
      </c>
      <c r="I176" s="186"/>
      <c r="J176" s="187">
        <f>ROUND(I176*H176,2)</f>
        <v>0</v>
      </c>
      <c r="K176" s="183" t="s">
        <v>1297</v>
      </c>
      <c r="L176" s="41"/>
      <c r="M176" s="188" t="s">
        <v>19</v>
      </c>
      <c r="N176" s="189" t="s">
        <v>47</v>
      </c>
      <c r="O176" s="6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83</v>
      </c>
      <c r="BK176" s="193">
        <f>ROUND(I176*H176,2)</f>
        <v>0</v>
      </c>
      <c r="BL176" s="19" t="s">
        <v>389</v>
      </c>
      <c r="BM176" s="192" t="s">
        <v>659</v>
      </c>
    </row>
    <row r="177" spans="1:65" s="2" customFormat="1" ht="19.5">
      <c r="A177" s="36"/>
      <c r="B177" s="37"/>
      <c r="C177" s="38"/>
      <c r="D177" s="196" t="s">
        <v>1198</v>
      </c>
      <c r="E177" s="38"/>
      <c r="F177" s="253" t="s">
        <v>1376</v>
      </c>
      <c r="G177" s="38"/>
      <c r="H177" s="38"/>
      <c r="I177" s="254"/>
      <c r="J177" s="38"/>
      <c r="K177" s="38"/>
      <c r="L177" s="41"/>
      <c r="M177" s="255"/>
      <c r="N177" s="256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1198</v>
      </c>
      <c r="AU177" s="19" t="s">
        <v>83</v>
      </c>
    </row>
    <row r="178" spans="1:65" s="2" customFormat="1" ht="37.9" customHeight="1">
      <c r="A178" s="36"/>
      <c r="B178" s="37"/>
      <c r="C178" s="181" t="s">
        <v>529</v>
      </c>
      <c r="D178" s="181" t="s">
        <v>384</v>
      </c>
      <c r="E178" s="182" t="s">
        <v>1379</v>
      </c>
      <c r="F178" s="183" t="s">
        <v>1380</v>
      </c>
      <c r="G178" s="184" t="s">
        <v>1381</v>
      </c>
      <c r="H178" s="185">
        <v>1</v>
      </c>
      <c r="I178" s="186"/>
      <c r="J178" s="187">
        <f>ROUND(I178*H178,2)</f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667</v>
      </c>
    </row>
    <row r="179" spans="1:65" s="2" customFormat="1" ht="19.5">
      <c r="A179" s="36"/>
      <c r="B179" s="37"/>
      <c r="C179" s="38"/>
      <c r="D179" s="196" t="s">
        <v>1198</v>
      </c>
      <c r="E179" s="38"/>
      <c r="F179" s="253" t="s">
        <v>1376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83</v>
      </c>
    </row>
    <row r="180" spans="1:65" s="2" customFormat="1" ht="21.75" customHeight="1">
      <c r="A180" s="36"/>
      <c r="B180" s="37"/>
      <c r="C180" s="181" t="s">
        <v>534</v>
      </c>
      <c r="D180" s="181" t="s">
        <v>384</v>
      </c>
      <c r="E180" s="182" t="s">
        <v>1382</v>
      </c>
      <c r="F180" s="183" t="s">
        <v>1383</v>
      </c>
      <c r="G180" s="184" t="s">
        <v>431</v>
      </c>
      <c r="H180" s="185">
        <v>6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674</v>
      </c>
    </row>
    <row r="181" spans="1:65" s="2" customFormat="1" ht="37.9" customHeight="1">
      <c r="A181" s="36"/>
      <c r="B181" s="37"/>
      <c r="C181" s="181" t="s">
        <v>540</v>
      </c>
      <c r="D181" s="181" t="s">
        <v>384</v>
      </c>
      <c r="E181" s="182" t="s">
        <v>2614</v>
      </c>
      <c r="F181" s="183" t="s">
        <v>2615</v>
      </c>
      <c r="G181" s="184" t="s">
        <v>431</v>
      </c>
      <c r="H181" s="185">
        <v>4</v>
      </c>
      <c r="I181" s="186"/>
      <c r="J181" s="187">
        <f>ROUND(I181*H181,2)</f>
        <v>0</v>
      </c>
      <c r="K181" s="183" t="s">
        <v>1297</v>
      </c>
      <c r="L181" s="41"/>
      <c r="M181" s="188" t="s">
        <v>19</v>
      </c>
      <c r="N181" s="189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83</v>
      </c>
      <c r="BK181" s="193">
        <f>ROUND(I181*H181,2)</f>
        <v>0</v>
      </c>
      <c r="BL181" s="19" t="s">
        <v>389</v>
      </c>
      <c r="BM181" s="192" t="s">
        <v>682</v>
      </c>
    </row>
    <row r="182" spans="1:65" s="2" customFormat="1" ht="29.25">
      <c r="A182" s="36"/>
      <c r="B182" s="37"/>
      <c r="C182" s="38"/>
      <c r="D182" s="196" t="s">
        <v>1198</v>
      </c>
      <c r="E182" s="38"/>
      <c r="F182" s="253" t="s">
        <v>1386</v>
      </c>
      <c r="G182" s="38"/>
      <c r="H182" s="38"/>
      <c r="I182" s="254"/>
      <c r="J182" s="38"/>
      <c r="K182" s="38"/>
      <c r="L182" s="41"/>
      <c r="M182" s="255"/>
      <c r="N182" s="256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1198</v>
      </c>
      <c r="AU182" s="19" t="s">
        <v>83</v>
      </c>
    </row>
    <row r="183" spans="1:65" s="2" customFormat="1" ht="37.9" customHeight="1">
      <c r="A183" s="36"/>
      <c r="B183" s="37"/>
      <c r="C183" s="181" t="s">
        <v>549</v>
      </c>
      <c r="D183" s="181" t="s">
        <v>384</v>
      </c>
      <c r="E183" s="182" t="s">
        <v>1384</v>
      </c>
      <c r="F183" s="183" t="s">
        <v>1385</v>
      </c>
      <c r="G183" s="184" t="s">
        <v>431</v>
      </c>
      <c r="H183" s="185">
        <v>2</v>
      </c>
      <c r="I183" s="186"/>
      <c r="J183" s="187">
        <f>ROUND(I183*H183,2)</f>
        <v>0</v>
      </c>
      <c r="K183" s="183" t="s">
        <v>1297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690</v>
      </c>
    </row>
    <row r="184" spans="1:65" s="2" customFormat="1" ht="29.25">
      <c r="A184" s="36"/>
      <c r="B184" s="37"/>
      <c r="C184" s="38"/>
      <c r="D184" s="196" t="s">
        <v>1198</v>
      </c>
      <c r="E184" s="38"/>
      <c r="F184" s="253" t="s">
        <v>1386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1198</v>
      </c>
      <c r="AU184" s="19" t="s">
        <v>83</v>
      </c>
    </row>
    <row r="185" spans="1:65" s="2" customFormat="1" ht="24.2" customHeight="1">
      <c r="A185" s="36"/>
      <c r="B185" s="37"/>
      <c r="C185" s="181" t="s">
        <v>556</v>
      </c>
      <c r="D185" s="181" t="s">
        <v>384</v>
      </c>
      <c r="E185" s="182" t="s">
        <v>1389</v>
      </c>
      <c r="F185" s="183" t="s">
        <v>6472</v>
      </c>
      <c r="G185" s="184" t="s">
        <v>607</v>
      </c>
      <c r="H185" s="185">
        <v>1</v>
      </c>
      <c r="I185" s="186"/>
      <c r="J185" s="187">
        <f>ROUND(I185*H185,2)</f>
        <v>0</v>
      </c>
      <c r="K185" s="183" t="s">
        <v>1390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701</v>
      </c>
    </row>
    <row r="186" spans="1:65" s="2" customFormat="1" ht="16.5" customHeight="1">
      <c r="A186" s="36"/>
      <c r="B186" s="37"/>
      <c r="C186" s="227" t="s">
        <v>561</v>
      </c>
      <c r="D186" s="227" t="s">
        <v>465</v>
      </c>
      <c r="E186" s="228" t="s">
        <v>1391</v>
      </c>
      <c r="F186" s="229" t="s">
        <v>1392</v>
      </c>
      <c r="G186" s="230" t="s">
        <v>431</v>
      </c>
      <c r="H186" s="231">
        <v>1</v>
      </c>
      <c r="I186" s="232"/>
      <c r="J186" s="233">
        <f>ROUND(I186*H186,2)</f>
        <v>0</v>
      </c>
      <c r="K186" s="229" t="s">
        <v>1297</v>
      </c>
      <c r="L186" s="234"/>
      <c r="M186" s="235" t="s">
        <v>19</v>
      </c>
      <c r="N186" s="236" t="s">
        <v>47</v>
      </c>
      <c r="O186" s="66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428</v>
      </c>
      <c r="AT186" s="192" t="s">
        <v>465</v>
      </c>
      <c r="AU186" s="192" t="s">
        <v>83</v>
      </c>
      <c r="AY186" s="19" t="s">
        <v>381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83</v>
      </c>
      <c r="BK186" s="193">
        <f>ROUND(I186*H186,2)</f>
        <v>0</v>
      </c>
      <c r="BL186" s="19" t="s">
        <v>389</v>
      </c>
      <c r="BM186" s="192" t="s">
        <v>710</v>
      </c>
    </row>
    <row r="187" spans="1:65" s="2" customFormat="1" ht="16.5" customHeight="1">
      <c r="A187" s="36"/>
      <c r="B187" s="37"/>
      <c r="C187" s="227" t="s">
        <v>468</v>
      </c>
      <c r="D187" s="227" t="s">
        <v>465</v>
      </c>
      <c r="E187" s="228" t="s">
        <v>1393</v>
      </c>
      <c r="F187" s="229" t="s">
        <v>1394</v>
      </c>
      <c r="G187" s="230" t="s">
        <v>431</v>
      </c>
      <c r="H187" s="231">
        <v>1</v>
      </c>
      <c r="I187" s="232"/>
      <c r="J187" s="233">
        <f>ROUND(I187*H187,2)</f>
        <v>0</v>
      </c>
      <c r="K187" s="229" t="s">
        <v>1297</v>
      </c>
      <c r="L187" s="234"/>
      <c r="M187" s="235" t="s">
        <v>19</v>
      </c>
      <c r="N187" s="236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428</v>
      </c>
      <c r="AT187" s="192" t="s">
        <v>465</v>
      </c>
      <c r="AU187" s="192" t="s">
        <v>83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722</v>
      </c>
    </row>
    <row r="188" spans="1:65" s="2" customFormat="1" ht="16.5" customHeight="1">
      <c r="A188" s="36"/>
      <c r="B188" s="37"/>
      <c r="C188" s="181" t="s">
        <v>571</v>
      </c>
      <c r="D188" s="181" t="s">
        <v>384</v>
      </c>
      <c r="E188" s="182" t="s">
        <v>1395</v>
      </c>
      <c r="F188" s="183" t="s">
        <v>1396</v>
      </c>
      <c r="G188" s="184" t="s">
        <v>607</v>
      </c>
      <c r="H188" s="185">
        <v>1</v>
      </c>
      <c r="I188" s="186"/>
      <c r="J188" s="187">
        <f>ROUND(I188*H188,2)</f>
        <v>0</v>
      </c>
      <c r="K188" s="183" t="s">
        <v>1390</v>
      </c>
      <c r="L188" s="41"/>
      <c r="M188" s="188" t="s">
        <v>19</v>
      </c>
      <c r="N188" s="189" t="s">
        <v>47</v>
      </c>
      <c r="O188" s="66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83</v>
      </c>
      <c r="BK188" s="193">
        <f>ROUND(I188*H188,2)</f>
        <v>0</v>
      </c>
      <c r="BL188" s="19" t="s">
        <v>389</v>
      </c>
      <c r="BM188" s="192" t="s">
        <v>730</v>
      </c>
    </row>
    <row r="189" spans="1:65" s="12" customFormat="1" ht="25.9" customHeight="1">
      <c r="B189" s="165"/>
      <c r="C189" s="166"/>
      <c r="D189" s="167" t="s">
        <v>75</v>
      </c>
      <c r="E189" s="168" t="s">
        <v>889</v>
      </c>
      <c r="F189" s="168" t="s">
        <v>1397</v>
      </c>
      <c r="G189" s="166"/>
      <c r="H189" s="166"/>
      <c r="I189" s="169"/>
      <c r="J189" s="170">
        <f>BK189</f>
        <v>0</v>
      </c>
      <c r="K189" s="166"/>
      <c r="L189" s="171"/>
      <c r="M189" s="172"/>
      <c r="N189" s="173"/>
      <c r="O189" s="173"/>
      <c r="P189" s="174">
        <f>SUM(P190:P191)</f>
        <v>0</v>
      </c>
      <c r="Q189" s="173"/>
      <c r="R189" s="174">
        <f>SUM(R190:R191)</f>
        <v>0</v>
      </c>
      <c r="S189" s="173"/>
      <c r="T189" s="175">
        <f>SUM(T190:T191)</f>
        <v>0</v>
      </c>
      <c r="AR189" s="176" t="s">
        <v>83</v>
      </c>
      <c r="AT189" s="177" t="s">
        <v>75</v>
      </c>
      <c r="AU189" s="177" t="s">
        <v>76</v>
      </c>
      <c r="AY189" s="176" t="s">
        <v>381</v>
      </c>
      <c r="BK189" s="178">
        <f>SUM(BK190:BK191)</f>
        <v>0</v>
      </c>
    </row>
    <row r="190" spans="1:65" s="2" customFormat="1" ht="24.2" customHeight="1">
      <c r="A190" s="36"/>
      <c r="B190" s="37"/>
      <c r="C190" s="181" t="s">
        <v>577</v>
      </c>
      <c r="D190" s="181" t="s">
        <v>384</v>
      </c>
      <c r="E190" s="182" t="s">
        <v>1398</v>
      </c>
      <c r="F190" s="183" t="s">
        <v>1399</v>
      </c>
      <c r="G190" s="184" t="s">
        <v>404</v>
      </c>
      <c r="H190" s="185">
        <v>30.664999999999999</v>
      </c>
      <c r="I190" s="186"/>
      <c r="J190" s="187">
        <f>ROUND(I190*H190,2)</f>
        <v>0</v>
      </c>
      <c r="K190" s="183" t="s">
        <v>1297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389</v>
      </c>
      <c r="BM190" s="192" t="s">
        <v>740</v>
      </c>
    </row>
    <row r="191" spans="1:65" s="2" customFormat="1" ht="39">
      <c r="A191" s="36"/>
      <c r="B191" s="37"/>
      <c r="C191" s="38"/>
      <c r="D191" s="196" t="s">
        <v>1198</v>
      </c>
      <c r="E191" s="38"/>
      <c r="F191" s="253" t="s">
        <v>2616</v>
      </c>
      <c r="G191" s="38"/>
      <c r="H191" s="38"/>
      <c r="I191" s="254"/>
      <c r="J191" s="38"/>
      <c r="K191" s="38"/>
      <c r="L191" s="41"/>
      <c r="M191" s="255"/>
      <c r="N191" s="256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1198</v>
      </c>
      <c r="AU191" s="19" t="s">
        <v>83</v>
      </c>
    </row>
    <row r="192" spans="1:65" s="12" customFormat="1" ht="25.9" customHeight="1">
      <c r="B192" s="165"/>
      <c r="C192" s="166"/>
      <c r="D192" s="167" t="s">
        <v>75</v>
      </c>
      <c r="E192" s="168" t="s">
        <v>1401</v>
      </c>
      <c r="F192" s="168" t="s">
        <v>1402</v>
      </c>
      <c r="G192" s="166"/>
      <c r="H192" s="166"/>
      <c r="I192" s="169"/>
      <c r="J192" s="170">
        <f>BK192</f>
        <v>0</v>
      </c>
      <c r="K192" s="166"/>
      <c r="L192" s="171"/>
      <c r="M192" s="172"/>
      <c r="N192" s="173"/>
      <c r="O192" s="173"/>
      <c r="P192" s="174">
        <f>SUM(P193:P228)</f>
        <v>0</v>
      </c>
      <c r="Q192" s="173"/>
      <c r="R192" s="174">
        <f>SUM(R193:R228)</f>
        <v>0</v>
      </c>
      <c r="S192" s="173"/>
      <c r="T192" s="175">
        <f>SUM(T193:T228)</f>
        <v>0</v>
      </c>
      <c r="AR192" s="176" t="s">
        <v>85</v>
      </c>
      <c r="AT192" s="177" t="s">
        <v>75</v>
      </c>
      <c r="AU192" s="177" t="s">
        <v>76</v>
      </c>
      <c r="AY192" s="176" t="s">
        <v>381</v>
      </c>
      <c r="BK192" s="178">
        <f>SUM(BK193:BK228)</f>
        <v>0</v>
      </c>
    </row>
    <row r="193" spans="1:65" s="2" customFormat="1" ht="24.2" customHeight="1">
      <c r="A193" s="36"/>
      <c r="B193" s="37"/>
      <c r="C193" s="181" t="s">
        <v>582</v>
      </c>
      <c r="D193" s="181" t="s">
        <v>384</v>
      </c>
      <c r="E193" s="182" t="s">
        <v>1405</v>
      </c>
      <c r="F193" s="183" t="s">
        <v>1406</v>
      </c>
      <c r="G193" s="184" t="s">
        <v>422</v>
      </c>
      <c r="H193" s="185">
        <v>9</v>
      </c>
      <c r="I193" s="186"/>
      <c r="J193" s="187">
        <f>ROUND(I193*H193,2)</f>
        <v>0</v>
      </c>
      <c r="K193" s="183" t="s">
        <v>1297</v>
      </c>
      <c r="L193" s="41"/>
      <c r="M193" s="188" t="s">
        <v>19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454</v>
      </c>
      <c r="AT193" s="192" t="s">
        <v>384</v>
      </c>
      <c r="AU193" s="192" t="s">
        <v>83</v>
      </c>
      <c r="AY193" s="19" t="s">
        <v>381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83</v>
      </c>
      <c r="BK193" s="193">
        <f>ROUND(I193*H193,2)</f>
        <v>0</v>
      </c>
      <c r="BL193" s="19" t="s">
        <v>454</v>
      </c>
      <c r="BM193" s="192" t="s">
        <v>751</v>
      </c>
    </row>
    <row r="194" spans="1:65" s="2" customFormat="1" ht="29.25">
      <c r="A194" s="36"/>
      <c r="B194" s="37"/>
      <c r="C194" s="38"/>
      <c r="D194" s="196" t="s">
        <v>1198</v>
      </c>
      <c r="E194" s="38"/>
      <c r="F194" s="253" t="s">
        <v>1407</v>
      </c>
      <c r="G194" s="38"/>
      <c r="H194" s="38"/>
      <c r="I194" s="254"/>
      <c r="J194" s="38"/>
      <c r="K194" s="38"/>
      <c r="L194" s="41"/>
      <c r="M194" s="255"/>
      <c r="N194" s="256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1198</v>
      </c>
      <c r="AU194" s="19" t="s">
        <v>83</v>
      </c>
    </row>
    <row r="195" spans="1:65" s="2" customFormat="1" ht="24.2" customHeight="1">
      <c r="A195" s="36"/>
      <c r="B195" s="37"/>
      <c r="C195" s="181" t="s">
        <v>587</v>
      </c>
      <c r="D195" s="181" t="s">
        <v>384</v>
      </c>
      <c r="E195" s="182" t="s">
        <v>1408</v>
      </c>
      <c r="F195" s="183" t="s">
        <v>1409</v>
      </c>
      <c r="G195" s="184" t="s">
        <v>422</v>
      </c>
      <c r="H195" s="185">
        <v>3</v>
      </c>
      <c r="I195" s="186"/>
      <c r="J195" s="187">
        <f>ROUND(I195*H195,2)</f>
        <v>0</v>
      </c>
      <c r="K195" s="183" t="s">
        <v>1297</v>
      </c>
      <c r="L195" s="41"/>
      <c r="M195" s="188" t="s">
        <v>19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454</v>
      </c>
      <c r="AT195" s="192" t="s">
        <v>384</v>
      </c>
      <c r="AU195" s="192" t="s">
        <v>83</v>
      </c>
      <c r="AY195" s="19" t="s">
        <v>381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83</v>
      </c>
      <c r="BK195" s="193">
        <f>ROUND(I195*H195,2)</f>
        <v>0</v>
      </c>
      <c r="BL195" s="19" t="s">
        <v>454</v>
      </c>
      <c r="BM195" s="192" t="s">
        <v>762</v>
      </c>
    </row>
    <row r="196" spans="1:65" s="2" customFormat="1" ht="29.25">
      <c r="A196" s="36"/>
      <c r="B196" s="37"/>
      <c r="C196" s="38"/>
      <c r="D196" s="196" t="s">
        <v>1198</v>
      </c>
      <c r="E196" s="38"/>
      <c r="F196" s="253" t="s">
        <v>1407</v>
      </c>
      <c r="G196" s="38"/>
      <c r="H196" s="38"/>
      <c r="I196" s="254"/>
      <c r="J196" s="38"/>
      <c r="K196" s="38"/>
      <c r="L196" s="41"/>
      <c r="M196" s="255"/>
      <c r="N196" s="256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1198</v>
      </c>
      <c r="AU196" s="19" t="s">
        <v>83</v>
      </c>
    </row>
    <row r="197" spans="1:65" s="2" customFormat="1" ht="24.2" customHeight="1">
      <c r="A197" s="36"/>
      <c r="B197" s="37"/>
      <c r="C197" s="181" t="s">
        <v>593</v>
      </c>
      <c r="D197" s="181" t="s">
        <v>384</v>
      </c>
      <c r="E197" s="182" t="s">
        <v>1410</v>
      </c>
      <c r="F197" s="183" t="s">
        <v>1411</v>
      </c>
      <c r="G197" s="184" t="s">
        <v>422</v>
      </c>
      <c r="H197" s="185">
        <v>2</v>
      </c>
      <c r="I197" s="186"/>
      <c r="J197" s="187">
        <f>ROUND(I197*H197,2)</f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773</v>
      </c>
    </row>
    <row r="198" spans="1:65" s="2" customFormat="1" ht="29.25">
      <c r="A198" s="36"/>
      <c r="B198" s="37"/>
      <c r="C198" s="38"/>
      <c r="D198" s="196" t="s">
        <v>1198</v>
      </c>
      <c r="E198" s="38"/>
      <c r="F198" s="253" t="s">
        <v>1407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24.2" customHeight="1">
      <c r="A199" s="36"/>
      <c r="B199" s="37"/>
      <c r="C199" s="181" t="s">
        <v>598</v>
      </c>
      <c r="D199" s="181" t="s">
        <v>384</v>
      </c>
      <c r="E199" s="182" t="s">
        <v>1412</v>
      </c>
      <c r="F199" s="183" t="s">
        <v>1413</v>
      </c>
      <c r="G199" s="184" t="s">
        <v>422</v>
      </c>
      <c r="H199" s="185">
        <v>1</v>
      </c>
      <c r="I199" s="186"/>
      <c r="J199" s="187">
        <f>ROUND(I199*H199,2)</f>
        <v>0</v>
      </c>
      <c r="K199" s="183" t="s">
        <v>1297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454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454</v>
      </c>
      <c r="BM199" s="192" t="s">
        <v>786</v>
      </c>
    </row>
    <row r="200" spans="1:65" s="2" customFormat="1" ht="29.25">
      <c r="A200" s="36"/>
      <c r="B200" s="37"/>
      <c r="C200" s="38"/>
      <c r="D200" s="196" t="s">
        <v>1198</v>
      </c>
      <c r="E200" s="38"/>
      <c r="F200" s="253" t="s">
        <v>1407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1198</v>
      </c>
      <c r="AU200" s="19" t="s">
        <v>83</v>
      </c>
    </row>
    <row r="201" spans="1:65" s="2" customFormat="1" ht="24.2" customHeight="1">
      <c r="A201" s="36"/>
      <c r="B201" s="37"/>
      <c r="C201" s="181" t="s">
        <v>604</v>
      </c>
      <c r="D201" s="181" t="s">
        <v>384</v>
      </c>
      <c r="E201" s="182" t="s">
        <v>1414</v>
      </c>
      <c r="F201" s="183" t="s">
        <v>1415</v>
      </c>
      <c r="G201" s="184" t="s">
        <v>422</v>
      </c>
      <c r="H201" s="185">
        <v>2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797</v>
      </c>
    </row>
    <row r="202" spans="1:65" s="2" customFormat="1" ht="48.75">
      <c r="A202" s="36"/>
      <c r="B202" s="37"/>
      <c r="C202" s="38"/>
      <c r="D202" s="196" t="s">
        <v>1198</v>
      </c>
      <c r="E202" s="38"/>
      <c r="F202" s="253" t="s">
        <v>1416</v>
      </c>
      <c r="G202" s="38"/>
      <c r="H202" s="38"/>
      <c r="I202" s="254"/>
      <c r="J202" s="38"/>
      <c r="K202" s="38"/>
      <c r="L202" s="41"/>
      <c r="M202" s="255"/>
      <c r="N202" s="25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1198</v>
      </c>
      <c r="AU202" s="19" t="s">
        <v>83</v>
      </c>
    </row>
    <row r="203" spans="1:65" s="2" customFormat="1" ht="24.2" customHeight="1">
      <c r="A203" s="36"/>
      <c r="B203" s="37"/>
      <c r="C203" s="181" t="s">
        <v>609</v>
      </c>
      <c r="D203" s="181" t="s">
        <v>384</v>
      </c>
      <c r="E203" s="182" t="s">
        <v>1417</v>
      </c>
      <c r="F203" s="183" t="s">
        <v>1418</v>
      </c>
      <c r="G203" s="184" t="s">
        <v>422</v>
      </c>
      <c r="H203" s="185">
        <v>9</v>
      </c>
      <c r="I203" s="186"/>
      <c r="J203" s="187">
        <f>ROUND(I203*H203,2)</f>
        <v>0</v>
      </c>
      <c r="K203" s="183" t="s">
        <v>1297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808</v>
      </c>
    </row>
    <row r="204" spans="1:65" s="2" customFormat="1" ht="48.75">
      <c r="A204" s="36"/>
      <c r="B204" s="37"/>
      <c r="C204" s="38"/>
      <c r="D204" s="196" t="s">
        <v>1198</v>
      </c>
      <c r="E204" s="38"/>
      <c r="F204" s="253" t="s">
        <v>1416</v>
      </c>
      <c r="G204" s="38"/>
      <c r="H204" s="38"/>
      <c r="I204" s="254"/>
      <c r="J204" s="38"/>
      <c r="K204" s="38"/>
      <c r="L204" s="41"/>
      <c r="M204" s="255"/>
      <c r="N204" s="256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1198</v>
      </c>
      <c r="AU204" s="19" t="s">
        <v>83</v>
      </c>
    </row>
    <row r="205" spans="1:65" s="2" customFormat="1" ht="33" customHeight="1">
      <c r="A205" s="36"/>
      <c r="B205" s="37"/>
      <c r="C205" s="181" t="s">
        <v>612</v>
      </c>
      <c r="D205" s="181" t="s">
        <v>384</v>
      </c>
      <c r="E205" s="182" t="s">
        <v>2912</v>
      </c>
      <c r="F205" s="183" t="s">
        <v>2913</v>
      </c>
      <c r="G205" s="184" t="s">
        <v>422</v>
      </c>
      <c r="H205" s="185">
        <v>16</v>
      </c>
      <c r="I205" s="186"/>
      <c r="J205" s="187">
        <f>ROUND(I205*H205,2)</f>
        <v>0</v>
      </c>
      <c r="K205" s="183" t="s">
        <v>1297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817</v>
      </c>
    </row>
    <row r="206" spans="1:65" s="2" customFormat="1" ht="29.25">
      <c r="A206" s="36"/>
      <c r="B206" s="37"/>
      <c r="C206" s="38"/>
      <c r="D206" s="196" t="s">
        <v>1198</v>
      </c>
      <c r="E206" s="38"/>
      <c r="F206" s="253" t="s">
        <v>1407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1198</v>
      </c>
      <c r="AU206" s="19" t="s">
        <v>83</v>
      </c>
    </row>
    <row r="207" spans="1:65" s="2" customFormat="1" ht="33" customHeight="1">
      <c r="A207" s="36"/>
      <c r="B207" s="37"/>
      <c r="C207" s="181" t="s">
        <v>615</v>
      </c>
      <c r="D207" s="181" t="s">
        <v>384</v>
      </c>
      <c r="E207" s="182" t="s">
        <v>2914</v>
      </c>
      <c r="F207" s="183" t="s">
        <v>2915</v>
      </c>
      <c r="G207" s="184" t="s">
        <v>422</v>
      </c>
      <c r="H207" s="185">
        <v>8</v>
      </c>
      <c r="I207" s="186"/>
      <c r="J207" s="187">
        <f>ROUND(I207*H207,2)</f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829</v>
      </c>
    </row>
    <row r="208" spans="1:65" s="2" customFormat="1" ht="29.25">
      <c r="A208" s="36"/>
      <c r="B208" s="37"/>
      <c r="C208" s="38"/>
      <c r="D208" s="196" t="s">
        <v>1198</v>
      </c>
      <c r="E208" s="38"/>
      <c r="F208" s="253" t="s">
        <v>1407</v>
      </c>
      <c r="G208" s="38"/>
      <c r="H208" s="38"/>
      <c r="I208" s="254"/>
      <c r="J208" s="38"/>
      <c r="K208" s="38"/>
      <c r="L208" s="41"/>
      <c r="M208" s="255"/>
      <c r="N208" s="256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1198</v>
      </c>
      <c r="AU208" s="19" t="s">
        <v>83</v>
      </c>
    </row>
    <row r="209" spans="1:65" s="2" customFormat="1" ht="24.2" customHeight="1">
      <c r="A209" s="36"/>
      <c r="B209" s="37"/>
      <c r="C209" s="181" t="s">
        <v>619</v>
      </c>
      <c r="D209" s="181" t="s">
        <v>384</v>
      </c>
      <c r="E209" s="182" t="s">
        <v>1421</v>
      </c>
      <c r="F209" s="183" t="s">
        <v>1422</v>
      </c>
      <c r="G209" s="184" t="s">
        <v>431</v>
      </c>
      <c r="H209" s="185">
        <v>3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454</v>
      </c>
      <c r="BM209" s="192" t="s">
        <v>845</v>
      </c>
    </row>
    <row r="210" spans="1:65" s="2" customFormat="1" ht="19.5">
      <c r="A210" s="36"/>
      <c r="B210" s="37"/>
      <c r="C210" s="38"/>
      <c r="D210" s="196" t="s">
        <v>1198</v>
      </c>
      <c r="E210" s="38"/>
      <c r="F210" s="253" t="s">
        <v>1423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2" customFormat="1" ht="24.2" customHeight="1">
      <c r="A211" s="36"/>
      <c r="B211" s="37"/>
      <c r="C211" s="181" t="s">
        <v>622</v>
      </c>
      <c r="D211" s="181" t="s">
        <v>384</v>
      </c>
      <c r="E211" s="182" t="s">
        <v>1424</v>
      </c>
      <c r="F211" s="183" t="s">
        <v>1425</v>
      </c>
      <c r="G211" s="184" t="s">
        <v>431</v>
      </c>
      <c r="H211" s="185">
        <v>4</v>
      </c>
      <c r="I211" s="186"/>
      <c r="J211" s="187">
        <f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454</v>
      </c>
      <c r="BM211" s="192" t="s">
        <v>855</v>
      </c>
    </row>
    <row r="212" spans="1:65" s="2" customFormat="1" ht="19.5">
      <c r="A212" s="36"/>
      <c r="B212" s="37"/>
      <c r="C212" s="38"/>
      <c r="D212" s="196" t="s">
        <v>1198</v>
      </c>
      <c r="E212" s="38"/>
      <c r="F212" s="253" t="s">
        <v>1423</v>
      </c>
      <c r="G212" s="38"/>
      <c r="H212" s="38"/>
      <c r="I212" s="254"/>
      <c r="J212" s="38"/>
      <c r="K212" s="38"/>
      <c r="L212" s="41"/>
      <c r="M212" s="255"/>
      <c r="N212" s="25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1198</v>
      </c>
      <c r="AU212" s="19" t="s">
        <v>83</v>
      </c>
    </row>
    <row r="213" spans="1:65" s="2" customFormat="1" ht="24.2" customHeight="1">
      <c r="A213" s="36"/>
      <c r="B213" s="37"/>
      <c r="C213" s="181" t="s">
        <v>625</v>
      </c>
      <c r="D213" s="181" t="s">
        <v>384</v>
      </c>
      <c r="E213" s="182" t="s">
        <v>1426</v>
      </c>
      <c r="F213" s="183" t="s">
        <v>1427</v>
      </c>
      <c r="G213" s="184" t="s">
        <v>431</v>
      </c>
      <c r="H213" s="185">
        <v>2</v>
      </c>
      <c r="I213" s="186"/>
      <c r="J213" s="187">
        <f>ROUND(I213*H213,2)</f>
        <v>0</v>
      </c>
      <c r="K213" s="183" t="s">
        <v>1297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83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866</v>
      </c>
    </row>
    <row r="214" spans="1:65" s="2" customFormat="1" ht="19.5">
      <c r="A214" s="36"/>
      <c r="B214" s="37"/>
      <c r="C214" s="38"/>
      <c r="D214" s="196" t="s">
        <v>1198</v>
      </c>
      <c r="E214" s="38"/>
      <c r="F214" s="253" t="s">
        <v>1423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1198</v>
      </c>
      <c r="AU214" s="19" t="s">
        <v>83</v>
      </c>
    </row>
    <row r="215" spans="1:65" s="2" customFormat="1" ht="49.15" customHeight="1">
      <c r="A215" s="36"/>
      <c r="B215" s="37"/>
      <c r="C215" s="181" t="s">
        <v>628</v>
      </c>
      <c r="D215" s="181" t="s">
        <v>384</v>
      </c>
      <c r="E215" s="182" t="s">
        <v>1428</v>
      </c>
      <c r="F215" s="183" t="s">
        <v>1429</v>
      </c>
      <c r="G215" s="184" t="s">
        <v>431</v>
      </c>
      <c r="H215" s="185">
        <v>1</v>
      </c>
      <c r="I215" s="186"/>
      <c r="J215" s="187">
        <f>ROUND(I215*H215,2)</f>
        <v>0</v>
      </c>
      <c r="K215" s="183" t="s">
        <v>1297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454</v>
      </c>
      <c r="BM215" s="192" t="s">
        <v>883</v>
      </c>
    </row>
    <row r="216" spans="1:65" s="2" customFormat="1" ht="24.2" customHeight="1">
      <c r="A216" s="36"/>
      <c r="B216" s="37"/>
      <c r="C216" s="181" t="s">
        <v>631</v>
      </c>
      <c r="D216" s="181" t="s">
        <v>384</v>
      </c>
      <c r="E216" s="182" t="s">
        <v>2916</v>
      </c>
      <c r="F216" s="183" t="s">
        <v>2917</v>
      </c>
      <c r="G216" s="184" t="s">
        <v>431</v>
      </c>
      <c r="H216" s="185">
        <v>1</v>
      </c>
      <c r="I216" s="186"/>
      <c r="J216" s="187">
        <f>ROUND(I216*H216,2)</f>
        <v>0</v>
      </c>
      <c r="K216" s="183" t="s">
        <v>1297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83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454</v>
      </c>
      <c r="BM216" s="192" t="s">
        <v>895</v>
      </c>
    </row>
    <row r="217" spans="1:65" s="2" customFormat="1" ht="24.2" customHeight="1">
      <c r="A217" s="36"/>
      <c r="B217" s="37"/>
      <c r="C217" s="181" t="s">
        <v>634</v>
      </c>
      <c r="D217" s="181" t="s">
        <v>384</v>
      </c>
      <c r="E217" s="182" t="s">
        <v>1432</v>
      </c>
      <c r="F217" s="183" t="s">
        <v>1433</v>
      </c>
      <c r="G217" s="184" t="s">
        <v>422</v>
      </c>
      <c r="H217" s="185">
        <v>26</v>
      </c>
      <c r="I217" s="186"/>
      <c r="J217" s="187">
        <f>ROUND(I217*H217,2)</f>
        <v>0</v>
      </c>
      <c r="K217" s="183" t="s">
        <v>1297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83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454</v>
      </c>
      <c r="BM217" s="192" t="s">
        <v>906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2918</v>
      </c>
      <c r="G218" s="206"/>
      <c r="H218" s="209">
        <v>26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83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1:65" s="15" customFormat="1">
      <c r="B219" s="216"/>
      <c r="C219" s="217"/>
      <c r="D219" s="196" t="s">
        <v>391</v>
      </c>
      <c r="E219" s="218" t="s">
        <v>19</v>
      </c>
      <c r="F219" s="219" t="s">
        <v>394</v>
      </c>
      <c r="G219" s="217"/>
      <c r="H219" s="220">
        <v>26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391</v>
      </c>
      <c r="AU219" s="226" t="s">
        <v>83</v>
      </c>
      <c r="AV219" s="15" t="s">
        <v>389</v>
      </c>
      <c r="AW219" s="15" t="s">
        <v>37</v>
      </c>
      <c r="AX219" s="15" t="s">
        <v>83</v>
      </c>
      <c r="AY219" s="226" t="s">
        <v>381</v>
      </c>
    </row>
    <row r="220" spans="1:65" s="2" customFormat="1" ht="16.5" customHeight="1">
      <c r="A220" s="36"/>
      <c r="B220" s="37"/>
      <c r="C220" s="181" t="s">
        <v>637</v>
      </c>
      <c r="D220" s="181" t="s">
        <v>384</v>
      </c>
      <c r="E220" s="182" t="s">
        <v>1435</v>
      </c>
      <c r="F220" s="183" t="s">
        <v>1436</v>
      </c>
      <c r="G220" s="184" t="s">
        <v>431</v>
      </c>
      <c r="H220" s="185">
        <v>1</v>
      </c>
      <c r="I220" s="186"/>
      <c r="J220" s="187">
        <f>ROUND(I220*H220,2)</f>
        <v>0</v>
      </c>
      <c r="K220" s="183" t="s">
        <v>1297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922</v>
      </c>
    </row>
    <row r="221" spans="1:65" s="2" customFormat="1" ht="19.5">
      <c r="A221" s="36"/>
      <c r="B221" s="37"/>
      <c r="C221" s="38"/>
      <c r="D221" s="196" t="s">
        <v>1198</v>
      </c>
      <c r="E221" s="38"/>
      <c r="F221" s="253" t="s">
        <v>1437</v>
      </c>
      <c r="G221" s="38"/>
      <c r="H221" s="38"/>
      <c r="I221" s="254"/>
      <c r="J221" s="38"/>
      <c r="K221" s="38"/>
      <c r="L221" s="41"/>
      <c r="M221" s="255"/>
      <c r="N221" s="256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1198</v>
      </c>
      <c r="AU221" s="19" t="s">
        <v>83</v>
      </c>
    </row>
    <row r="222" spans="1:65" s="2" customFormat="1" ht="21.75" customHeight="1">
      <c r="A222" s="36"/>
      <c r="B222" s="37"/>
      <c r="C222" s="181" t="s">
        <v>640</v>
      </c>
      <c r="D222" s="181" t="s">
        <v>384</v>
      </c>
      <c r="E222" s="182" t="s">
        <v>2919</v>
      </c>
      <c r="F222" s="183" t="s">
        <v>2920</v>
      </c>
      <c r="G222" s="184" t="s">
        <v>431</v>
      </c>
      <c r="H222" s="185">
        <v>2</v>
      </c>
      <c r="I222" s="186"/>
      <c r="J222" s="187">
        <f t="shared" ref="J222:J227" si="0">ROUND(I222*H222,2)</f>
        <v>0</v>
      </c>
      <c r="K222" s="183" t="s">
        <v>1297</v>
      </c>
      <c r="L222" s="41"/>
      <c r="M222" s="188" t="s">
        <v>19</v>
      </c>
      <c r="N222" s="189" t="s">
        <v>47</v>
      </c>
      <c r="O222" s="66"/>
      <c r="P222" s="190">
        <f t="shared" ref="P222:P227" si="1">O222*H222</f>
        <v>0</v>
      </c>
      <c r="Q222" s="190">
        <v>0</v>
      </c>
      <c r="R222" s="190">
        <f t="shared" ref="R222:R227" si="2">Q222*H222</f>
        <v>0</v>
      </c>
      <c r="S222" s="190">
        <v>0</v>
      </c>
      <c r="T222" s="191">
        <f t="shared" ref="T222:T227" si="3"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454</v>
      </c>
      <c r="AT222" s="192" t="s">
        <v>384</v>
      </c>
      <c r="AU222" s="192" t="s">
        <v>83</v>
      </c>
      <c r="AY222" s="19" t="s">
        <v>381</v>
      </c>
      <c r="BE222" s="193">
        <f t="shared" ref="BE222:BE227" si="4">IF(N222="základní",J222,0)</f>
        <v>0</v>
      </c>
      <c r="BF222" s="193">
        <f t="shared" ref="BF222:BF227" si="5">IF(N222="snížená",J222,0)</f>
        <v>0</v>
      </c>
      <c r="BG222" s="193">
        <f t="shared" ref="BG222:BG227" si="6">IF(N222="zákl. přenesená",J222,0)</f>
        <v>0</v>
      </c>
      <c r="BH222" s="193">
        <f t="shared" ref="BH222:BH227" si="7">IF(N222="sníž. přenesená",J222,0)</f>
        <v>0</v>
      </c>
      <c r="BI222" s="193">
        <f t="shared" ref="BI222:BI227" si="8">IF(N222="nulová",J222,0)</f>
        <v>0</v>
      </c>
      <c r="BJ222" s="19" t="s">
        <v>83</v>
      </c>
      <c r="BK222" s="193">
        <f t="shared" ref="BK222:BK227" si="9">ROUND(I222*H222,2)</f>
        <v>0</v>
      </c>
      <c r="BL222" s="19" t="s">
        <v>454</v>
      </c>
      <c r="BM222" s="192" t="s">
        <v>930</v>
      </c>
    </row>
    <row r="223" spans="1:65" s="2" customFormat="1" ht="16.5" customHeight="1">
      <c r="A223" s="36"/>
      <c r="B223" s="37"/>
      <c r="C223" s="227" t="s">
        <v>644</v>
      </c>
      <c r="D223" s="227" t="s">
        <v>465</v>
      </c>
      <c r="E223" s="228" t="s">
        <v>2921</v>
      </c>
      <c r="F223" s="229" t="s">
        <v>2922</v>
      </c>
      <c r="G223" s="230" t="s">
        <v>431</v>
      </c>
      <c r="H223" s="231">
        <v>1</v>
      </c>
      <c r="I223" s="232"/>
      <c r="J223" s="233">
        <f t="shared" si="0"/>
        <v>0</v>
      </c>
      <c r="K223" s="229" t="s">
        <v>1297</v>
      </c>
      <c r="L223" s="234"/>
      <c r="M223" s="235" t="s">
        <v>19</v>
      </c>
      <c r="N223" s="236" t="s">
        <v>47</v>
      </c>
      <c r="O223" s="66"/>
      <c r="P223" s="190">
        <f t="shared" si="1"/>
        <v>0</v>
      </c>
      <c r="Q223" s="190">
        <v>0</v>
      </c>
      <c r="R223" s="190">
        <f t="shared" si="2"/>
        <v>0</v>
      </c>
      <c r="S223" s="190">
        <v>0</v>
      </c>
      <c r="T223" s="191">
        <f t="shared" si="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468</v>
      </c>
      <c r="AT223" s="192" t="s">
        <v>465</v>
      </c>
      <c r="AU223" s="192" t="s">
        <v>83</v>
      </c>
      <c r="AY223" s="19" t="s">
        <v>381</v>
      </c>
      <c r="BE223" s="193">
        <f t="shared" si="4"/>
        <v>0</v>
      </c>
      <c r="BF223" s="193">
        <f t="shared" si="5"/>
        <v>0</v>
      </c>
      <c r="BG223" s="193">
        <f t="shared" si="6"/>
        <v>0</v>
      </c>
      <c r="BH223" s="193">
        <f t="shared" si="7"/>
        <v>0</v>
      </c>
      <c r="BI223" s="193">
        <f t="shared" si="8"/>
        <v>0</v>
      </c>
      <c r="BJ223" s="19" t="s">
        <v>83</v>
      </c>
      <c r="BK223" s="193">
        <f t="shared" si="9"/>
        <v>0</v>
      </c>
      <c r="BL223" s="19" t="s">
        <v>454</v>
      </c>
      <c r="BM223" s="192" t="s">
        <v>938</v>
      </c>
    </row>
    <row r="224" spans="1:65" s="2" customFormat="1" ht="16.5" customHeight="1">
      <c r="A224" s="36"/>
      <c r="B224" s="37"/>
      <c r="C224" s="227" t="s">
        <v>647</v>
      </c>
      <c r="D224" s="227" t="s">
        <v>465</v>
      </c>
      <c r="E224" s="228" t="s">
        <v>1448</v>
      </c>
      <c r="F224" s="229" t="s">
        <v>1449</v>
      </c>
      <c r="G224" s="230" t="s">
        <v>431</v>
      </c>
      <c r="H224" s="231">
        <v>1</v>
      </c>
      <c r="I224" s="232"/>
      <c r="J224" s="233">
        <f t="shared" si="0"/>
        <v>0</v>
      </c>
      <c r="K224" s="229" t="s">
        <v>1297</v>
      </c>
      <c r="L224" s="234"/>
      <c r="M224" s="235" t="s">
        <v>19</v>
      </c>
      <c r="N224" s="236" t="s">
        <v>47</v>
      </c>
      <c r="O224" s="66"/>
      <c r="P224" s="190">
        <f t="shared" si="1"/>
        <v>0</v>
      </c>
      <c r="Q224" s="190">
        <v>0</v>
      </c>
      <c r="R224" s="190">
        <f t="shared" si="2"/>
        <v>0</v>
      </c>
      <c r="S224" s="190">
        <v>0</v>
      </c>
      <c r="T224" s="191">
        <f t="shared" si="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468</v>
      </c>
      <c r="AT224" s="192" t="s">
        <v>465</v>
      </c>
      <c r="AU224" s="192" t="s">
        <v>83</v>
      </c>
      <c r="AY224" s="19" t="s">
        <v>381</v>
      </c>
      <c r="BE224" s="193">
        <f t="shared" si="4"/>
        <v>0</v>
      </c>
      <c r="BF224" s="193">
        <f t="shared" si="5"/>
        <v>0</v>
      </c>
      <c r="BG224" s="193">
        <f t="shared" si="6"/>
        <v>0</v>
      </c>
      <c r="BH224" s="193">
        <f t="shared" si="7"/>
        <v>0</v>
      </c>
      <c r="BI224" s="193">
        <f t="shared" si="8"/>
        <v>0</v>
      </c>
      <c r="BJ224" s="19" t="s">
        <v>83</v>
      </c>
      <c r="BK224" s="193">
        <f t="shared" si="9"/>
        <v>0</v>
      </c>
      <c r="BL224" s="19" t="s">
        <v>454</v>
      </c>
      <c r="BM224" s="192" t="s">
        <v>945</v>
      </c>
    </row>
    <row r="225" spans="1:65" s="2" customFormat="1" ht="37.9" customHeight="1">
      <c r="A225" s="36"/>
      <c r="B225" s="37"/>
      <c r="C225" s="227" t="s">
        <v>650</v>
      </c>
      <c r="D225" s="227" t="s">
        <v>465</v>
      </c>
      <c r="E225" s="228" t="s">
        <v>2923</v>
      </c>
      <c r="F225" s="229" t="s">
        <v>2924</v>
      </c>
      <c r="G225" s="230" t="s">
        <v>431</v>
      </c>
      <c r="H225" s="231">
        <v>1</v>
      </c>
      <c r="I225" s="232"/>
      <c r="J225" s="233">
        <f t="shared" si="0"/>
        <v>0</v>
      </c>
      <c r="K225" s="229" t="s">
        <v>1297</v>
      </c>
      <c r="L225" s="234"/>
      <c r="M225" s="235" t="s">
        <v>19</v>
      </c>
      <c r="N225" s="236" t="s">
        <v>47</v>
      </c>
      <c r="O225" s="66"/>
      <c r="P225" s="190">
        <f t="shared" si="1"/>
        <v>0</v>
      </c>
      <c r="Q225" s="190">
        <v>0</v>
      </c>
      <c r="R225" s="190">
        <f t="shared" si="2"/>
        <v>0</v>
      </c>
      <c r="S225" s="190">
        <v>0</v>
      </c>
      <c r="T225" s="191">
        <f t="shared" si="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468</v>
      </c>
      <c r="AT225" s="192" t="s">
        <v>465</v>
      </c>
      <c r="AU225" s="192" t="s">
        <v>83</v>
      </c>
      <c r="AY225" s="19" t="s">
        <v>381</v>
      </c>
      <c r="BE225" s="193">
        <f t="shared" si="4"/>
        <v>0</v>
      </c>
      <c r="BF225" s="193">
        <f t="shared" si="5"/>
        <v>0</v>
      </c>
      <c r="BG225" s="193">
        <f t="shared" si="6"/>
        <v>0</v>
      </c>
      <c r="BH225" s="193">
        <f t="shared" si="7"/>
        <v>0</v>
      </c>
      <c r="BI225" s="193">
        <f t="shared" si="8"/>
        <v>0</v>
      </c>
      <c r="BJ225" s="19" t="s">
        <v>83</v>
      </c>
      <c r="BK225" s="193">
        <f t="shared" si="9"/>
        <v>0</v>
      </c>
      <c r="BL225" s="19" t="s">
        <v>454</v>
      </c>
      <c r="BM225" s="192" t="s">
        <v>953</v>
      </c>
    </row>
    <row r="226" spans="1:65" s="2" customFormat="1" ht="24.2" customHeight="1">
      <c r="A226" s="36"/>
      <c r="B226" s="37"/>
      <c r="C226" s="181" t="s">
        <v>653</v>
      </c>
      <c r="D226" s="181" t="s">
        <v>384</v>
      </c>
      <c r="E226" s="182" t="s">
        <v>2925</v>
      </c>
      <c r="F226" s="183" t="s">
        <v>2926</v>
      </c>
      <c r="G226" s="184" t="s">
        <v>431</v>
      </c>
      <c r="H226" s="185">
        <v>1</v>
      </c>
      <c r="I226" s="186"/>
      <c r="J226" s="187">
        <f t="shared" si="0"/>
        <v>0</v>
      </c>
      <c r="K226" s="183" t="s">
        <v>1390</v>
      </c>
      <c r="L226" s="41"/>
      <c r="M226" s="188" t="s">
        <v>19</v>
      </c>
      <c r="N226" s="189" t="s">
        <v>47</v>
      </c>
      <c r="O226" s="66"/>
      <c r="P226" s="190">
        <f t="shared" si="1"/>
        <v>0</v>
      </c>
      <c r="Q226" s="190">
        <v>0</v>
      </c>
      <c r="R226" s="190">
        <f t="shared" si="2"/>
        <v>0</v>
      </c>
      <c r="S226" s="190">
        <v>0</v>
      </c>
      <c r="T226" s="191">
        <f t="shared" si="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 t="shared" si="4"/>
        <v>0</v>
      </c>
      <c r="BF226" s="193">
        <f t="shared" si="5"/>
        <v>0</v>
      </c>
      <c r="BG226" s="193">
        <f t="shared" si="6"/>
        <v>0</v>
      </c>
      <c r="BH226" s="193">
        <f t="shared" si="7"/>
        <v>0</v>
      </c>
      <c r="BI226" s="193">
        <f t="shared" si="8"/>
        <v>0</v>
      </c>
      <c r="BJ226" s="19" t="s">
        <v>83</v>
      </c>
      <c r="BK226" s="193">
        <f t="shared" si="9"/>
        <v>0</v>
      </c>
      <c r="BL226" s="19" t="s">
        <v>454</v>
      </c>
      <c r="BM226" s="192" t="s">
        <v>961</v>
      </c>
    </row>
    <row r="227" spans="1:65" s="2" customFormat="1" ht="24.2" customHeight="1">
      <c r="A227" s="36"/>
      <c r="B227" s="37"/>
      <c r="C227" s="181" t="s">
        <v>656</v>
      </c>
      <c r="D227" s="181" t="s">
        <v>384</v>
      </c>
      <c r="E227" s="182" t="s">
        <v>1450</v>
      </c>
      <c r="F227" s="183" t="s">
        <v>1451</v>
      </c>
      <c r="G227" s="184" t="s">
        <v>404</v>
      </c>
      <c r="H227" s="185">
        <v>7.4999999999999997E-2</v>
      </c>
      <c r="I227" s="186"/>
      <c r="J227" s="187">
        <f t="shared" si="0"/>
        <v>0</v>
      </c>
      <c r="K227" s="183" t="s">
        <v>1297</v>
      </c>
      <c r="L227" s="41"/>
      <c r="M227" s="188" t="s">
        <v>19</v>
      </c>
      <c r="N227" s="189" t="s">
        <v>47</v>
      </c>
      <c r="O227" s="66"/>
      <c r="P227" s="190">
        <f t="shared" si="1"/>
        <v>0</v>
      </c>
      <c r="Q227" s="190">
        <v>0</v>
      </c>
      <c r="R227" s="190">
        <f t="shared" si="2"/>
        <v>0</v>
      </c>
      <c r="S227" s="190">
        <v>0</v>
      </c>
      <c r="T227" s="191">
        <f t="shared" si="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 t="shared" si="4"/>
        <v>0</v>
      </c>
      <c r="BF227" s="193">
        <f t="shared" si="5"/>
        <v>0</v>
      </c>
      <c r="BG227" s="193">
        <f t="shared" si="6"/>
        <v>0</v>
      </c>
      <c r="BH227" s="193">
        <f t="shared" si="7"/>
        <v>0</v>
      </c>
      <c r="BI227" s="193">
        <f t="shared" si="8"/>
        <v>0</v>
      </c>
      <c r="BJ227" s="19" t="s">
        <v>83</v>
      </c>
      <c r="BK227" s="193">
        <f t="shared" si="9"/>
        <v>0</v>
      </c>
      <c r="BL227" s="19" t="s">
        <v>454</v>
      </c>
      <c r="BM227" s="192" t="s">
        <v>969</v>
      </c>
    </row>
    <row r="228" spans="1:65" s="2" customFormat="1" ht="29.25">
      <c r="A228" s="36"/>
      <c r="B228" s="37"/>
      <c r="C228" s="38"/>
      <c r="D228" s="196" t="s">
        <v>1198</v>
      </c>
      <c r="E228" s="38"/>
      <c r="F228" s="253" t="s">
        <v>1452</v>
      </c>
      <c r="G228" s="38"/>
      <c r="H228" s="38"/>
      <c r="I228" s="254"/>
      <c r="J228" s="38"/>
      <c r="K228" s="38"/>
      <c r="L228" s="41"/>
      <c r="M228" s="255"/>
      <c r="N228" s="256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1198</v>
      </c>
      <c r="AU228" s="19" t="s">
        <v>83</v>
      </c>
    </row>
    <row r="229" spans="1:65" s="12" customFormat="1" ht="25.9" customHeight="1">
      <c r="B229" s="165"/>
      <c r="C229" s="166"/>
      <c r="D229" s="167" t="s">
        <v>75</v>
      </c>
      <c r="E229" s="168" t="s">
        <v>1453</v>
      </c>
      <c r="F229" s="168" t="s">
        <v>1454</v>
      </c>
      <c r="G229" s="166"/>
      <c r="H229" s="166"/>
      <c r="I229" s="169"/>
      <c r="J229" s="170">
        <f>BK229</f>
        <v>0</v>
      </c>
      <c r="K229" s="166"/>
      <c r="L229" s="171"/>
      <c r="M229" s="172"/>
      <c r="N229" s="173"/>
      <c r="O229" s="173"/>
      <c r="P229" s="174">
        <f>SUM(P230:P266)</f>
        <v>0</v>
      </c>
      <c r="Q229" s="173"/>
      <c r="R229" s="174">
        <f>SUM(R230:R266)</f>
        <v>0</v>
      </c>
      <c r="S229" s="173"/>
      <c r="T229" s="175">
        <f>SUM(T230:T266)</f>
        <v>0</v>
      </c>
      <c r="AR229" s="176" t="s">
        <v>83</v>
      </c>
      <c r="AT229" s="177" t="s">
        <v>75</v>
      </c>
      <c r="AU229" s="177" t="s">
        <v>76</v>
      </c>
      <c r="AY229" s="176" t="s">
        <v>381</v>
      </c>
      <c r="BK229" s="178">
        <f>SUM(BK230:BK266)</f>
        <v>0</v>
      </c>
    </row>
    <row r="230" spans="1:65" s="2" customFormat="1" ht="24.2" customHeight="1">
      <c r="A230" s="36"/>
      <c r="B230" s="37"/>
      <c r="C230" s="181" t="s">
        <v>659</v>
      </c>
      <c r="D230" s="181" t="s">
        <v>384</v>
      </c>
      <c r="E230" s="182" t="s">
        <v>1301</v>
      </c>
      <c r="F230" s="183" t="s">
        <v>1302</v>
      </c>
      <c r="G230" s="184" t="s">
        <v>387</v>
      </c>
      <c r="H230" s="185">
        <v>7.4089999999999998</v>
      </c>
      <c r="I230" s="186"/>
      <c r="J230" s="187">
        <f>ROUND(I230*H230,2)</f>
        <v>0</v>
      </c>
      <c r="K230" s="183" t="s">
        <v>1297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389</v>
      </c>
      <c r="AT230" s="192" t="s">
        <v>384</v>
      </c>
      <c r="AU230" s="192" t="s">
        <v>83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389</v>
      </c>
      <c r="BM230" s="192" t="s">
        <v>977</v>
      </c>
    </row>
    <row r="231" spans="1:65" s="2" customFormat="1" ht="58.5">
      <c r="A231" s="36"/>
      <c r="B231" s="37"/>
      <c r="C231" s="38"/>
      <c r="D231" s="196" t="s">
        <v>1198</v>
      </c>
      <c r="E231" s="38"/>
      <c r="F231" s="253" t="s">
        <v>1303</v>
      </c>
      <c r="G231" s="38"/>
      <c r="H231" s="38"/>
      <c r="I231" s="254"/>
      <c r="J231" s="38"/>
      <c r="K231" s="38"/>
      <c r="L231" s="41"/>
      <c r="M231" s="255"/>
      <c r="N231" s="256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1198</v>
      </c>
      <c r="AU231" s="19" t="s">
        <v>83</v>
      </c>
    </row>
    <row r="232" spans="1:65" s="2" customFormat="1" ht="24.2" customHeight="1">
      <c r="A232" s="36"/>
      <c r="B232" s="37"/>
      <c r="C232" s="181" t="s">
        <v>663</v>
      </c>
      <c r="D232" s="181" t="s">
        <v>384</v>
      </c>
      <c r="E232" s="182" t="s">
        <v>1307</v>
      </c>
      <c r="F232" s="183" t="s">
        <v>1308</v>
      </c>
      <c r="G232" s="184" t="s">
        <v>387</v>
      </c>
      <c r="H232" s="185">
        <v>3.7050000000000001</v>
      </c>
      <c r="I232" s="186"/>
      <c r="J232" s="187">
        <f>ROUND(I232*H232,2)</f>
        <v>0</v>
      </c>
      <c r="K232" s="183" t="s">
        <v>1297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389</v>
      </c>
      <c r="AT232" s="192" t="s">
        <v>384</v>
      </c>
      <c r="AU232" s="192" t="s">
        <v>83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389</v>
      </c>
      <c r="BM232" s="192" t="s">
        <v>1462</v>
      </c>
    </row>
    <row r="233" spans="1:65" s="2" customFormat="1" ht="58.5">
      <c r="A233" s="36"/>
      <c r="B233" s="37"/>
      <c r="C233" s="38"/>
      <c r="D233" s="196" t="s">
        <v>1198</v>
      </c>
      <c r="E233" s="38"/>
      <c r="F233" s="253" t="s">
        <v>1303</v>
      </c>
      <c r="G233" s="38"/>
      <c r="H233" s="38"/>
      <c r="I233" s="254"/>
      <c r="J233" s="38"/>
      <c r="K233" s="38"/>
      <c r="L233" s="41"/>
      <c r="M233" s="255"/>
      <c r="N233" s="256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1198</v>
      </c>
      <c r="AU233" s="19" t="s">
        <v>83</v>
      </c>
    </row>
    <row r="234" spans="1:65" s="2" customFormat="1" ht="24.2" customHeight="1">
      <c r="A234" s="36"/>
      <c r="B234" s="37"/>
      <c r="C234" s="181" t="s">
        <v>667</v>
      </c>
      <c r="D234" s="181" t="s">
        <v>384</v>
      </c>
      <c r="E234" s="182" t="s">
        <v>1334</v>
      </c>
      <c r="F234" s="183" t="s">
        <v>1335</v>
      </c>
      <c r="G234" s="184" t="s">
        <v>387</v>
      </c>
      <c r="H234" s="185">
        <v>5.54</v>
      </c>
      <c r="I234" s="186"/>
      <c r="J234" s="187">
        <f>ROUND(I234*H234,2)</f>
        <v>0</v>
      </c>
      <c r="K234" s="183" t="s">
        <v>1297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389</v>
      </c>
      <c r="AT234" s="192" t="s">
        <v>384</v>
      </c>
      <c r="AU234" s="192" t="s">
        <v>83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389</v>
      </c>
      <c r="BM234" s="192" t="s">
        <v>1463</v>
      </c>
    </row>
    <row r="235" spans="1:65" s="2" customFormat="1" ht="29.25">
      <c r="A235" s="36"/>
      <c r="B235" s="37"/>
      <c r="C235" s="38"/>
      <c r="D235" s="196" t="s">
        <v>1198</v>
      </c>
      <c r="E235" s="38"/>
      <c r="F235" s="253" t="s">
        <v>1333</v>
      </c>
      <c r="G235" s="38"/>
      <c r="H235" s="38"/>
      <c r="I235" s="254"/>
      <c r="J235" s="38"/>
      <c r="K235" s="38"/>
      <c r="L235" s="41"/>
      <c r="M235" s="255"/>
      <c r="N235" s="256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1198</v>
      </c>
      <c r="AU235" s="19" t="s">
        <v>83</v>
      </c>
    </row>
    <row r="236" spans="1:65" s="2" customFormat="1" ht="37.9" customHeight="1">
      <c r="A236" s="36"/>
      <c r="B236" s="37"/>
      <c r="C236" s="181" t="s">
        <v>671</v>
      </c>
      <c r="D236" s="181" t="s">
        <v>384</v>
      </c>
      <c r="E236" s="182" t="s">
        <v>1336</v>
      </c>
      <c r="F236" s="183" t="s">
        <v>1337</v>
      </c>
      <c r="G236" s="184" t="s">
        <v>387</v>
      </c>
      <c r="H236" s="185">
        <v>55.396000000000001</v>
      </c>
      <c r="I236" s="186"/>
      <c r="J236" s="187">
        <f>ROUND(I236*H236,2)</f>
        <v>0</v>
      </c>
      <c r="K236" s="183" t="s">
        <v>1297</v>
      </c>
      <c r="L236" s="41"/>
      <c r="M236" s="188" t="s">
        <v>19</v>
      </c>
      <c r="N236" s="189" t="s">
        <v>47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389</v>
      </c>
      <c r="AT236" s="192" t="s">
        <v>384</v>
      </c>
      <c r="AU236" s="192" t="s">
        <v>83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389</v>
      </c>
      <c r="BM236" s="192" t="s">
        <v>1464</v>
      </c>
    </row>
    <row r="237" spans="1:65" s="2" customFormat="1" ht="29.25">
      <c r="A237" s="36"/>
      <c r="B237" s="37"/>
      <c r="C237" s="38"/>
      <c r="D237" s="196" t="s">
        <v>1198</v>
      </c>
      <c r="E237" s="38"/>
      <c r="F237" s="253" t="s">
        <v>1333</v>
      </c>
      <c r="G237" s="38"/>
      <c r="H237" s="38"/>
      <c r="I237" s="254"/>
      <c r="J237" s="38"/>
      <c r="K237" s="38"/>
      <c r="L237" s="41"/>
      <c r="M237" s="255"/>
      <c r="N237" s="256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1198</v>
      </c>
      <c r="AU237" s="19" t="s">
        <v>83</v>
      </c>
    </row>
    <row r="238" spans="1:65" s="14" customFormat="1">
      <c r="B238" s="205"/>
      <c r="C238" s="206"/>
      <c r="D238" s="196" t="s">
        <v>391</v>
      </c>
      <c r="E238" s="207" t="s">
        <v>19</v>
      </c>
      <c r="F238" s="208" t="s">
        <v>2927</v>
      </c>
      <c r="G238" s="206"/>
      <c r="H238" s="209">
        <v>55.396000000000001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391</v>
      </c>
      <c r="AU238" s="215" t="s">
        <v>83</v>
      </c>
      <c r="AV238" s="14" t="s">
        <v>85</v>
      </c>
      <c r="AW238" s="14" t="s">
        <v>37</v>
      </c>
      <c r="AX238" s="14" t="s">
        <v>76</v>
      </c>
      <c r="AY238" s="215" t="s">
        <v>381</v>
      </c>
    </row>
    <row r="239" spans="1:65" s="15" customFormat="1">
      <c r="B239" s="216"/>
      <c r="C239" s="217"/>
      <c r="D239" s="196" t="s">
        <v>391</v>
      </c>
      <c r="E239" s="218" t="s">
        <v>19</v>
      </c>
      <c r="F239" s="219" t="s">
        <v>394</v>
      </c>
      <c r="G239" s="217"/>
      <c r="H239" s="220">
        <v>55.396000000000001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391</v>
      </c>
      <c r="AU239" s="226" t="s">
        <v>83</v>
      </c>
      <c r="AV239" s="15" t="s">
        <v>389</v>
      </c>
      <c r="AW239" s="15" t="s">
        <v>37</v>
      </c>
      <c r="AX239" s="15" t="s">
        <v>83</v>
      </c>
      <c r="AY239" s="226" t="s">
        <v>381</v>
      </c>
    </row>
    <row r="240" spans="1:65" s="2" customFormat="1" ht="33" customHeight="1">
      <c r="A240" s="36"/>
      <c r="B240" s="37"/>
      <c r="C240" s="181" t="s">
        <v>674</v>
      </c>
      <c r="D240" s="181" t="s">
        <v>384</v>
      </c>
      <c r="E240" s="182" t="s">
        <v>1339</v>
      </c>
      <c r="F240" s="183" t="s">
        <v>1340</v>
      </c>
      <c r="G240" s="184" t="s">
        <v>387</v>
      </c>
      <c r="H240" s="185">
        <v>5.54</v>
      </c>
      <c r="I240" s="186"/>
      <c r="J240" s="187">
        <f>ROUND(I240*H240,2)</f>
        <v>0</v>
      </c>
      <c r="K240" s="183" t="s">
        <v>1297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389</v>
      </c>
      <c r="AT240" s="192" t="s">
        <v>384</v>
      </c>
      <c r="AU240" s="192" t="s">
        <v>83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389</v>
      </c>
      <c r="BM240" s="192" t="s">
        <v>1466</v>
      </c>
    </row>
    <row r="241" spans="1:65" s="2" customFormat="1" ht="33" customHeight="1">
      <c r="A241" s="36"/>
      <c r="B241" s="37"/>
      <c r="C241" s="181" t="s">
        <v>678</v>
      </c>
      <c r="D241" s="181" t="s">
        <v>384</v>
      </c>
      <c r="E241" s="182" t="s">
        <v>1341</v>
      </c>
      <c r="F241" s="183" t="s">
        <v>1342</v>
      </c>
      <c r="G241" s="184" t="s">
        <v>387</v>
      </c>
      <c r="H241" s="185">
        <v>5.54</v>
      </c>
      <c r="I241" s="186"/>
      <c r="J241" s="187">
        <f>ROUND(I241*H241,2)</f>
        <v>0</v>
      </c>
      <c r="K241" s="183" t="s">
        <v>1297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389</v>
      </c>
      <c r="AT241" s="192" t="s">
        <v>384</v>
      </c>
      <c r="AU241" s="192" t="s">
        <v>83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389</v>
      </c>
      <c r="BM241" s="192" t="s">
        <v>1467</v>
      </c>
    </row>
    <row r="242" spans="1:65" s="2" customFormat="1" ht="24.2" customHeight="1">
      <c r="A242" s="36"/>
      <c r="B242" s="37"/>
      <c r="C242" s="181" t="s">
        <v>682</v>
      </c>
      <c r="D242" s="181" t="s">
        <v>384</v>
      </c>
      <c r="E242" s="182" t="s">
        <v>1343</v>
      </c>
      <c r="F242" s="183" t="s">
        <v>1344</v>
      </c>
      <c r="G242" s="184" t="s">
        <v>387</v>
      </c>
      <c r="H242" s="185">
        <v>1.87</v>
      </c>
      <c r="I242" s="186"/>
      <c r="J242" s="187">
        <f>ROUND(I242*H242,2)</f>
        <v>0</v>
      </c>
      <c r="K242" s="183" t="s">
        <v>1297</v>
      </c>
      <c r="L242" s="41"/>
      <c r="M242" s="188" t="s">
        <v>19</v>
      </c>
      <c r="N242" s="189" t="s">
        <v>47</v>
      </c>
      <c r="O242" s="66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389</v>
      </c>
      <c r="AT242" s="192" t="s">
        <v>384</v>
      </c>
      <c r="AU242" s="192" t="s">
        <v>83</v>
      </c>
      <c r="AY242" s="19" t="s">
        <v>381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83</v>
      </c>
      <c r="BK242" s="193">
        <f>ROUND(I242*H242,2)</f>
        <v>0</v>
      </c>
      <c r="BL242" s="19" t="s">
        <v>389</v>
      </c>
      <c r="BM242" s="192" t="s">
        <v>1468</v>
      </c>
    </row>
    <row r="243" spans="1:65" s="2" customFormat="1" ht="39">
      <c r="A243" s="36"/>
      <c r="B243" s="37"/>
      <c r="C243" s="38"/>
      <c r="D243" s="196" t="s">
        <v>1198</v>
      </c>
      <c r="E243" s="38"/>
      <c r="F243" s="253" t="s">
        <v>1345</v>
      </c>
      <c r="G243" s="38"/>
      <c r="H243" s="38"/>
      <c r="I243" s="254"/>
      <c r="J243" s="38"/>
      <c r="K243" s="38"/>
      <c r="L243" s="41"/>
      <c r="M243" s="255"/>
      <c r="N243" s="256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1198</v>
      </c>
      <c r="AU243" s="19" t="s">
        <v>83</v>
      </c>
    </row>
    <row r="244" spans="1:65" s="14" customFormat="1">
      <c r="B244" s="205"/>
      <c r="C244" s="206"/>
      <c r="D244" s="196" t="s">
        <v>391</v>
      </c>
      <c r="E244" s="207" t="s">
        <v>19</v>
      </c>
      <c r="F244" s="208" t="s">
        <v>2928</v>
      </c>
      <c r="G244" s="206"/>
      <c r="H244" s="209">
        <v>2.8000000000000001E-2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391</v>
      </c>
      <c r="AU244" s="215" t="s">
        <v>83</v>
      </c>
      <c r="AV244" s="14" t="s">
        <v>85</v>
      </c>
      <c r="AW244" s="14" t="s">
        <v>37</v>
      </c>
      <c r="AX244" s="14" t="s">
        <v>76</v>
      </c>
      <c r="AY244" s="215" t="s">
        <v>381</v>
      </c>
    </row>
    <row r="245" spans="1:65" s="14" customFormat="1">
      <c r="B245" s="205"/>
      <c r="C245" s="206"/>
      <c r="D245" s="196" t="s">
        <v>391</v>
      </c>
      <c r="E245" s="207" t="s">
        <v>19</v>
      </c>
      <c r="F245" s="208" t="s">
        <v>2929</v>
      </c>
      <c r="G245" s="206"/>
      <c r="H245" s="209">
        <v>0.26700000000000002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391</v>
      </c>
      <c r="AU245" s="215" t="s">
        <v>83</v>
      </c>
      <c r="AV245" s="14" t="s">
        <v>85</v>
      </c>
      <c r="AW245" s="14" t="s">
        <v>37</v>
      </c>
      <c r="AX245" s="14" t="s">
        <v>76</v>
      </c>
      <c r="AY245" s="215" t="s">
        <v>381</v>
      </c>
    </row>
    <row r="246" spans="1:65" s="14" customFormat="1">
      <c r="B246" s="205"/>
      <c r="C246" s="206"/>
      <c r="D246" s="196" t="s">
        <v>391</v>
      </c>
      <c r="E246" s="207" t="s">
        <v>19</v>
      </c>
      <c r="F246" s="208" t="s">
        <v>2930</v>
      </c>
      <c r="G246" s="206"/>
      <c r="H246" s="209">
        <v>5.8000000000000003E-2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391</v>
      </c>
      <c r="AU246" s="215" t="s">
        <v>83</v>
      </c>
      <c r="AV246" s="14" t="s">
        <v>85</v>
      </c>
      <c r="AW246" s="14" t="s">
        <v>37</v>
      </c>
      <c r="AX246" s="14" t="s">
        <v>76</v>
      </c>
      <c r="AY246" s="215" t="s">
        <v>381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2931</v>
      </c>
      <c r="G247" s="206"/>
      <c r="H247" s="209">
        <v>0.14399999999999999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83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4" customFormat="1">
      <c r="B248" s="205"/>
      <c r="C248" s="206"/>
      <c r="D248" s="196" t="s">
        <v>391</v>
      </c>
      <c r="E248" s="207" t="s">
        <v>19</v>
      </c>
      <c r="F248" s="208" t="s">
        <v>2932</v>
      </c>
      <c r="G248" s="206"/>
      <c r="H248" s="209">
        <v>1.373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391</v>
      </c>
      <c r="AU248" s="215" t="s">
        <v>83</v>
      </c>
      <c r="AV248" s="14" t="s">
        <v>85</v>
      </c>
      <c r="AW248" s="14" t="s">
        <v>37</v>
      </c>
      <c r="AX248" s="14" t="s">
        <v>76</v>
      </c>
      <c r="AY248" s="215" t="s">
        <v>381</v>
      </c>
    </row>
    <row r="249" spans="1:65" s="15" customFormat="1">
      <c r="B249" s="216"/>
      <c r="C249" s="217"/>
      <c r="D249" s="196" t="s">
        <v>391</v>
      </c>
      <c r="E249" s="218" t="s">
        <v>19</v>
      </c>
      <c r="F249" s="219" t="s">
        <v>394</v>
      </c>
      <c r="G249" s="217"/>
      <c r="H249" s="220">
        <v>1.87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391</v>
      </c>
      <c r="AU249" s="226" t="s">
        <v>83</v>
      </c>
      <c r="AV249" s="15" t="s">
        <v>389</v>
      </c>
      <c r="AW249" s="15" t="s">
        <v>37</v>
      </c>
      <c r="AX249" s="15" t="s">
        <v>83</v>
      </c>
      <c r="AY249" s="226" t="s">
        <v>381</v>
      </c>
    </row>
    <row r="250" spans="1:65" s="2" customFormat="1" ht="24.2" customHeight="1">
      <c r="A250" s="36"/>
      <c r="B250" s="37"/>
      <c r="C250" s="181" t="s">
        <v>686</v>
      </c>
      <c r="D250" s="181" t="s">
        <v>384</v>
      </c>
      <c r="E250" s="182" t="s">
        <v>1346</v>
      </c>
      <c r="F250" s="183" t="s">
        <v>1347</v>
      </c>
      <c r="G250" s="184" t="s">
        <v>387</v>
      </c>
      <c r="H250" s="185">
        <v>4.532</v>
      </c>
      <c r="I250" s="186"/>
      <c r="J250" s="187">
        <f>ROUND(I250*H250,2)</f>
        <v>0</v>
      </c>
      <c r="K250" s="183" t="s">
        <v>1297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389</v>
      </c>
      <c r="AT250" s="192" t="s">
        <v>384</v>
      </c>
      <c r="AU250" s="192" t="s">
        <v>83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389</v>
      </c>
      <c r="BM250" s="192" t="s">
        <v>1471</v>
      </c>
    </row>
    <row r="251" spans="1:65" s="2" customFormat="1" ht="39">
      <c r="A251" s="36"/>
      <c r="B251" s="37"/>
      <c r="C251" s="38"/>
      <c r="D251" s="196" t="s">
        <v>1198</v>
      </c>
      <c r="E251" s="38"/>
      <c r="F251" s="253" t="s">
        <v>1348</v>
      </c>
      <c r="G251" s="38"/>
      <c r="H251" s="38"/>
      <c r="I251" s="254"/>
      <c r="J251" s="38"/>
      <c r="K251" s="38"/>
      <c r="L251" s="41"/>
      <c r="M251" s="255"/>
      <c r="N251" s="256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1198</v>
      </c>
      <c r="AU251" s="19" t="s">
        <v>83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2635</v>
      </c>
      <c r="G252" s="206"/>
      <c r="H252" s="209">
        <v>0.63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83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2933</v>
      </c>
      <c r="G253" s="206"/>
      <c r="H253" s="209">
        <v>1.202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83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4" customFormat="1">
      <c r="B254" s="205"/>
      <c r="C254" s="206"/>
      <c r="D254" s="196" t="s">
        <v>391</v>
      </c>
      <c r="E254" s="207" t="s">
        <v>19</v>
      </c>
      <c r="F254" s="208" t="s">
        <v>2934</v>
      </c>
      <c r="G254" s="206"/>
      <c r="H254" s="209">
        <v>0.28799999999999998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391</v>
      </c>
      <c r="AU254" s="215" t="s">
        <v>83</v>
      </c>
      <c r="AV254" s="14" t="s">
        <v>85</v>
      </c>
      <c r="AW254" s="14" t="s">
        <v>37</v>
      </c>
      <c r="AX254" s="14" t="s">
        <v>76</v>
      </c>
      <c r="AY254" s="215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2935</v>
      </c>
      <c r="G255" s="206"/>
      <c r="H255" s="209">
        <v>0.54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83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2936</v>
      </c>
      <c r="G256" s="206"/>
      <c r="H256" s="209">
        <v>1.8720000000000001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83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4.532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83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16.5" customHeight="1">
      <c r="A258" s="36"/>
      <c r="B258" s="37"/>
      <c r="C258" s="181" t="s">
        <v>690</v>
      </c>
      <c r="D258" s="181" t="s">
        <v>384</v>
      </c>
      <c r="E258" s="182" t="s">
        <v>1352</v>
      </c>
      <c r="F258" s="183" t="s">
        <v>1353</v>
      </c>
      <c r="G258" s="184" t="s">
        <v>387</v>
      </c>
      <c r="H258" s="185">
        <v>5.54</v>
      </c>
      <c r="I258" s="186"/>
      <c r="J258" s="187">
        <f>ROUND(I258*H258,2)</f>
        <v>0</v>
      </c>
      <c r="K258" s="183" t="s">
        <v>1297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389</v>
      </c>
      <c r="AT258" s="192" t="s">
        <v>384</v>
      </c>
      <c r="AU258" s="192" t="s">
        <v>83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389</v>
      </c>
      <c r="BM258" s="192" t="s">
        <v>1479</v>
      </c>
    </row>
    <row r="259" spans="1:65" s="2" customFormat="1" ht="24.2" customHeight="1">
      <c r="A259" s="36"/>
      <c r="B259" s="37"/>
      <c r="C259" s="181" t="s">
        <v>696</v>
      </c>
      <c r="D259" s="181" t="s">
        <v>384</v>
      </c>
      <c r="E259" s="182" t="s">
        <v>1359</v>
      </c>
      <c r="F259" s="183" t="s">
        <v>1360</v>
      </c>
      <c r="G259" s="184" t="s">
        <v>387</v>
      </c>
      <c r="H259" s="185">
        <v>1.0069999999999999</v>
      </c>
      <c r="I259" s="186"/>
      <c r="J259" s="187">
        <f>ROUND(I259*H259,2)</f>
        <v>0</v>
      </c>
      <c r="K259" s="183" t="s">
        <v>1297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83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1480</v>
      </c>
    </row>
    <row r="260" spans="1:65" s="2" customFormat="1" ht="19.5">
      <c r="A260" s="36"/>
      <c r="B260" s="37"/>
      <c r="C260" s="38"/>
      <c r="D260" s="196" t="s">
        <v>1198</v>
      </c>
      <c r="E260" s="38"/>
      <c r="F260" s="253" t="s">
        <v>1361</v>
      </c>
      <c r="G260" s="38"/>
      <c r="H260" s="38"/>
      <c r="I260" s="254"/>
      <c r="J260" s="38"/>
      <c r="K260" s="38"/>
      <c r="L260" s="41"/>
      <c r="M260" s="255"/>
      <c r="N260" s="256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1198</v>
      </c>
      <c r="AU260" s="19" t="s">
        <v>83</v>
      </c>
    </row>
    <row r="261" spans="1:65" s="14" customFormat="1">
      <c r="B261" s="205"/>
      <c r="C261" s="206"/>
      <c r="D261" s="196" t="s">
        <v>391</v>
      </c>
      <c r="E261" s="207" t="s">
        <v>19</v>
      </c>
      <c r="F261" s="208" t="s">
        <v>2640</v>
      </c>
      <c r="G261" s="206"/>
      <c r="H261" s="209">
        <v>0.14000000000000001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83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1:65" s="14" customFormat="1">
      <c r="B262" s="205"/>
      <c r="C262" s="206"/>
      <c r="D262" s="196" t="s">
        <v>391</v>
      </c>
      <c r="E262" s="207" t="s">
        <v>19</v>
      </c>
      <c r="F262" s="208" t="s">
        <v>2937</v>
      </c>
      <c r="G262" s="206"/>
      <c r="H262" s="209">
        <v>0.26700000000000002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391</v>
      </c>
      <c r="AU262" s="215" t="s">
        <v>83</v>
      </c>
      <c r="AV262" s="14" t="s">
        <v>85</v>
      </c>
      <c r="AW262" s="14" t="s">
        <v>37</v>
      </c>
      <c r="AX262" s="14" t="s">
        <v>76</v>
      </c>
      <c r="AY262" s="215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2938</v>
      </c>
      <c r="G263" s="206"/>
      <c r="H263" s="209">
        <v>6.4000000000000001E-2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83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2939</v>
      </c>
      <c r="G264" s="206"/>
      <c r="H264" s="209">
        <v>0.12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83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4" customFormat="1">
      <c r="B265" s="205"/>
      <c r="C265" s="206"/>
      <c r="D265" s="196" t="s">
        <v>391</v>
      </c>
      <c r="E265" s="207" t="s">
        <v>19</v>
      </c>
      <c r="F265" s="208" t="s">
        <v>2940</v>
      </c>
      <c r="G265" s="206"/>
      <c r="H265" s="209">
        <v>0.41599999999999998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83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1:65" s="15" customFormat="1">
      <c r="B266" s="216"/>
      <c r="C266" s="217"/>
      <c r="D266" s="196" t="s">
        <v>391</v>
      </c>
      <c r="E266" s="218" t="s">
        <v>19</v>
      </c>
      <c r="F266" s="219" t="s">
        <v>394</v>
      </c>
      <c r="G266" s="217"/>
      <c r="H266" s="220">
        <v>1.0069999999999999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391</v>
      </c>
      <c r="AU266" s="226" t="s">
        <v>83</v>
      </c>
      <c r="AV266" s="15" t="s">
        <v>389</v>
      </c>
      <c r="AW266" s="15" t="s">
        <v>37</v>
      </c>
      <c r="AX266" s="15" t="s">
        <v>83</v>
      </c>
      <c r="AY266" s="226" t="s">
        <v>381</v>
      </c>
    </row>
    <row r="267" spans="1:65" s="12" customFormat="1" ht="25.9" customHeight="1">
      <c r="B267" s="165"/>
      <c r="C267" s="166"/>
      <c r="D267" s="167" t="s">
        <v>75</v>
      </c>
      <c r="E267" s="168" t="s">
        <v>1488</v>
      </c>
      <c r="F267" s="168" t="s">
        <v>1489</v>
      </c>
      <c r="G267" s="166"/>
      <c r="H267" s="166"/>
      <c r="I267" s="169"/>
      <c r="J267" s="170">
        <f>BK267</f>
        <v>0</v>
      </c>
      <c r="K267" s="166"/>
      <c r="L267" s="171"/>
      <c r="M267" s="172"/>
      <c r="N267" s="173"/>
      <c r="O267" s="173"/>
      <c r="P267" s="174">
        <f>SUM(P268:P302)</f>
        <v>0</v>
      </c>
      <c r="Q267" s="173"/>
      <c r="R267" s="174">
        <f>SUM(R268:R302)</f>
        <v>0</v>
      </c>
      <c r="S267" s="173"/>
      <c r="T267" s="175">
        <f>SUM(T268:T302)</f>
        <v>0</v>
      </c>
      <c r="AR267" s="176" t="s">
        <v>85</v>
      </c>
      <c r="AT267" s="177" t="s">
        <v>75</v>
      </c>
      <c r="AU267" s="177" t="s">
        <v>76</v>
      </c>
      <c r="AY267" s="176" t="s">
        <v>381</v>
      </c>
      <c r="BK267" s="178">
        <f>SUM(BK268:BK302)</f>
        <v>0</v>
      </c>
    </row>
    <row r="268" spans="1:65" s="2" customFormat="1" ht="37.9" customHeight="1">
      <c r="A268" s="36"/>
      <c r="B268" s="37"/>
      <c r="C268" s="181" t="s">
        <v>701</v>
      </c>
      <c r="D268" s="181" t="s">
        <v>384</v>
      </c>
      <c r="E268" s="182" t="s">
        <v>1490</v>
      </c>
      <c r="F268" s="183" t="s">
        <v>1491</v>
      </c>
      <c r="G268" s="184" t="s">
        <v>422</v>
      </c>
      <c r="H268" s="185">
        <v>13</v>
      </c>
      <c r="I268" s="186"/>
      <c r="J268" s="187">
        <f>ROUND(I268*H268,2)</f>
        <v>0</v>
      </c>
      <c r="K268" s="183" t="s">
        <v>1297</v>
      </c>
      <c r="L268" s="41"/>
      <c r="M268" s="188" t="s">
        <v>19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454</v>
      </c>
      <c r="AT268" s="192" t="s">
        <v>384</v>
      </c>
      <c r="AU268" s="192" t="s">
        <v>83</v>
      </c>
      <c r="AY268" s="19" t="s">
        <v>381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83</v>
      </c>
      <c r="BK268" s="193">
        <f>ROUND(I268*H268,2)</f>
        <v>0</v>
      </c>
      <c r="BL268" s="19" t="s">
        <v>454</v>
      </c>
      <c r="BM268" s="192" t="s">
        <v>1492</v>
      </c>
    </row>
    <row r="269" spans="1:65" s="2" customFormat="1" ht="48.75">
      <c r="A269" s="36"/>
      <c r="B269" s="37"/>
      <c r="C269" s="38"/>
      <c r="D269" s="196" t="s">
        <v>1198</v>
      </c>
      <c r="E269" s="38"/>
      <c r="F269" s="253" t="s">
        <v>1493</v>
      </c>
      <c r="G269" s="38"/>
      <c r="H269" s="38"/>
      <c r="I269" s="254"/>
      <c r="J269" s="38"/>
      <c r="K269" s="38"/>
      <c r="L269" s="41"/>
      <c r="M269" s="255"/>
      <c r="N269" s="256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1198</v>
      </c>
      <c r="AU269" s="19" t="s">
        <v>83</v>
      </c>
    </row>
    <row r="270" spans="1:65" s="2" customFormat="1" ht="37.9" customHeight="1">
      <c r="A270" s="36"/>
      <c r="B270" s="37"/>
      <c r="C270" s="181" t="s">
        <v>705</v>
      </c>
      <c r="D270" s="181" t="s">
        <v>384</v>
      </c>
      <c r="E270" s="182" t="s">
        <v>1494</v>
      </c>
      <c r="F270" s="183" t="s">
        <v>1495</v>
      </c>
      <c r="G270" s="184" t="s">
        <v>422</v>
      </c>
      <c r="H270" s="185">
        <v>9</v>
      </c>
      <c r="I270" s="186"/>
      <c r="J270" s="187">
        <f>ROUND(I270*H270,2)</f>
        <v>0</v>
      </c>
      <c r="K270" s="183" t="s">
        <v>1297</v>
      </c>
      <c r="L270" s="41"/>
      <c r="M270" s="188" t="s">
        <v>19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454</v>
      </c>
      <c r="AT270" s="192" t="s">
        <v>384</v>
      </c>
      <c r="AU270" s="192" t="s">
        <v>83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454</v>
      </c>
      <c r="BM270" s="192" t="s">
        <v>1496</v>
      </c>
    </row>
    <row r="271" spans="1:65" s="2" customFormat="1" ht="48.75">
      <c r="A271" s="36"/>
      <c r="B271" s="37"/>
      <c r="C271" s="38"/>
      <c r="D271" s="196" t="s">
        <v>1198</v>
      </c>
      <c r="E271" s="38"/>
      <c r="F271" s="253" t="s">
        <v>1493</v>
      </c>
      <c r="G271" s="38"/>
      <c r="H271" s="38"/>
      <c r="I271" s="254"/>
      <c r="J271" s="38"/>
      <c r="K271" s="38"/>
      <c r="L271" s="41"/>
      <c r="M271" s="255"/>
      <c r="N271" s="256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1198</v>
      </c>
      <c r="AU271" s="19" t="s">
        <v>83</v>
      </c>
    </row>
    <row r="272" spans="1:65" s="2" customFormat="1" ht="37.9" customHeight="1">
      <c r="A272" s="36"/>
      <c r="B272" s="37"/>
      <c r="C272" s="181" t="s">
        <v>710</v>
      </c>
      <c r="D272" s="181" t="s">
        <v>384</v>
      </c>
      <c r="E272" s="182" t="s">
        <v>1497</v>
      </c>
      <c r="F272" s="183" t="s">
        <v>1498</v>
      </c>
      <c r="G272" s="184" t="s">
        <v>422</v>
      </c>
      <c r="H272" s="185">
        <v>15</v>
      </c>
      <c r="I272" s="186"/>
      <c r="J272" s="187">
        <f>ROUND(I272*H272,2)</f>
        <v>0</v>
      </c>
      <c r="K272" s="183" t="s">
        <v>1297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454</v>
      </c>
      <c r="AT272" s="192" t="s">
        <v>384</v>
      </c>
      <c r="AU272" s="192" t="s">
        <v>83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454</v>
      </c>
      <c r="BM272" s="192" t="s">
        <v>1499</v>
      </c>
    </row>
    <row r="273" spans="1:65" s="2" customFormat="1" ht="48.75">
      <c r="A273" s="36"/>
      <c r="B273" s="37"/>
      <c r="C273" s="38"/>
      <c r="D273" s="196" t="s">
        <v>1198</v>
      </c>
      <c r="E273" s="38"/>
      <c r="F273" s="253" t="s">
        <v>1493</v>
      </c>
      <c r="G273" s="38"/>
      <c r="H273" s="38"/>
      <c r="I273" s="254"/>
      <c r="J273" s="38"/>
      <c r="K273" s="38"/>
      <c r="L273" s="41"/>
      <c r="M273" s="255"/>
      <c r="N273" s="256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1198</v>
      </c>
      <c r="AU273" s="19" t="s">
        <v>83</v>
      </c>
    </row>
    <row r="274" spans="1:65" s="2" customFormat="1" ht="33" customHeight="1">
      <c r="A274" s="36"/>
      <c r="B274" s="37"/>
      <c r="C274" s="181" t="s">
        <v>716</v>
      </c>
      <c r="D274" s="181" t="s">
        <v>384</v>
      </c>
      <c r="E274" s="182" t="s">
        <v>1503</v>
      </c>
      <c r="F274" s="183" t="s">
        <v>1504</v>
      </c>
      <c r="G274" s="184" t="s">
        <v>422</v>
      </c>
      <c r="H274" s="185">
        <v>4</v>
      </c>
      <c r="I274" s="186"/>
      <c r="J274" s="187">
        <f>ROUND(I274*H274,2)</f>
        <v>0</v>
      </c>
      <c r="K274" s="183" t="s">
        <v>1297</v>
      </c>
      <c r="L274" s="41"/>
      <c r="M274" s="188" t="s">
        <v>19</v>
      </c>
      <c r="N274" s="189" t="s">
        <v>47</v>
      </c>
      <c r="O274" s="66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454</v>
      </c>
      <c r="AT274" s="192" t="s">
        <v>384</v>
      </c>
      <c r="AU274" s="192" t="s">
        <v>83</v>
      </c>
      <c r="AY274" s="19" t="s">
        <v>381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83</v>
      </c>
      <c r="BK274" s="193">
        <f>ROUND(I274*H274,2)</f>
        <v>0</v>
      </c>
      <c r="BL274" s="19" t="s">
        <v>454</v>
      </c>
      <c r="BM274" s="192" t="s">
        <v>1502</v>
      </c>
    </row>
    <row r="275" spans="1:65" s="2" customFormat="1" ht="29.25">
      <c r="A275" s="36"/>
      <c r="B275" s="37"/>
      <c r="C275" s="38"/>
      <c r="D275" s="196" t="s">
        <v>1198</v>
      </c>
      <c r="E275" s="38"/>
      <c r="F275" s="253" t="s">
        <v>1506</v>
      </c>
      <c r="G275" s="38"/>
      <c r="H275" s="38"/>
      <c r="I275" s="254"/>
      <c r="J275" s="38"/>
      <c r="K275" s="38"/>
      <c r="L275" s="41"/>
      <c r="M275" s="255"/>
      <c r="N275" s="256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1198</v>
      </c>
      <c r="AU275" s="19" t="s">
        <v>83</v>
      </c>
    </row>
    <row r="276" spans="1:65" s="2" customFormat="1" ht="33" customHeight="1">
      <c r="A276" s="36"/>
      <c r="B276" s="37"/>
      <c r="C276" s="181" t="s">
        <v>722</v>
      </c>
      <c r="D276" s="181" t="s">
        <v>384</v>
      </c>
      <c r="E276" s="182" t="s">
        <v>1507</v>
      </c>
      <c r="F276" s="183" t="s">
        <v>1508</v>
      </c>
      <c r="G276" s="184" t="s">
        <v>422</v>
      </c>
      <c r="H276" s="185">
        <v>7</v>
      </c>
      <c r="I276" s="186"/>
      <c r="J276" s="187">
        <f>ROUND(I276*H276,2)</f>
        <v>0</v>
      </c>
      <c r="K276" s="183" t="s">
        <v>1297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454</v>
      </c>
      <c r="AT276" s="192" t="s">
        <v>384</v>
      </c>
      <c r="AU276" s="192" t="s">
        <v>83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454</v>
      </c>
      <c r="BM276" s="192" t="s">
        <v>1505</v>
      </c>
    </row>
    <row r="277" spans="1:65" s="2" customFormat="1" ht="29.25">
      <c r="A277" s="36"/>
      <c r="B277" s="37"/>
      <c r="C277" s="38"/>
      <c r="D277" s="196" t="s">
        <v>1198</v>
      </c>
      <c r="E277" s="38"/>
      <c r="F277" s="253" t="s">
        <v>1506</v>
      </c>
      <c r="G277" s="38"/>
      <c r="H277" s="38"/>
      <c r="I277" s="254"/>
      <c r="J277" s="38"/>
      <c r="K277" s="38"/>
      <c r="L277" s="41"/>
      <c r="M277" s="255"/>
      <c r="N277" s="256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1198</v>
      </c>
      <c r="AU277" s="19" t="s">
        <v>83</v>
      </c>
    </row>
    <row r="278" spans="1:65" s="2" customFormat="1" ht="33" customHeight="1">
      <c r="A278" s="36"/>
      <c r="B278" s="37"/>
      <c r="C278" s="181" t="s">
        <v>726</v>
      </c>
      <c r="D278" s="181" t="s">
        <v>384</v>
      </c>
      <c r="E278" s="182" t="s">
        <v>1510</v>
      </c>
      <c r="F278" s="183" t="s">
        <v>1511</v>
      </c>
      <c r="G278" s="184" t="s">
        <v>422</v>
      </c>
      <c r="H278" s="185">
        <v>10</v>
      </c>
      <c r="I278" s="186"/>
      <c r="J278" s="187">
        <f>ROUND(I278*H278,2)</f>
        <v>0</v>
      </c>
      <c r="K278" s="183" t="s">
        <v>1297</v>
      </c>
      <c r="L278" s="41"/>
      <c r="M278" s="188" t="s">
        <v>19</v>
      </c>
      <c r="N278" s="189" t="s">
        <v>47</v>
      </c>
      <c r="O278" s="66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454</v>
      </c>
      <c r="AT278" s="192" t="s">
        <v>384</v>
      </c>
      <c r="AU278" s="192" t="s">
        <v>83</v>
      </c>
      <c r="AY278" s="19" t="s">
        <v>381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83</v>
      </c>
      <c r="BK278" s="193">
        <f>ROUND(I278*H278,2)</f>
        <v>0</v>
      </c>
      <c r="BL278" s="19" t="s">
        <v>454</v>
      </c>
      <c r="BM278" s="192" t="s">
        <v>1509</v>
      </c>
    </row>
    <row r="279" spans="1:65" s="2" customFormat="1" ht="29.25">
      <c r="A279" s="36"/>
      <c r="B279" s="37"/>
      <c r="C279" s="38"/>
      <c r="D279" s="196" t="s">
        <v>1198</v>
      </c>
      <c r="E279" s="38"/>
      <c r="F279" s="253" t="s">
        <v>1506</v>
      </c>
      <c r="G279" s="38"/>
      <c r="H279" s="38"/>
      <c r="I279" s="254"/>
      <c r="J279" s="38"/>
      <c r="K279" s="38"/>
      <c r="L279" s="41"/>
      <c r="M279" s="255"/>
      <c r="N279" s="256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1198</v>
      </c>
      <c r="AU279" s="19" t="s">
        <v>83</v>
      </c>
    </row>
    <row r="280" spans="1:65" s="2" customFormat="1" ht="24.2" customHeight="1">
      <c r="A280" s="36"/>
      <c r="B280" s="37"/>
      <c r="C280" s="181" t="s">
        <v>730</v>
      </c>
      <c r="D280" s="181" t="s">
        <v>384</v>
      </c>
      <c r="E280" s="182" t="s">
        <v>1516</v>
      </c>
      <c r="F280" s="183" t="s">
        <v>1517</v>
      </c>
      <c r="G280" s="184" t="s">
        <v>422</v>
      </c>
      <c r="H280" s="185">
        <v>11</v>
      </c>
      <c r="I280" s="186"/>
      <c r="J280" s="187">
        <f>ROUND(I280*H280,2)</f>
        <v>0</v>
      </c>
      <c r="K280" s="183" t="s">
        <v>1297</v>
      </c>
      <c r="L280" s="41"/>
      <c r="M280" s="188" t="s">
        <v>19</v>
      </c>
      <c r="N280" s="189" t="s">
        <v>47</v>
      </c>
      <c r="O280" s="66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454</v>
      </c>
      <c r="AT280" s="192" t="s">
        <v>384</v>
      </c>
      <c r="AU280" s="192" t="s">
        <v>83</v>
      </c>
      <c r="AY280" s="19" t="s">
        <v>381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83</v>
      </c>
      <c r="BK280" s="193">
        <f>ROUND(I280*H280,2)</f>
        <v>0</v>
      </c>
      <c r="BL280" s="19" t="s">
        <v>454</v>
      </c>
      <c r="BM280" s="192" t="s">
        <v>1512</v>
      </c>
    </row>
    <row r="281" spans="1:65" s="14" customFormat="1">
      <c r="B281" s="205"/>
      <c r="C281" s="206"/>
      <c r="D281" s="196" t="s">
        <v>391</v>
      </c>
      <c r="E281" s="207" t="s">
        <v>19</v>
      </c>
      <c r="F281" s="208" t="s">
        <v>2941</v>
      </c>
      <c r="G281" s="206"/>
      <c r="H281" s="209">
        <v>11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391</v>
      </c>
      <c r="AU281" s="215" t="s">
        <v>83</v>
      </c>
      <c r="AV281" s="14" t="s">
        <v>85</v>
      </c>
      <c r="AW281" s="14" t="s">
        <v>37</v>
      </c>
      <c r="AX281" s="14" t="s">
        <v>76</v>
      </c>
      <c r="AY281" s="215" t="s">
        <v>381</v>
      </c>
    </row>
    <row r="282" spans="1:65" s="15" customFormat="1">
      <c r="B282" s="216"/>
      <c r="C282" s="217"/>
      <c r="D282" s="196" t="s">
        <v>391</v>
      </c>
      <c r="E282" s="218" t="s">
        <v>19</v>
      </c>
      <c r="F282" s="219" t="s">
        <v>394</v>
      </c>
      <c r="G282" s="217"/>
      <c r="H282" s="220">
        <v>11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391</v>
      </c>
      <c r="AU282" s="226" t="s">
        <v>83</v>
      </c>
      <c r="AV282" s="15" t="s">
        <v>389</v>
      </c>
      <c r="AW282" s="15" t="s">
        <v>37</v>
      </c>
      <c r="AX282" s="15" t="s">
        <v>83</v>
      </c>
      <c r="AY282" s="226" t="s">
        <v>381</v>
      </c>
    </row>
    <row r="283" spans="1:65" s="2" customFormat="1" ht="24.2" customHeight="1">
      <c r="A283" s="36"/>
      <c r="B283" s="37"/>
      <c r="C283" s="181" t="s">
        <v>734</v>
      </c>
      <c r="D283" s="181" t="s">
        <v>384</v>
      </c>
      <c r="E283" s="182" t="s">
        <v>1520</v>
      </c>
      <c r="F283" s="183" t="s">
        <v>1521</v>
      </c>
      <c r="G283" s="184" t="s">
        <v>422</v>
      </c>
      <c r="H283" s="185">
        <v>5</v>
      </c>
      <c r="I283" s="186"/>
      <c r="J283" s="187">
        <f t="shared" ref="J283:J290" si="10">ROUND(I283*H283,2)</f>
        <v>0</v>
      </c>
      <c r="K283" s="183" t="s">
        <v>1297</v>
      </c>
      <c r="L283" s="41"/>
      <c r="M283" s="188" t="s">
        <v>19</v>
      </c>
      <c r="N283" s="189" t="s">
        <v>47</v>
      </c>
      <c r="O283" s="66"/>
      <c r="P283" s="190">
        <f t="shared" ref="P283:P290" si="11">O283*H283</f>
        <v>0</v>
      </c>
      <c r="Q283" s="190">
        <v>0</v>
      </c>
      <c r="R283" s="190">
        <f t="shared" ref="R283:R290" si="12">Q283*H283</f>
        <v>0</v>
      </c>
      <c r="S283" s="190">
        <v>0</v>
      </c>
      <c r="T283" s="191">
        <f t="shared" ref="T283:T290" si="13"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454</v>
      </c>
      <c r="AT283" s="192" t="s">
        <v>384</v>
      </c>
      <c r="AU283" s="192" t="s">
        <v>83</v>
      </c>
      <c r="AY283" s="19" t="s">
        <v>381</v>
      </c>
      <c r="BE283" s="193">
        <f t="shared" ref="BE283:BE290" si="14">IF(N283="základní",J283,0)</f>
        <v>0</v>
      </c>
      <c r="BF283" s="193">
        <f t="shared" ref="BF283:BF290" si="15">IF(N283="snížená",J283,0)</f>
        <v>0</v>
      </c>
      <c r="BG283" s="193">
        <f t="shared" ref="BG283:BG290" si="16">IF(N283="zákl. přenesená",J283,0)</f>
        <v>0</v>
      </c>
      <c r="BH283" s="193">
        <f t="shared" ref="BH283:BH290" si="17">IF(N283="sníž. přenesená",J283,0)</f>
        <v>0</v>
      </c>
      <c r="BI283" s="193">
        <f t="shared" ref="BI283:BI290" si="18">IF(N283="nulová",J283,0)</f>
        <v>0</v>
      </c>
      <c r="BJ283" s="19" t="s">
        <v>83</v>
      </c>
      <c r="BK283" s="193">
        <f t="shared" ref="BK283:BK290" si="19">ROUND(I283*H283,2)</f>
        <v>0</v>
      </c>
      <c r="BL283" s="19" t="s">
        <v>454</v>
      </c>
      <c r="BM283" s="192" t="s">
        <v>1515</v>
      </c>
    </row>
    <row r="284" spans="1:65" s="2" customFormat="1" ht="16.5" customHeight="1">
      <c r="A284" s="36"/>
      <c r="B284" s="37"/>
      <c r="C284" s="181" t="s">
        <v>740</v>
      </c>
      <c r="D284" s="181" t="s">
        <v>384</v>
      </c>
      <c r="E284" s="182" t="s">
        <v>1524</v>
      </c>
      <c r="F284" s="183" t="s">
        <v>1525</v>
      </c>
      <c r="G284" s="184" t="s">
        <v>431</v>
      </c>
      <c r="H284" s="185">
        <v>14</v>
      </c>
      <c r="I284" s="186"/>
      <c r="J284" s="187">
        <f t="shared" si="10"/>
        <v>0</v>
      </c>
      <c r="K284" s="183" t="s">
        <v>1297</v>
      </c>
      <c r="L284" s="41"/>
      <c r="M284" s="188" t="s">
        <v>19</v>
      </c>
      <c r="N284" s="189" t="s">
        <v>47</v>
      </c>
      <c r="O284" s="66"/>
      <c r="P284" s="190">
        <f t="shared" si="11"/>
        <v>0</v>
      </c>
      <c r="Q284" s="190">
        <v>0</v>
      </c>
      <c r="R284" s="190">
        <f t="shared" si="12"/>
        <v>0</v>
      </c>
      <c r="S284" s="190">
        <v>0</v>
      </c>
      <c r="T284" s="191">
        <f t="shared" si="1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454</v>
      </c>
      <c r="AT284" s="192" t="s">
        <v>384</v>
      </c>
      <c r="AU284" s="192" t="s">
        <v>83</v>
      </c>
      <c r="AY284" s="19" t="s">
        <v>381</v>
      </c>
      <c r="BE284" s="193">
        <f t="shared" si="14"/>
        <v>0</v>
      </c>
      <c r="BF284" s="193">
        <f t="shared" si="15"/>
        <v>0</v>
      </c>
      <c r="BG284" s="193">
        <f t="shared" si="16"/>
        <v>0</v>
      </c>
      <c r="BH284" s="193">
        <f t="shared" si="17"/>
        <v>0</v>
      </c>
      <c r="BI284" s="193">
        <f t="shared" si="18"/>
        <v>0</v>
      </c>
      <c r="BJ284" s="19" t="s">
        <v>83</v>
      </c>
      <c r="BK284" s="193">
        <f t="shared" si="19"/>
        <v>0</v>
      </c>
      <c r="BL284" s="19" t="s">
        <v>454</v>
      </c>
      <c r="BM284" s="192" t="s">
        <v>1518</v>
      </c>
    </row>
    <row r="285" spans="1:65" s="2" customFormat="1" ht="24.2" customHeight="1">
      <c r="A285" s="36"/>
      <c r="B285" s="37"/>
      <c r="C285" s="181" t="s">
        <v>745</v>
      </c>
      <c r="D285" s="181" t="s">
        <v>384</v>
      </c>
      <c r="E285" s="182" t="s">
        <v>1527</v>
      </c>
      <c r="F285" s="183" t="s">
        <v>1528</v>
      </c>
      <c r="G285" s="184" t="s">
        <v>431</v>
      </c>
      <c r="H285" s="185">
        <v>1</v>
      </c>
      <c r="I285" s="186"/>
      <c r="J285" s="187">
        <f t="shared" si="10"/>
        <v>0</v>
      </c>
      <c r="K285" s="183" t="s">
        <v>1297</v>
      </c>
      <c r="L285" s="41"/>
      <c r="M285" s="188" t="s">
        <v>19</v>
      </c>
      <c r="N285" s="189" t="s">
        <v>47</v>
      </c>
      <c r="O285" s="66"/>
      <c r="P285" s="190">
        <f t="shared" si="11"/>
        <v>0</v>
      </c>
      <c r="Q285" s="190">
        <v>0</v>
      </c>
      <c r="R285" s="190">
        <f t="shared" si="12"/>
        <v>0</v>
      </c>
      <c r="S285" s="190">
        <v>0</v>
      </c>
      <c r="T285" s="191">
        <f t="shared" si="1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454</v>
      </c>
      <c r="AT285" s="192" t="s">
        <v>384</v>
      </c>
      <c r="AU285" s="192" t="s">
        <v>83</v>
      </c>
      <c r="AY285" s="19" t="s">
        <v>381</v>
      </c>
      <c r="BE285" s="193">
        <f t="shared" si="14"/>
        <v>0</v>
      </c>
      <c r="BF285" s="193">
        <f t="shared" si="15"/>
        <v>0</v>
      </c>
      <c r="BG285" s="193">
        <f t="shared" si="16"/>
        <v>0</v>
      </c>
      <c r="BH285" s="193">
        <f t="shared" si="17"/>
        <v>0</v>
      </c>
      <c r="BI285" s="193">
        <f t="shared" si="18"/>
        <v>0</v>
      </c>
      <c r="BJ285" s="19" t="s">
        <v>83</v>
      </c>
      <c r="BK285" s="193">
        <f t="shared" si="19"/>
        <v>0</v>
      </c>
      <c r="BL285" s="19" t="s">
        <v>454</v>
      </c>
      <c r="BM285" s="192" t="s">
        <v>1522</v>
      </c>
    </row>
    <row r="286" spans="1:65" s="2" customFormat="1" ht="24.2" customHeight="1">
      <c r="A286" s="36"/>
      <c r="B286" s="37"/>
      <c r="C286" s="181" t="s">
        <v>751</v>
      </c>
      <c r="D286" s="181" t="s">
        <v>384</v>
      </c>
      <c r="E286" s="182" t="s">
        <v>2644</v>
      </c>
      <c r="F286" s="183" t="s">
        <v>2645</v>
      </c>
      <c r="G286" s="184" t="s">
        <v>431</v>
      </c>
      <c r="H286" s="185">
        <v>2</v>
      </c>
      <c r="I286" s="186"/>
      <c r="J286" s="187">
        <f t="shared" si="10"/>
        <v>0</v>
      </c>
      <c r="K286" s="183" t="s">
        <v>1297</v>
      </c>
      <c r="L286" s="41"/>
      <c r="M286" s="188" t="s">
        <v>19</v>
      </c>
      <c r="N286" s="189" t="s">
        <v>47</v>
      </c>
      <c r="O286" s="66"/>
      <c r="P286" s="190">
        <f t="shared" si="11"/>
        <v>0</v>
      </c>
      <c r="Q286" s="190">
        <v>0</v>
      </c>
      <c r="R286" s="190">
        <f t="shared" si="12"/>
        <v>0</v>
      </c>
      <c r="S286" s="190">
        <v>0</v>
      </c>
      <c r="T286" s="191">
        <f t="shared" si="1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454</v>
      </c>
      <c r="AT286" s="192" t="s">
        <v>384</v>
      </c>
      <c r="AU286" s="192" t="s">
        <v>83</v>
      </c>
      <c r="AY286" s="19" t="s">
        <v>381</v>
      </c>
      <c r="BE286" s="193">
        <f t="shared" si="14"/>
        <v>0</v>
      </c>
      <c r="BF286" s="193">
        <f t="shared" si="15"/>
        <v>0</v>
      </c>
      <c r="BG286" s="193">
        <f t="shared" si="16"/>
        <v>0</v>
      </c>
      <c r="BH286" s="193">
        <f t="shared" si="17"/>
        <v>0</v>
      </c>
      <c r="BI286" s="193">
        <f t="shared" si="18"/>
        <v>0</v>
      </c>
      <c r="BJ286" s="19" t="s">
        <v>83</v>
      </c>
      <c r="BK286" s="193">
        <f t="shared" si="19"/>
        <v>0</v>
      </c>
      <c r="BL286" s="19" t="s">
        <v>454</v>
      </c>
      <c r="BM286" s="192" t="s">
        <v>1526</v>
      </c>
    </row>
    <row r="287" spans="1:65" s="2" customFormat="1" ht="33" customHeight="1">
      <c r="A287" s="36"/>
      <c r="B287" s="37"/>
      <c r="C287" s="181" t="s">
        <v>756</v>
      </c>
      <c r="D287" s="181" t="s">
        <v>384</v>
      </c>
      <c r="E287" s="182" t="s">
        <v>2646</v>
      </c>
      <c r="F287" s="183" t="s">
        <v>2647</v>
      </c>
      <c r="G287" s="184" t="s">
        <v>431</v>
      </c>
      <c r="H287" s="185">
        <v>2</v>
      </c>
      <c r="I287" s="186"/>
      <c r="J287" s="187">
        <f t="shared" si="10"/>
        <v>0</v>
      </c>
      <c r="K287" s="183" t="s">
        <v>1297</v>
      </c>
      <c r="L287" s="41"/>
      <c r="M287" s="188" t="s">
        <v>19</v>
      </c>
      <c r="N287" s="189" t="s">
        <v>47</v>
      </c>
      <c r="O287" s="66"/>
      <c r="P287" s="190">
        <f t="shared" si="11"/>
        <v>0</v>
      </c>
      <c r="Q287" s="190">
        <v>0</v>
      </c>
      <c r="R287" s="190">
        <f t="shared" si="12"/>
        <v>0</v>
      </c>
      <c r="S287" s="190">
        <v>0</v>
      </c>
      <c r="T287" s="191">
        <f t="shared" si="1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454</v>
      </c>
      <c r="AT287" s="192" t="s">
        <v>384</v>
      </c>
      <c r="AU287" s="192" t="s">
        <v>83</v>
      </c>
      <c r="AY287" s="19" t="s">
        <v>381</v>
      </c>
      <c r="BE287" s="193">
        <f t="shared" si="14"/>
        <v>0</v>
      </c>
      <c r="BF287" s="193">
        <f t="shared" si="15"/>
        <v>0</v>
      </c>
      <c r="BG287" s="193">
        <f t="shared" si="16"/>
        <v>0</v>
      </c>
      <c r="BH287" s="193">
        <f t="shared" si="17"/>
        <v>0</v>
      </c>
      <c r="BI287" s="193">
        <f t="shared" si="18"/>
        <v>0</v>
      </c>
      <c r="BJ287" s="19" t="s">
        <v>83</v>
      </c>
      <c r="BK287" s="193">
        <f t="shared" si="19"/>
        <v>0</v>
      </c>
      <c r="BL287" s="19" t="s">
        <v>454</v>
      </c>
      <c r="BM287" s="192" t="s">
        <v>1529</v>
      </c>
    </row>
    <row r="288" spans="1:65" s="2" customFormat="1" ht="33" customHeight="1">
      <c r="A288" s="36"/>
      <c r="B288" s="37"/>
      <c r="C288" s="181" t="s">
        <v>762</v>
      </c>
      <c r="D288" s="181" t="s">
        <v>384</v>
      </c>
      <c r="E288" s="182" t="s">
        <v>2648</v>
      </c>
      <c r="F288" s="183" t="s">
        <v>2649</v>
      </c>
      <c r="G288" s="184" t="s">
        <v>431</v>
      </c>
      <c r="H288" s="185">
        <v>1</v>
      </c>
      <c r="I288" s="186"/>
      <c r="J288" s="187">
        <f t="shared" si="10"/>
        <v>0</v>
      </c>
      <c r="K288" s="183" t="s">
        <v>1297</v>
      </c>
      <c r="L288" s="41"/>
      <c r="M288" s="188" t="s">
        <v>19</v>
      </c>
      <c r="N288" s="189" t="s">
        <v>47</v>
      </c>
      <c r="O288" s="66"/>
      <c r="P288" s="190">
        <f t="shared" si="11"/>
        <v>0</v>
      </c>
      <c r="Q288" s="190">
        <v>0</v>
      </c>
      <c r="R288" s="190">
        <f t="shared" si="12"/>
        <v>0</v>
      </c>
      <c r="S288" s="190">
        <v>0</v>
      </c>
      <c r="T288" s="191">
        <f t="shared" si="1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454</v>
      </c>
      <c r="AT288" s="192" t="s">
        <v>384</v>
      </c>
      <c r="AU288" s="192" t="s">
        <v>83</v>
      </c>
      <c r="AY288" s="19" t="s">
        <v>381</v>
      </c>
      <c r="BE288" s="193">
        <f t="shared" si="14"/>
        <v>0</v>
      </c>
      <c r="BF288" s="193">
        <f t="shared" si="15"/>
        <v>0</v>
      </c>
      <c r="BG288" s="193">
        <f t="shared" si="16"/>
        <v>0</v>
      </c>
      <c r="BH288" s="193">
        <f t="shared" si="17"/>
        <v>0</v>
      </c>
      <c r="BI288" s="193">
        <f t="shared" si="18"/>
        <v>0</v>
      </c>
      <c r="BJ288" s="19" t="s">
        <v>83</v>
      </c>
      <c r="BK288" s="193">
        <f t="shared" si="19"/>
        <v>0</v>
      </c>
      <c r="BL288" s="19" t="s">
        <v>454</v>
      </c>
      <c r="BM288" s="192" t="s">
        <v>1532</v>
      </c>
    </row>
    <row r="289" spans="1:65" s="2" customFormat="1" ht="49.15" customHeight="1">
      <c r="A289" s="36"/>
      <c r="B289" s="37"/>
      <c r="C289" s="181" t="s">
        <v>768</v>
      </c>
      <c r="D289" s="181" t="s">
        <v>384</v>
      </c>
      <c r="E289" s="182" t="s">
        <v>1539</v>
      </c>
      <c r="F289" s="183" t="s">
        <v>1540</v>
      </c>
      <c r="G289" s="184" t="s">
        <v>431</v>
      </c>
      <c r="H289" s="185">
        <v>1</v>
      </c>
      <c r="I289" s="186"/>
      <c r="J289" s="187">
        <f t="shared" si="10"/>
        <v>0</v>
      </c>
      <c r="K289" s="183" t="s">
        <v>1297</v>
      </c>
      <c r="L289" s="41"/>
      <c r="M289" s="188" t="s">
        <v>19</v>
      </c>
      <c r="N289" s="189" t="s">
        <v>47</v>
      </c>
      <c r="O289" s="66"/>
      <c r="P289" s="190">
        <f t="shared" si="11"/>
        <v>0</v>
      </c>
      <c r="Q289" s="190">
        <v>0</v>
      </c>
      <c r="R289" s="190">
        <f t="shared" si="12"/>
        <v>0</v>
      </c>
      <c r="S289" s="190">
        <v>0</v>
      </c>
      <c r="T289" s="191">
        <f t="shared" si="1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454</v>
      </c>
      <c r="AT289" s="192" t="s">
        <v>384</v>
      </c>
      <c r="AU289" s="192" t="s">
        <v>83</v>
      </c>
      <c r="AY289" s="19" t="s">
        <v>381</v>
      </c>
      <c r="BE289" s="193">
        <f t="shared" si="14"/>
        <v>0</v>
      </c>
      <c r="BF289" s="193">
        <f t="shared" si="15"/>
        <v>0</v>
      </c>
      <c r="BG289" s="193">
        <f t="shared" si="16"/>
        <v>0</v>
      </c>
      <c r="BH289" s="193">
        <f t="shared" si="17"/>
        <v>0</v>
      </c>
      <c r="BI289" s="193">
        <f t="shared" si="18"/>
        <v>0</v>
      </c>
      <c r="BJ289" s="19" t="s">
        <v>83</v>
      </c>
      <c r="BK289" s="193">
        <f t="shared" si="19"/>
        <v>0</v>
      </c>
      <c r="BL289" s="19" t="s">
        <v>454</v>
      </c>
      <c r="BM289" s="192" t="s">
        <v>1535</v>
      </c>
    </row>
    <row r="290" spans="1:65" s="2" customFormat="1" ht="16.5" customHeight="1">
      <c r="A290" s="36"/>
      <c r="B290" s="37"/>
      <c r="C290" s="181" t="s">
        <v>773</v>
      </c>
      <c r="D290" s="181" t="s">
        <v>384</v>
      </c>
      <c r="E290" s="182" t="s">
        <v>1542</v>
      </c>
      <c r="F290" s="183" t="s">
        <v>1543</v>
      </c>
      <c r="G290" s="184" t="s">
        <v>422</v>
      </c>
      <c r="H290" s="185">
        <v>37</v>
      </c>
      <c r="I290" s="186"/>
      <c r="J290" s="187">
        <f t="shared" si="10"/>
        <v>0</v>
      </c>
      <c r="K290" s="183" t="s">
        <v>1297</v>
      </c>
      <c r="L290" s="41"/>
      <c r="M290" s="188" t="s">
        <v>19</v>
      </c>
      <c r="N290" s="189" t="s">
        <v>47</v>
      </c>
      <c r="O290" s="66"/>
      <c r="P290" s="190">
        <f t="shared" si="11"/>
        <v>0</v>
      </c>
      <c r="Q290" s="190">
        <v>0</v>
      </c>
      <c r="R290" s="190">
        <f t="shared" si="12"/>
        <v>0</v>
      </c>
      <c r="S290" s="190">
        <v>0</v>
      </c>
      <c r="T290" s="191">
        <f t="shared" si="1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83</v>
      </c>
      <c r="AY290" s="19" t="s">
        <v>381</v>
      </c>
      <c r="BE290" s="193">
        <f t="shared" si="14"/>
        <v>0</v>
      </c>
      <c r="BF290" s="193">
        <f t="shared" si="15"/>
        <v>0</v>
      </c>
      <c r="BG290" s="193">
        <f t="shared" si="16"/>
        <v>0</v>
      </c>
      <c r="BH290" s="193">
        <f t="shared" si="17"/>
        <v>0</v>
      </c>
      <c r="BI290" s="193">
        <f t="shared" si="18"/>
        <v>0</v>
      </c>
      <c r="BJ290" s="19" t="s">
        <v>83</v>
      </c>
      <c r="BK290" s="193">
        <f t="shared" si="19"/>
        <v>0</v>
      </c>
      <c r="BL290" s="19" t="s">
        <v>454</v>
      </c>
      <c r="BM290" s="192" t="s">
        <v>1538</v>
      </c>
    </row>
    <row r="291" spans="1:65" s="2" customFormat="1" ht="19.5">
      <c r="A291" s="36"/>
      <c r="B291" s="37"/>
      <c r="C291" s="38"/>
      <c r="D291" s="196" t="s">
        <v>1198</v>
      </c>
      <c r="E291" s="38"/>
      <c r="F291" s="253" t="s">
        <v>1545</v>
      </c>
      <c r="G291" s="38"/>
      <c r="H291" s="38"/>
      <c r="I291" s="254"/>
      <c r="J291" s="38"/>
      <c r="K291" s="38"/>
      <c r="L291" s="41"/>
      <c r="M291" s="255"/>
      <c r="N291" s="256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1198</v>
      </c>
      <c r="AU291" s="19" t="s">
        <v>83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2942</v>
      </c>
      <c r="G292" s="206"/>
      <c r="H292" s="209">
        <v>37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83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5" customFormat="1">
      <c r="B293" s="216"/>
      <c r="C293" s="217"/>
      <c r="D293" s="196" t="s">
        <v>391</v>
      </c>
      <c r="E293" s="218" t="s">
        <v>19</v>
      </c>
      <c r="F293" s="219" t="s">
        <v>394</v>
      </c>
      <c r="G293" s="217"/>
      <c r="H293" s="220">
        <v>37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391</v>
      </c>
      <c r="AU293" s="226" t="s">
        <v>83</v>
      </c>
      <c r="AV293" s="15" t="s">
        <v>389</v>
      </c>
      <c r="AW293" s="15" t="s">
        <v>37</v>
      </c>
      <c r="AX293" s="15" t="s">
        <v>83</v>
      </c>
      <c r="AY293" s="226" t="s">
        <v>381</v>
      </c>
    </row>
    <row r="294" spans="1:65" s="2" customFormat="1" ht="21.75" customHeight="1">
      <c r="A294" s="36"/>
      <c r="B294" s="37"/>
      <c r="C294" s="181" t="s">
        <v>781</v>
      </c>
      <c r="D294" s="181" t="s">
        <v>384</v>
      </c>
      <c r="E294" s="182" t="s">
        <v>1550</v>
      </c>
      <c r="F294" s="183" t="s">
        <v>1551</v>
      </c>
      <c r="G294" s="184" t="s">
        <v>422</v>
      </c>
      <c r="H294" s="185">
        <v>37</v>
      </c>
      <c r="I294" s="186"/>
      <c r="J294" s="187">
        <f>ROUND(I294*H294,2)</f>
        <v>0</v>
      </c>
      <c r="K294" s="183" t="s">
        <v>1297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83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454</v>
      </c>
      <c r="BM294" s="192" t="s">
        <v>1541</v>
      </c>
    </row>
    <row r="295" spans="1:65" s="2" customFormat="1" ht="19.5">
      <c r="A295" s="36"/>
      <c r="B295" s="37"/>
      <c r="C295" s="38"/>
      <c r="D295" s="196" t="s">
        <v>1198</v>
      </c>
      <c r="E295" s="38"/>
      <c r="F295" s="253" t="s">
        <v>1553</v>
      </c>
      <c r="G295" s="38"/>
      <c r="H295" s="38"/>
      <c r="I295" s="254"/>
      <c r="J295" s="38"/>
      <c r="K295" s="38"/>
      <c r="L295" s="41"/>
      <c r="M295" s="255"/>
      <c r="N295" s="256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1198</v>
      </c>
      <c r="AU295" s="19" t="s">
        <v>83</v>
      </c>
    </row>
    <row r="296" spans="1:65" s="2" customFormat="1" ht="24.2" customHeight="1">
      <c r="A296" s="36"/>
      <c r="B296" s="37"/>
      <c r="C296" s="181" t="s">
        <v>786</v>
      </c>
      <c r="D296" s="181" t="s">
        <v>384</v>
      </c>
      <c r="E296" s="182" t="s">
        <v>1628</v>
      </c>
      <c r="F296" s="183" t="s">
        <v>1629</v>
      </c>
      <c r="G296" s="184" t="s">
        <v>431</v>
      </c>
      <c r="H296" s="185">
        <v>1</v>
      </c>
      <c r="I296" s="186"/>
      <c r="J296" s="187">
        <f t="shared" ref="J296:J301" si="20">ROUND(I296*H296,2)</f>
        <v>0</v>
      </c>
      <c r="K296" s="183" t="s">
        <v>1297</v>
      </c>
      <c r="L296" s="41"/>
      <c r="M296" s="188" t="s">
        <v>19</v>
      </c>
      <c r="N296" s="189" t="s">
        <v>47</v>
      </c>
      <c r="O296" s="66"/>
      <c r="P296" s="190">
        <f t="shared" ref="P296:P301" si="21">O296*H296</f>
        <v>0</v>
      </c>
      <c r="Q296" s="190">
        <v>0</v>
      </c>
      <c r="R296" s="190">
        <f t="shared" ref="R296:R301" si="22">Q296*H296</f>
        <v>0</v>
      </c>
      <c r="S296" s="190">
        <v>0</v>
      </c>
      <c r="T296" s="191">
        <f t="shared" ref="T296:T301" si="23"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454</v>
      </c>
      <c r="AT296" s="192" t="s">
        <v>384</v>
      </c>
      <c r="AU296" s="192" t="s">
        <v>83</v>
      </c>
      <c r="AY296" s="19" t="s">
        <v>381</v>
      </c>
      <c r="BE296" s="193">
        <f t="shared" ref="BE296:BE301" si="24">IF(N296="základní",J296,0)</f>
        <v>0</v>
      </c>
      <c r="BF296" s="193">
        <f t="shared" ref="BF296:BF301" si="25">IF(N296="snížená",J296,0)</f>
        <v>0</v>
      </c>
      <c r="BG296" s="193">
        <f t="shared" ref="BG296:BG301" si="26">IF(N296="zákl. přenesená",J296,0)</f>
        <v>0</v>
      </c>
      <c r="BH296" s="193">
        <f t="shared" ref="BH296:BH301" si="27">IF(N296="sníž. přenesená",J296,0)</f>
        <v>0</v>
      </c>
      <c r="BI296" s="193">
        <f t="shared" ref="BI296:BI301" si="28">IF(N296="nulová",J296,0)</f>
        <v>0</v>
      </c>
      <c r="BJ296" s="19" t="s">
        <v>83</v>
      </c>
      <c r="BK296" s="193">
        <f t="shared" ref="BK296:BK301" si="29">ROUND(I296*H296,2)</f>
        <v>0</v>
      </c>
      <c r="BL296" s="19" t="s">
        <v>454</v>
      </c>
      <c r="BM296" s="192" t="s">
        <v>1544</v>
      </c>
    </row>
    <row r="297" spans="1:65" s="2" customFormat="1" ht="16.5" customHeight="1">
      <c r="A297" s="36"/>
      <c r="B297" s="37"/>
      <c r="C297" s="181" t="s">
        <v>792</v>
      </c>
      <c r="D297" s="181" t="s">
        <v>384</v>
      </c>
      <c r="E297" s="182" t="s">
        <v>1555</v>
      </c>
      <c r="F297" s="183" t="s">
        <v>1556</v>
      </c>
      <c r="G297" s="184" t="s">
        <v>1557</v>
      </c>
      <c r="H297" s="185">
        <v>1</v>
      </c>
      <c r="I297" s="186"/>
      <c r="J297" s="187">
        <f t="shared" si="20"/>
        <v>0</v>
      </c>
      <c r="K297" s="183" t="s">
        <v>1390</v>
      </c>
      <c r="L297" s="41"/>
      <c r="M297" s="188" t="s">
        <v>19</v>
      </c>
      <c r="N297" s="189" t="s">
        <v>47</v>
      </c>
      <c r="O297" s="66"/>
      <c r="P297" s="190">
        <f t="shared" si="21"/>
        <v>0</v>
      </c>
      <c r="Q297" s="190">
        <v>0</v>
      </c>
      <c r="R297" s="190">
        <f t="shared" si="22"/>
        <v>0</v>
      </c>
      <c r="S297" s="190">
        <v>0</v>
      </c>
      <c r="T297" s="191">
        <f t="shared" si="2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454</v>
      </c>
      <c r="AT297" s="192" t="s">
        <v>384</v>
      </c>
      <c r="AU297" s="192" t="s">
        <v>83</v>
      </c>
      <c r="AY297" s="19" t="s">
        <v>381</v>
      </c>
      <c r="BE297" s="193">
        <f t="shared" si="24"/>
        <v>0</v>
      </c>
      <c r="BF297" s="193">
        <f t="shared" si="25"/>
        <v>0</v>
      </c>
      <c r="BG297" s="193">
        <f t="shared" si="26"/>
        <v>0</v>
      </c>
      <c r="BH297" s="193">
        <f t="shared" si="27"/>
        <v>0</v>
      </c>
      <c r="BI297" s="193">
        <f t="shared" si="28"/>
        <v>0</v>
      </c>
      <c r="BJ297" s="19" t="s">
        <v>83</v>
      </c>
      <c r="BK297" s="193">
        <f t="shared" si="29"/>
        <v>0</v>
      </c>
      <c r="BL297" s="19" t="s">
        <v>454</v>
      </c>
      <c r="BM297" s="192" t="s">
        <v>1549</v>
      </c>
    </row>
    <row r="298" spans="1:65" s="2" customFormat="1" ht="66.75" customHeight="1">
      <c r="A298" s="36"/>
      <c r="B298" s="37"/>
      <c r="C298" s="227" t="s">
        <v>797</v>
      </c>
      <c r="D298" s="227" t="s">
        <v>465</v>
      </c>
      <c r="E298" s="228" t="s">
        <v>1559</v>
      </c>
      <c r="F298" s="229" t="s">
        <v>1560</v>
      </c>
      <c r="G298" s="230" t="s">
        <v>422</v>
      </c>
      <c r="H298" s="231">
        <v>9</v>
      </c>
      <c r="I298" s="232"/>
      <c r="J298" s="233">
        <f t="shared" si="20"/>
        <v>0</v>
      </c>
      <c r="K298" s="229" t="s">
        <v>1297</v>
      </c>
      <c r="L298" s="234"/>
      <c r="M298" s="235" t="s">
        <v>19</v>
      </c>
      <c r="N298" s="236" t="s">
        <v>47</v>
      </c>
      <c r="O298" s="66"/>
      <c r="P298" s="190">
        <f t="shared" si="21"/>
        <v>0</v>
      </c>
      <c r="Q298" s="190">
        <v>0</v>
      </c>
      <c r="R298" s="190">
        <f t="shared" si="22"/>
        <v>0</v>
      </c>
      <c r="S298" s="190">
        <v>0</v>
      </c>
      <c r="T298" s="191">
        <f t="shared" si="2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468</v>
      </c>
      <c r="AT298" s="192" t="s">
        <v>465</v>
      </c>
      <c r="AU298" s="192" t="s">
        <v>83</v>
      </c>
      <c r="AY298" s="19" t="s">
        <v>381</v>
      </c>
      <c r="BE298" s="193">
        <f t="shared" si="24"/>
        <v>0</v>
      </c>
      <c r="BF298" s="193">
        <f t="shared" si="25"/>
        <v>0</v>
      </c>
      <c r="BG298" s="193">
        <f t="shared" si="26"/>
        <v>0</v>
      </c>
      <c r="BH298" s="193">
        <f t="shared" si="27"/>
        <v>0</v>
      </c>
      <c r="BI298" s="193">
        <f t="shared" si="28"/>
        <v>0</v>
      </c>
      <c r="BJ298" s="19" t="s">
        <v>83</v>
      </c>
      <c r="BK298" s="193">
        <f t="shared" si="29"/>
        <v>0</v>
      </c>
      <c r="BL298" s="19" t="s">
        <v>454</v>
      </c>
      <c r="BM298" s="192" t="s">
        <v>1552</v>
      </c>
    </row>
    <row r="299" spans="1:65" s="2" customFormat="1" ht="66.75" customHeight="1">
      <c r="A299" s="36"/>
      <c r="B299" s="37"/>
      <c r="C299" s="227" t="s">
        <v>803</v>
      </c>
      <c r="D299" s="227" t="s">
        <v>465</v>
      </c>
      <c r="E299" s="228" t="s">
        <v>1562</v>
      </c>
      <c r="F299" s="229" t="s">
        <v>1563</v>
      </c>
      <c r="G299" s="230" t="s">
        <v>422</v>
      </c>
      <c r="H299" s="231">
        <v>2</v>
      </c>
      <c r="I299" s="232"/>
      <c r="J299" s="233">
        <f t="shared" si="20"/>
        <v>0</v>
      </c>
      <c r="K299" s="229" t="s">
        <v>1297</v>
      </c>
      <c r="L299" s="234"/>
      <c r="M299" s="235" t="s">
        <v>19</v>
      </c>
      <c r="N299" s="236" t="s">
        <v>47</v>
      </c>
      <c r="O299" s="66"/>
      <c r="P299" s="190">
        <f t="shared" si="21"/>
        <v>0</v>
      </c>
      <c r="Q299" s="190">
        <v>0</v>
      </c>
      <c r="R299" s="190">
        <f t="shared" si="22"/>
        <v>0</v>
      </c>
      <c r="S299" s="190">
        <v>0</v>
      </c>
      <c r="T299" s="191">
        <f t="shared" si="2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468</v>
      </c>
      <c r="AT299" s="192" t="s">
        <v>465</v>
      </c>
      <c r="AU299" s="192" t="s">
        <v>83</v>
      </c>
      <c r="AY299" s="19" t="s">
        <v>381</v>
      </c>
      <c r="BE299" s="193">
        <f t="shared" si="24"/>
        <v>0</v>
      </c>
      <c r="BF299" s="193">
        <f t="shared" si="25"/>
        <v>0</v>
      </c>
      <c r="BG299" s="193">
        <f t="shared" si="26"/>
        <v>0</v>
      </c>
      <c r="BH299" s="193">
        <f t="shared" si="27"/>
        <v>0</v>
      </c>
      <c r="BI299" s="193">
        <f t="shared" si="28"/>
        <v>0</v>
      </c>
      <c r="BJ299" s="19" t="s">
        <v>83</v>
      </c>
      <c r="BK299" s="193">
        <f t="shared" si="29"/>
        <v>0</v>
      </c>
      <c r="BL299" s="19" t="s">
        <v>454</v>
      </c>
      <c r="BM299" s="192" t="s">
        <v>1558</v>
      </c>
    </row>
    <row r="300" spans="1:65" s="2" customFormat="1" ht="66.75" customHeight="1">
      <c r="A300" s="36"/>
      <c r="B300" s="37"/>
      <c r="C300" s="227" t="s">
        <v>808</v>
      </c>
      <c r="D300" s="227" t="s">
        <v>465</v>
      </c>
      <c r="E300" s="228" t="s">
        <v>1565</v>
      </c>
      <c r="F300" s="229" t="s">
        <v>1566</v>
      </c>
      <c r="G300" s="230" t="s">
        <v>422</v>
      </c>
      <c r="H300" s="231">
        <v>5</v>
      </c>
      <c r="I300" s="232"/>
      <c r="J300" s="233">
        <f t="shared" si="20"/>
        <v>0</v>
      </c>
      <c r="K300" s="229" t="s">
        <v>1297</v>
      </c>
      <c r="L300" s="234"/>
      <c r="M300" s="235" t="s">
        <v>19</v>
      </c>
      <c r="N300" s="236" t="s">
        <v>47</v>
      </c>
      <c r="O300" s="66"/>
      <c r="P300" s="190">
        <f t="shared" si="21"/>
        <v>0</v>
      </c>
      <c r="Q300" s="190">
        <v>0</v>
      </c>
      <c r="R300" s="190">
        <f t="shared" si="22"/>
        <v>0</v>
      </c>
      <c r="S300" s="190">
        <v>0</v>
      </c>
      <c r="T300" s="191">
        <f t="shared" si="2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468</v>
      </c>
      <c r="AT300" s="192" t="s">
        <v>465</v>
      </c>
      <c r="AU300" s="192" t="s">
        <v>83</v>
      </c>
      <c r="AY300" s="19" t="s">
        <v>381</v>
      </c>
      <c r="BE300" s="193">
        <f t="shared" si="24"/>
        <v>0</v>
      </c>
      <c r="BF300" s="193">
        <f t="shared" si="25"/>
        <v>0</v>
      </c>
      <c r="BG300" s="193">
        <f t="shared" si="26"/>
        <v>0</v>
      </c>
      <c r="BH300" s="193">
        <f t="shared" si="27"/>
        <v>0</v>
      </c>
      <c r="BI300" s="193">
        <f t="shared" si="28"/>
        <v>0</v>
      </c>
      <c r="BJ300" s="19" t="s">
        <v>83</v>
      </c>
      <c r="BK300" s="193">
        <f t="shared" si="29"/>
        <v>0</v>
      </c>
      <c r="BL300" s="19" t="s">
        <v>454</v>
      </c>
      <c r="BM300" s="192" t="s">
        <v>1561</v>
      </c>
    </row>
    <row r="301" spans="1:65" s="2" customFormat="1" ht="24.2" customHeight="1">
      <c r="A301" s="36"/>
      <c r="B301" s="37"/>
      <c r="C301" s="181" t="s">
        <v>813</v>
      </c>
      <c r="D301" s="181" t="s">
        <v>384</v>
      </c>
      <c r="E301" s="182" t="s">
        <v>1571</v>
      </c>
      <c r="F301" s="183" t="s">
        <v>1572</v>
      </c>
      <c r="G301" s="184" t="s">
        <v>404</v>
      </c>
      <c r="H301" s="185">
        <v>3.5000000000000003E-2</v>
      </c>
      <c r="I301" s="186"/>
      <c r="J301" s="187">
        <f t="shared" si="20"/>
        <v>0</v>
      </c>
      <c r="K301" s="183" t="s">
        <v>1297</v>
      </c>
      <c r="L301" s="41"/>
      <c r="M301" s="188" t="s">
        <v>19</v>
      </c>
      <c r="N301" s="189" t="s">
        <v>47</v>
      </c>
      <c r="O301" s="66"/>
      <c r="P301" s="190">
        <f t="shared" si="21"/>
        <v>0</v>
      </c>
      <c r="Q301" s="190">
        <v>0</v>
      </c>
      <c r="R301" s="190">
        <f t="shared" si="22"/>
        <v>0</v>
      </c>
      <c r="S301" s="190">
        <v>0</v>
      </c>
      <c r="T301" s="191">
        <f t="shared" si="2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454</v>
      </c>
      <c r="AT301" s="192" t="s">
        <v>384</v>
      </c>
      <c r="AU301" s="192" t="s">
        <v>83</v>
      </c>
      <c r="AY301" s="19" t="s">
        <v>381</v>
      </c>
      <c r="BE301" s="193">
        <f t="shared" si="24"/>
        <v>0</v>
      </c>
      <c r="BF301" s="193">
        <f t="shared" si="25"/>
        <v>0</v>
      </c>
      <c r="BG301" s="193">
        <f t="shared" si="26"/>
        <v>0</v>
      </c>
      <c r="BH301" s="193">
        <f t="shared" si="27"/>
        <v>0</v>
      </c>
      <c r="BI301" s="193">
        <f t="shared" si="28"/>
        <v>0</v>
      </c>
      <c r="BJ301" s="19" t="s">
        <v>83</v>
      </c>
      <c r="BK301" s="193">
        <f t="shared" si="29"/>
        <v>0</v>
      </c>
      <c r="BL301" s="19" t="s">
        <v>454</v>
      </c>
      <c r="BM301" s="192" t="s">
        <v>1564</v>
      </c>
    </row>
    <row r="302" spans="1:65" s="2" customFormat="1" ht="19.5">
      <c r="A302" s="36"/>
      <c r="B302" s="37"/>
      <c r="C302" s="38"/>
      <c r="D302" s="196" t="s">
        <v>1198</v>
      </c>
      <c r="E302" s="38"/>
      <c r="F302" s="253" t="s">
        <v>1574</v>
      </c>
      <c r="G302" s="38"/>
      <c r="H302" s="38"/>
      <c r="I302" s="254"/>
      <c r="J302" s="38"/>
      <c r="K302" s="38"/>
      <c r="L302" s="41"/>
      <c r="M302" s="255"/>
      <c r="N302" s="256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1198</v>
      </c>
      <c r="AU302" s="19" t="s">
        <v>83</v>
      </c>
    </row>
    <row r="303" spans="1:65" s="12" customFormat="1" ht="25.9" customHeight="1">
      <c r="B303" s="165"/>
      <c r="C303" s="166"/>
      <c r="D303" s="167" t="s">
        <v>75</v>
      </c>
      <c r="E303" s="168" t="s">
        <v>1575</v>
      </c>
      <c r="F303" s="168" t="s">
        <v>1576</v>
      </c>
      <c r="G303" s="166"/>
      <c r="H303" s="166"/>
      <c r="I303" s="169"/>
      <c r="J303" s="170">
        <f>BK303</f>
        <v>0</v>
      </c>
      <c r="K303" s="166"/>
      <c r="L303" s="171"/>
      <c r="M303" s="172"/>
      <c r="N303" s="173"/>
      <c r="O303" s="173"/>
      <c r="P303" s="174">
        <f>SUM(P304:P320)</f>
        <v>0</v>
      </c>
      <c r="Q303" s="173"/>
      <c r="R303" s="174">
        <f>SUM(R304:R320)</f>
        <v>0</v>
      </c>
      <c r="S303" s="173"/>
      <c r="T303" s="175">
        <f>SUM(T304:T320)</f>
        <v>0</v>
      </c>
      <c r="AR303" s="176" t="s">
        <v>85</v>
      </c>
      <c r="AT303" s="177" t="s">
        <v>75</v>
      </c>
      <c r="AU303" s="177" t="s">
        <v>76</v>
      </c>
      <c r="AY303" s="176" t="s">
        <v>381</v>
      </c>
      <c r="BK303" s="178">
        <f>SUM(BK304:BK320)</f>
        <v>0</v>
      </c>
    </row>
    <row r="304" spans="1:65" s="2" customFormat="1" ht="21.75" customHeight="1">
      <c r="A304" s="36"/>
      <c r="B304" s="37"/>
      <c r="C304" s="181" t="s">
        <v>817</v>
      </c>
      <c r="D304" s="181" t="s">
        <v>384</v>
      </c>
      <c r="E304" s="182" t="s">
        <v>1577</v>
      </c>
      <c r="F304" s="183" t="s">
        <v>1578</v>
      </c>
      <c r="G304" s="184" t="s">
        <v>422</v>
      </c>
      <c r="H304" s="185">
        <v>13</v>
      </c>
      <c r="I304" s="186"/>
      <c r="J304" s="187">
        <f>ROUND(I304*H304,2)</f>
        <v>0</v>
      </c>
      <c r="K304" s="183" t="s">
        <v>1297</v>
      </c>
      <c r="L304" s="41"/>
      <c r="M304" s="188" t="s">
        <v>19</v>
      </c>
      <c r="N304" s="189" t="s">
        <v>47</v>
      </c>
      <c r="O304" s="66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454</v>
      </c>
      <c r="AT304" s="192" t="s">
        <v>384</v>
      </c>
      <c r="AU304" s="192" t="s">
        <v>83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454</v>
      </c>
      <c r="BM304" s="192" t="s">
        <v>1567</v>
      </c>
    </row>
    <row r="305" spans="1:65" s="2" customFormat="1" ht="48.75">
      <c r="A305" s="36"/>
      <c r="B305" s="37"/>
      <c r="C305" s="38"/>
      <c r="D305" s="196" t="s">
        <v>1198</v>
      </c>
      <c r="E305" s="38"/>
      <c r="F305" s="253" t="s">
        <v>1580</v>
      </c>
      <c r="G305" s="38"/>
      <c r="H305" s="38"/>
      <c r="I305" s="254"/>
      <c r="J305" s="38"/>
      <c r="K305" s="38"/>
      <c r="L305" s="41"/>
      <c r="M305" s="255"/>
      <c r="N305" s="256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1198</v>
      </c>
      <c r="AU305" s="19" t="s">
        <v>83</v>
      </c>
    </row>
    <row r="306" spans="1:65" s="2" customFormat="1" ht="24.2" customHeight="1">
      <c r="A306" s="36"/>
      <c r="B306" s="37"/>
      <c r="C306" s="181" t="s">
        <v>823</v>
      </c>
      <c r="D306" s="181" t="s">
        <v>384</v>
      </c>
      <c r="E306" s="182" t="s">
        <v>1581</v>
      </c>
      <c r="F306" s="183" t="s">
        <v>1582</v>
      </c>
      <c r="G306" s="184" t="s">
        <v>422</v>
      </c>
      <c r="H306" s="185">
        <v>1</v>
      </c>
      <c r="I306" s="186"/>
      <c r="J306" s="187">
        <f>ROUND(I306*H306,2)</f>
        <v>0</v>
      </c>
      <c r="K306" s="183" t="s">
        <v>1297</v>
      </c>
      <c r="L306" s="41"/>
      <c r="M306" s="188" t="s">
        <v>19</v>
      </c>
      <c r="N306" s="189" t="s">
        <v>47</v>
      </c>
      <c r="O306" s="66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454</v>
      </c>
      <c r="AT306" s="192" t="s">
        <v>384</v>
      </c>
      <c r="AU306" s="192" t="s">
        <v>83</v>
      </c>
      <c r="AY306" s="19" t="s">
        <v>381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9" t="s">
        <v>83</v>
      </c>
      <c r="BK306" s="193">
        <f>ROUND(I306*H306,2)</f>
        <v>0</v>
      </c>
      <c r="BL306" s="19" t="s">
        <v>454</v>
      </c>
      <c r="BM306" s="192" t="s">
        <v>1570</v>
      </c>
    </row>
    <row r="307" spans="1:65" s="2" customFormat="1" ht="16.5" customHeight="1">
      <c r="A307" s="36"/>
      <c r="B307" s="37"/>
      <c r="C307" s="181" t="s">
        <v>829</v>
      </c>
      <c r="D307" s="181" t="s">
        <v>384</v>
      </c>
      <c r="E307" s="182" t="s">
        <v>1584</v>
      </c>
      <c r="F307" s="183" t="s">
        <v>1585</v>
      </c>
      <c r="G307" s="184" t="s">
        <v>1586</v>
      </c>
      <c r="H307" s="185">
        <v>1</v>
      </c>
      <c r="I307" s="186"/>
      <c r="J307" s="187">
        <f>ROUND(I307*H307,2)</f>
        <v>0</v>
      </c>
      <c r="K307" s="183" t="s">
        <v>1297</v>
      </c>
      <c r="L307" s="41"/>
      <c r="M307" s="188" t="s">
        <v>19</v>
      </c>
      <c r="N307" s="189" t="s">
        <v>47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83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454</v>
      </c>
      <c r="BM307" s="192" t="s">
        <v>1573</v>
      </c>
    </row>
    <row r="308" spans="1:65" s="2" customFormat="1" ht="48.75">
      <c r="A308" s="36"/>
      <c r="B308" s="37"/>
      <c r="C308" s="38"/>
      <c r="D308" s="196" t="s">
        <v>1198</v>
      </c>
      <c r="E308" s="38"/>
      <c r="F308" s="253" t="s">
        <v>1588</v>
      </c>
      <c r="G308" s="38"/>
      <c r="H308" s="38"/>
      <c r="I308" s="254"/>
      <c r="J308" s="38"/>
      <c r="K308" s="38"/>
      <c r="L308" s="41"/>
      <c r="M308" s="255"/>
      <c r="N308" s="256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1198</v>
      </c>
      <c r="AU308" s="19" t="s">
        <v>83</v>
      </c>
    </row>
    <row r="309" spans="1:65" s="2" customFormat="1" ht="16.5" customHeight="1">
      <c r="A309" s="36"/>
      <c r="B309" s="37"/>
      <c r="C309" s="181" t="s">
        <v>834</v>
      </c>
      <c r="D309" s="181" t="s">
        <v>384</v>
      </c>
      <c r="E309" s="182" t="s">
        <v>1589</v>
      </c>
      <c r="F309" s="183" t="s">
        <v>1590</v>
      </c>
      <c r="G309" s="184" t="s">
        <v>1586</v>
      </c>
      <c r="H309" s="185">
        <v>1</v>
      </c>
      <c r="I309" s="186"/>
      <c r="J309" s="187">
        <f t="shared" ref="J309:J317" si="30">ROUND(I309*H309,2)</f>
        <v>0</v>
      </c>
      <c r="K309" s="183" t="s">
        <v>1297</v>
      </c>
      <c r="L309" s="41"/>
      <c r="M309" s="188" t="s">
        <v>19</v>
      </c>
      <c r="N309" s="189" t="s">
        <v>47</v>
      </c>
      <c r="O309" s="66"/>
      <c r="P309" s="190">
        <f t="shared" ref="P309:P317" si="31">O309*H309</f>
        <v>0</v>
      </c>
      <c r="Q309" s="190">
        <v>0</v>
      </c>
      <c r="R309" s="190">
        <f t="shared" ref="R309:R317" si="32">Q309*H309</f>
        <v>0</v>
      </c>
      <c r="S309" s="190">
        <v>0</v>
      </c>
      <c r="T309" s="191">
        <f t="shared" ref="T309:T317" si="33"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 t="shared" ref="BE309:BE317" si="34">IF(N309="základní",J309,0)</f>
        <v>0</v>
      </c>
      <c r="BF309" s="193">
        <f t="shared" ref="BF309:BF317" si="35">IF(N309="snížená",J309,0)</f>
        <v>0</v>
      </c>
      <c r="BG309" s="193">
        <f t="shared" ref="BG309:BG317" si="36">IF(N309="zákl. přenesená",J309,0)</f>
        <v>0</v>
      </c>
      <c r="BH309" s="193">
        <f t="shared" ref="BH309:BH317" si="37">IF(N309="sníž. přenesená",J309,0)</f>
        <v>0</v>
      </c>
      <c r="BI309" s="193">
        <f t="shared" ref="BI309:BI317" si="38">IF(N309="nulová",J309,0)</f>
        <v>0</v>
      </c>
      <c r="BJ309" s="19" t="s">
        <v>83</v>
      </c>
      <c r="BK309" s="193">
        <f t="shared" ref="BK309:BK317" si="39">ROUND(I309*H309,2)</f>
        <v>0</v>
      </c>
      <c r="BL309" s="19" t="s">
        <v>454</v>
      </c>
      <c r="BM309" s="192" t="s">
        <v>1579</v>
      </c>
    </row>
    <row r="310" spans="1:65" s="2" customFormat="1" ht="24.2" customHeight="1">
      <c r="A310" s="36"/>
      <c r="B310" s="37"/>
      <c r="C310" s="181" t="s">
        <v>845</v>
      </c>
      <c r="D310" s="181" t="s">
        <v>384</v>
      </c>
      <c r="E310" s="182" t="s">
        <v>1592</v>
      </c>
      <c r="F310" s="183" t="s">
        <v>1593</v>
      </c>
      <c r="G310" s="184" t="s">
        <v>431</v>
      </c>
      <c r="H310" s="185">
        <v>1</v>
      </c>
      <c r="I310" s="186"/>
      <c r="J310" s="187">
        <f t="shared" si="30"/>
        <v>0</v>
      </c>
      <c r="K310" s="183" t="s">
        <v>1297</v>
      </c>
      <c r="L310" s="41"/>
      <c r="M310" s="188" t="s">
        <v>19</v>
      </c>
      <c r="N310" s="189" t="s">
        <v>47</v>
      </c>
      <c r="O310" s="66"/>
      <c r="P310" s="190">
        <f t="shared" si="31"/>
        <v>0</v>
      </c>
      <c r="Q310" s="190">
        <v>0</v>
      </c>
      <c r="R310" s="190">
        <f t="shared" si="32"/>
        <v>0</v>
      </c>
      <c r="S310" s="190">
        <v>0</v>
      </c>
      <c r="T310" s="191">
        <f t="shared" si="3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83</v>
      </c>
      <c r="AY310" s="19" t="s">
        <v>381</v>
      </c>
      <c r="BE310" s="193">
        <f t="shared" si="34"/>
        <v>0</v>
      </c>
      <c r="BF310" s="193">
        <f t="shared" si="35"/>
        <v>0</v>
      </c>
      <c r="BG310" s="193">
        <f t="shared" si="36"/>
        <v>0</v>
      </c>
      <c r="BH310" s="193">
        <f t="shared" si="37"/>
        <v>0</v>
      </c>
      <c r="BI310" s="193">
        <f t="shared" si="38"/>
        <v>0</v>
      </c>
      <c r="BJ310" s="19" t="s">
        <v>83</v>
      </c>
      <c r="BK310" s="193">
        <f t="shared" si="39"/>
        <v>0</v>
      </c>
      <c r="BL310" s="19" t="s">
        <v>454</v>
      </c>
      <c r="BM310" s="192" t="s">
        <v>1583</v>
      </c>
    </row>
    <row r="311" spans="1:65" s="2" customFormat="1" ht="24.2" customHeight="1">
      <c r="A311" s="36"/>
      <c r="B311" s="37"/>
      <c r="C311" s="181" t="s">
        <v>850</v>
      </c>
      <c r="D311" s="181" t="s">
        <v>384</v>
      </c>
      <c r="E311" s="182" t="s">
        <v>1595</v>
      </c>
      <c r="F311" s="183" t="s">
        <v>1596</v>
      </c>
      <c r="G311" s="184" t="s">
        <v>431</v>
      </c>
      <c r="H311" s="185">
        <v>1</v>
      </c>
      <c r="I311" s="186"/>
      <c r="J311" s="187">
        <f t="shared" si="30"/>
        <v>0</v>
      </c>
      <c r="K311" s="183" t="s">
        <v>1297</v>
      </c>
      <c r="L311" s="41"/>
      <c r="M311" s="188" t="s">
        <v>19</v>
      </c>
      <c r="N311" s="189" t="s">
        <v>47</v>
      </c>
      <c r="O311" s="66"/>
      <c r="P311" s="190">
        <f t="shared" si="31"/>
        <v>0</v>
      </c>
      <c r="Q311" s="190">
        <v>0</v>
      </c>
      <c r="R311" s="190">
        <f t="shared" si="32"/>
        <v>0</v>
      </c>
      <c r="S311" s="190">
        <v>0</v>
      </c>
      <c r="T311" s="191">
        <f t="shared" si="3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83</v>
      </c>
      <c r="AY311" s="19" t="s">
        <v>381</v>
      </c>
      <c r="BE311" s="193">
        <f t="shared" si="34"/>
        <v>0</v>
      </c>
      <c r="BF311" s="193">
        <f t="shared" si="35"/>
        <v>0</v>
      </c>
      <c r="BG311" s="193">
        <f t="shared" si="36"/>
        <v>0</v>
      </c>
      <c r="BH311" s="193">
        <f t="shared" si="37"/>
        <v>0</v>
      </c>
      <c r="BI311" s="193">
        <f t="shared" si="38"/>
        <v>0</v>
      </c>
      <c r="BJ311" s="19" t="s">
        <v>83</v>
      </c>
      <c r="BK311" s="193">
        <f t="shared" si="39"/>
        <v>0</v>
      </c>
      <c r="BL311" s="19" t="s">
        <v>454</v>
      </c>
      <c r="BM311" s="192" t="s">
        <v>1587</v>
      </c>
    </row>
    <row r="312" spans="1:65" s="2" customFormat="1" ht="55.5" customHeight="1">
      <c r="A312" s="36"/>
      <c r="B312" s="37"/>
      <c r="C312" s="181" t="s">
        <v>855</v>
      </c>
      <c r="D312" s="181" t="s">
        <v>384</v>
      </c>
      <c r="E312" s="182" t="s">
        <v>1598</v>
      </c>
      <c r="F312" s="183" t="s">
        <v>1599</v>
      </c>
      <c r="G312" s="184" t="s">
        <v>431</v>
      </c>
      <c r="H312" s="185">
        <v>1</v>
      </c>
      <c r="I312" s="186"/>
      <c r="J312" s="187">
        <f t="shared" si="30"/>
        <v>0</v>
      </c>
      <c r="K312" s="183" t="s">
        <v>1297</v>
      </c>
      <c r="L312" s="41"/>
      <c r="M312" s="188" t="s">
        <v>19</v>
      </c>
      <c r="N312" s="189" t="s">
        <v>47</v>
      </c>
      <c r="O312" s="66"/>
      <c r="P312" s="190">
        <f t="shared" si="31"/>
        <v>0</v>
      </c>
      <c r="Q312" s="190">
        <v>0</v>
      </c>
      <c r="R312" s="190">
        <f t="shared" si="32"/>
        <v>0</v>
      </c>
      <c r="S312" s="190">
        <v>0</v>
      </c>
      <c r="T312" s="191">
        <f t="shared" si="3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454</v>
      </c>
      <c r="AT312" s="192" t="s">
        <v>384</v>
      </c>
      <c r="AU312" s="192" t="s">
        <v>83</v>
      </c>
      <c r="AY312" s="19" t="s">
        <v>381</v>
      </c>
      <c r="BE312" s="193">
        <f t="shared" si="34"/>
        <v>0</v>
      </c>
      <c r="BF312" s="193">
        <f t="shared" si="35"/>
        <v>0</v>
      </c>
      <c r="BG312" s="193">
        <f t="shared" si="36"/>
        <v>0</v>
      </c>
      <c r="BH312" s="193">
        <f t="shared" si="37"/>
        <v>0</v>
      </c>
      <c r="BI312" s="193">
        <f t="shared" si="38"/>
        <v>0</v>
      </c>
      <c r="BJ312" s="19" t="s">
        <v>83</v>
      </c>
      <c r="BK312" s="193">
        <f t="shared" si="39"/>
        <v>0</v>
      </c>
      <c r="BL312" s="19" t="s">
        <v>454</v>
      </c>
      <c r="BM312" s="192" t="s">
        <v>1591</v>
      </c>
    </row>
    <row r="313" spans="1:65" s="2" customFormat="1" ht="24.2" customHeight="1">
      <c r="A313" s="36"/>
      <c r="B313" s="37"/>
      <c r="C313" s="181" t="s">
        <v>860</v>
      </c>
      <c r="D313" s="181" t="s">
        <v>384</v>
      </c>
      <c r="E313" s="182" t="s">
        <v>1601</v>
      </c>
      <c r="F313" s="183" t="s">
        <v>1602</v>
      </c>
      <c r="G313" s="184" t="s">
        <v>431</v>
      </c>
      <c r="H313" s="185">
        <v>1</v>
      </c>
      <c r="I313" s="186"/>
      <c r="J313" s="187">
        <f t="shared" si="30"/>
        <v>0</v>
      </c>
      <c r="K313" s="183" t="s">
        <v>1297</v>
      </c>
      <c r="L313" s="41"/>
      <c r="M313" s="188" t="s">
        <v>19</v>
      </c>
      <c r="N313" s="189" t="s">
        <v>47</v>
      </c>
      <c r="O313" s="66"/>
      <c r="P313" s="190">
        <f t="shared" si="31"/>
        <v>0</v>
      </c>
      <c r="Q313" s="190">
        <v>0</v>
      </c>
      <c r="R313" s="190">
        <f t="shared" si="32"/>
        <v>0</v>
      </c>
      <c r="S313" s="190">
        <v>0</v>
      </c>
      <c r="T313" s="191">
        <f t="shared" si="3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454</v>
      </c>
      <c r="AT313" s="192" t="s">
        <v>384</v>
      </c>
      <c r="AU313" s="192" t="s">
        <v>83</v>
      </c>
      <c r="AY313" s="19" t="s">
        <v>381</v>
      </c>
      <c r="BE313" s="193">
        <f t="shared" si="34"/>
        <v>0</v>
      </c>
      <c r="BF313" s="193">
        <f t="shared" si="35"/>
        <v>0</v>
      </c>
      <c r="BG313" s="193">
        <f t="shared" si="36"/>
        <v>0</v>
      </c>
      <c r="BH313" s="193">
        <f t="shared" si="37"/>
        <v>0</v>
      </c>
      <c r="BI313" s="193">
        <f t="shared" si="38"/>
        <v>0</v>
      </c>
      <c r="BJ313" s="19" t="s">
        <v>83</v>
      </c>
      <c r="BK313" s="193">
        <f t="shared" si="39"/>
        <v>0</v>
      </c>
      <c r="BL313" s="19" t="s">
        <v>454</v>
      </c>
      <c r="BM313" s="192" t="s">
        <v>1594</v>
      </c>
    </row>
    <row r="314" spans="1:65" s="2" customFormat="1" ht="24.2" customHeight="1">
      <c r="A314" s="36"/>
      <c r="B314" s="37"/>
      <c r="C314" s="181" t="s">
        <v>866</v>
      </c>
      <c r="D314" s="181" t="s">
        <v>384</v>
      </c>
      <c r="E314" s="182" t="s">
        <v>1604</v>
      </c>
      <c r="F314" s="183" t="s">
        <v>1605</v>
      </c>
      <c r="G314" s="184" t="s">
        <v>431</v>
      </c>
      <c r="H314" s="185">
        <v>2</v>
      </c>
      <c r="I314" s="186"/>
      <c r="J314" s="187">
        <f t="shared" si="30"/>
        <v>0</v>
      </c>
      <c r="K314" s="183" t="s">
        <v>1297</v>
      </c>
      <c r="L314" s="41"/>
      <c r="M314" s="188" t="s">
        <v>19</v>
      </c>
      <c r="N314" s="189" t="s">
        <v>47</v>
      </c>
      <c r="O314" s="66"/>
      <c r="P314" s="190">
        <f t="shared" si="31"/>
        <v>0</v>
      </c>
      <c r="Q314" s="190">
        <v>0</v>
      </c>
      <c r="R314" s="190">
        <f t="shared" si="32"/>
        <v>0</v>
      </c>
      <c r="S314" s="190">
        <v>0</v>
      </c>
      <c r="T314" s="191">
        <f t="shared" si="3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454</v>
      </c>
      <c r="AT314" s="192" t="s">
        <v>384</v>
      </c>
      <c r="AU314" s="192" t="s">
        <v>83</v>
      </c>
      <c r="AY314" s="19" t="s">
        <v>381</v>
      </c>
      <c r="BE314" s="193">
        <f t="shared" si="34"/>
        <v>0</v>
      </c>
      <c r="BF314" s="193">
        <f t="shared" si="35"/>
        <v>0</v>
      </c>
      <c r="BG314" s="193">
        <f t="shared" si="36"/>
        <v>0</v>
      </c>
      <c r="BH314" s="193">
        <f t="shared" si="37"/>
        <v>0</v>
      </c>
      <c r="BI314" s="193">
        <f t="shared" si="38"/>
        <v>0</v>
      </c>
      <c r="BJ314" s="19" t="s">
        <v>83</v>
      </c>
      <c r="BK314" s="193">
        <f t="shared" si="39"/>
        <v>0</v>
      </c>
      <c r="BL314" s="19" t="s">
        <v>454</v>
      </c>
      <c r="BM314" s="192" t="s">
        <v>1597</v>
      </c>
    </row>
    <row r="315" spans="1:65" s="2" customFormat="1" ht="55.5" customHeight="1">
      <c r="A315" s="36"/>
      <c r="B315" s="37"/>
      <c r="C315" s="227" t="s">
        <v>871</v>
      </c>
      <c r="D315" s="227" t="s">
        <v>465</v>
      </c>
      <c r="E315" s="228" t="s">
        <v>1607</v>
      </c>
      <c r="F315" s="229" t="s">
        <v>1608</v>
      </c>
      <c r="G315" s="230" t="s">
        <v>431</v>
      </c>
      <c r="H315" s="231">
        <v>1</v>
      </c>
      <c r="I315" s="232"/>
      <c r="J315" s="233">
        <f t="shared" si="30"/>
        <v>0</v>
      </c>
      <c r="K315" s="229" t="s">
        <v>1297</v>
      </c>
      <c r="L315" s="234"/>
      <c r="M315" s="235" t="s">
        <v>19</v>
      </c>
      <c r="N315" s="236" t="s">
        <v>47</v>
      </c>
      <c r="O315" s="66"/>
      <c r="P315" s="190">
        <f t="shared" si="31"/>
        <v>0</v>
      </c>
      <c r="Q315" s="190">
        <v>0</v>
      </c>
      <c r="R315" s="190">
        <f t="shared" si="32"/>
        <v>0</v>
      </c>
      <c r="S315" s="190">
        <v>0</v>
      </c>
      <c r="T315" s="191">
        <f t="shared" si="3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468</v>
      </c>
      <c r="AT315" s="192" t="s">
        <v>465</v>
      </c>
      <c r="AU315" s="192" t="s">
        <v>83</v>
      </c>
      <c r="AY315" s="19" t="s">
        <v>381</v>
      </c>
      <c r="BE315" s="193">
        <f t="shared" si="34"/>
        <v>0</v>
      </c>
      <c r="BF315" s="193">
        <f t="shared" si="35"/>
        <v>0</v>
      </c>
      <c r="BG315" s="193">
        <f t="shared" si="36"/>
        <v>0</v>
      </c>
      <c r="BH315" s="193">
        <f t="shared" si="37"/>
        <v>0</v>
      </c>
      <c r="BI315" s="193">
        <f t="shared" si="38"/>
        <v>0</v>
      </c>
      <c r="BJ315" s="19" t="s">
        <v>83</v>
      </c>
      <c r="BK315" s="193">
        <f t="shared" si="39"/>
        <v>0</v>
      </c>
      <c r="BL315" s="19" t="s">
        <v>454</v>
      </c>
      <c r="BM315" s="192" t="s">
        <v>1600</v>
      </c>
    </row>
    <row r="316" spans="1:65" s="2" customFormat="1" ht="33" customHeight="1">
      <c r="A316" s="36"/>
      <c r="B316" s="37"/>
      <c r="C316" s="181" t="s">
        <v>883</v>
      </c>
      <c r="D316" s="181" t="s">
        <v>384</v>
      </c>
      <c r="E316" s="182" t="s">
        <v>1610</v>
      </c>
      <c r="F316" s="183" t="s">
        <v>1611</v>
      </c>
      <c r="G316" s="184" t="s">
        <v>1612</v>
      </c>
      <c r="H316" s="185">
        <v>1</v>
      </c>
      <c r="I316" s="186"/>
      <c r="J316" s="187">
        <f t="shared" si="30"/>
        <v>0</v>
      </c>
      <c r="K316" s="183" t="s">
        <v>19</v>
      </c>
      <c r="L316" s="41"/>
      <c r="M316" s="188" t="s">
        <v>19</v>
      </c>
      <c r="N316" s="189" t="s">
        <v>47</v>
      </c>
      <c r="O316" s="66"/>
      <c r="P316" s="190">
        <f t="shared" si="31"/>
        <v>0</v>
      </c>
      <c r="Q316" s="190">
        <v>0</v>
      </c>
      <c r="R316" s="190">
        <f t="shared" si="32"/>
        <v>0</v>
      </c>
      <c r="S316" s="190">
        <v>0</v>
      </c>
      <c r="T316" s="191">
        <f t="shared" si="3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454</v>
      </c>
      <c r="AT316" s="192" t="s">
        <v>384</v>
      </c>
      <c r="AU316" s="192" t="s">
        <v>83</v>
      </c>
      <c r="AY316" s="19" t="s">
        <v>381</v>
      </c>
      <c r="BE316" s="193">
        <f t="shared" si="34"/>
        <v>0</v>
      </c>
      <c r="BF316" s="193">
        <f t="shared" si="35"/>
        <v>0</v>
      </c>
      <c r="BG316" s="193">
        <f t="shared" si="36"/>
        <v>0</v>
      </c>
      <c r="BH316" s="193">
        <f t="shared" si="37"/>
        <v>0</v>
      </c>
      <c r="BI316" s="193">
        <f t="shared" si="38"/>
        <v>0</v>
      </c>
      <c r="BJ316" s="19" t="s">
        <v>83</v>
      </c>
      <c r="BK316" s="193">
        <f t="shared" si="39"/>
        <v>0</v>
      </c>
      <c r="BL316" s="19" t="s">
        <v>454</v>
      </c>
      <c r="BM316" s="192" t="s">
        <v>2943</v>
      </c>
    </row>
    <row r="317" spans="1:65" s="2" customFormat="1" ht="24.2" customHeight="1">
      <c r="A317" s="36"/>
      <c r="B317" s="37"/>
      <c r="C317" s="181" t="s">
        <v>889</v>
      </c>
      <c r="D317" s="181" t="s">
        <v>384</v>
      </c>
      <c r="E317" s="182" t="s">
        <v>1614</v>
      </c>
      <c r="F317" s="183" t="s">
        <v>1615</v>
      </c>
      <c r="G317" s="184" t="s">
        <v>404</v>
      </c>
      <c r="H317" s="185">
        <v>0.20499999999999999</v>
      </c>
      <c r="I317" s="186"/>
      <c r="J317" s="187">
        <f t="shared" si="30"/>
        <v>0</v>
      </c>
      <c r="K317" s="183" t="s">
        <v>1297</v>
      </c>
      <c r="L317" s="41"/>
      <c r="M317" s="188" t="s">
        <v>19</v>
      </c>
      <c r="N317" s="189" t="s">
        <v>47</v>
      </c>
      <c r="O317" s="66"/>
      <c r="P317" s="190">
        <f t="shared" si="31"/>
        <v>0</v>
      </c>
      <c r="Q317" s="190">
        <v>0</v>
      </c>
      <c r="R317" s="190">
        <f t="shared" si="32"/>
        <v>0</v>
      </c>
      <c r="S317" s="190">
        <v>0</v>
      </c>
      <c r="T317" s="191">
        <f t="shared" si="3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454</v>
      </c>
      <c r="AT317" s="192" t="s">
        <v>384</v>
      </c>
      <c r="AU317" s="192" t="s">
        <v>83</v>
      </c>
      <c r="AY317" s="19" t="s">
        <v>381</v>
      </c>
      <c r="BE317" s="193">
        <f t="shared" si="34"/>
        <v>0</v>
      </c>
      <c r="BF317" s="193">
        <f t="shared" si="35"/>
        <v>0</v>
      </c>
      <c r="BG317" s="193">
        <f t="shared" si="36"/>
        <v>0</v>
      </c>
      <c r="BH317" s="193">
        <f t="shared" si="37"/>
        <v>0</v>
      </c>
      <c r="BI317" s="193">
        <f t="shared" si="38"/>
        <v>0</v>
      </c>
      <c r="BJ317" s="19" t="s">
        <v>83</v>
      </c>
      <c r="BK317" s="193">
        <f t="shared" si="39"/>
        <v>0</v>
      </c>
      <c r="BL317" s="19" t="s">
        <v>454</v>
      </c>
      <c r="BM317" s="192" t="s">
        <v>1603</v>
      </c>
    </row>
    <row r="318" spans="1:65" s="2" customFormat="1" ht="19.5">
      <c r="A318" s="36"/>
      <c r="B318" s="37"/>
      <c r="C318" s="38"/>
      <c r="D318" s="196" t="s">
        <v>1198</v>
      </c>
      <c r="E318" s="38"/>
      <c r="F318" s="253" t="s">
        <v>1574</v>
      </c>
      <c r="G318" s="38"/>
      <c r="H318" s="38"/>
      <c r="I318" s="254"/>
      <c r="J318" s="38"/>
      <c r="K318" s="38"/>
      <c r="L318" s="41"/>
      <c r="M318" s="255"/>
      <c r="N318" s="256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1198</v>
      </c>
      <c r="AU318" s="19" t="s">
        <v>83</v>
      </c>
    </row>
    <row r="319" spans="1:65" s="2" customFormat="1" ht="24.2" customHeight="1">
      <c r="A319" s="36"/>
      <c r="B319" s="37"/>
      <c r="C319" s="181" t="s">
        <v>895</v>
      </c>
      <c r="D319" s="181" t="s">
        <v>384</v>
      </c>
      <c r="E319" s="182" t="s">
        <v>1617</v>
      </c>
      <c r="F319" s="183" t="s">
        <v>1618</v>
      </c>
      <c r="G319" s="184" t="s">
        <v>1619</v>
      </c>
      <c r="H319" s="185">
        <v>1</v>
      </c>
      <c r="I319" s="186"/>
      <c r="J319" s="187">
        <f>ROUND(I319*H319,2)</f>
        <v>0</v>
      </c>
      <c r="K319" s="183" t="s">
        <v>1297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83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1606</v>
      </c>
    </row>
    <row r="320" spans="1:65" s="2" customFormat="1" ht="39">
      <c r="A320" s="36"/>
      <c r="B320" s="37"/>
      <c r="C320" s="38"/>
      <c r="D320" s="196" t="s">
        <v>1198</v>
      </c>
      <c r="E320" s="38"/>
      <c r="F320" s="253" t="s">
        <v>1621</v>
      </c>
      <c r="G320" s="38"/>
      <c r="H320" s="38"/>
      <c r="I320" s="254"/>
      <c r="J320" s="38"/>
      <c r="K320" s="38"/>
      <c r="L320" s="41"/>
      <c r="M320" s="255"/>
      <c r="N320" s="256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1198</v>
      </c>
      <c r="AU320" s="19" t="s">
        <v>83</v>
      </c>
    </row>
    <row r="321" spans="1:65" s="12" customFormat="1" ht="25.9" customHeight="1">
      <c r="B321" s="165"/>
      <c r="C321" s="166"/>
      <c r="D321" s="167" t="s">
        <v>75</v>
      </c>
      <c r="E321" s="168" t="s">
        <v>1637</v>
      </c>
      <c r="F321" s="168" t="s">
        <v>1638</v>
      </c>
      <c r="G321" s="166"/>
      <c r="H321" s="166"/>
      <c r="I321" s="169"/>
      <c r="J321" s="170">
        <f>BK321</f>
        <v>0</v>
      </c>
      <c r="K321" s="166"/>
      <c r="L321" s="171"/>
      <c r="M321" s="172"/>
      <c r="N321" s="173"/>
      <c r="O321" s="173"/>
      <c r="P321" s="174">
        <f>SUM(P322:P345)</f>
        <v>0</v>
      </c>
      <c r="Q321" s="173"/>
      <c r="R321" s="174">
        <f>SUM(R322:R345)</f>
        <v>0</v>
      </c>
      <c r="S321" s="173"/>
      <c r="T321" s="175">
        <f>SUM(T322:T345)</f>
        <v>0</v>
      </c>
      <c r="AR321" s="176" t="s">
        <v>85</v>
      </c>
      <c r="AT321" s="177" t="s">
        <v>75</v>
      </c>
      <c r="AU321" s="177" t="s">
        <v>76</v>
      </c>
      <c r="AY321" s="176" t="s">
        <v>381</v>
      </c>
      <c r="BK321" s="178">
        <f>SUM(BK322:BK345)</f>
        <v>0</v>
      </c>
    </row>
    <row r="322" spans="1:65" s="2" customFormat="1" ht="24.2" customHeight="1">
      <c r="A322" s="36"/>
      <c r="B322" s="37"/>
      <c r="C322" s="181" t="s">
        <v>899</v>
      </c>
      <c r="D322" s="181" t="s">
        <v>384</v>
      </c>
      <c r="E322" s="182" t="s">
        <v>2652</v>
      </c>
      <c r="F322" s="183" t="s">
        <v>2653</v>
      </c>
      <c r="G322" s="184" t="s">
        <v>431</v>
      </c>
      <c r="H322" s="185">
        <v>1</v>
      </c>
      <c r="I322" s="186"/>
      <c r="J322" s="187">
        <f>ROUND(I322*H322,2)</f>
        <v>0</v>
      </c>
      <c r="K322" s="183" t="s">
        <v>1297</v>
      </c>
      <c r="L322" s="41"/>
      <c r="M322" s="188" t="s">
        <v>19</v>
      </c>
      <c r="N322" s="189" t="s">
        <v>47</v>
      </c>
      <c r="O322" s="66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454</v>
      </c>
      <c r="AT322" s="192" t="s">
        <v>384</v>
      </c>
      <c r="AU322" s="192" t="s">
        <v>83</v>
      </c>
      <c r="AY322" s="19" t="s">
        <v>381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83</v>
      </c>
      <c r="BK322" s="193">
        <f>ROUND(I322*H322,2)</f>
        <v>0</v>
      </c>
      <c r="BL322" s="19" t="s">
        <v>454</v>
      </c>
      <c r="BM322" s="192" t="s">
        <v>1609</v>
      </c>
    </row>
    <row r="323" spans="1:65" s="2" customFormat="1" ht="29.25">
      <c r="A323" s="36"/>
      <c r="B323" s="37"/>
      <c r="C323" s="38"/>
      <c r="D323" s="196" t="s">
        <v>1198</v>
      </c>
      <c r="E323" s="38"/>
      <c r="F323" s="253" t="s">
        <v>2654</v>
      </c>
      <c r="G323" s="38"/>
      <c r="H323" s="38"/>
      <c r="I323" s="254"/>
      <c r="J323" s="38"/>
      <c r="K323" s="38"/>
      <c r="L323" s="41"/>
      <c r="M323" s="255"/>
      <c r="N323" s="256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1198</v>
      </c>
      <c r="AU323" s="19" t="s">
        <v>83</v>
      </c>
    </row>
    <row r="324" spans="1:65" s="2" customFormat="1" ht="16.5" customHeight="1">
      <c r="A324" s="36"/>
      <c r="B324" s="37"/>
      <c r="C324" s="181" t="s">
        <v>906</v>
      </c>
      <c r="D324" s="181" t="s">
        <v>384</v>
      </c>
      <c r="E324" s="182" t="s">
        <v>1639</v>
      </c>
      <c r="F324" s="183" t="s">
        <v>1640</v>
      </c>
      <c r="G324" s="184" t="s">
        <v>1586</v>
      </c>
      <c r="H324" s="185">
        <v>1</v>
      </c>
      <c r="I324" s="186"/>
      <c r="J324" s="187">
        <f>ROUND(I324*H324,2)</f>
        <v>0</v>
      </c>
      <c r="K324" s="183" t="s">
        <v>1297</v>
      </c>
      <c r="L324" s="41"/>
      <c r="M324" s="188" t="s">
        <v>19</v>
      </c>
      <c r="N324" s="189" t="s">
        <v>47</v>
      </c>
      <c r="O324" s="66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454</v>
      </c>
      <c r="AT324" s="192" t="s">
        <v>384</v>
      </c>
      <c r="AU324" s="192" t="s">
        <v>83</v>
      </c>
      <c r="AY324" s="19" t="s">
        <v>381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83</v>
      </c>
      <c r="BK324" s="193">
        <f>ROUND(I324*H324,2)</f>
        <v>0</v>
      </c>
      <c r="BL324" s="19" t="s">
        <v>454</v>
      </c>
      <c r="BM324" s="192" t="s">
        <v>1616</v>
      </c>
    </row>
    <row r="325" spans="1:65" s="2" customFormat="1" ht="16.5" customHeight="1">
      <c r="A325" s="36"/>
      <c r="B325" s="37"/>
      <c r="C325" s="181" t="s">
        <v>911</v>
      </c>
      <c r="D325" s="181" t="s">
        <v>384</v>
      </c>
      <c r="E325" s="182" t="s">
        <v>1642</v>
      </c>
      <c r="F325" s="183" t="s">
        <v>1643</v>
      </c>
      <c r="G325" s="184" t="s">
        <v>1586</v>
      </c>
      <c r="H325" s="185">
        <v>1</v>
      </c>
      <c r="I325" s="186"/>
      <c r="J325" s="187">
        <f>ROUND(I325*H325,2)</f>
        <v>0</v>
      </c>
      <c r="K325" s="183" t="s">
        <v>1297</v>
      </c>
      <c r="L325" s="41"/>
      <c r="M325" s="188" t="s">
        <v>19</v>
      </c>
      <c r="N325" s="189" t="s">
        <v>47</v>
      </c>
      <c r="O325" s="66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454</v>
      </c>
      <c r="AT325" s="192" t="s">
        <v>384</v>
      </c>
      <c r="AU325" s="192" t="s">
        <v>83</v>
      </c>
      <c r="AY325" s="19" t="s">
        <v>381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83</v>
      </c>
      <c r="BK325" s="193">
        <f>ROUND(I325*H325,2)</f>
        <v>0</v>
      </c>
      <c r="BL325" s="19" t="s">
        <v>454</v>
      </c>
      <c r="BM325" s="192" t="s">
        <v>1620</v>
      </c>
    </row>
    <row r="326" spans="1:65" s="2" customFormat="1" ht="16.5" customHeight="1">
      <c r="A326" s="36"/>
      <c r="B326" s="37"/>
      <c r="C326" s="181" t="s">
        <v>922</v>
      </c>
      <c r="D326" s="181" t="s">
        <v>384</v>
      </c>
      <c r="E326" s="182" t="s">
        <v>1645</v>
      </c>
      <c r="F326" s="183" t="s">
        <v>1646</v>
      </c>
      <c r="G326" s="184" t="s">
        <v>1586</v>
      </c>
      <c r="H326" s="185">
        <v>2</v>
      </c>
      <c r="I326" s="186"/>
      <c r="J326" s="187">
        <f>ROUND(I326*H326,2)</f>
        <v>0</v>
      </c>
      <c r="K326" s="183" t="s">
        <v>1297</v>
      </c>
      <c r="L326" s="41"/>
      <c r="M326" s="188" t="s">
        <v>19</v>
      </c>
      <c r="N326" s="189" t="s">
        <v>47</v>
      </c>
      <c r="O326" s="66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2" t="s">
        <v>454</v>
      </c>
      <c r="AT326" s="192" t="s">
        <v>384</v>
      </c>
      <c r="AU326" s="192" t="s">
        <v>83</v>
      </c>
      <c r="AY326" s="19" t="s">
        <v>381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9" t="s">
        <v>83</v>
      </c>
      <c r="BK326" s="193">
        <f>ROUND(I326*H326,2)</f>
        <v>0</v>
      </c>
      <c r="BL326" s="19" t="s">
        <v>454</v>
      </c>
      <c r="BM326" s="192" t="s">
        <v>1626</v>
      </c>
    </row>
    <row r="327" spans="1:65" s="2" customFormat="1" ht="19.5">
      <c r="A327" s="36"/>
      <c r="B327" s="37"/>
      <c r="C327" s="38"/>
      <c r="D327" s="196" t="s">
        <v>1198</v>
      </c>
      <c r="E327" s="38"/>
      <c r="F327" s="253" t="s">
        <v>1648</v>
      </c>
      <c r="G327" s="38"/>
      <c r="H327" s="38"/>
      <c r="I327" s="254"/>
      <c r="J327" s="38"/>
      <c r="K327" s="38"/>
      <c r="L327" s="41"/>
      <c r="M327" s="255"/>
      <c r="N327" s="256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1198</v>
      </c>
      <c r="AU327" s="19" t="s">
        <v>83</v>
      </c>
    </row>
    <row r="328" spans="1:65" s="2" customFormat="1" ht="16.5" customHeight="1">
      <c r="A328" s="36"/>
      <c r="B328" s="37"/>
      <c r="C328" s="181" t="s">
        <v>926</v>
      </c>
      <c r="D328" s="181" t="s">
        <v>384</v>
      </c>
      <c r="E328" s="182" t="s">
        <v>1649</v>
      </c>
      <c r="F328" s="183" t="s">
        <v>1650</v>
      </c>
      <c r="G328" s="184" t="s">
        <v>1586</v>
      </c>
      <c r="H328" s="185">
        <v>1</v>
      </c>
      <c r="I328" s="186"/>
      <c r="J328" s="187">
        <f>ROUND(I328*H328,2)</f>
        <v>0</v>
      </c>
      <c r="K328" s="183" t="s">
        <v>1297</v>
      </c>
      <c r="L328" s="41"/>
      <c r="M328" s="188" t="s">
        <v>19</v>
      </c>
      <c r="N328" s="189" t="s">
        <v>47</v>
      </c>
      <c r="O328" s="66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454</v>
      </c>
      <c r="AT328" s="192" t="s">
        <v>384</v>
      </c>
      <c r="AU328" s="192" t="s">
        <v>83</v>
      </c>
      <c r="AY328" s="19" t="s">
        <v>381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9" t="s">
        <v>83</v>
      </c>
      <c r="BK328" s="193">
        <f>ROUND(I328*H328,2)</f>
        <v>0</v>
      </c>
      <c r="BL328" s="19" t="s">
        <v>454</v>
      </c>
      <c r="BM328" s="192" t="s">
        <v>1630</v>
      </c>
    </row>
    <row r="329" spans="1:65" s="2" customFormat="1" ht="16.5" customHeight="1">
      <c r="A329" s="36"/>
      <c r="B329" s="37"/>
      <c r="C329" s="181" t="s">
        <v>930</v>
      </c>
      <c r="D329" s="181" t="s">
        <v>384</v>
      </c>
      <c r="E329" s="182" t="s">
        <v>1652</v>
      </c>
      <c r="F329" s="183" t="s">
        <v>1653</v>
      </c>
      <c r="G329" s="184" t="s">
        <v>431</v>
      </c>
      <c r="H329" s="185">
        <v>1</v>
      </c>
      <c r="I329" s="186"/>
      <c r="J329" s="187">
        <f>ROUND(I329*H329,2)</f>
        <v>0</v>
      </c>
      <c r="K329" s="183" t="s">
        <v>1297</v>
      </c>
      <c r="L329" s="41"/>
      <c r="M329" s="188" t="s">
        <v>19</v>
      </c>
      <c r="N329" s="189" t="s">
        <v>47</v>
      </c>
      <c r="O329" s="66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454</v>
      </c>
      <c r="AT329" s="192" t="s">
        <v>384</v>
      </c>
      <c r="AU329" s="192" t="s">
        <v>83</v>
      </c>
      <c r="AY329" s="19" t="s">
        <v>381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83</v>
      </c>
      <c r="BK329" s="193">
        <f>ROUND(I329*H329,2)</f>
        <v>0</v>
      </c>
      <c r="BL329" s="19" t="s">
        <v>454</v>
      </c>
      <c r="BM329" s="192" t="s">
        <v>1633</v>
      </c>
    </row>
    <row r="330" spans="1:65" s="2" customFormat="1" ht="24.2" customHeight="1">
      <c r="A330" s="36"/>
      <c r="B330" s="37"/>
      <c r="C330" s="181" t="s">
        <v>934</v>
      </c>
      <c r="D330" s="181" t="s">
        <v>384</v>
      </c>
      <c r="E330" s="182" t="s">
        <v>1655</v>
      </c>
      <c r="F330" s="183" t="s">
        <v>1656</v>
      </c>
      <c r="G330" s="184" t="s">
        <v>1586</v>
      </c>
      <c r="H330" s="185">
        <v>6</v>
      </c>
      <c r="I330" s="186"/>
      <c r="J330" s="187">
        <f>ROUND(I330*H330,2)</f>
        <v>0</v>
      </c>
      <c r="K330" s="183" t="s">
        <v>1297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1636</v>
      </c>
    </row>
    <row r="331" spans="1:65" s="14" customFormat="1">
      <c r="B331" s="205"/>
      <c r="C331" s="206"/>
      <c r="D331" s="196" t="s">
        <v>391</v>
      </c>
      <c r="E331" s="207" t="s">
        <v>19</v>
      </c>
      <c r="F331" s="208" t="s">
        <v>2944</v>
      </c>
      <c r="G331" s="206"/>
      <c r="H331" s="209">
        <v>6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391</v>
      </c>
      <c r="AU331" s="215" t="s">
        <v>83</v>
      </c>
      <c r="AV331" s="14" t="s">
        <v>85</v>
      </c>
      <c r="AW331" s="14" t="s">
        <v>37</v>
      </c>
      <c r="AX331" s="14" t="s">
        <v>76</v>
      </c>
      <c r="AY331" s="215" t="s">
        <v>381</v>
      </c>
    </row>
    <row r="332" spans="1:65" s="15" customFormat="1">
      <c r="B332" s="216"/>
      <c r="C332" s="217"/>
      <c r="D332" s="196" t="s">
        <v>391</v>
      </c>
      <c r="E332" s="218" t="s">
        <v>19</v>
      </c>
      <c r="F332" s="219" t="s">
        <v>394</v>
      </c>
      <c r="G332" s="217"/>
      <c r="H332" s="220">
        <v>6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391</v>
      </c>
      <c r="AU332" s="226" t="s">
        <v>83</v>
      </c>
      <c r="AV332" s="15" t="s">
        <v>389</v>
      </c>
      <c r="AW332" s="15" t="s">
        <v>37</v>
      </c>
      <c r="AX332" s="15" t="s">
        <v>83</v>
      </c>
      <c r="AY332" s="226" t="s">
        <v>381</v>
      </c>
    </row>
    <row r="333" spans="1:65" s="2" customFormat="1" ht="24.2" customHeight="1">
      <c r="A333" s="36"/>
      <c r="B333" s="37"/>
      <c r="C333" s="181" t="s">
        <v>938</v>
      </c>
      <c r="D333" s="181" t="s">
        <v>384</v>
      </c>
      <c r="E333" s="182" t="s">
        <v>1659</v>
      </c>
      <c r="F333" s="183" t="s">
        <v>1660</v>
      </c>
      <c r="G333" s="184" t="s">
        <v>431</v>
      </c>
      <c r="H333" s="185">
        <v>1</v>
      </c>
      <c r="I333" s="186"/>
      <c r="J333" s="187">
        <f t="shared" ref="J333:J344" si="40">ROUND(I333*H333,2)</f>
        <v>0</v>
      </c>
      <c r="K333" s="183" t="s">
        <v>1297</v>
      </c>
      <c r="L333" s="41"/>
      <c r="M333" s="188" t="s">
        <v>19</v>
      </c>
      <c r="N333" s="189" t="s">
        <v>47</v>
      </c>
      <c r="O333" s="66"/>
      <c r="P333" s="190">
        <f t="shared" ref="P333:P344" si="41">O333*H333</f>
        <v>0</v>
      </c>
      <c r="Q333" s="190">
        <v>0</v>
      </c>
      <c r="R333" s="190">
        <f t="shared" ref="R333:R344" si="42">Q333*H333</f>
        <v>0</v>
      </c>
      <c r="S333" s="190">
        <v>0</v>
      </c>
      <c r="T333" s="191">
        <f t="shared" ref="T333:T344" si="43"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 t="shared" ref="BE333:BE344" si="44">IF(N333="základní",J333,0)</f>
        <v>0</v>
      </c>
      <c r="BF333" s="193">
        <f t="shared" ref="BF333:BF344" si="45">IF(N333="snížená",J333,0)</f>
        <v>0</v>
      </c>
      <c r="BG333" s="193">
        <f t="shared" ref="BG333:BG344" si="46">IF(N333="zákl. přenesená",J333,0)</f>
        <v>0</v>
      </c>
      <c r="BH333" s="193">
        <f t="shared" ref="BH333:BH344" si="47">IF(N333="sníž. přenesená",J333,0)</f>
        <v>0</v>
      </c>
      <c r="BI333" s="193">
        <f t="shared" ref="BI333:BI344" si="48">IF(N333="nulová",J333,0)</f>
        <v>0</v>
      </c>
      <c r="BJ333" s="19" t="s">
        <v>83</v>
      </c>
      <c r="BK333" s="193">
        <f t="shared" ref="BK333:BK344" si="49">ROUND(I333*H333,2)</f>
        <v>0</v>
      </c>
      <c r="BL333" s="19" t="s">
        <v>454</v>
      </c>
      <c r="BM333" s="192" t="s">
        <v>1641</v>
      </c>
    </row>
    <row r="334" spans="1:65" s="2" customFormat="1" ht="24.2" customHeight="1">
      <c r="A334" s="36"/>
      <c r="B334" s="37"/>
      <c r="C334" s="181" t="s">
        <v>942</v>
      </c>
      <c r="D334" s="181" t="s">
        <v>384</v>
      </c>
      <c r="E334" s="182" t="s">
        <v>1662</v>
      </c>
      <c r="F334" s="183" t="s">
        <v>1663</v>
      </c>
      <c r="G334" s="184" t="s">
        <v>431</v>
      </c>
      <c r="H334" s="185">
        <v>3</v>
      </c>
      <c r="I334" s="186"/>
      <c r="J334" s="187">
        <f t="shared" si="40"/>
        <v>0</v>
      </c>
      <c r="K334" s="183" t="s">
        <v>1297</v>
      </c>
      <c r="L334" s="41"/>
      <c r="M334" s="188" t="s">
        <v>19</v>
      </c>
      <c r="N334" s="189" t="s">
        <v>47</v>
      </c>
      <c r="O334" s="66"/>
      <c r="P334" s="190">
        <f t="shared" si="41"/>
        <v>0</v>
      </c>
      <c r="Q334" s="190">
        <v>0</v>
      </c>
      <c r="R334" s="190">
        <f t="shared" si="42"/>
        <v>0</v>
      </c>
      <c r="S334" s="190">
        <v>0</v>
      </c>
      <c r="T334" s="191">
        <f t="shared" si="4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83</v>
      </c>
      <c r="AY334" s="19" t="s">
        <v>381</v>
      </c>
      <c r="BE334" s="193">
        <f t="shared" si="44"/>
        <v>0</v>
      </c>
      <c r="BF334" s="193">
        <f t="shared" si="45"/>
        <v>0</v>
      </c>
      <c r="BG334" s="193">
        <f t="shared" si="46"/>
        <v>0</v>
      </c>
      <c r="BH334" s="193">
        <f t="shared" si="47"/>
        <v>0</v>
      </c>
      <c r="BI334" s="193">
        <f t="shared" si="48"/>
        <v>0</v>
      </c>
      <c r="BJ334" s="19" t="s">
        <v>83</v>
      </c>
      <c r="BK334" s="193">
        <f t="shared" si="49"/>
        <v>0</v>
      </c>
      <c r="BL334" s="19" t="s">
        <v>454</v>
      </c>
      <c r="BM334" s="192" t="s">
        <v>1644</v>
      </c>
    </row>
    <row r="335" spans="1:65" s="2" customFormat="1" ht="24.2" customHeight="1">
      <c r="A335" s="36"/>
      <c r="B335" s="37"/>
      <c r="C335" s="181" t="s">
        <v>945</v>
      </c>
      <c r="D335" s="181" t="s">
        <v>384</v>
      </c>
      <c r="E335" s="182" t="s">
        <v>1665</v>
      </c>
      <c r="F335" s="183" t="s">
        <v>1666</v>
      </c>
      <c r="G335" s="184" t="s">
        <v>431</v>
      </c>
      <c r="H335" s="185">
        <v>1</v>
      </c>
      <c r="I335" s="186"/>
      <c r="J335" s="187">
        <f t="shared" si="40"/>
        <v>0</v>
      </c>
      <c r="K335" s="183" t="s">
        <v>1297</v>
      </c>
      <c r="L335" s="41"/>
      <c r="M335" s="188" t="s">
        <v>19</v>
      </c>
      <c r="N335" s="189" t="s">
        <v>47</v>
      </c>
      <c r="O335" s="66"/>
      <c r="P335" s="190">
        <f t="shared" si="41"/>
        <v>0</v>
      </c>
      <c r="Q335" s="190">
        <v>0</v>
      </c>
      <c r="R335" s="190">
        <f t="shared" si="42"/>
        <v>0</v>
      </c>
      <c r="S335" s="190">
        <v>0</v>
      </c>
      <c r="T335" s="191">
        <f t="shared" si="4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83</v>
      </c>
      <c r="AY335" s="19" t="s">
        <v>381</v>
      </c>
      <c r="BE335" s="193">
        <f t="shared" si="44"/>
        <v>0</v>
      </c>
      <c r="BF335" s="193">
        <f t="shared" si="45"/>
        <v>0</v>
      </c>
      <c r="BG335" s="193">
        <f t="shared" si="46"/>
        <v>0</v>
      </c>
      <c r="BH335" s="193">
        <f t="shared" si="47"/>
        <v>0</v>
      </c>
      <c r="BI335" s="193">
        <f t="shared" si="48"/>
        <v>0</v>
      </c>
      <c r="BJ335" s="19" t="s">
        <v>83</v>
      </c>
      <c r="BK335" s="193">
        <f t="shared" si="49"/>
        <v>0</v>
      </c>
      <c r="BL335" s="19" t="s">
        <v>454</v>
      </c>
      <c r="BM335" s="192" t="s">
        <v>1647</v>
      </c>
    </row>
    <row r="336" spans="1:65" s="2" customFormat="1" ht="44.25" customHeight="1">
      <c r="A336" s="36"/>
      <c r="B336" s="37"/>
      <c r="C336" s="227" t="s">
        <v>949</v>
      </c>
      <c r="D336" s="227" t="s">
        <v>465</v>
      </c>
      <c r="E336" s="228" t="s">
        <v>1668</v>
      </c>
      <c r="F336" s="229" t="s">
        <v>1669</v>
      </c>
      <c r="G336" s="230" t="s">
        <v>431</v>
      </c>
      <c r="H336" s="231">
        <v>1</v>
      </c>
      <c r="I336" s="232"/>
      <c r="J336" s="233">
        <f t="shared" si="40"/>
        <v>0</v>
      </c>
      <c r="K336" s="229" t="s">
        <v>1297</v>
      </c>
      <c r="L336" s="234"/>
      <c r="M336" s="235" t="s">
        <v>19</v>
      </c>
      <c r="N336" s="236" t="s">
        <v>47</v>
      </c>
      <c r="O336" s="66"/>
      <c r="P336" s="190">
        <f t="shared" si="41"/>
        <v>0</v>
      </c>
      <c r="Q336" s="190">
        <v>0</v>
      </c>
      <c r="R336" s="190">
        <f t="shared" si="42"/>
        <v>0</v>
      </c>
      <c r="S336" s="190">
        <v>0</v>
      </c>
      <c r="T336" s="191">
        <f t="shared" si="4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468</v>
      </c>
      <c r="AT336" s="192" t="s">
        <v>465</v>
      </c>
      <c r="AU336" s="192" t="s">
        <v>83</v>
      </c>
      <c r="AY336" s="19" t="s">
        <v>381</v>
      </c>
      <c r="BE336" s="193">
        <f t="shared" si="44"/>
        <v>0</v>
      </c>
      <c r="BF336" s="193">
        <f t="shared" si="45"/>
        <v>0</v>
      </c>
      <c r="BG336" s="193">
        <f t="shared" si="46"/>
        <v>0</v>
      </c>
      <c r="BH336" s="193">
        <f t="shared" si="47"/>
        <v>0</v>
      </c>
      <c r="BI336" s="193">
        <f t="shared" si="48"/>
        <v>0</v>
      </c>
      <c r="BJ336" s="19" t="s">
        <v>83</v>
      </c>
      <c r="BK336" s="193">
        <f t="shared" si="49"/>
        <v>0</v>
      </c>
      <c r="BL336" s="19" t="s">
        <v>454</v>
      </c>
      <c r="BM336" s="192" t="s">
        <v>1651</v>
      </c>
    </row>
    <row r="337" spans="1:65" s="2" customFormat="1" ht="37.9" customHeight="1">
      <c r="A337" s="36"/>
      <c r="B337" s="37"/>
      <c r="C337" s="227" t="s">
        <v>953</v>
      </c>
      <c r="D337" s="227" t="s">
        <v>465</v>
      </c>
      <c r="E337" s="228" t="s">
        <v>1671</v>
      </c>
      <c r="F337" s="229" t="s">
        <v>1672</v>
      </c>
      <c r="G337" s="230" t="s">
        <v>431</v>
      </c>
      <c r="H337" s="231">
        <v>2</v>
      </c>
      <c r="I337" s="232"/>
      <c r="J337" s="233">
        <f t="shared" si="40"/>
        <v>0</v>
      </c>
      <c r="K337" s="229" t="s">
        <v>1297</v>
      </c>
      <c r="L337" s="234"/>
      <c r="M337" s="235" t="s">
        <v>19</v>
      </c>
      <c r="N337" s="236" t="s">
        <v>47</v>
      </c>
      <c r="O337" s="66"/>
      <c r="P337" s="190">
        <f t="shared" si="41"/>
        <v>0</v>
      </c>
      <c r="Q337" s="190">
        <v>0</v>
      </c>
      <c r="R337" s="190">
        <f t="shared" si="42"/>
        <v>0</v>
      </c>
      <c r="S337" s="190">
        <v>0</v>
      </c>
      <c r="T337" s="191">
        <f t="shared" si="4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468</v>
      </c>
      <c r="AT337" s="192" t="s">
        <v>465</v>
      </c>
      <c r="AU337" s="192" t="s">
        <v>83</v>
      </c>
      <c r="AY337" s="19" t="s">
        <v>381</v>
      </c>
      <c r="BE337" s="193">
        <f t="shared" si="44"/>
        <v>0</v>
      </c>
      <c r="BF337" s="193">
        <f t="shared" si="45"/>
        <v>0</v>
      </c>
      <c r="BG337" s="193">
        <f t="shared" si="46"/>
        <v>0</v>
      </c>
      <c r="BH337" s="193">
        <f t="shared" si="47"/>
        <v>0</v>
      </c>
      <c r="BI337" s="193">
        <f t="shared" si="48"/>
        <v>0</v>
      </c>
      <c r="BJ337" s="19" t="s">
        <v>83</v>
      </c>
      <c r="BK337" s="193">
        <f t="shared" si="49"/>
        <v>0</v>
      </c>
      <c r="BL337" s="19" t="s">
        <v>454</v>
      </c>
      <c r="BM337" s="192" t="s">
        <v>1654</v>
      </c>
    </row>
    <row r="338" spans="1:65" s="2" customFormat="1" ht="24.2" customHeight="1">
      <c r="A338" s="36"/>
      <c r="B338" s="37"/>
      <c r="C338" s="227" t="s">
        <v>957</v>
      </c>
      <c r="D338" s="227" t="s">
        <v>465</v>
      </c>
      <c r="E338" s="228" t="s">
        <v>1675</v>
      </c>
      <c r="F338" s="229" t="s">
        <v>1676</v>
      </c>
      <c r="G338" s="230" t="s">
        <v>431</v>
      </c>
      <c r="H338" s="231">
        <v>1</v>
      </c>
      <c r="I338" s="232"/>
      <c r="J338" s="233">
        <f t="shared" si="40"/>
        <v>0</v>
      </c>
      <c r="K338" s="229" t="s">
        <v>1297</v>
      </c>
      <c r="L338" s="234"/>
      <c r="M338" s="235" t="s">
        <v>19</v>
      </c>
      <c r="N338" s="236" t="s">
        <v>47</v>
      </c>
      <c r="O338" s="66"/>
      <c r="P338" s="190">
        <f t="shared" si="41"/>
        <v>0</v>
      </c>
      <c r="Q338" s="190">
        <v>0</v>
      </c>
      <c r="R338" s="190">
        <f t="shared" si="42"/>
        <v>0</v>
      </c>
      <c r="S338" s="190">
        <v>0</v>
      </c>
      <c r="T338" s="191">
        <f t="shared" si="4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468</v>
      </c>
      <c r="AT338" s="192" t="s">
        <v>465</v>
      </c>
      <c r="AU338" s="192" t="s">
        <v>83</v>
      </c>
      <c r="AY338" s="19" t="s">
        <v>381</v>
      </c>
      <c r="BE338" s="193">
        <f t="shared" si="44"/>
        <v>0</v>
      </c>
      <c r="BF338" s="193">
        <f t="shared" si="45"/>
        <v>0</v>
      </c>
      <c r="BG338" s="193">
        <f t="shared" si="46"/>
        <v>0</v>
      </c>
      <c r="BH338" s="193">
        <f t="shared" si="47"/>
        <v>0</v>
      </c>
      <c r="BI338" s="193">
        <f t="shared" si="48"/>
        <v>0</v>
      </c>
      <c r="BJ338" s="19" t="s">
        <v>83</v>
      </c>
      <c r="BK338" s="193">
        <f t="shared" si="49"/>
        <v>0</v>
      </c>
      <c r="BL338" s="19" t="s">
        <v>454</v>
      </c>
      <c r="BM338" s="192" t="s">
        <v>1657</v>
      </c>
    </row>
    <row r="339" spans="1:65" s="2" customFormat="1" ht="24.2" customHeight="1">
      <c r="A339" s="36"/>
      <c r="B339" s="37"/>
      <c r="C339" s="227" t="s">
        <v>961</v>
      </c>
      <c r="D339" s="227" t="s">
        <v>465</v>
      </c>
      <c r="E339" s="228" t="s">
        <v>1678</v>
      </c>
      <c r="F339" s="229" t="s">
        <v>1679</v>
      </c>
      <c r="G339" s="230" t="s">
        <v>431</v>
      </c>
      <c r="H339" s="231">
        <v>1</v>
      </c>
      <c r="I339" s="232"/>
      <c r="J339" s="233">
        <f t="shared" si="40"/>
        <v>0</v>
      </c>
      <c r="K339" s="229" t="s">
        <v>1297</v>
      </c>
      <c r="L339" s="234"/>
      <c r="M339" s="235" t="s">
        <v>19</v>
      </c>
      <c r="N339" s="236" t="s">
        <v>47</v>
      </c>
      <c r="O339" s="66"/>
      <c r="P339" s="190">
        <f t="shared" si="41"/>
        <v>0</v>
      </c>
      <c r="Q339" s="190">
        <v>0</v>
      </c>
      <c r="R339" s="190">
        <f t="shared" si="42"/>
        <v>0</v>
      </c>
      <c r="S339" s="190">
        <v>0</v>
      </c>
      <c r="T339" s="191">
        <f t="shared" si="4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468</v>
      </c>
      <c r="AT339" s="192" t="s">
        <v>465</v>
      </c>
      <c r="AU339" s="192" t="s">
        <v>83</v>
      </c>
      <c r="AY339" s="19" t="s">
        <v>381</v>
      </c>
      <c r="BE339" s="193">
        <f t="shared" si="44"/>
        <v>0</v>
      </c>
      <c r="BF339" s="193">
        <f t="shared" si="45"/>
        <v>0</v>
      </c>
      <c r="BG339" s="193">
        <f t="shared" si="46"/>
        <v>0</v>
      </c>
      <c r="BH339" s="193">
        <f t="shared" si="47"/>
        <v>0</v>
      </c>
      <c r="BI339" s="193">
        <f t="shared" si="48"/>
        <v>0</v>
      </c>
      <c r="BJ339" s="19" t="s">
        <v>83</v>
      </c>
      <c r="BK339" s="193">
        <f t="shared" si="49"/>
        <v>0</v>
      </c>
      <c r="BL339" s="19" t="s">
        <v>454</v>
      </c>
      <c r="BM339" s="192" t="s">
        <v>1661</v>
      </c>
    </row>
    <row r="340" spans="1:65" s="2" customFormat="1" ht="24.2" customHeight="1">
      <c r="A340" s="36"/>
      <c r="B340" s="37"/>
      <c r="C340" s="227" t="s">
        <v>965</v>
      </c>
      <c r="D340" s="227" t="s">
        <v>465</v>
      </c>
      <c r="E340" s="228" t="s">
        <v>1692</v>
      </c>
      <c r="F340" s="229" t="s">
        <v>1693</v>
      </c>
      <c r="G340" s="230" t="s">
        <v>431</v>
      </c>
      <c r="H340" s="231">
        <v>2</v>
      </c>
      <c r="I340" s="232"/>
      <c r="J340" s="233">
        <f t="shared" si="40"/>
        <v>0</v>
      </c>
      <c r="K340" s="229" t="s">
        <v>1297</v>
      </c>
      <c r="L340" s="234"/>
      <c r="M340" s="235" t="s">
        <v>19</v>
      </c>
      <c r="N340" s="236" t="s">
        <v>47</v>
      </c>
      <c r="O340" s="66"/>
      <c r="P340" s="190">
        <f t="shared" si="41"/>
        <v>0</v>
      </c>
      <c r="Q340" s="190">
        <v>0</v>
      </c>
      <c r="R340" s="190">
        <f t="shared" si="42"/>
        <v>0</v>
      </c>
      <c r="S340" s="190">
        <v>0</v>
      </c>
      <c r="T340" s="191">
        <f t="shared" si="4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468</v>
      </c>
      <c r="AT340" s="192" t="s">
        <v>465</v>
      </c>
      <c r="AU340" s="192" t="s">
        <v>83</v>
      </c>
      <c r="AY340" s="19" t="s">
        <v>381</v>
      </c>
      <c r="BE340" s="193">
        <f t="shared" si="44"/>
        <v>0</v>
      </c>
      <c r="BF340" s="193">
        <f t="shared" si="45"/>
        <v>0</v>
      </c>
      <c r="BG340" s="193">
        <f t="shared" si="46"/>
        <v>0</v>
      </c>
      <c r="BH340" s="193">
        <f t="shared" si="47"/>
        <v>0</v>
      </c>
      <c r="BI340" s="193">
        <f t="shared" si="48"/>
        <v>0</v>
      </c>
      <c r="BJ340" s="19" t="s">
        <v>83</v>
      </c>
      <c r="BK340" s="193">
        <f t="shared" si="49"/>
        <v>0</v>
      </c>
      <c r="BL340" s="19" t="s">
        <v>454</v>
      </c>
      <c r="BM340" s="192" t="s">
        <v>1664</v>
      </c>
    </row>
    <row r="341" spans="1:65" s="2" customFormat="1" ht="24.2" customHeight="1">
      <c r="A341" s="36"/>
      <c r="B341" s="37"/>
      <c r="C341" s="227" t="s">
        <v>969</v>
      </c>
      <c r="D341" s="227" t="s">
        <v>465</v>
      </c>
      <c r="E341" s="228" t="s">
        <v>1696</v>
      </c>
      <c r="F341" s="229" t="s">
        <v>1697</v>
      </c>
      <c r="G341" s="230" t="s">
        <v>431</v>
      </c>
      <c r="H341" s="231">
        <v>1</v>
      </c>
      <c r="I341" s="232"/>
      <c r="J341" s="233">
        <f t="shared" si="40"/>
        <v>0</v>
      </c>
      <c r="K341" s="229" t="s">
        <v>1297</v>
      </c>
      <c r="L341" s="234"/>
      <c r="M341" s="235" t="s">
        <v>19</v>
      </c>
      <c r="N341" s="236" t="s">
        <v>47</v>
      </c>
      <c r="O341" s="66"/>
      <c r="P341" s="190">
        <f t="shared" si="41"/>
        <v>0</v>
      </c>
      <c r="Q341" s="190">
        <v>0</v>
      </c>
      <c r="R341" s="190">
        <f t="shared" si="42"/>
        <v>0</v>
      </c>
      <c r="S341" s="190">
        <v>0</v>
      </c>
      <c r="T341" s="191">
        <f t="shared" si="4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468</v>
      </c>
      <c r="AT341" s="192" t="s">
        <v>465</v>
      </c>
      <c r="AU341" s="192" t="s">
        <v>83</v>
      </c>
      <c r="AY341" s="19" t="s">
        <v>381</v>
      </c>
      <c r="BE341" s="193">
        <f t="shared" si="44"/>
        <v>0</v>
      </c>
      <c r="BF341" s="193">
        <f t="shared" si="45"/>
        <v>0</v>
      </c>
      <c r="BG341" s="193">
        <f t="shared" si="46"/>
        <v>0</v>
      </c>
      <c r="BH341" s="193">
        <f t="shared" si="47"/>
        <v>0</v>
      </c>
      <c r="BI341" s="193">
        <f t="shared" si="48"/>
        <v>0</v>
      </c>
      <c r="BJ341" s="19" t="s">
        <v>83</v>
      </c>
      <c r="BK341" s="193">
        <f t="shared" si="49"/>
        <v>0</v>
      </c>
      <c r="BL341" s="19" t="s">
        <v>454</v>
      </c>
      <c r="BM341" s="192" t="s">
        <v>1667</v>
      </c>
    </row>
    <row r="342" spans="1:65" s="2" customFormat="1" ht="55.5" customHeight="1">
      <c r="A342" s="36"/>
      <c r="B342" s="37"/>
      <c r="C342" s="227" t="s">
        <v>973</v>
      </c>
      <c r="D342" s="227" t="s">
        <v>465</v>
      </c>
      <c r="E342" s="228" t="s">
        <v>1703</v>
      </c>
      <c r="F342" s="229" t="s">
        <v>1704</v>
      </c>
      <c r="G342" s="230" t="s">
        <v>431</v>
      </c>
      <c r="H342" s="231">
        <v>1</v>
      </c>
      <c r="I342" s="232"/>
      <c r="J342" s="233">
        <f t="shared" si="40"/>
        <v>0</v>
      </c>
      <c r="K342" s="229" t="s">
        <v>1297</v>
      </c>
      <c r="L342" s="234"/>
      <c r="M342" s="235" t="s">
        <v>19</v>
      </c>
      <c r="N342" s="236" t="s">
        <v>47</v>
      </c>
      <c r="O342" s="66"/>
      <c r="P342" s="190">
        <f t="shared" si="41"/>
        <v>0</v>
      </c>
      <c r="Q342" s="190">
        <v>0</v>
      </c>
      <c r="R342" s="190">
        <f t="shared" si="42"/>
        <v>0</v>
      </c>
      <c r="S342" s="190">
        <v>0</v>
      </c>
      <c r="T342" s="191">
        <f t="shared" si="4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468</v>
      </c>
      <c r="AT342" s="192" t="s">
        <v>465</v>
      </c>
      <c r="AU342" s="192" t="s">
        <v>83</v>
      </c>
      <c r="AY342" s="19" t="s">
        <v>381</v>
      </c>
      <c r="BE342" s="193">
        <f t="shared" si="44"/>
        <v>0</v>
      </c>
      <c r="BF342" s="193">
        <f t="shared" si="45"/>
        <v>0</v>
      </c>
      <c r="BG342" s="193">
        <f t="shared" si="46"/>
        <v>0</v>
      </c>
      <c r="BH342" s="193">
        <f t="shared" si="47"/>
        <v>0</v>
      </c>
      <c r="BI342" s="193">
        <f t="shared" si="48"/>
        <v>0</v>
      </c>
      <c r="BJ342" s="19" t="s">
        <v>83</v>
      </c>
      <c r="BK342" s="193">
        <f t="shared" si="49"/>
        <v>0</v>
      </c>
      <c r="BL342" s="19" t="s">
        <v>454</v>
      </c>
      <c r="BM342" s="192" t="s">
        <v>1670</v>
      </c>
    </row>
    <row r="343" spans="1:65" s="2" customFormat="1" ht="37.9" customHeight="1">
      <c r="A343" s="36"/>
      <c r="B343" s="37"/>
      <c r="C343" s="227" t="s">
        <v>977</v>
      </c>
      <c r="D343" s="227" t="s">
        <v>465</v>
      </c>
      <c r="E343" s="228" t="s">
        <v>1706</v>
      </c>
      <c r="F343" s="229" t="s">
        <v>1707</v>
      </c>
      <c r="G343" s="230" t="s">
        <v>431</v>
      </c>
      <c r="H343" s="231">
        <v>1</v>
      </c>
      <c r="I343" s="232"/>
      <c r="J343" s="233">
        <f t="shared" si="40"/>
        <v>0</v>
      </c>
      <c r="K343" s="229" t="s">
        <v>1297</v>
      </c>
      <c r="L343" s="234"/>
      <c r="M343" s="235" t="s">
        <v>19</v>
      </c>
      <c r="N343" s="236" t="s">
        <v>47</v>
      </c>
      <c r="O343" s="66"/>
      <c r="P343" s="190">
        <f t="shared" si="41"/>
        <v>0</v>
      </c>
      <c r="Q343" s="190">
        <v>0</v>
      </c>
      <c r="R343" s="190">
        <f t="shared" si="42"/>
        <v>0</v>
      </c>
      <c r="S343" s="190">
        <v>0</v>
      </c>
      <c r="T343" s="191">
        <f t="shared" si="4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468</v>
      </c>
      <c r="AT343" s="192" t="s">
        <v>465</v>
      </c>
      <c r="AU343" s="192" t="s">
        <v>83</v>
      </c>
      <c r="AY343" s="19" t="s">
        <v>381</v>
      </c>
      <c r="BE343" s="193">
        <f t="shared" si="44"/>
        <v>0</v>
      </c>
      <c r="BF343" s="193">
        <f t="shared" si="45"/>
        <v>0</v>
      </c>
      <c r="BG343" s="193">
        <f t="shared" si="46"/>
        <v>0</v>
      </c>
      <c r="BH343" s="193">
        <f t="shared" si="47"/>
        <v>0</v>
      </c>
      <c r="BI343" s="193">
        <f t="shared" si="48"/>
        <v>0</v>
      </c>
      <c r="BJ343" s="19" t="s">
        <v>83</v>
      </c>
      <c r="BK343" s="193">
        <f t="shared" si="49"/>
        <v>0</v>
      </c>
      <c r="BL343" s="19" t="s">
        <v>454</v>
      </c>
      <c r="BM343" s="192" t="s">
        <v>1673</v>
      </c>
    </row>
    <row r="344" spans="1:65" s="2" customFormat="1" ht="24.2" customHeight="1">
      <c r="A344" s="36"/>
      <c r="B344" s="37"/>
      <c r="C344" s="181" t="s">
        <v>1674</v>
      </c>
      <c r="D344" s="181" t="s">
        <v>384</v>
      </c>
      <c r="E344" s="182" t="s">
        <v>1710</v>
      </c>
      <c r="F344" s="183" t="s">
        <v>1711</v>
      </c>
      <c r="G344" s="184" t="s">
        <v>404</v>
      </c>
      <c r="H344" s="185">
        <v>7.6999999999999999E-2</v>
      </c>
      <c r="I344" s="186"/>
      <c r="J344" s="187">
        <f t="shared" si="40"/>
        <v>0</v>
      </c>
      <c r="K344" s="183" t="s">
        <v>1297</v>
      </c>
      <c r="L344" s="41"/>
      <c r="M344" s="188" t="s">
        <v>19</v>
      </c>
      <c r="N344" s="189" t="s">
        <v>47</v>
      </c>
      <c r="O344" s="66"/>
      <c r="P344" s="190">
        <f t="shared" si="41"/>
        <v>0</v>
      </c>
      <c r="Q344" s="190">
        <v>0</v>
      </c>
      <c r="R344" s="190">
        <f t="shared" si="42"/>
        <v>0</v>
      </c>
      <c r="S344" s="190">
        <v>0</v>
      </c>
      <c r="T344" s="191">
        <f t="shared" si="4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83</v>
      </c>
      <c r="AY344" s="19" t="s">
        <v>381</v>
      </c>
      <c r="BE344" s="193">
        <f t="shared" si="44"/>
        <v>0</v>
      </c>
      <c r="BF344" s="193">
        <f t="shared" si="45"/>
        <v>0</v>
      </c>
      <c r="BG344" s="193">
        <f t="shared" si="46"/>
        <v>0</v>
      </c>
      <c r="BH344" s="193">
        <f t="shared" si="47"/>
        <v>0</v>
      </c>
      <c r="BI344" s="193">
        <f t="shared" si="48"/>
        <v>0</v>
      </c>
      <c r="BJ344" s="19" t="s">
        <v>83</v>
      </c>
      <c r="BK344" s="193">
        <f t="shared" si="49"/>
        <v>0</v>
      </c>
      <c r="BL344" s="19" t="s">
        <v>454</v>
      </c>
      <c r="BM344" s="192" t="s">
        <v>1677</v>
      </c>
    </row>
    <row r="345" spans="1:65" s="2" customFormat="1" ht="19.5">
      <c r="A345" s="36"/>
      <c r="B345" s="37"/>
      <c r="C345" s="38"/>
      <c r="D345" s="196" t="s">
        <v>1198</v>
      </c>
      <c r="E345" s="38"/>
      <c r="F345" s="253" t="s">
        <v>1574</v>
      </c>
      <c r="G345" s="38"/>
      <c r="H345" s="38"/>
      <c r="I345" s="254"/>
      <c r="J345" s="38"/>
      <c r="K345" s="38"/>
      <c r="L345" s="41"/>
      <c r="M345" s="255"/>
      <c r="N345" s="256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1198</v>
      </c>
      <c r="AU345" s="19" t="s">
        <v>83</v>
      </c>
    </row>
    <row r="346" spans="1:65" s="12" customFormat="1" ht="25.9" customHeight="1">
      <c r="B346" s="165"/>
      <c r="C346" s="166"/>
      <c r="D346" s="167" t="s">
        <v>75</v>
      </c>
      <c r="E346" s="168" t="s">
        <v>1713</v>
      </c>
      <c r="F346" s="168" t="s">
        <v>1714</v>
      </c>
      <c r="G346" s="166"/>
      <c r="H346" s="166"/>
      <c r="I346" s="169"/>
      <c r="J346" s="170">
        <f>BK346</f>
        <v>0</v>
      </c>
      <c r="K346" s="166"/>
      <c r="L346" s="171"/>
      <c r="M346" s="172"/>
      <c r="N346" s="173"/>
      <c r="O346" s="173"/>
      <c r="P346" s="174">
        <f>SUM(P347:P353)</f>
        <v>0</v>
      </c>
      <c r="Q346" s="173"/>
      <c r="R346" s="174">
        <f>SUM(R347:R353)</f>
        <v>0</v>
      </c>
      <c r="S346" s="173"/>
      <c r="T346" s="175">
        <f>SUM(T347:T353)</f>
        <v>0</v>
      </c>
      <c r="AR346" s="176" t="s">
        <v>85</v>
      </c>
      <c r="AT346" s="177" t="s">
        <v>75</v>
      </c>
      <c r="AU346" s="177" t="s">
        <v>76</v>
      </c>
      <c r="AY346" s="176" t="s">
        <v>381</v>
      </c>
      <c r="BK346" s="178">
        <f>SUM(BK347:BK353)</f>
        <v>0</v>
      </c>
    </row>
    <row r="347" spans="1:65" s="2" customFormat="1" ht="78" customHeight="1">
      <c r="A347" s="36"/>
      <c r="B347" s="37"/>
      <c r="C347" s="181" t="s">
        <v>1462</v>
      </c>
      <c r="D347" s="181" t="s">
        <v>384</v>
      </c>
      <c r="E347" s="182" t="s">
        <v>1715</v>
      </c>
      <c r="F347" s="183" t="s">
        <v>1716</v>
      </c>
      <c r="G347" s="184" t="s">
        <v>1586</v>
      </c>
      <c r="H347" s="185">
        <v>1</v>
      </c>
      <c r="I347" s="186"/>
      <c r="J347" s="187">
        <f>ROUND(I347*H347,2)</f>
        <v>0</v>
      </c>
      <c r="K347" s="183" t="s">
        <v>1297</v>
      </c>
      <c r="L347" s="41"/>
      <c r="M347" s="188" t="s">
        <v>19</v>
      </c>
      <c r="N347" s="189" t="s">
        <v>47</v>
      </c>
      <c r="O347" s="66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83</v>
      </c>
      <c r="AY347" s="19" t="s">
        <v>381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83</v>
      </c>
      <c r="BK347" s="193">
        <f>ROUND(I347*H347,2)</f>
        <v>0</v>
      </c>
      <c r="BL347" s="19" t="s">
        <v>454</v>
      </c>
      <c r="BM347" s="192" t="s">
        <v>1680</v>
      </c>
    </row>
    <row r="348" spans="1:65" s="2" customFormat="1" ht="29.25">
      <c r="A348" s="36"/>
      <c r="B348" s="37"/>
      <c r="C348" s="38"/>
      <c r="D348" s="196" t="s">
        <v>1198</v>
      </c>
      <c r="E348" s="38"/>
      <c r="F348" s="253" t="s">
        <v>1718</v>
      </c>
      <c r="G348" s="38"/>
      <c r="H348" s="38"/>
      <c r="I348" s="254"/>
      <c r="J348" s="38"/>
      <c r="K348" s="38"/>
      <c r="L348" s="41"/>
      <c r="M348" s="255"/>
      <c r="N348" s="256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1198</v>
      </c>
      <c r="AU348" s="19" t="s">
        <v>83</v>
      </c>
    </row>
    <row r="349" spans="1:65" s="2" customFormat="1" ht="66.75" customHeight="1">
      <c r="A349" s="36"/>
      <c r="B349" s="37"/>
      <c r="C349" s="181" t="s">
        <v>1681</v>
      </c>
      <c r="D349" s="181" t="s">
        <v>384</v>
      </c>
      <c r="E349" s="182" t="s">
        <v>1723</v>
      </c>
      <c r="F349" s="183" t="s">
        <v>1724</v>
      </c>
      <c r="G349" s="184" t="s">
        <v>1586</v>
      </c>
      <c r="H349" s="185">
        <v>1</v>
      </c>
      <c r="I349" s="186"/>
      <c r="J349" s="187">
        <f>ROUND(I349*H349,2)</f>
        <v>0</v>
      </c>
      <c r="K349" s="183" t="s">
        <v>1297</v>
      </c>
      <c r="L349" s="41"/>
      <c r="M349" s="188" t="s">
        <v>19</v>
      </c>
      <c r="N349" s="189" t="s">
        <v>47</v>
      </c>
      <c r="O349" s="66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454</v>
      </c>
      <c r="AT349" s="192" t="s">
        <v>384</v>
      </c>
      <c r="AU349" s="192" t="s">
        <v>83</v>
      </c>
      <c r="AY349" s="19" t="s">
        <v>381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83</v>
      </c>
      <c r="BK349" s="193">
        <f>ROUND(I349*H349,2)</f>
        <v>0</v>
      </c>
      <c r="BL349" s="19" t="s">
        <v>454</v>
      </c>
      <c r="BM349" s="192" t="s">
        <v>1684</v>
      </c>
    </row>
    <row r="350" spans="1:65" s="2" customFormat="1" ht="29.25">
      <c r="A350" s="36"/>
      <c r="B350" s="37"/>
      <c r="C350" s="38"/>
      <c r="D350" s="196" t="s">
        <v>1198</v>
      </c>
      <c r="E350" s="38"/>
      <c r="F350" s="253" t="s">
        <v>1718</v>
      </c>
      <c r="G350" s="38"/>
      <c r="H350" s="38"/>
      <c r="I350" s="254"/>
      <c r="J350" s="38"/>
      <c r="K350" s="38"/>
      <c r="L350" s="41"/>
      <c r="M350" s="255"/>
      <c r="N350" s="256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1198</v>
      </c>
      <c r="AU350" s="19" t="s">
        <v>83</v>
      </c>
    </row>
    <row r="351" spans="1:65" s="2" customFormat="1" ht="37.9" customHeight="1">
      <c r="A351" s="36"/>
      <c r="B351" s="37"/>
      <c r="C351" s="227" t="s">
        <v>1463</v>
      </c>
      <c r="D351" s="227" t="s">
        <v>465</v>
      </c>
      <c r="E351" s="228" t="s">
        <v>1727</v>
      </c>
      <c r="F351" s="229" t="s">
        <v>1728</v>
      </c>
      <c r="G351" s="230" t="s">
        <v>431</v>
      </c>
      <c r="H351" s="231">
        <v>2</v>
      </c>
      <c r="I351" s="232"/>
      <c r="J351" s="233">
        <f>ROUND(I351*H351,2)</f>
        <v>0</v>
      </c>
      <c r="K351" s="229" t="s">
        <v>1297</v>
      </c>
      <c r="L351" s="234"/>
      <c r="M351" s="235" t="s">
        <v>19</v>
      </c>
      <c r="N351" s="236" t="s">
        <v>47</v>
      </c>
      <c r="O351" s="66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468</v>
      </c>
      <c r="AT351" s="192" t="s">
        <v>465</v>
      </c>
      <c r="AU351" s="192" t="s">
        <v>83</v>
      </c>
      <c r="AY351" s="19" t="s">
        <v>381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9" t="s">
        <v>83</v>
      </c>
      <c r="BK351" s="193">
        <f>ROUND(I351*H351,2)</f>
        <v>0</v>
      </c>
      <c r="BL351" s="19" t="s">
        <v>454</v>
      </c>
      <c r="BM351" s="192" t="s">
        <v>1687</v>
      </c>
    </row>
    <row r="352" spans="1:65" s="2" customFormat="1" ht="24.2" customHeight="1">
      <c r="A352" s="36"/>
      <c r="B352" s="37"/>
      <c r="C352" s="181" t="s">
        <v>1688</v>
      </c>
      <c r="D352" s="181" t="s">
        <v>384</v>
      </c>
      <c r="E352" s="182" t="s">
        <v>1730</v>
      </c>
      <c r="F352" s="183" t="s">
        <v>1731</v>
      </c>
      <c r="G352" s="184" t="s">
        <v>404</v>
      </c>
      <c r="H352" s="185">
        <v>1.7000000000000001E-2</v>
      </c>
      <c r="I352" s="186"/>
      <c r="J352" s="187">
        <f>ROUND(I352*H352,2)</f>
        <v>0</v>
      </c>
      <c r="K352" s="183" t="s">
        <v>1297</v>
      </c>
      <c r="L352" s="41"/>
      <c r="M352" s="188" t="s">
        <v>19</v>
      </c>
      <c r="N352" s="189" t="s">
        <v>47</v>
      </c>
      <c r="O352" s="66"/>
      <c r="P352" s="190">
        <f>O352*H352</f>
        <v>0</v>
      </c>
      <c r="Q352" s="190">
        <v>0</v>
      </c>
      <c r="R352" s="190">
        <f>Q352*H352</f>
        <v>0</v>
      </c>
      <c r="S352" s="190">
        <v>0</v>
      </c>
      <c r="T352" s="191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83</v>
      </c>
      <c r="AY352" s="19" t="s">
        <v>381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9" t="s">
        <v>83</v>
      </c>
      <c r="BK352" s="193">
        <f>ROUND(I352*H352,2)</f>
        <v>0</v>
      </c>
      <c r="BL352" s="19" t="s">
        <v>454</v>
      </c>
      <c r="BM352" s="192" t="s">
        <v>1691</v>
      </c>
    </row>
    <row r="353" spans="1:65" s="2" customFormat="1" ht="19.5">
      <c r="A353" s="36"/>
      <c r="B353" s="37"/>
      <c r="C353" s="38"/>
      <c r="D353" s="196" t="s">
        <v>1198</v>
      </c>
      <c r="E353" s="38"/>
      <c r="F353" s="253" t="s">
        <v>1574</v>
      </c>
      <c r="G353" s="38"/>
      <c r="H353" s="38"/>
      <c r="I353" s="254"/>
      <c r="J353" s="38"/>
      <c r="K353" s="38"/>
      <c r="L353" s="41"/>
      <c r="M353" s="255"/>
      <c r="N353" s="256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1198</v>
      </c>
      <c r="AU353" s="19" t="s">
        <v>83</v>
      </c>
    </row>
    <row r="354" spans="1:65" s="12" customFormat="1" ht="25.9" customHeight="1">
      <c r="B354" s="165"/>
      <c r="C354" s="166"/>
      <c r="D354" s="167" t="s">
        <v>75</v>
      </c>
      <c r="E354" s="168" t="s">
        <v>694</v>
      </c>
      <c r="F354" s="168" t="s">
        <v>695</v>
      </c>
      <c r="G354" s="166"/>
      <c r="H354" s="166"/>
      <c r="I354" s="169"/>
      <c r="J354" s="170">
        <f>BK354</f>
        <v>0</v>
      </c>
      <c r="K354" s="166"/>
      <c r="L354" s="171"/>
      <c r="M354" s="172"/>
      <c r="N354" s="173"/>
      <c r="O354" s="173"/>
      <c r="P354" s="174">
        <f>SUM(P355:P358)</f>
        <v>0</v>
      </c>
      <c r="Q354" s="173"/>
      <c r="R354" s="174">
        <f>SUM(R355:R358)</f>
        <v>0</v>
      </c>
      <c r="S354" s="173"/>
      <c r="T354" s="175">
        <f>SUM(T355:T358)</f>
        <v>0</v>
      </c>
      <c r="AR354" s="176" t="s">
        <v>85</v>
      </c>
      <c r="AT354" s="177" t="s">
        <v>75</v>
      </c>
      <c r="AU354" s="177" t="s">
        <v>76</v>
      </c>
      <c r="AY354" s="176" t="s">
        <v>381</v>
      </c>
      <c r="BK354" s="178">
        <f>SUM(BK355:BK358)</f>
        <v>0</v>
      </c>
    </row>
    <row r="355" spans="1:65" s="2" customFormat="1" ht="24.2" customHeight="1">
      <c r="A355" s="36"/>
      <c r="B355" s="37"/>
      <c r="C355" s="181" t="s">
        <v>1464</v>
      </c>
      <c r="D355" s="181" t="s">
        <v>384</v>
      </c>
      <c r="E355" s="182" t="s">
        <v>1734</v>
      </c>
      <c r="F355" s="183" t="s">
        <v>1735</v>
      </c>
      <c r="G355" s="184" t="s">
        <v>1235</v>
      </c>
      <c r="H355" s="185">
        <v>4</v>
      </c>
      <c r="I355" s="186"/>
      <c r="J355" s="187">
        <f>ROUND(I355*H355,2)</f>
        <v>0</v>
      </c>
      <c r="K355" s="183" t="s">
        <v>1297</v>
      </c>
      <c r="L355" s="41"/>
      <c r="M355" s="188" t="s">
        <v>19</v>
      </c>
      <c r="N355" s="189" t="s">
        <v>47</v>
      </c>
      <c r="O355" s="66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454</v>
      </c>
      <c r="AT355" s="192" t="s">
        <v>384</v>
      </c>
      <c r="AU355" s="192" t="s">
        <v>83</v>
      </c>
      <c r="AY355" s="19" t="s">
        <v>381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9" t="s">
        <v>83</v>
      </c>
      <c r="BK355" s="193">
        <f>ROUND(I355*H355,2)</f>
        <v>0</v>
      </c>
      <c r="BL355" s="19" t="s">
        <v>454</v>
      </c>
      <c r="BM355" s="192" t="s">
        <v>1694</v>
      </c>
    </row>
    <row r="356" spans="1:65" s="2" customFormat="1" ht="16.5" customHeight="1">
      <c r="A356" s="36"/>
      <c r="B356" s="37"/>
      <c r="C356" s="227" t="s">
        <v>1695</v>
      </c>
      <c r="D356" s="227" t="s">
        <v>465</v>
      </c>
      <c r="E356" s="228" t="s">
        <v>1741</v>
      </c>
      <c r="F356" s="229" t="s">
        <v>1742</v>
      </c>
      <c r="G356" s="230" t="s">
        <v>1235</v>
      </c>
      <c r="H356" s="231">
        <v>4</v>
      </c>
      <c r="I356" s="232"/>
      <c r="J356" s="233">
        <f>ROUND(I356*H356,2)</f>
        <v>0</v>
      </c>
      <c r="K356" s="229" t="s">
        <v>1297</v>
      </c>
      <c r="L356" s="234"/>
      <c r="M356" s="235" t="s">
        <v>19</v>
      </c>
      <c r="N356" s="236" t="s">
        <v>47</v>
      </c>
      <c r="O356" s="66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468</v>
      </c>
      <c r="AT356" s="192" t="s">
        <v>465</v>
      </c>
      <c r="AU356" s="192" t="s">
        <v>83</v>
      </c>
      <c r="AY356" s="19" t="s">
        <v>381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19" t="s">
        <v>83</v>
      </c>
      <c r="BK356" s="193">
        <f>ROUND(I356*H356,2)</f>
        <v>0</v>
      </c>
      <c r="BL356" s="19" t="s">
        <v>454</v>
      </c>
      <c r="BM356" s="192" t="s">
        <v>1698</v>
      </c>
    </row>
    <row r="357" spans="1:65" s="2" customFormat="1" ht="24.2" customHeight="1">
      <c r="A357" s="36"/>
      <c r="B357" s="37"/>
      <c r="C357" s="181" t="s">
        <v>1466</v>
      </c>
      <c r="D357" s="181" t="s">
        <v>384</v>
      </c>
      <c r="E357" s="182" t="s">
        <v>1744</v>
      </c>
      <c r="F357" s="183" t="s">
        <v>1745</v>
      </c>
      <c r="G357" s="184" t="s">
        <v>404</v>
      </c>
      <c r="H357" s="185">
        <v>4.0000000000000001E-3</v>
      </c>
      <c r="I357" s="186"/>
      <c r="J357" s="187">
        <f>ROUND(I357*H357,2)</f>
        <v>0</v>
      </c>
      <c r="K357" s="183" t="s">
        <v>1297</v>
      </c>
      <c r="L357" s="41"/>
      <c r="M357" s="188" t="s">
        <v>19</v>
      </c>
      <c r="N357" s="189" t="s">
        <v>47</v>
      </c>
      <c r="O357" s="66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454</v>
      </c>
      <c r="AT357" s="192" t="s">
        <v>384</v>
      </c>
      <c r="AU357" s="192" t="s">
        <v>83</v>
      </c>
      <c r="AY357" s="19" t="s">
        <v>381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83</v>
      </c>
      <c r="BK357" s="193">
        <f>ROUND(I357*H357,2)</f>
        <v>0</v>
      </c>
      <c r="BL357" s="19" t="s">
        <v>454</v>
      </c>
      <c r="BM357" s="192" t="s">
        <v>1701</v>
      </c>
    </row>
    <row r="358" spans="1:65" s="2" customFormat="1" ht="19.5">
      <c r="A358" s="36"/>
      <c r="B358" s="37"/>
      <c r="C358" s="38"/>
      <c r="D358" s="196" t="s">
        <v>1198</v>
      </c>
      <c r="E358" s="38"/>
      <c r="F358" s="253" t="s">
        <v>1747</v>
      </c>
      <c r="G358" s="38"/>
      <c r="H358" s="38"/>
      <c r="I358" s="254"/>
      <c r="J358" s="38"/>
      <c r="K358" s="38"/>
      <c r="L358" s="41"/>
      <c r="M358" s="255"/>
      <c r="N358" s="256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1198</v>
      </c>
      <c r="AU358" s="19" t="s">
        <v>83</v>
      </c>
    </row>
    <row r="359" spans="1:65" s="12" customFormat="1" ht="25.9" customHeight="1">
      <c r="B359" s="165"/>
      <c r="C359" s="166"/>
      <c r="D359" s="167" t="s">
        <v>75</v>
      </c>
      <c r="E359" s="168" t="s">
        <v>893</v>
      </c>
      <c r="F359" s="168" t="s">
        <v>1748</v>
      </c>
      <c r="G359" s="166"/>
      <c r="H359" s="166"/>
      <c r="I359" s="169"/>
      <c r="J359" s="170">
        <f>BK359</f>
        <v>0</v>
      </c>
      <c r="K359" s="166"/>
      <c r="L359" s="171"/>
      <c r="M359" s="172"/>
      <c r="N359" s="173"/>
      <c r="O359" s="173"/>
      <c r="P359" s="174">
        <f>SUM(P360:P361)</f>
        <v>0</v>
      </c>
      <c r="Q359" s="173"/>
      <c r="R359" s="174">
        <f>SUM(R360:R361)</f>
        <v>0</v>
      </c>
      <c r="S359" s="173"/>
      <c r="T359" s="175">
        <f>SUM(T360:T361)</f>
        <v>0</v>
      </c>
      <c r="AR359" s="176" t="s">
        <v>85</v>
      </c>
      <c r="AT359" s="177" t="s">
        <v>75</v>
      </c>
      <c r="AU359" s="177" t="s">
        <v>76</v>
      </c>
      <c r="AY359" s="176" t="s">
        <v>381</v>
      </c>
      <c r="BK359" s="178">
        <f>SUM(BK360:BK361)</f>
        <v>0</v>
      </c>
    </row>
    <row r="360" spans="1:65" s="2" customFormat="1" ht="37.9" customHeight="1">
      <c r="A360" s="36"/>
      <c r="B360" s="37"/>
      <c r="C360" s="181" t="s">
        <v>1702</v>
      </c>
      <c r="D360" s="181" t="s">
        <v>384</v>
      </c>
      <c r="E360" s="182" t="s">
        <v>1750</v>
      </c>
      <c r="F360" s="183" t="s">
        <v>1751</v>
      </c>
      <c r="G360" s="184" t="s">
        <v>422</v>
      </c>
      <c r="H360" s="185">
        <v>13</v>
      </c>
      <c r="I360" s="186"/>
      <c r="J360" s="187">
        <f>ROUND(I360*H360,2)</f>
        <v>0</v>
      </c>
      <c r="K360" s="183" t="s">
        <v>1297</v>
      </c>
      <c r="L360" s="41"/>
      <c r="M360" s="188" t="s">
        <v>19</v>
      </c>
      <c r="N360" s="189" t="s">
        <v>47</v>
      </c>
      <c r="O360" s="66"/>
      <c r="P360" s="190">
        <f>O360*H360</f>
        <v>0</v>
      </c>
      <c r="Q360" s="190">
        <v>0</v>
      </c>
      <c r="R360" s="190">
        <f>Q360*H360</f>
        <v>0</v>
      </c>
      <c r="S360" s="190">
        <v>0</v>
      </c>
      <c r="T360" s="191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454</v>
      </c>
      <c r="AT360" s="192" t="s">
        <v>384</v>
      </c>
      <c r="AU360" s="192" t="s">
        <v>83</v>
      </c>
      <c r="AY360" s="19" t="s">
        <v>381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9" t="s">
        <v>83</v>
      </c>
      <c r="BK360" s="193">
        <f>ROUND(I360*H360,2)</f>
        <v>0</v>
      </c>
      <c r="BL360" s="19" t="s">
        <v>454</v>
      </c>
      <c r="BM360" s="192" t="s">
        <v>1705</v>
      </c>
    </row>
    <row r="361" spans="1:65" s="2" customFormat="1" ht="19.5">
      <c r="A361" s="36"/>
      <c r="B361" s="37"/>
      <c r="C361" s="38"/>
      <c r="D361" s="196" t="s">
        <v>1198</v>
      </c>
      <c r="E361" s="38"/>
      <c r="F361" s="253" t="s">
        <v>1753</v>
      </c>
      <c r="G361" s="38"/>
      <c r="H361" s="38"/>
      <c r="I361" s="254"/>
      <c r="J361" s="38"/>
      <c r="K361" s="38"/>
      <c r="L361" s="41"/>
      <c r="M361" s="257"/>
      <c r="N361" s="258"/>
      <c r="O361" s="250"/>
      <c r="P361" s="250"/>
      <c r="Q361" s="250"/>
      <c r="R361" s="250"/>
      <c r="S361" s="250"/>
      <c r="T361" s="259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1198</v>
      </c>
      <c r="AU361" s="19" t="s">
        <v>83</v>
      </c>
    </row>
    <row r="362" spans="1:65" s="2" customFormat="1" ht="6.95" customHeight="1">
      <c r="A362" s="36"/>
      <c r="B362" s="49"/>
      <c r="C362" s="50"/>
      <c r="D362" s="50"/>
      <c r="E362" s="50"/>
      <c r="F362" s="50"/>
      <c r="G362" s="50"/>
      <c r="H362" s="50"/>
      <c r="I362" s="50"/>
      <c r="J362" s="50"/>
      <c r="K362" s="50"/>
      <c r="L362" s="41"/>
      <c r="M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</row>
  </sheetData>
  <sheetProtection algorithmName="SHA-512" hashValue="+ulX9Pb00XyOUgueCBHVKkO8BMP7pedx5LjfStHUZhq2uP+mPxgItwkoVSv18AmzVP0EgjhIQ2QsHNVEdU9+zw==" saltValue="ft0aAFJ9PF+hsIl8KYkXrg==" spinCount="100000" sheet="1" objects="1" scenarios="1" formatColumns="0" formatRows="0" autoFilter="0"/>
  <autoFilter ref="C98:K361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155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2945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ROUND((SUM(BE93:BE163)),  2)</f>
        <v>0</v>
      </c>
      <c r="G35" s="36"/>
      <c r="H35" s="36"/>
      <c r="I35" s="127">
        <v>0.21</v>
      </c>
      <c r="J35" s="126">
        <f>ROUND(((SUM(BE93:BE163))*I35),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ROUND((SUM(BF93:BF163)),  2)</f>
        <v>0</v>
      </c>
      <c r="G36" s="36"/>
      <c r="H36" s="36"/>
      <c r="I36" s="127">
        <v>0.15</v>
      </c>
      <c r="J36" s="126">
        <f>ROUND(((SUM(BF93:BF163))*I36),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ROUND((SUM(BG93:BG163)),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ROUND((SUM(BH93:BH163)),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ROUND((SUM(BI93:BI163)),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J110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J125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J141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J155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2718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9" t="str">
        <f>E11</f>
        <v>D 103.06 -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Brno, Pisárky, Výstaviště, k. ú. Brno – Bohunice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P94+P96+P100+P110+P116+P125+P141+P155</f>
        <v>0</v>
      </c>
      <c r="Q93" s="74"/>
      <c r="R93" s="162">
        <f>R94+R96+R100+R110+R116+R125+R141+R155</f>
        <v>0</v>
      </c>
      <c r="S93" s="74"/>
      <c r="T93" s="163">
        <f>T94+T96+T100+T110+T116+T125+T141+T155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BK94+BK96+BK100+BK110+BK116+BK125+BK141+BK155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24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1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1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SUM(P101:P109)</f>
        <v>0</v>
      </c>
      <c r="Q100" s="173"/>
      <c r="R100" s="174">
        <f>SUM(R101:R109)</f>
        <v>0</v>
      </c>
      <c r="S100" s="173"/>
      <c r="T100" s="175">
        <f>SUM(T101:T109)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SUM(BK101:BK109)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60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2946</v>
      </c>
      <c r="G102" s="206"/>
      <c r="H102" s="209">
        <v>60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60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227" t="s">
        <v>382</v>
      </c>
      <c r="D104" s="227" t="s">
        <v>465</v>
      </c>
      <c r="E104" s="228" t="s">
        <v>1779</v>
      </c>
      <c r="F104" s="229" t="s">
        <v>1780</v>
      </c>
      <c r="G104" s="230" t="s">
        <v>422</v>
      </c>
      <c r="H104" s="231">
        <v>48</v>
      </c>
      <c r="I104" s="232"/>
      <c r="J104" s="233">
        <f>ROUND(I104*H104,2)</f>
        <v>0</v>
      </c>
      <c r="K104" s="229" t="s">
        <v>1297</v>
      </c>
      <c r="L104" s="234"/>
      <c r="M104" s="235" t="s">
        <v>19</v>
      </c>
      <c r="N104" s="236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468</v>
      </c>
      <c r="AT104" s="192" t="s">
        <v>465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227" t="s">
        <v>419</v>
      </c>
      <c r="D105" s="227" t="s">
        <v>465</v>
      </c>
      <c r="E105" s="228" t="s">
        <v>1781</v>
      </c>
      <c r="F105" s="229" t="s">
        <v>1782</v>
      </c>
      <c r="G105" s="230" t="s">
        <v>422</v>
      </c>
      <c r="H105" s="231">
        <v>12</v>
      </c>
      <c r="I105" s="232"/>
      <c r="J105" s="233">
        <f>ROUND(I105*H105,2)</f>
        <v>0</v>
      </c>
      <c r="K105" s="229" t="s">
        <v>1297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468</v>
      </c>
      <c r="AT105" s="192" t="s">
        <v>465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454</v>
      </c>
      <c r="BM105" s="192" t="s">
        <v>464</v>
      </c>
    </row>
    <row r="106" spans="1:65" s="2" customFormat="1" ht="24.2" customHeight="1">
      <c r="A106" s="36"/>
      <c r="B106" s="37"/>
      <c r="C106" s="227" t="s">
        <v>428</v>
      </c>
      <c r="D106" s="227" t="s">
        <v>465</v>
      </c>
      <c r="E106" s="228" t="s">
        <v>1785</v>
      </c>
      <c r="F106" s="229" t="s">
        <v>1786</v>
      </c>
      <c r="G106" s="230" t="s">
        <v>431</v>
      </c>
      <c r="H106" s="231">
        <v>250</v>
      </c>
      <c r="I106" s="232"/>
      <c r="J106" s="233">
        <f>ROUND(I106*H106,2)</f>
        <v>0</v>
      </c>
      <c r="K106" s="229" t="s">
        <v>1297</v>
      </c>
      <c r="L106" s="234"/>
      <c r="M106" s="235" t="s">
        <v>19</v>
      </c>
      <c r="N106" s="236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468</v>
      </c>
      <c r="AT106" s="192" t="s">
        <v>465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454</v>
      </c>
      <c r="BM106" s="192" t="s">
        <v>454</v>
      </c>
    </row>
    <row r="107" spans="1:65" s="2" customFormat="1" ht="24.2" customHeight="1">
      <c r="A107" s="36"/>
      <c r="B107" s="37"/>
      <c r="C107" s="227" t="s">
        <v>426</v>
      </c>
      <c r="D107" s="227" t="s">
        <v>465</v>
      </c>
      <c r="E107" s="228" t="s">
        <v>1787</v>
      </c>
      <c r="F107" s="229" t="s">
        <v>1788</v>
      </c>
      <c r="G107" s="230" t="s">
        <v>431</v>
      </c>
      <c r="H107" s="231">
        <v>1</v>
      </c>
      <c r="I107" s="232"/>
      <c r="J107" s="233">
        <f>ROUND(I107*H107,2)</f>
        <v>0</v>
      </c>
      <c r="K107" s="229" t="s">
        <v>1297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468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181" t="s">
        <v>437</v>
      </c>
      <c r="D108" s="181" t="s">
        <v>384</v>
      </c>
      <c r="E108" s="182" t="s">
        <v>1789</v>
      </c>
      <c r="F108" s="183" t="s">
        <v>1790</v>
      </c>
      <c r="G108" s="184" t="s">
        <v>404</v>
      </c>
      <c r="H108" s="185">
        <v>1E-3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454</v>
      </c>
      <c r="BM108" s="192" t="s">
        <v>495</v>
      </c>
    </row>
    <row r="109" spans="1:65" s="2" customFormat="1" ht="19.5">
      <c r="A109" s="36"/>
      <c r="B109" s="37"/>
      <c r="C109" s="38"/>
      <c r="D109" s="196" t="s">
        <v>1198</v>
      </c>
      <c r="E109" s="38"/>
      <c r="F109" s="253" t="s">
        <v>1747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12" customFormat="1" ht="25.9" customHeight="1">
      <c r="B110" s="165"/>
      <c r="C110" s="166"/>
      <c r="D110" s="167" t="s">
        <v>75</v>
      </c>
      <c r="E110" s="168" t="s">
        <v>1791</v>
      </c>
      <c r="F110" s="168" t="s">
        <v>1792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SUM(P111:P115)</f>
        <v>0</v>
      </c>
      <c r="Q110" s="173"/>
      <c r="R110" s="174">
        <f>SUM(R111:R115)</f>
        <v>0</v>
      </c>
      <c r="S110" s="173"/>
      <c r="T110" s="175">
        <f>SUM(T111:T115)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SUM(BK111:BK115)</f>
        <v>0</v>
      </c>
    </row>
    <row r="111" spans="1:65" s="2" customFormat="1" ht="24.2" customHeight="1">
      <c r="A111" s="36"/>
      <c r="B111" s="37"/>
      <c r="C111" s="181" t="s">
        <v>443</v>
      </c>
      <c r="D111" s="181" t="s">
        <v>384</v>
      </c>
      <c r="E111" s="182" t="s">
        <v>1793</v>
      </c>
      <c r="F111" s="183" t="s">
        <v>1794</v>
      </c>
      <c r="G111" s="184" t="s">
        <v>1586</v>
      </c>
      <c r="H111" s="185">
        <v>1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454</v>
      </c>
      <c r="BM111" s="192" t="s">
        <v>505</v>
      </c>
    </row>
    <row r="112" spans="1:65" s="2" customFormat="1" ht="21.75" customHeight="1">
      <c r="A112" s="36"/>
      <c r="B112" s="37"/>
      <c r="C112" s="227" t="s">
        <v>451</v>
      </c>
      <c r="D112" s="227" t="s">
        <v>465</v>
      </c>
      <c r="E112" s="228" t="s">
        <v>1795</v>
      </c>
      <c r="F112" s="229" t="s">
        <v>1796</v>
      </c>
      <c r="G112" s="230" t="s">
        <v>431</v>
      </c>
      <c r="H112" s="231">
        <v>1</v>
      </c>
      <c r="I112" s="232"/>
      <c r="J112" s="233">
        <f>ROUND(I112*H112,2)</f>
        <v>0</v>
      </c>
      <c r="K112" s="229" t="s">
        <v>1390</v>
      </c>
      <c r="L112" s="234"/>
      <c r="M112" s="235" t="s">
        <v>19</v>
      </c>
      <c r="N112" s="236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468</v>
      </c>
      <c r="AT112" s="192" t="s">
        <v>465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516</v>
      </c>
    </row>
    <row r="113" spans="1:65" s="2" customFormat="1" ht="49.15" customHeight="1">
      <c r="A113" s="36"/>
      <c r="B113" s="37"/>
      <c r="C113" s="181" t="s">
        <v>457</v>
      </c>
      <c r="D113" s="181" t="s">
        <v>384</v>
      </c>
      <c r="E113" s="182" t="s">
        <v>1797</v>
      </c>
      <c r="F113" s="183" t="s">
        <v>1798</v>
      </c>
      <c r="G113" s="184" t="s">
        <v>1557</v>
      </c>
      <c r="H113" s="185">
        <v>1</v>
      </c>
      <c r="I113" s="186"/>
      <c r="J113" s="187">
        <f>ROUND(I113*H113,2)</f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24.2" customHeight="1">
      <c r="A114" s="36"/>
      <c r="B114" s="37"/>
      <c r="C114" s="181" t="s">
        <v>464</v>
      </c>
      <c r="D114" s="181" t="s">
        <v>384</v>
      </c>
      <c r="E114" s="182" t="s">
        <v>1799</v>
      </c>
      <c r="F114" s="183" t="s">
        <v>1800</v>
      </c>
      <c r="G114" s="184" t="s">
        <v>404</v>
      </c>
      <c r="H114" s="185">
        <v>3.4000000000000002E-2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1574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2" customFormat="1" ht="25.9" customHeight="1">
      <c r="B116" s="165"/>
      <c r="C116" s="166"/>
      <c r="D116" s="167" t="s">
        <v>75</v>
      </c>
      <c r="E116" s="168" t="s">
        <v>1801</v>
      </c>
      <c r="F116" s="168" t="s">
        <v>1802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SUM(P117:P124)</f>
        <v>0</v>
      </c>
      <c r="Q116" s="173"/>
      <c r="R116" s="174">
        <f>SUM(R117:R124)</f>
        <v>0</v>
      </c>
      <c r="S116" s="173"/>
      <c r="T116" s="175">
        <f>SUM(T117:T124)</f>
        <v>0</v>
      </c>
      <c r="AR116" s="176" t="s">
        <v>83</v>
      </c>
      <c r="AT116" s="177" t="s">
        <v>75</v>
      </c>
      <c r="AU116" s="177" t="s">
        <v>76</v>
      </c>
      <c r="AY116" s="176" t="s">
        <v>381</v>
      </c>
      <c r="BK116" s="178">
        <f>SUM(BK117:BK124)</f>
        <v>0</v>
      </c>
    </row>
    <row r="117" spans="1:65" s="2" customFormat="1" ht="37.9" customHeight="1">
      <c r="A117" s="36"/>
      <c r="B117" s="37"/>
      <c r="C117" s="181" t="s">
        <v>8</v>
      </c>
      <c r="D117" s="181" t="s">
        <v>384</v>
      </c>
      <c r="E117" s="182" t="s">
        <v>1803</v>
      </c>
      <c r="F117" s="183" t="s">
        <v>1804</v>
      </c>
      <c r="G117" s="184" t="s">
        <v>1805</v>
      </c>
      <c r="H117" s="185">
        <v>1</v>
      </c>
      <c r="I117" s="186"/>
      <c r="J117" s="187">
        <f t="shared" ref="J117:J123" si="0">ROUND(I117*H117,2)</f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ref="P117:P123" si="1">O117*H117</f>
        <v>0</v>
      </c>
      <c r="Q117" s="190">
        <v>0</v>
      </c>
      <c r="R117" s="190">
        <f t="shared" ref="R117:R123" si="2">Q117*H117</f>
        <v>0</v>
      </c>
      <c r="S117" s="190">
        <v>0</v>
      </c>
      <c r="T117" s="191">
        <f t="shared" ref="T117:T123" si="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ref="BE117:BE123" si="4">IF(N117="základní",J117,0)</f>
        <v>0</v>
      </c>
      <c r="BF117" s="193">
        <f t="shared" ref="BF117:BF123" si="5">IF(N117="snížená",J117,0)</f>
        <v>0</v>
      </c>
      <c r="BG117" s="193">
        <f t="shared" ref="BG117:BG123" si="6">IF(N117="zákl. přenesená",J117,0)</f>
        <v>0</v>
      </c>
      <c r="BH117" s="193">
        <f t="shared" ref="BH117:BH123" si="7">IF(N117="sníž. přenesená",J117,0)</f>
        <v>0</v>
      </c>
      <c r="BI117" s="193">
        <f t="shared" ref="BI117:BI123" si="8">IF(N117="nulová",J117,0)</f>
        <v>0</v>
      </c>
      <c r="BJ117" s="19" t="s">
        <v>83</v>
      </c>
      <c r="BK117" s="193">
        <f t="shared" ref="BK117:BK123" si="9">ROUND(I117*H117,2)</f>
        <v>0</v>
      </c>
      <c r="BL117" s="19" t="s">
        <v>389</v>
      </c>
      <c r="BM117" s="192" t="s">
        <v>556</v>
      </c>
    </row>
    <row r="118" spans="1:65" s="2" customFormat="1" ht="33" customHeight="1">
      <c r="A118" s="36"/>
      <c r="B118" s="37"/>
      <c r="C118" s="181" t="s">
        <v>454</v>
      </c>
      <c r="D118" s="181" t="s">
        <v>384</v>
      </c>
      <c r="E118" s="182" t="s">
        <v>1806</v>
      </c>
      <c r="F118" s="183" t="s">
        <v>1807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468</v>
      </c>
    </row>
    <row r="119" spans="1:65" s="2" customFormat="1" ht="33" customHeight="1">
      <c r="A119" s="36"/>
      <c r="B119" s="37"/>
      <c r="C119" s="181" t="s">
        <v>481</v>
      </c>
      <c r="D119" s="181" t="s">
        <v>384</v>
      </c>
      <c r="E119" s="182" t="s">
        <v>1808</v>
      </c>
      <c r="F119" s="183" t="s">
        <v>1809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577</v>
      </c>
    </row>
    <row r="120" spans="1:65" s="2" customFormat="1" ht="24.2" customHeight="1">
      <c r="A120" s="36"/>
      <c r="B120" s="37"/>
      <c r="C120" s="181" t="s">
        <v>486</v>
      </c>
      <c r="D120" s="181" t="s">
        <v>384</v>
      </c>
      <c r="E120" s="182" t="s">
        <v>1810</v>
      </c>
      <c r="F120" s="183" t="s">
        <v>1811</v>
      </c>
      <c r="G120" s="184" t="s">
        <v>431</v>
      </c>
      <c r="H120" s="185">
        <v>1</v>
      </c>
      <c r="I120" s="186"/>
      <c r="J120" s="187">
        <f t="shared" si="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587</v>
      </c>
    </row>
    <row r="121" spans="1:65" s="2" customFormat="1" ht="44.25" customHeight="1">
      <c r="A121" s="36"/>
      <c r="B121" s="37"/>
      <c r="C121" s="181" t="s">
        <v>490</v>
      </c>
      <c r="D121" s="181" t="s">
        <v>384</v>
      </c>
      <c r="E121" s="182" t="s">
        <v>1812</v>
      </c>
      <c r="F121" s="183" t="s">
        <v>1813</v>
      </c>
      <c r="G121" s="184" t="s">
        <v>431</v>
      </c>
      <c r="H121" s="185">
        <v>1</v>
      </c>
      <c r="I121" s="186"/>
      <c r="J121" s="187">
        <f t="shared" si="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598</v>
      </c>
    </row>
    <row r="122" spans="1:65" s="2" customFormat="1" ht="16.5" customHeight="1">
      <c r="A122" s="36"/>
      <c r="B122" s="37"/>
      <c r="C122" s="181" t="s">
        <v>495</v>
      </c>
      <c r="D122" s="181" t="s">
        <v>384</v>
      </c>
      <c r="E122" s="182" t="s">
        <v>1814</v>
      </c>
      <c r="F122" s="183" t="s">
        <v>1815</v>
      </c>
      <c r="G122" s="184" t="s">
        <v>607</v>
      </c>
      <c r="H122" s="185">
        <v>1</v>
      </c>
      <c r="I122" s="186"/>
      <c r="J122" s="187">
        <f t="shared" si="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609</v>
      </c>
    </row>
    <row r="123" spans="1:65" s="2" customFormat="1" ht="24.2" customHeight="1">
      <c r="A123" s="36"/>
      <c r="B123" s="37"/>
      <c r="C123" s="181" t="s">
        <v>7</v>
      </c>
      <c r="D123" s="181" t="s">
        <v>384</v>
      </c>
      <c r="E123" s="182" t="s">
        <v>1816</v>
      </c>
      <c r="F123" s="183" t="s">
        <v>1817</v>
      </c>
      <c r="G123" s="184" t="s">
        <v>1818</v>
      </c>
      <c r="H123" s="260"/>
      <c r="I123" s="186"/>
      <c r="J123" s="187">
        <f t="shared" si="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615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1574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2" customFormat="1" ht="25.9" customHeight="1">
      <c r="B125" s="165"/>
      <c r="C125" s="166"/>
      <c r="D125" s="167" t="s">
        <v>75</v>
      </c>
      <c r="E125" s="168" t="s">
        <v>1819</v>
      </c>
      <c r="F125" s="168" t="s">
        <v>1820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SUM(P126:P140)</f>
        <v>0</v>
      </c>
      <c r="Q125" s="173"/>
      <c r="R125" s="174">
        <f>SUM(R126:R140)</f>
        <v>0</v>
      </c>
      <c r="S125" s="173"/>
      <c r="T125" s="175">
        <f>SUM(T126:T140)</f>
        <v>0</v>
      </c>
      <c r="AR125" s="176" t="s">
        <v>85</v>
      </c>
      <c r="AT125" s="177" t="s">
        <v>75</v>
      </c>
      <c r="AU125" s="177" t="s">
        <v>76</v>
      </c>
      <c r="AY125" s="176" t="s">
        <v>381</v>
      </c>
      <c r="BK125" s="178">
        <f>SUM(BK126:BK140)</f>
        <v>0</v>
      </c>
    </row>
    <row r="126" spans="1:65" s="2" customFormat="1" ht="33" customHeight="1">
      <c r="A126" s="36"/>
      <c r="B126" s="37"/>
      <c r="C126" s="181" t="s">
        <v>505</v>
      </c>
      <c r="D126" s="181" t="s">
        <v>384</v>
      </c>
      <c r="E126" s="182" t="s">
        <v>1821</v>
      </c>
      <c r="F126" s="183" t="s">
        <v>1822</v>
      </c>
      <c r="G126" s="184" t="s">
        <v>422</v>
      </c>
      <c r="H126" s="185">
        <v>48</v>
      </c>
      <c r="I126" s="186"/>
      <c r="J126" s="187">
        <f>ROUND(I126*H126,2)</f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83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454</v>
      </c>
      <c r="BM126" s="192" t="s">
        <v>622</v>
      </c>
    </row>
    <row r="127" spans="1:65" s="2" customFormat="1" ht="39">
      <c r="A127" s="36"/>
      <c r="B127" s="37"/>
      <c r="C127" s="38"/>
      <c r="D127" s="196" t="s">
        <v>1198</v>
      </c>
      <c r="E127" s="38"/>
      <c r="F127" s="253" t="s">
        <v>1823</v>
      </c>
      <c r="G127" s="38"/>
      <c r="H127" s="38"/>
      <c r="I127" s="254"/>
      <c r="J127" s="38"/>
      <c r="K127" s="38"/>
      <c r="L127" s="41"/>
      <c r="M127" s="255"/>
      <c r="N127" s="256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1198</v>
      </c>
      <c r="AU127" s="19" t="s">
        <v>83</v>
      </c>
    </row>
    <row r="128" spans="1:65" s="2" customFormat="1" ht="33" customHeight="1">
      <c r="A128" s="36"/>
      <c r="B128" s="37"/>
      <c r="C128" s="181" t="s">
        <v>510</v>
      </c>
      <c r="D128" s="181" t="s">
        <v>384</v>
      </c>
      <c r="E128" s="182" t="s">
        <v>1824</v>
      </c>
      <c r="F128" s="183" t="s">
        <v>1825</v>
      </c>
      <c r="G128" s="184" t="s">
        <v>422</v>
      </c>
      <c r="H128" s="185">
        <v>12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454</v>
      </c>
      <c r="BM128" s="192" t="s">
        <v>628</v>
      </c>
    </row>
    <row r="129" spans="1:65" s="2" customFormat="1" ht="39">
      <c r="A129" s="36"/>
      <c r="B129" s="37"/>
      <c r="C129" s="38"/>
      <c r="D129" s="196" t="s">
        <v>1198</v>
      </c>
      <c r="E129" s="38"/>
      <c r="F129" s="253" t="s">
        <v>1823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2" customFormat="1" ht="24.2" customHeight="1">
      <c r="A130" s="36"/>
      <c r="B130" s="37"/>
      <c r="C130" s="181" t="s">
        <v>516</v>
      </c>
      <c r="D130" s="181" t="s">
        <v>384</v>
      </c>
      <c r="E130" s="182" t="s">
        <v>1828</v>
      </c>
      <c r="F130" s="183" t="s">
        <v>1829</v>
      </c>
      <c r="G130" s="184" t="s">
        <v>431</v>
      </c>
      <c r="H130" s="185">
        <v>16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634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2947</v>
      </c>
      <c r="G131" s="206"/>
      <c r="H131" s="209">
        <v>16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16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181" t="s">
        <v>523</v>
      </c>
      <c r="D133" s="181" t="s">
        <v>384</v>
      </c>
      <c r="E133" s="182" t="s">
        <v>2659</v>
      </c>
      <c r="F133" s="183" t="s">
        <v>2660</v>
      </c>
      <c r="G133" s="184" t="s">
        <v>431</v>
      </c>
      <c r="H133" s="185">
        <v>2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454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640</v>
      </c>
    </row>
    <row r="134" spans="1:65" s="2" customFormat="1" ht="24.2" customHeight="1">
      <c r="A134" s="36"/>
      <c r="B134" s="37"/>
      <c r="C134" s="181" t="s">
        <v>529</v>
      </c>
      <c r="D134" s="181" t="s">
        <v>384</v>
      </c>
      <c r="E134" s="182" t="s">
        <v>1833</v>
      </c>
      <c r="F134" s="183" t="s">
        <v>1834</v>
      </c>
      <c r="G134" s="184" t="s">
        <v>422</v>
      </c>
      <c r="H134" s="185">
        <v>60</v>
      </c>
      <c r="I134" s="186"/>
      <c r="J134" s="187">
        <f>ROUND(I134*H134,2)</f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647</v>
      </c>
    </row>
    <row r="135" spans="1:65" s="2" customFormat="1" ht="19.5">
      <c r="A135" s="36"/>
      <c r="B135" s="37"/>
      <c r="C135" s="38"/>
      <c r="D135" s="196" t="s">
        <v>1198</v>
      </c>
      <c r="E135" s="38"/>
      <c r="F135" s="253" t="s">
        <v>1545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2946</v>
      </c>
      <c r="G136" s="206"/>
      <c r="H136" s="209">
        <v>60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60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44.25" customHeight="1">
      <c r="A138" s="36"/>
      <c r="B138" s="37"/>
      <c r="C138" s="181" t="s">
        <v>534</v>
      </c>
      <c r="D138" s="181" t="s">
        <v>384</v>
      </c>
      <c r="E138" s="182" t="s">
        <v>2661</v>
      </c>
      <c r="F138" s="183" t="s">
        <v>2662</v>
      </c>
      <c r="G138" s="184" t="s">
        <v>1557</v>
      </c>
      <c r="H138" s="185">
        <v>2</v>
      </c>
      <c r="I138" s="186"/>
      <c r="J138" s="187">
        <f>ROUND(I138*H138,2)</f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454</v>
      </c>
      <c r="AT138" s="192" t="s">
        <v>384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454</v>
      </c>
      <c r="BM138" s="192" t="s">
        <v>653</v>
      </c>
    </row>
    <row r="139" spans="1:65" s="2" customFormat="1" ht="37.9" customHeight="1">
      <c r="A139" s="36"/>
      <c r="B139" s="37"/>
      <c r="C139" s="181" t="s">
        <v>540</v>
      </c>
      <c r="D139" s="181" t="s">
        <v>384</v>
      </c>
      <c r="E139" s="182" t="s">
        <v>1837</v>
      </c>
      <c r="F139" s="183" t="s">
        <v>1838</v>
      </c>
      <c r="G139" s="184" t="s">
        <v>1557</v>
      </c>
      <c r="H139" s="185">
        <v>8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659</v>
      </c>
    </row>
    <row r="140" spans="1:65" s="2" customFormat="1" ht="24.2" customHeight="1">
      <c r="A140" s="36"/>
      <c r="B140" s="37"/>
      <c r="C140" s="181" t="s">
        <v>549</v>
      </c>
      <c r="D140" s="181" t="s">
        <v>384</v>
      </c>
      <c r="E140" s="182" t="s">
        <v>1841</v>
      </c>
      <c r="F140" s="183" t="s">
        <v>1842</v>
      </c>
      <c r="G140" s="184" t="s">
        <v>404</v>
      </c>
      <c r="H140" s="185">
        <v>0.05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454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454</v>
      </c>
      <c r="BM140" s="192" t="s">
        <v>667</v>
      </c>
    </row>
    <row r="141" spans="1:65" s="12" customFormat="1" ht="25.9" customHeight="1">
      <c r="B141" s="165"/>
      <c r="C141" s="166"/>
      <c r="D141" s="167" t="s">
        <v>75</v>
      </c>
      <c r="E141" s="168" t="s">
        <v>1843</v>
      </c>
      <c r="F141" s="168" t="s">
        <v>1844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SUM(P142:P154)</f>
        <v>0</v>
      </c>
      <c r="Q141" s="173"/>
      <c r="R141" s="174">
        <f>SUM(R142:R154)</f>
        <v>0</v>
      </c>
      <c r="S141" s="173"/>
      <c r="T141" s="175">
        <f>SUM(T142:T154)</f>
        <v>0</v>
      </c>
      <c r="AR141" s="176" t="s">
        <v>85</v>
      </c>
      <c r="AT141" s="177" t="s">
        <v>75</v>
      </c>
      <c r="AU141" s="177" t="s">
        <v>76</v>
      </c>
      <c r="AY141" s="176" t="s">
        <v>381</v>
      </c>
      <c r="BK141" s="178">
        <f>SUM(BK142:BK154)</f>
        <v>0</v>
      </c>
    </row>
    <row r="142" spans="1:65" s="2" customFormat="1" ht="24.2" customHeight="1">
      <c r="A142" s="36"/>
      <c r="B142" s="37"/>
      <c r="C142" s="181" t="s">
        <v>556</v>
      </c>
      <c r="D142" s="181" t="s">
        <v>384</v>
      </c>
      <c r="E142" s="182" t="s">
        <v>2663</v>
      </c>
      <c r="F142" s="183" t="s">
        <v>2664</v>
      </c>
      <c r="G142" s="184" t="s">
        <v>431</v>
      </c>
      <c r="H142" s="185">
        <v>2</v>
      </c>
      <c r="I142" s="186"/>
      <c r="J142" s="187">
        <f t="shared" ref="J142:J147" si="10">ROUND(I142*H142,2)</f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ref="P142:P147" si="11">O142*H142</f>
        <v>0</v>
      </c>
      <c r="Q142" s="190">
        <v>0</v>
      </c>
      <c r="R142" s="190">
        <f t="shared" ref="R142:R147" si="12">Q142*H142</f>
        <v>0</v>
      </c>
      <c r="S142" s="190">
        <v>0</v>
      </c>
      <c r="T142" s="191">
        <f t="shared" ref="T142:T147" si="13"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454</v>
      </c>
      <c r="AT142" s="192" t="s">
        <v>384</v>
      </c>
      <c r="AU142" s="192" t="s">
        <v>83</v>
      </c>
      <c r="AY142" s="19" t="s">
        <v>381</v>
      </c>
      <c r="BE142" s="193">
        <f t="shared" ref="BE142:BE147" si="14">IF(N142="základní",J142,0)</f>
        <v>0</v>
      </c>
      <c r="BF142" s="193">
        <f t="shared" ref="BF142:BF147" si="15">IF(N142="snížená",J142,0)</f>
        <v>0</v>
      </c>
      <c r="BG142" s="193">
        <f t="shared" ref="BG142:BG147" si="16">IF(N142="zákl. přenesená",J142,0)</f>
        <v>0</v>
      </c>
      <c r="BH142" s="193">
        <f t="shared" ref="BH142:BH147" si="17">IF(N142="sníž. přenesená",J142,0)</f>
        <v>0</v>
      </c>
      <c r="BI142" s="193">
        <f t="shared" ref="BI142:BI147" si="18">IF(N142="nulová",J142,0)</f>
        <v>0</v>
      </c>
      <c r="BJ142" s="19" t="s">
        <v>83</v>
      </c>
      <c r="BK142" s="193">
        <f t="shared" ref="BK142:BK147" si="19">ROUND(I142*H142,2)</f>
        <v>0</v>
      </c>
      <c r="BL142" s="19" t="s">
        <v>454</v>
      </c>
      <c r="BM142" s="192" t="s">
        <v>674</v>
      </c>
    </row>
    <row r="143" spans="1:65" s="2" customFormat="1" ht="24.2" customHeight="1">
      <c r="A143" s="36"/>
      <c r="B143" s="37"/>
      <c r="C143" s="181" t="s">
        <v>561</v>
      </c>
      <c r="D143" s="181" t="s">
        <v>384</v>
      </c>
      <c r="E143" s="182" t="s">
        <v>2665</v>
      </c>
      <c r="F143" s="183" t="s">
        <v>2666</v>
      </c>
      <c r="G143" s="184" t="s">
        <v>431</v>
      </c>
      <c r="H143" s="185">
        <v>2</v>
      </c>
      <c r="I143" s="186"/>
      <c r="J143" s="187">
        <f t="shared" si="10"/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83</v>
      </c>
      <c r="BK143" s="193">
        <f t="shared" si="19"/>
        <v>0</v>
      </c>
      <c r="BL143" s="19" t="s">
        <v>454</v>
      </c>
      <c r="BM143" s="192" t="s">
        <v>682</v>
      </c>
    </row>
    <row r="144" spans="1:65" s="2" customFormat="1" ht="24.2" customHeight="1">
      <c r="A144" s="36"/>
      <c r="B144" s="37"/>
      <c r="C144" s="181" t="s">
        <v>468</v>
      </c>
      <c r="D144" s="181" t="s">
        <v>384</v>
      </c>
      <c r="E144" s="182" t="s">
        <v>2667</v>
      </c>
      <c r="F144" s="183" t="s">
        <v>2668</v>
      </c>
      <c r="G144" s="184" t="s">
        <v>431</v>
      </c>
      <c r="H144" s="185">
        <v>1</v>
      </c>
      <c r="I144" s="186"/>
      <c r="J144" s="187">
        <f t="shared" si="10"/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83</v>
      </c>
      <c r="AY144" s="19" t="s">
        <v>381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83</v>
      </c>
      <c r="BK144" s="193">
        <f t="shared" si="19"/>
        <v>0</v>
      </c>
      <c r="BL144" s="19" t="s">
        <v>454</v>
      </c>
      <c r="BM144" s="192" t="s">
        <v>690</v>
      </c>
    </row>
    <row r="145" spans="1:65" s="2" customFormat="1" ht="24.2" customHeight="1">
      <c r="A145" s="36"/>
      <c r="B145" s="37"/>
      <c r="C145" s="181" t="s">
        <v>571</v>
      </c>
      <c r="D145" s="181" t="s">
        <v>384</v>
      </c>
      <c r="E145" s="182" t="s">
        <v>1851</v>
      </c>
      <c r="F145" s="183" t="s">
        <v>1852</v>
      </c>
      <c r="G145" s="184" t="s">
        <v>431</v>
      </c>
      <c r="H145" s="185">
        <v>2</v>
      </c>
      <c r="I145" s="186"/>
      <c r="J145" s="187">
        <f t="shared" si="1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83</v>
      </c>
      <c r="AY145" s="19" t="s">
        <v>381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83</v>
      </c>
      <c r="BK145" s="193">
        <f t="shared" si="19"/>
        <v>0</v>
      </c>
      <c r="BL145" s="19" t="s">
        <v>454</v>
      </c>
      <c r="BM145" s="192" t="s">
        <v>701</v>
      </c>
    </row>
    <row r="146" spans="1:65" s="2" customFormat="1" ht="37.9" customHeight="1">
      <c r="A146" s="36"/>
      <c r="B146" s="37"/>
      <c r="C146" s="181" t="s">
        <v>577</v>
      </c>
      <c r="D146" s="181" t="s">
        <v>384</v>
      </c>
      <c r="E146" s="182" t="s">
        <v>1853</v>
      </c>
      <c r="F146" s="183" t="s">
        <v>1854</v>
      </c>
      <c r="G146" s="184" t="s">
        <v>431</v>
      </c>
      <c r="H146" s="185">
        <v>8</v>
      </c>
      <c r="I146" s="186"/>
      <c r="J146" s="187">
        <f t="shared" si="1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83</v>
      </c>
      <c r="BK146" s="193">
        <f t="shared" si="19"/>
        <v>0</v>
      </c>
      <c r="BL146" s="19" t="s">
        <v>454</v>
      </c>
      <c r="BM146" s="192" t="s">
        <v>710</v>
      </c>
    </row>
    <row r="147" spans="1:65" s="2" customFormat="1" ht="24.2" customHeight="1">
      <c r="A147" s="36"/>
      <c r="B147" s="37"/>
      <c r="C147" s="181" t="s">
        <v>582</v>
      </c>
      <c r="D147" s="181" t="s">
        <v>384</v>
      </c>
      <c r="E147" s="182" t="s">
        <v>1855</v>
      </c>
      <c r="F147" s="183" t="s">
        <v>1856</v>
      </c>
      <c r="G147" s="184" t="s">
        <v>431</v>
      </c>
      <c r="H147" s="185">
        <v>16</v>
      </c>
      <c r="I147" s="186"/>
      <c r="J147" s="187">
        <f t="shared" si="1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83</v>
      </c>
      <c r="AY147" s="19" t="s">
        <v>381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83</v>
      </c>
      <c r="BK147" s="193">
        <f t="shared" si="19"/>
        <v>0</v>
      </c>
      <c r="BL147" s="19" t="s">
        <v>454</v>
      </c>
      <c r="BM147" s="192" t="s">
        <v>722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2947</v>
      </c>
      <c r="G148" s="206"/>
      <c r="H148" s="209">
        <v>16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16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83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2" customFormat="1" ht="24.2" customHeight="1">
      <c r="A150" s="36"/>
      <c r="B150" s="37"/>
      <c r="C150" s="181" t="s">
        <v>587</v>
      </c>
      <c r="D150" s="181" t="s">
        <v>384</v>
      </c>
      <c r="E150" s="182" t="s">
        <v>1857</v>
      </c>
      <c r="F150" s="183" t="s">
        <v>1858</v>
      </c>
      <c r="G150" s="184" t="s">
        <v>431</v>
      </c>
      <c r="H150" s="185">
        <v>1</v>
      </c>
      <c r="I150" s="186"/>
      <c r="J150" s="187">
        <f>ROUND(I150*H150,2)</f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454</v>
      </c>
      <c r="AT150" s="192" t="s">
        <v>384</v>
      </c>
      <c r="AU150" s="192" t="s">
        <v>83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454</v>
      </c>
      <c r="BM150" s="192" t="s">
        <v>730</v>
      </c>
    </row>
    <row r="151" spans="1:65" s="2" customFormat="1" ht="24.2" customHeight="1">
      <c r="A151" s="36"/>
      <c r="B151" s="37"/>
      <c r="C151" s="181" t="s">
        <v>593</v>
      </c>
      <c r="D151" s="181" t="s">
        <v>384</v>
      </c>
      <c r="E151" s="182" t="s">
        <v>2669</v>
      </c>
      <c r="F151" s="183" t="s">
        <v>2670</v>
      </c>
      <c r="G151" s="184" t="s">
        <v>431</v>
      </c>
      <c r="H151" s="185">
        <v>1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740</v>
      </c>
    </row>
    <row r="152" spans="1:65" s="2" customFormat="1" ht="16.5" customHeight="1">
      <c r="A152" s="36"/>
      <c r="B152" s="37"/>
      <c r="C152" s="181" t="s">
        <v>598</v>
      </c>
      <c r="D152" s="181" t="s">
        <v>384</v>
      </c>
      <c r="E152" s="182" t="s">
        <v>1861</v>
      </c>
      <c r="F152" s="183" t="s">
        <v>1862</v>
      </c>
      <c r="G152" s="184" t="s">
        <v>431</v>
      </c>
      <c r="H152" s="185">
        <v>8</v>
      </c>
      <c r="I152" s="186"/>
      <c r="J152" s="187">
        <f>ROUND(I152*H152,2)</f>
        <v>0</v>
      </c>
      <c r="K152" s="183" t="s">
        <v>1390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454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454</v>
      </c>
      <c r="BM152" s="192" t="s">
        <v>751</v>
      </c>
    </row>
    <row r="153" spans="1:65" s="2" customFormat="1" ht="24.2" customHeight="1">
      <c r="A153" s="36"/>
      <c r="B153" s="37"/>
      <c r="C153" s="227" t="s">
        <v>604</v>
      </c>
      <c r="D153" s="227" t="s">
        <v>465</v>
      </c>
      <c r="E153" s="228" t="s">
        <v>1863</v>
      </c>
      <c r="F153" s="229" t="s">
        <v>1864</v>
      </c>
      <c r="G153" s="230" t="s">
        <v>431</v>
      </c>
      <c r="H153" s="231">
        <v>8</v>
      </c>
      <c r="I153" s="232"/>
      <c r="J153" s="233">
        <f>ROUND(I153*H153,2)</f>
        <v>0</v>
      </c>
      <c r="K153" s="229" t="s">
        <v>1297</v>
      </c>
      <c r="L153" s="234"/>
      <c r="M153" s="235" t="s">
        <v>19</v>
      </c>
      <c r="N153" s="236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468</v>
      </c>
      <c r="AT153" s="192" t="s">
        <v>465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762</v>
      </c>
    </row>
    <row r="154" spans="1:65" s="2" customFormat="1" ht="21.75" customHeight="1">
      <c r="A154" s="36"/>
      <c r="B154" s="37"/>
      <c r="C154" s="181" t="s">
        <v>609</v>
      </c>
      <c r="D154" s="181" t="s">
        <v>384</v>
      </c>
      <c r="E154" s="182" t="s">
        <v>1865</v>
      </c>
      <c r="F154" s="183" t="s">
        <v>1866</v>
      </c>
      <c r="G154" s="184" t="s">
        <v>404</v>
      </c>
      <c r="H154" s="185">
        <v>8.9999999999999993E-3</v>
      </c>
      <c r="I154" s="186"/>
      <c r="J154" s="187">
        <f>ROUND(I154*H154,2)</f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773</v>
      </c>
    </row>
    <row r="155" spans="1:65" s="12" customFormat="1" ht="25.9" customHeight="1">
      <c r="B155" s="165"/>
      <c r="C155" s="166"/>
      <c r="D155" s="167" t="s">
        <v>75</v>
      </c>
      <c r="E155" s="168" t="s">
        <v>1867</v>
      </c>
      <c r="F155" s="168" t="s">
        <v>1868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SUM(P156:P163)</f>
        <v>0</v>
      </c>
      <c r="Q155" s="173"/>
      <c r="R155" s="174">
        <f>SUM(R156:R163)</f>
        <v>0</v>
      </c>
      <c r="S155" s="173"/>
      <c r="T155" s="175">
        <f>SUM(T156:T163)</f>
        <v>0</v>
      </c>
      <c r="AR155" s="176" t="s">
        <v>85</v>
      </c>
      <c r="AT155" s="177" t="s">
        <v>75</v>
      </c>
      <c r="AU155" s="177" t="s">
        <v>76</v>
      </c>
      <c r="AY155" s="176" t="s">
        <v>381</v>
      </c>
      <c r="BK155" s="178">
        <f>SUM(BK156:BK163)</f>
        <v>0</v>
      </c>
    </row>
    <row r="156" spans="1:65" s="2" customFormat="1" ht="24.2" customHeight="1">
      <c r="A156" s="36"/>
      <c r="B156" s="37"/>
      <c r="C156" s="181" t="s">
        <v>612</v>
      </c>
      <c r="D156" s="181" t="s">
        <v>384</v>
      </c>
      <c r="E156" s="182" t="s">
        <v>1869</v>
      </c>
      <c r="F156" s="183" t="s">
        <v>1870</v>
      </c>
      <c r="G156" s="184" t="s">
        <v>431</v>
      </c>
      <c r="H156" s="185">
        <v>8</v>
      </c>
      <c r="I156" s="186"/>
      <c r="J156" s="187">
        <f t="shared" ref="J156:J163" si="20"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ref="P156:P163" si="21">O156*H156</f>
        <v>0</v>
      </c>
      <c r="Q156" s="190">
        <v>0</v>
      </c>
      <c r="R156" s="190">
        <f t="shared" ref="R156:R163" si="22">Q156*H156</f>
        <v>0</v>
      </c>
      <c r="S156" s="190">
        <v>0</v>
      </c>
      <c r="T156" s="191">
        <f t="shared" ref="T156:T163" si="23"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454</v>
      </c>
      <c r="AT156" s="192" t="s">
        <v>384</v>
      </c>
      <c r="AU156" s="192" t="s">
        <v>83</v>
      </c>
      <c r="AY156" s="19" t="s">
        <v>381</v>
      </c>
      <c r="BE156" s="193">
        <f t="shared" ref="BE156:BE163" si="24">IF(N156="základní",J156,0)</f>
        <v>0</v>
      </c>
      <c r="BF156" s="193">
        <f t="shared" ref="BF156:BF163" si="25">IF(N156="snížená",J156,0)</f>
        <v>0</v>
      </c>
      <c r="BG156" s="193">
        <f t="shared" ref="BG156:BG163" si="26">IF(N156="zákl. přenesená",J156,0)</f>
        <v>0</v>
      </c>
      <c r="BH156" s="193">
        <f t="shared" ref="BH156:BH163" si="27">IF(N156="sníž. přenesená",J156,0)</f>
        <v>0</v>
      </c>
      <c r="BI156" s="193">
        <f t="shared" ref="BI156:BI163" si="28">IF(N156="nulová",J156,0)</f>
        <v>0</v>
      </c>
      <c r="BJ156" s="19" t="s">
        <v>83</v>
      </c>
      <c r="BK156" s="193">
        <f t="shared" ref="BK156:BK163" si="29">ROUND(I156*H156,2)</f>
        <v>0</v>
      </c>
      <c r="BL156" s="19" t="s">
        <v>454</v>
      </c>
      <c r="BM156" s="192" t="s">
        <v>786</v>
      </c>
    </row>
    <row r="157" spans="1:65" s="2" customFormat="1" ht="33" customHeight="1">
      <c r="A157" s="36"/>
      <c r="B157" s="37"/>
      <c r="C157" s="181" t="s">
        <v>615</v>
      </c>
      <c r="D157" s="181" t="s">
        <v>384</v>
      </c>
      <c r="E157" s="182" t="s">
        <v>1871</v>
      </c>
      <c r="F157" s="183" t="s">
        <v>1872</v>
      </c>
      <c r="G157" s="184" t="s">
        <v>431</v>
      </c>
      <c r="H157" s="185">
        <v>8</v>
      </c>
      <c r="I157" s="186"/>
      <c r="J157" s="187">
        <f t="shared" si="20"/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83</v>
      </c>
      <c r="AY157" s="19" t="s">
        <v>381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9" t="s">
        <v>83</v>
      </c>
      <c r="BK157" s="193">
        <f t="shared" si="29"/>
        <v>0</v>
      </c>
      <c r="BL157" s="19" t="s">
        <v>454</v>
      </c>
      <c r="BM157" s="192" t="s">
        <v>797</v>
      </c>
    </row>
    <row r="158" spans="1:65" s="2" customFormat="1" ht="66.75" customHeight="1">
      <c r="A158" s="36"/>
      <c r="B158" s="37"/>
      <c r="C158" s="227" t="s">
        <v>619</v>
      </c>
      <c r="D158" s="227" t="s">
        <v>465</v>
      </c>
      <c r="E158" s="228" t="s">
        <v>2948</v>
      </c>
      <c r="F158" s="229" t="s">
        <v>2949</v>
      </c>
      <c r="G158" s="230" t="s">
        <v>431</v>
      </c>
      <c r="H158" s="231">
        <v>1</v>
      </c>
      <c r="I158" s="232"/>
      <c r="J158" s="233">
        <f t="shared" si="20"/>
        <v>0</v>
      </c>
      <c r="K158" s="229" t="s">
        <v>1297</v>
      </c>
      <c r="L158" s="234"/>
      <c r="M158" s="235" t="s">
        <v>19</v>
      </c>
      <c r="N158" s="236" t="s">
        <v>47</v>
      </c>
      <c r="O158" s="66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468</v>
      </c>
      <c r="AT158" s="192" t="s">
        <v>465</v>
      </c>
      <c r="AU158" s="192" t="s">
        <v>83</v>
      </c>
      <c r="AY158" s="19" t="s">
        <v>381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9" t="s">
        <v>83</v>
      </c>
      <c r="BK158" s="193">
        <f t="shared" si="29"/>
        <v>0</v>
      </c>
      <c r="BL158" s="19" t="s">
        <v>454</v>
      </c>
      <c r="BM158" s="192" t="s">
        <v>808</v>
      </c>
    </row>
    <row r="159" spans="1:65" s="2" customFormat="1" ht="66.75" customHeight="1">
      <c r="A159" s="36"/>
      <c r="B159" s="37"/>
      <c r="C159" s="227" t="s">
        <v>622</v>
      </c>
      <c r="D159" s="227" t="s">
        <v>465</v>
      </c>
      <c r="E159" s="228" t="s">
        <v>2671</v>
      </c>
      <c r="F159" s="229" t="s">
        <v>2672</v>
      </c>
      <c r="G159" s="230" t="s">
        <v>431</v>
      </c>
      <c r="H159" s="231">
        <v>2</v>
      </c>
      <c r="I159" s="232"/>
      <c r="J159" s="233">
        <f t="shared" si="20"/>
        <v>0</v>
      </c>
      <c r="K159" s="229" t="s">
        <v>1297</v>
      </c>
      <c r="L159" s="234"/>
      <c r="M159" s="235" t="s">
        <v>19</v>
      </c>
      <c r="N159" s="236" t="s">
        <v>47</v>
      </c>
      <c r="O159" s="66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468</v>
      </c>
      <c r="AT159" s="192" t="s">
        <v>465</v>
      </c>
      <c r="AU159" s="192" t="s">
        <v>83</v>
      </c>
      <c r="AY159" s="19" t="s">
        <v>381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9" t="s">
        <v>83</v>
      </c>
      <c r="BK159" s="193">
        <f t="shared" si="29"/>
        <v>0</v>
      </c>
      <c r="BL159" s="19" t="s">
        <v>454</v>
      </c>
      <c r="BM159" s="192" t="s">
        <v>817</v>
      </c>
    </row>
    <row r="160" spans="1:65" s="2" customFormat="1" ht="66.75" customHeight="1">
      <c r="A160" s="36"/>
      <c r="B160" s="37"/>
      <c r="C160" s="227" t="s">
        <v>625</v>
      </c>
      <c r="D160" s="227" t="s">
        <v>465</v>
      </c>
      <c r="E160" s="228" t="s">
        <v>2673</v>
      </c>
      <c r="F160" s="229" t="s">
        <v>2674</v>
      </c>
      <c r="G160" s="230" t="s">
        <v>431</v>
      </c>
      <c r="H160" s="231">
        <v>2</v>
      </c>
      <c r="I160" s="232"/>
      <c r="J160" s="233">
        <f t="shared" si="20"/>
        <v>0</v>
      </c>
      <c r="K160" s="229" t="s">
        <v>1297</v>
      </c>
      <c r="L160" s="234"/>
      <c r="M160" s="235" t="s">
        <v>19</v>
      </c>
      <c r="N160" s="236" t="s">
        <v>47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468</v>
      </c>
      <c r="AT160" s="192" t="s">
        <v>465</v>
      </c>
      <c r="AU160" s="192" t="s">
        <v>83</v>
      </c>
      <c r="AY160" s="19" t="s">
        <v>381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83</v>
      </c>
      <c r="BK160" s="193">
        <f t="shared" si="29"/>
        <v>0</v>
      </c>
      <c r="BL160" s="19" t="s">
        <v>454</v>
      </c>
      <c r="BM160" s="192" t="s">
        <v>829</v>
      </c>
    </row>
    <row r="161" spans="1:65" s="2" customFormat="1" ht="66.75" customHeight="1">
      <c r="A161" s="36"/>
      <c r="B161" s="37"/>
      <c r="C161" s="227" t="s">
        <v>628</v>
      </c>
      <c r="D161" s="227" t="s">
        <v>465</v>
      </c>
      <c r="E161" s="228" t="s">
        <v>1883</v>
      </c>
      <c r="F161" s="229" t="s">
        <v>1884</v>
      </c>
      <c r="G161" s="230" t="s">
        <v>431</v>
      </c>
      <c r="H161" s="231">
        <v>2</v>
      </c>
      <c r="I161" s="232"/>
      <c r="J161" s="233">
        <f t="shared" si="20"/>
        <v>0</v>
      </c>
      <c r="K161" s="229" t="s">
        <v>1297</v>
      </c>
      <c r="L161" s="234"/>
      <c r="M161" s="235" t="s">
        <v>19</v>
      </c>
      <c r="N161" s="236" t="s">
        <v>47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468</v>
      </c>
      <c r="AT161" s="192" t="s">
        <v>465</v>
      </c>
      <c r="AU161" s="192" t="s">
        <v>83</v>
      </c>
      <c r="AY161" s="19" t="s">
        <v>381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83</v>
      </c>
      <c r="BK161" s="193">
        <f t="shared" si="29"/>
        <v>0</v>
      </c>
      <c r="BL161" s="19" t="s">
        <v>454</v>
      </c>
      <c r="BM161" s="192" t="s">
        <v>845</v>
      </c>
    </row>
    <row r="162" spans="1:65" s="2" customFormat="1" ht="66.75" customHeight="1">
      <c r="A162" s="36"/>
      <c r="B162" s="37"/>
      <c r="C162" s="227" t="s">
        <v>631</v>
      </c>
      <c r="D162" s="227" t="s">
        <v>465</v>
      </c>
      <c r="E162" s="228" t="s">
        <v>1885</v>
      </c>
      <c r="F162" s="229" t="s">
        <v>1886</v>
      </c>
      <c r="G162" s="230" t="s">
        <v>431</v>
      </c>
      <c r="H162" s="231">
        <v>1</v>
      </c>
      <c r="I162" s="232"/>
      <c r="J162" s="233">
        <f t="shared" si="20"/>
        <v>0</v>
      </c>
      <c r="K162" s="229" t="s">
        <v>1297</v>
      </c>
      <c r="L162" s="234"/>
      <c r="M162" s="235" t="s">
        <v>19</v>
      </c>
      <c r="N162" s="236" t="s">
        <v>47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83</v>
      </c>
      <c r="AY162" s="19" t="s">
        <v>381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83</v>
      </c>
      <c r="BK162" s="193">
        <f t="shared" si="29"/>
        <v>0</v>
      </c>
      <c r="BL162" s="19" t="s">
        <v>454</v>
      </c>
      <c r="BM162" s="192" t="s">
        <v>855</v>
      </c>
    </row>
    <row r="163" spans="1:65" s="2" customFormat="1" ht="24.2" customHeight="1">
      <c r="A163" s="36"/>
      <c r="B163" s="37"/>
      <c r="C163" s="181" t="s">
        <v>634</v>
      </c>
      <c r="D163" s="181" t="s">
        <v>384</v>
      </c>
      <c r="E163" s="182" t="s">
        <v>1889</v>
      </c>
      <c r="F163" s="183" t="s">
        <v>1890</v>
      </c>
      <c r="G163" s="184" t="s">
        <v>404</v>
      </c>
      <c r="H163" s="185">
        <v>0.13600000000000001</v>
      </c>
      <c r="I163" s="186"/>
      <c r="J163" s="187">
        <f t="shared" si="20"/>
        <v>0</v>
      </c>
      <c r="K163" s="183" t="s">
        <v>1297</v>
      </c>
      <c r="L163" s="41"/>
      <c r="M163" s="248" t="s">
        <v>19</v>
      </c>
      <c r="N163" s="249" t="s">
        <v>47</v>
      </c>
      <c r="O163" s="250"/>
      <c r="P163" s="251">
        <f t="shared" si="21"/>
        <v>0</v>
      </c>
      <c r="Q163" s="251">
        <v>0</v>
      </c>
      <c r="R163" s="251">
        <f t="shared" si="22"/>
        <v>0</v>
      </c>
      <c r="S163" s="251">
        <v>0</v>
      </c>
      <c r="T163" s="252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454</v>
      </c>
      <c r="AT163" s="192" t="s">
        <v>384</v>
      </c>
      <c r="AU163" s="192" t="s">
        <v>83</v>
      </c>
      <c r="AY163" s="19" t="s">
        <v>381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83</v>
      </c>
      <c r="BK163" s="193">
        <f t="shared" si="29"/>
        <v>0</v>
      </c>
      <c r="BL163" s="19" t="s">
        <v>454</v>
      </c>
      <c r="BM163" s="192" t="s">
        <v>866</v>
      </c>
    </row>
    <row r="164" spans="1:65" s="2" customFormat="1" ht="6.95" customHeight="1">
      <c r="A164" s="36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41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algorithmName="SHA-512" hashValue="byyM8bpURF0fZNnom/JLqtKjhv6inJig6K7pDbQDMIYrBAs/7e8b4BvDIbPVmLsvT0LKP+cSxW5MX/YH6jjETg==" saltValue="W4FUTDFhuYczkG0LltCqV7NWL9mKceEvYSWuffetou1xAvWIiLtuwp9CE8UkgW8vdLzofkZBQA5ewAthTUtLuQ==" spinCount="100000" sheet="1" objects="1" scenarios="1" formatColumns="0" formatRows="0" autoFilter="0"/>
  <autoFilter ref="C92:K16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topLeftCell="A88" workbookViewId="0">
      <selection activeCell="F99" sqref="F9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157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2950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ROUND((SUM(BE89:BE115)),  2)</f>
        <v>0</v>
      </c>
      <c r="G35" s="36"/>
      <c r="H35" s="36"/>
      <c r="I35" s="127">
        <v>0.21</v>
      </c>
      <c r="J35" s="126">
        <f>ROUND(((SUM(BE89:BE115))*I35),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ROUND((SUM(BF89:BF115)),  2)</f>
        <v>0</v>
      </c>
      <c r="G36" s="36"/>
      <c r="H36" s="36"/>
      <c r="I36" s="127">
        <v>0.15</v>
      </c>
      <c r="J36" s="126">
        <f>ROUND(((SUM(BF89:BF115))*I36),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2951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2952</v>
      </c>
      <c r="E65" s="146"/>
      <c r="F65" s="146"/>
      <c r="G65" s="146"/>
      <c r="H65" s="146"/>
      <c r="I65" s="146"/>
      <c r="J65" s="147">
        <f>J102</f>
        <v>0</v>
      </c>
      <c r="K65" s="144"/>
      <c r="L65" s="148"/>
    </row>
    <row r="66" spans="1:31" s="9" customFormat="1" ht="24.95" customHeight="1">
      <c r="B66" s="143"/>
      <c r="C66" s="144"/>
      <c r="D66" s="145" t="s">
        <v>2953</v>
      </c>
      <c r="E66" s="146"/>
      <c r="F66" s="146"/>
      <c r="G66" s="146"/>
      <c r="H66" s="146"/>
      <c r="I66" s="146"/>
      <c r="J66" s="147">
        <f>J104</f>
        <v>0</v>
      </c>
      <c r="K66" s="144"/>
      <c r="L66" s="148"/>
    </row>
    <row r="67" spans="1:31" s="9" customFormat="1" ht="24.95" customHeight="1">
      <c r="B67" s="143"/>
      <c r="C67" s="144"/>
      <c r="D67" s="145" t="s">
        <v>1894</v>
      </c>
      <c r="E67" s="146"/>
      <c r="F67" s="146"/>
      <c r="G67" s="146"/>
      <c r="H67" s="146"/>
      <c r="I67" s="146"/>
      <c r="J67" s="147">
        <f>J109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2718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103.09 - Vzduchotechnika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P90+P102+P104+P109</f>
        <v>0</v>
      </c>
      <c r="Q89" s="74"/>
      <c r="R89" s="162">
        <f>R90+R102+R104+R109</f>
        <v>0</v>
      </c>
      <c r="S89" s="74"/>
      <c r="T89" s="163">
        <f>T90+T102+T104+T109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BK90+BK102+BK104+BK109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2954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SUM(P91:P101)</f>
        <v>0</v>
      </c>
      <c r="Q90" s="173"/>
      <c r="R90" s="174">
        <f>SUM(R91:R101)</f>
        <v>0</v>
      </c>
      <c r="S90" s="173"/>
      <c r="T90" s="175">
        <f>SUM(T91:T101)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SUM(BK91:BK101)</f>
        <v>0</v>
      </c>
    </row>
    <row r="91" spans="1:65" s="2" customFormat="1" ht="44.25" customHeight="1">
      <c r="A91" s="36"/>
      <c r="B91" s="37"/>
      <c r="C91" s="227" t="s">
        <v>83</v>
      </c>
      <c r="D91" s="227" t="s">
        <v>465</v>
      </c>
      <c r="E91" s="228" t="s">
        <v>1897</v>
      </c>
      <c r="F91" s="229" t="s">
        <v>2955</v>
      </c>
      <c r="G91" s="230" t="s">
        <v>607</v>
      </c>
      <c r="H91" s="231">
        <v>1</v>
      </c>
      <c r="I91" s="232"/>
      <c r="J91" s="233">
        <f t="shared" ref="J91:J101" si="0">ROUND(I91*H91,2)</f>
        <v>0</v>
      </c>
      <c r="K91" s="229" t="s">
        <v>1390</v>
      </c>
      <c r="L91" s="234"/>
      <c r="M91" s="235" t="s">
        <v>19</v>
      </c>
      <c r="N91" s="236" t="s">
        <v>47</v>
      </c>
      <c r="O91" s="66"/>
      <c r="P91" s="190">
        <f t="shared" ref="P91:P101" si="1">O91*H91</f>
        <v>0</v>
      </c>
      <c r="Q91" s="190">
        <v>0</v>
      </c>
      <c r="R91" s="190">
        <f t="shared" ref="R91:R101" si="2">Q91*H91</f>
        <v>0</v>
      </c>
      <c r="S91" s="190">
        <v>0</v>
      </c>
      <c r="T91" s="191">
        <f t="shared" ref="T91:T101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 t="shared" ref="BE91:BE101" si="4">IF(N91="základní",J91,0)</f>
        <v>0</v>
      </c>
      <c r="BF91" s="193">
        <f t="shared" ref="BF91:BF101" si="5">IF(N91="snížená",J91,0)</f>
        <v>0</v>
      </c>
      <c r="BG91" s="193">
        <f t="shared" ref="BG91:BG101" si="6">IF(N91="zákl. přenesená",J91,0)</f>
        <v>0</v>
      </c>
      <c r="BH91" s="193">
        <f t="shared" ref="BH91:BH101" si="7">IF(N91="sníž. přenesená",J91,0)</f>
        <v>0</v>
      </c>
      <c r="BI91" s="193">
        <f t="shared" ref="BI91:BI101" si="8">IF(N91="nulová",J91,0)</f>
        <v>0</v>
      </c>
      <c r="BJ91" s="19" t="s">
        <v>83</v>
      </c>
      <c r="BK91" s="193">
        <f t="shared" ref="BK91:BK101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1899</v>
      </c>
      <c r="F92" s="229" t="s">
        <v>2956</v>
      </c>
      <c r="G92" s="230" t="s">
        <v>1557</v>
      </c>
      <c r="H92" s="231">
        <v>2</v>
      </c>
      <c r="I92" s="232"/>
      <c r="J92" s="233">
        <f t="shared" si="0"/>
        <v>0</v>
      </c>
      <c r="K92" s="229" t="s">
        <v>1390</v>
      </c>
      <c r="L92" s="234"/>
      <c r="M92" s="235" t="s">
        <v>19</v>
      </c>
      <c r="N92" s="236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227" t="s">
        <v>398</v>
      </c>
      <c r="D93" s="227" t="s">
        <v>465</v>
      </c>
      <c r="E93" s="228" t="s">
        <v>1901</v>
      </c>
      <c r="F93" s="229" t="s">
        <v>2679</v>
      </c>
      <c r="G93" s="230" t="s">
        <v>1557</v>
      </c>
      <c r="H93" s="231">
        <v>1</v>
      </c>
      <c r="I93" s="232"/>
      <c r="J93" s="233">
        <f t="shared" si="0"/>
        <v>0</v>
      </c>
      <c r="K93" s="229" t="s">
        <v>1390</v>
      </c>
      <c r="L93" s="234"/>
      <c r="M93" s="235" t="s">
        <v>19</v>
      </c>
      <c r="N93" s="236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21.75" customHeight="1">
      <c r="A94" s="36"/>
      <c r="B94" s="37"/>
      <c r="C94" s="227" t="s">
        <v>389</v>
      </c>
      <c r="D94" s="227" t="s">
        <v>465</v>
      </c>
      <c r="E94" s="228" t="s">
        <v>1902</v>
      </c>
      <c r="F94" s="229" t="s">
        <v>1909</v>
      </c>
      <c r="G94" s="230" t="s">
        <v>1557</v>
      </c>
      <c r="H94" s="231">
        <v>5</v>
      </c>
      <c r="I94" s="232"/>
      <c r="J94" s="233">
        <f t="shared" si="0"/>
        <v>0</v>
      </c>
      <c r="K94" s="229" t="s">
        <v>1390</v>
      </c>
      <c r="L94" s="234"/>
      <c r="M94" s="235" t="s">
        <v>19</v>
      </c>
      <c r="N94" s="236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428</v>
      </c>
      <c r="AT94" s="192" t="s">
        <v>465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227" t="s">
        <v>408</v>
      </c>
      <c r="D95" s="227" t="s">
        <v>465</v>
      </c>
      <c r="E95" s="228" t="s">
        <v>1904</v>
      </c>
      <c r="F95" s="229" t="s">
        <v>6464</v>
      </c>
      <c r="G95" s="230" t="s">
        <v>1911</v>
      </c>
      <c r="H95" s="231">
        <v>6</v>
      </c>
      <c r="I95" s="232"/>
      <c r="J95" s="233">
        <f t="shared" si="0"/>
        <v>0</v>
      </c>
      <c r="K95" s="229" t="s">
        <v>1390</v>
      </c>
      <c r="L95" s="234"/>
      <c r="M95" s="235" t="s">
        <v>19</v>
      </c>
      <c r="N95" s="236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24.2" customHeight="1">
      <c r="A96" s="36"/>
      <c r="B96" s="37"/>
      <c r="C96" s="227" t="s">
        <v>382</v>
      </c>
      <c r="D96" s="227" t="s">
        <v>465</v>
      </c>
      <c r="E96" s="228" t="s">
        <v>2681</v>
      </c>
      <c r="F96" s="229" t="s">
        <v>6465</v>
      </c>
      <c r="G96" s="230" t="s">
        <v>1911</v>
      </c>
      <c r="H96" s="231">
        <v>8</v>
      </c>
      <c r="I96" s="232"/>
      <c r="J96" s="233">
        <f t="shared" si="0"/>
        <v>0</v>
      </c>
      <c r="K96" s="229" t="s">
        <v>1390</v>
      </c>
      <c r="L96" s="234"/>
      <c r="M96" s="235" t="s">
        <v>19</v>
      </c>
      <c r="N96" s="236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428</v>
      </c>
      <c r="AT96" s="192" t="s">
        <v>465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4.2" customHeight="1">
      <c r="A97" s="36"/>
      <c r="B97" s="37"/>
      <c r="C97" s="227" t="s">
        <v>419</v>
      </c>
      <c r="D97" s="227" t="s">
        <v>465</v>
      </c>
      <c r="E97" s="228" t="s">
        <v>2682</v>
      </c>
      <c r="F97" s="229" t="s">
        <v>6473</v>
      </c>
      <c r="G97" s="230" t="s">
        <v>1911</v>
      </c>
      <c r="H97" s="231">
        <v>1</v>
      </c>
      <c r="I97" s="232"/>
      <c r="J97" s="233">
        <f t="shared" si="0"/>
        <v>0</v>
      </c>
      <c r="K97" s="229" t="s">
        <v>1390</v>
      </c>
      <c r="L97" s="234"/>
      <c r="M97" s="235" t="s">
        <v>19</v>
      </c>
      <c r="N97" s="236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21.75" customHeight="1">
      <c r="A98" s="36"/>
      <c r="B98" s="37"/>
      <c r="C98" s="227" t="s">
        <v>428</v>
      </c>
      <c r="D98" s="227" t="s">
        <v>465</v>
      </c>
      <c r="E98" s="228" t="s">
        <v>1906</v>
      </c>
      <c r="F98" s="229" t="s">
        <v>1919</v>
      </c>
      <c r="G98" s="230" t="s">
        <v>1911</v>
      </c>
      <c r="H98" s="231">
        <v>10</v>
      </c>
      <c r="I98" s="232"/>
      <c r="J98" s="233">
        <f t="shared" si="0"/>
        <v>0</v>
      </c>
      <c r="K98" s="229" t="s">
        <v>1390</v>
      </c>
      <c r="L98" s="234"/>
      <c r="M98" s="235" t="s">
        <v>19</v>
      </c>
      <c r="N98" s="236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227" t="s">
        <v>426</v>
      </c>
      <c r="D99" s="227" t="s">
        <v>465</v>
      </c>
      <c r="E99" s="228" t="s">
        <v>1908</v>
      </c>
      <c r="F99" s="229" t="s">
        <v>6474</v>
      </c>
      <c r="G99" s="230" t="s">
        <v>411</v>
      </c>
      <c r="H99" s="231">
        <v>1</v>
      </c>
      <c r="I99" s="232"/>
      <c r="J99" s="233">
        <f t="shared" si="0"/>
        <v>0</v>
      </c>
      <c r="K99" s="229" t="s">
        <v>1390</v>
      </c>
      <c r="L99" s="234"/>
      <c r="M99" s="235" t="s">
        <v>19</v>
      </c>
      <c r="N99" s="236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428</v>
      </c>
      <c r="AT99" s="192" t="s">
        <v>465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24.2" customHeight="1">
      <c r="A100" s="36"/>
      <c r="B100" s="37"/>
      <c r="C100" s="227" t="s">
        <v>437</v>
      </c>
      <c r="D100" s="227" t="s">
        <v>465</v>
      </c>
      <c r="E100" s="228" t="s">
        <v>1910</v>
      </c>
      <c r="F100" s="229" t="s">
        <v>1922</v>
      </c>
      <c r="G100" s="230" t="s">
        <v>411</v>
      </c>
      <c r="H100" s="231">
        <v>2</v>
      </c>
      <c r="I100" s="232"/>
      <c r="J100" s="233">
        <f t="shared" si="0"/>
        <v>0</v>
      </c>
      <c r="K100" s="229" t="s">
        <v>1390</v>
      </c>
      <c r="L100" s="234"/>
      <c r="M100" s="235" t="s">
        <v>19</v>
      </c>
      <c r="N100" s="236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428</v>
      </c>
      <c r="AT100" s="192" t="s">
        <v>465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227" t="s">
        <v>443</v>
      </c>
      <c r="D101" s="227" t="s">
        <v>465</v>
      </c>
      <c r="E101" s="228" t="s">
        <v>1923</v>
      </c>
      <c r="F101" s="229" t="s">
        <v>1924</v>
      </c>
      <c r="G101" s="230" t="s">
        <v>607</v>
      </c>
      <c r="H101" s="231">
        <v>1</v>
      </c>
      <c r="I101" s="232"/>
      <c r="J101" s="233">
        <f t="shared" si="0"/>
        <v>0</v>
      </c>
      <c r="K101" s="229" t="s">
        <v>1390</v>
      </c>
      <c r="L101" s="234"/>
      <c r="M101" s="235" t="s">
        <v>19</v>
      </c>
      <c r="N101" s="236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12" customFormat="1" ht="25.9" customHeight="1">
      <c r="B102" s="165"/>
      <c r="C102" s="166"/>
      <c r="D102" s="167" t="s">
        <v>75</v>
      </c>
      <c r="E102" s="168" t="s">
        <v>1925</v>
      </c>
      <c r="F102" s="168" t="s">
        <v>2957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</f>
        <v>0</v>
      </c>
      <c r="Q102" s="173"/>
      <c r="R102" s="174">
        <f>R103</f>
        <v>0</v>
      </c>
      <c r="S102" s="173"/>
      <c r="T102" s="175">
        <f>T103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BK103</f>
        <v>0</v>
      </c>
    </row>
    <row r="103" spans="1:65" s="2" customFormat="1" ht="16.5" customHeight="1">
      <c r="A103" s="36"/>
      <c r="B103" s="37"/>
      <c r="C103" s="227" t="s">
        <v>451</v>
      </c>
      <c r="D103" s="227" t="s">
        <v>465</v>
      </c>
      <c r="E103" s="228" t="s">
        <v>1927</v>
      </c>
      <c r="F103" s="229" t="s">
        <v>2958</v>
      </c>
      <c r="G103" s="230" t="s">
        <v>1557</v>
      </c>
      <c r="H103" s="231">
        <v>1</v>
      </c>
      <c r="I103" s="232"/>
      <c r="J103" s="233">
        <f>ROUND(I103*H103,2)</f>
        <v>0</v>
      </c>
      <c r="K103" s="229" t="s">
        <v>1390</v>
      </c>
      <c r="L103" s="234"/>
      <c r="M103" s="235" t="s">
        <v>19</v>
      </c>
      <c r="N103" s="236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428</v>
      </c>
      <c r="AT103" s="192" t="s">
        <v>465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516</v>
      </c>
    </row>
    <row r="104" spans="1:65" s="12" customFormat="1" ht="25.9" customHeight="1">
      <c r="B104" s="165"/>
      <c r="C104" s="166"/>
      <c r="D104" s="167" t="s">
        <v>75</v>
      </c>
      <c r="E104" s="168" t="s">
        <v>2049</v>
      </c>
      <c r="F104" s="168" t="s">
        <v>2959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SUM(P105:P108)</f>
        <v>0</v>
      </c>
      <c r="Q104" s="173"/>
      <c r="R104" s="174">
        <f>SUM(R105:R108)</f>
        <v>0</v>
      </c>
      <c r="S104" s="173"/>
      <c r="T104" s="175">
        <f>SUM(T105:T108)</f>
        <v>0</v>
      </c>
      <c r="AR104" s="176" t="s">
        <v>83</v>
      </c>
      <c r="AT104" s="177" t="s">
        <v>75</v>
      </c>
      <c r="AU104" s="177" t="s">
        <v>76</v>
      </c>
      <c r="AY104" s="176" t="s">
        <v>381</v>
      </c>
      <c r="BK104" s="178">
        <f>SUM(BK105:BK108)</f>
        <v>0</v>
      </c>
    </row>
    <row r="105" spans="1:65" s="2" customFormat="1" ht="37.9" customHeight="1">
      <c r="A105" s="36"/>
      <c r="B105" s="37"/>
      <c r="C105" s="227" t="s">
        <v>457</v>
      </c>
      <c r="D105" s="227" t="s">
        <v>465</v>
      </c>
      <c r="E105" s="228" t="s">
        <v>2960</v>
      </c>
      <c r="F105" s="229" t="s">
        <v>2961</v>
      </c>
      <c r="G105" s="230" t="s">
        <v>1557</v>
      </c>
      <c r="H105" s="231">
        <v>1</v>
      </c>
      <c r="I105" s="232"/>
      <c r="J105" s="233">
        <f>ROUND(I105*H105,2)</f>
        <v>0</v>
      </c>
      <c r="K105" s="229" t="s">
        <v>1390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428</v>
      </c>
      <c r="AT105" s="192" t="s">
        <v>465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529</v>
      </c>
    </row>
    <row r="106" spans="1:65" s="2" customFormat="1" ht="24.2" customHeight="1">
      <c r="A106" s="36"/>
      <c r="B106" s="37"/>
      <c r="C106" s="227" t="s">
        <v>464</v>
      </c>
      <c r="D106" s="227" t="s">
        <v>465</v>
      </c>
      <c r="E106" s="228" t="s">
        <v>2962</v>
      </c>
      <c r="F106" s="229" t="s">
        <v>2963</v>
      </c>
      <c r="G106" s="230" t="s">
        <v>1557</v>
      </c>
      <c r="H106" s="231">
        <v>1</v>
      </c>
      <c r="I106" s="232"/>
      <c r="J106" s="233">
        <f>ROUND(I106*H106,2)</f>
        <v>0</v>
      </c>
      <c r="K106" s="229" t="s">
        <v>1390</v>
      </c>
      <c r="L106" s="234"/>
      <c r="M106" s="235" t="s">
        <v>19</v>
      </c>
      <c r="N106" s="236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428</v>
      </c>
      <c r="AT106" s="192" t="s">
        <v>465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540</v>
      </c>
    </row>
    <row r="107" spans="1:65" s="2" customFormat="1" ht="24.2" customHeight="1">
      <c r="A107" s="36"/>
      <c r="B107" s="37"/>
      <c r="C107" s="227" t="s">
        <v>8</v>
      </c>
      <c r="D107" s="227" t="s">
        <v>465</v>
      </c>
      <c r="E107" s="228" t="s">
        <v>2964</v>
      </c>
      <c r="F107" s="229" t="s">
        <v>2965</v>
      </c>
      <c r="G107" s="230" t="s">
        <v>1911</v>
      </c>
      <c r="H107" s="231">
        <v>5</v>
      </c>
      <c r="I107" s="232"/>
      <c r="J107" s="233">
        <f>ROUND(I107*H107,2)</f>
        <v>0</v>
      </c>
      <c r="K107" s="229" t="s">
        <v>1390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428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556</v>
      </c>
    </row>
    <row r="108" spans="1:65" s="2" customFormat="1" ht="16.5" customHeight="1">
      <c r="A108" s="36"/>
      <c r="B108" s="37"/>
      <c r="C108" s="227" t="s">
        <v>454</v>
      </c>
      <c r="D108" s="227" t="s">
        <v>465</v>
      </c>
      <c r="E108" s="228" t="s">
        <v>2966</v>
      </c>
      <c r="F108" s="229" t="s">
        <v>1924</v>
      </c>
      <c r="G108" s="230" t="s">
        <v>607</v>
      </c>
      <c r="H108" s="231">
        <v>1</v>
      </c>
      <c r="I108" s="232"/>
      <c r="J108" s="233">
        <f>ROUND(I108*H108,2)</f>
        <v>0</v>
      </c>
      <c r="K108" s="229" t="s">
        <v>1390</v>
      </c>
      <c r="L108" s="234"/>
      <c r="M108" s="235" t="s">
        <v>19</v>
      </c>
      <c r="N108" s="236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428</v>
      </c>
      <c r="AT108" s="192" t="s">
        <v>465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468</v>
      </c>
    </row>
    <row r="109" spans="1:65" s="12" customFormat="1" ht="25.9" customHeight="1">
      <c r="B109" s="165"/>
      <c r="C109" s="166"/>
      <c r="D109" s="167" t="s">
        <v>75</v>
      </c>
      <c r="E109" s="168" t="s">
        <v>1930</v>
      </c>
      <c r="F109" s="168" t="s">
        <v>1931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SUM(P110:P115)</f>
        <v>0</v>
      </c>
      <c r="Q109" s="173"/>
      <c r="R109" s="174">
        <f>SUM(R110:R115)</f>
        <v>0</v>
      </c>
      <c r="S109" s="173"/>
      <c r="T109" s="175">
        <f>SUM(T110:T115)</f>
        <v>0</v>
      </c>
      <c r="AR109" s="176" t="s">
        <v>83</v>
      </c>
      <c r="AT109" s="177" t="s">
        <v>75</v>
      </c>
      <c r="AU109" s="177" t="s">
        <v>76</v>
      </c>
      <c r="AY109" s="176" t="s">
        <v>381</v>
      </c>
      <c r="BK109" s="178">
        <f>SUM(BK110:BK115)</f>
        <v>0</v>
      </c>
    </row>
    <row r="110" spans="1:65" s="2" customFormat="1" ht="16.5" customHeight="1">
      <c r="A110" s="36"/>
      <c r="B110" s="37"/>
      <c r="C110" s="181" t="s">
        <v>481</v>
      </c>
      <c r="D110" s="181" t="s">
        <v>384</v>
      </c>
      <c r="E110" s="182" t="s">
        <v>1932</v>
      </c>
      <c r="F110" s="183" t="s">
        <v>1933</v>
      </c>
      <c r="G110" s="184" t="s">
        <v>607</v>
      </c>
      <c r="H110" s="185">
        <v>1</v>
      </c>
      <c r="I110" s="186"/>
      <c r="J110" s="187">
        <f t="shared" ref="J110:J115" si="10">ROUND(I110*H110,2)</f>
        <v>0</v>
      </c>
      <c r="K110" s="183" t="s">
        <v>1390</v>
      </c>
      <c r="L110" s="41"/>
      <c r="M110" s="188" t="s">
        <v>19</v>
      </c>
      <c r="N110" s="189" t="s">
        <v>47</v>
      </c>
      <c r="O110" s="66"/>
      <c r="P110" s="190">
        <f t="shared" ref="P110:P115" si="11">O110*H110</f>
        <v>0</v>
      </c>
      <c r="Q110" s="190">
        <v>0</v>
      </c>
      <c r="R110" s="190">
        <f t="shared" ref="R110:R115" si="12">Q110*H110</f>
        <v>0</v>
      </c>
      <c r="S110" s="190">
        <v>0</v>
      </c>
      <c r="T110" s="191">
        <f t="shared" ref="T110:T115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ref="BE110:BE115" si="14">IF(N110="základní",J110,0)</f>
        <v>0</v>
      </c>
      <c r="BF110" s="193">
        <f t="shared" ref="BF110:BF115" si="15">IF(N110="snížená",J110,0)</f>
        <v>0</v>
      </c>
      <c r="BG110" s="193">
        <f t="shared" ref="BG110:BG115" si="16">IF(N110="zákl. přenesená",J110,0)</f>
        <v>0</v>
      </c>
      <c r="BH110" s="193">
        <f t="shared" ref="BH110:BH115" si="17">IF(N110="sníž. přenesená",J110,0)</f>
        <v>0</v>
      </c>
      <c r="BI110" s="193">
        <f t="shared" ref="BI110:BI115" si="18">IF(N110="nulová",J110,0)</f>
        <v>0</v>
      </c>
      <c r="BJ110" s="19" t="s">
        <v>83</v>
      </c>
      <c r="BK110" s="193">
        <f t="shared" ref="BK110:BK115" si="19">ROUND(I110*H110,2)</f>
        <v>0</v>
      </c>
      <c r="BL110" s="19" t="s">
        <v>389</v>
      </c>
      <c r="BM110" s="192" t="s">
        <v>577</v>
      </c>
    </row>
    <row r="111" spans="1:65" s="2" customFormat="1" ht="16.5" customHeight="1">
      <c r="A111" s="36"/>
      <c r="B111" s="37"/>
      <c r="C111" s="181" t="s">
        <v>486</v>
      </c>
      <c r="D111" s="181" t="s">
        <v>384</v>
      </c>
      <c r="E111" s="182" t="s">
        <v>1934</v>
      </c>
      <c r="F111" s="183" t="s">
        <v>1935</v>
      </c>
      <c r="G111" s="184" t="s">
        <v>607</v>
      </c>
      <c r="H111" s="185">
        <v>1</v>
      </c>
      <c r="I111" s="186"/>
      <c r="J111" s="187">
        <f t="shared" si="10"/>
        <v>0</v>
      </c>
      <c r="K111" s="183" t="s">
        <v>1390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587</v>
      </c>
    </row>
    <row r="112" spans="1:65" s="2" customFormat="1" ht="16.5" customHeight="1">
      <c r="A112" s="36"/>
      <c r="B112" s="37"/>
      <c r="C112" s="181" t="s">
        <v>490</v>
      </c>
      <c r="D112" s="181" t="s">
        <v>384</v>
      </c>
      <c r="E112" s="182" t="s">
        <v>1936</v>
      </c>
      <c r="F112" s="183" t="s">
        <v>1937</v>
      </c>
      <c r="G112" s="184" t="s">
        <v>607</v>
      </c>
      <c r="H112" s="185">
        <v>1</v>
      </c>
      <c r="I112" s="186"/>
      <c r="J112" s="187">
        <f t="shared" si="10"/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65" s="2" customFormat="1" ht="24.2" customHeight="1">
      <c r="A113" s="36"/>
      <c r="B113" s="37"/>
      <c r="C113" s="181" t="s">
        <v>495</v>
      </c>
      <c r="D113" s="181" t="s">
        <v>384</v>
      </c>
      <c r="E113" s="182" t="s">
        <v>1938</v>
      </c>
      <c r="F113" s="183" t="s">
        <v>1939</v>
      </c>
      <c r="G113" s="184" t="s">
        <v>607</v>
      </c>
      <c r="H113" s="185">
        <v>1</v>
      </c>
      <c r="I113" s="186"/>
      <c r="J113" s="187">
        <f t="shared" si="10"/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16.5" customHeight="1">
      <c r="A114" s="36"/>
      <c r="B114" s="37"/>
      <c r="C114" s="181" t="s">
        <v>7</v>
      </c>
      <c r="D114" s="181" t="s">
        <v>384</v>
      </c>
      <c r="E114" s="182" t="s">
        <v>1940</v>
      </c>
      <c r="F114" s="183" t="s">
        <v>1941</v>
      </c>
      <c r="G114" s="184" t="s">
        <v>607</v>
      </c>
      <c r="H114" s="185">
        <v>1</v>
      </c>
      <c r="I114" s="186"/>
      <c r="J114" s="187">
        <f t="shared" si="10"/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24.2" customHeight="1">
      <c r="A115" s="36"/>
      <c r="B115" s="37"/>
      <c r="C115" s="181" t="s">
        <v>505</v>
      </c>
      <c r="D115" s="181" t="s">
        <v>384</v>
      </c>
      <c r="E115" s="182" t="s">
        <v>1942</v>
      </c>
      <c r="F115" s="183" t="s">
        <v>1943</v>
      </c>
      <c r="G115" s="184" t="s">
        <v>607</v>
      </c>
      <c r="H115" s="185">
        <v>1</v>
      </c>
      <c r="I115" s="186"/>
      <c r="J115" s="187">
        <f t="shared" si="10"/>
        <v>0</v>
      </c>
      <c r="K115" s="183" t="s">
        <v>1390</v>
      </c>
      <c r="L115" s="41"/>
      <c r="M115" s="248" t="s">
        <v>19</v>
      </c>
      <c r="N115" s="249" t="s">
        <v>47</v>
      </c>
      <c r="O115" s="250"/>
      <c r="P115" s="251">
        <f t="shared" si="11"/>
        <v>0</v>
      </c>
      <c r="Q115" s="251">
        <v>0</v>
      </c>
      <c r="R115" s="251">
        <f t="shared" si="12"/>
        <v>0</v>
      </c>
      <c r="S115" s="251">
        <v>0</v>
      </c>
      <c r="T115" s="252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6.95" customHeight="1">
      <c r="A116" s="36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1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algorithmName="SHA-512" hashValue="AvoAj0dSaAPVnfVXsUO50CMS/3VqNhWMHTyHN++uVuEibCxWNgKhVGtewTd8d74o6mxUqH/3HvwBaxNXgusijg==" saltValue="pkESywaf+/6Fok0f0FZIkg==" spinCount="100000" sheet="1" objects="1" scenarios="1" formatColumns="0" formatRows="0" autoFilter="0"/>
  <autoFilter ref="C88:K115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159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2967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ROUND((SUM(BE94:BE205)),  2)</f>
        <v>0</v>
      </c>
      <c r="G35" s="36"/>
      <c r="H35" s="36"/>
      <c r="I35" s="127">
        <v>0.21</v>
      </c>
      <c r="J35" s="126">
        <f>ROUND(((SUM(BE94:BE205))*I35),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ROUND((SUM(BF94:BF205)),  2)</f>
        <v>0</v>
      </c>
      <c r="G36" s="36"/>
      <c r="H36" s="36"/>
      <c r="I36" s="127">
        <v>0.15</v>
      </c>
      <c r="J36" s="126">
        <f>ROUND(((SUM(BF94:BF205))*I36),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ROUND((SUM(BG94:BG205)),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ROUND((SUM(BH94:BH205)),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ROUND((SUM(BI94:BI205)),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J122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J145</f>
        <v>0</v>
      </c>
      <c r="K66" s="144"/>
      <c r="L66" s="148"/>
    </row>
    <row r="67" spans="1:31" s="9" customFormat="1" ht="24.95" customHeight="1">
      <c r="B67" s="143"/>
      <c r="C67" s="144"/>
      <c r="D67" s="145" t="s">
        <v>1948</v>
      </c>
      <c r="E67" s="146"/>
      <c r="F67" s="146"/>
      <c r="G67" s="146"/>
      <c r="H67" s="146"/>
      <c r="I67" s="146"/>
      <c r="J67" s="147">
        <f>J156</f>
        <v>0</v>
      </c>
      <c r="K67" s="144"/>
      <c r="L67" s="148"/>
    </row>
    <row r="68" spans="1:31" s="9" customFormat="1" ht="24.95" customHeight="1">
      <c r="B68" s="143"/>
      <c r="C68" s="144"/>
      <c r="D68" s="145" t="s">
        <v>1949</v>
      </c>
      <c r="E68" s="146"/>
      <c r="F68" s="146"/>
      <c r="G68" s="146"/>
      <c r="H68" s="146"/>
      <c r="I68" s="146"/>
      <c r="J68" s="147">
        <f>J163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J181</f>
        <v>0</v>
      </c>
      <c r="K69" s="144"/>
      <c r="L69" s="148"/>
    </row>
    <row r="70" spans="1:31" s="9" customFormat="1" ht="24.95" customHeight="1">
      <c r="B70" s="143"/>
      <c r="C70" s="144"/>
      <c r="D70" s="145" t="s">
        <v>1755</v>
      </c>
      <c r="E70" s="146"/>
      <c r="F70" s="146"/>
      <c r="G70" s="146"/>
      <c r="H70" s="146"/>
      <c r="I70" s="146"/>
      <c r="J70" s="147">
        <f>J195</f>
        <v>0</v>
      </c>
      <c r="K70" s="144"/>
      <c r="L70" s="148"/>
    </row>
    <row r="71" spans="1:31" s="9" customFormat="1" ht="24.95" customHeight="1">
      <c r="B71" s="143"/>
      <c r="C71" s="144"/>
      <c r="D71" s="145" t="s">
        <v>1951</v>
      </c>
      <c r="E71" s="146"/>
      <c r="F71" s="146"/>
      <c r="G71" s="146"/>
      <c r="H71" s="146"/>
      <c r="I71" s="146"/>
      <c r="J71" s="147">
        <f>J198</f>
        <v>0</v>
      </c>
      <c r="K71" s="144"/>
      <c r="L71" s="148"/>
    </row>
    <row r="72" spans="1:31" s="9" customFormat="1" ht="24.95" customHeight="1">
      <c r="B72" s="143"/>
      <c r="C72" s="144"/>
      <c r="D72" s="145" t="s">
        <v>1952</v>
      </c>
      <c r="E72" s="146"/>
      <c r="F72" s="146"/>
      <c r="G72" s="146"/>
      <c r="H72" s="146"/>
      <c r="I72" s="146"/>
      <c r="J72" s="147">
        <f>J201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2718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9" t="str">
        <f>E11</f>
        <v>D 103.10 -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P95+P122+P145+P156+P163+P181+P195+P198+P201</f>
        <v>0</v>
      </c>
      <c r="Q94" s="74"/>
      <c r="R94" s="162">
        <f>R95+R122+R145+R156+R163+R181+R195+R198+R201</f>
        <v>0</v>
      </c>
      <c r="S94" s="74"/>
      <c r="T94" s="163">
        <f>T95+T122+T145+T156+T163+T181+T195+T198+T201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BK95+BK122+BK145+BK156+BK163+BK181+BK195+BK198+BK201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1895</v>
      </c>
      <c r="F95" s="168" t="s">
        <v>1953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SUM(P96:P121)</f>
        <v>0</v>
      </c>
      <c r="Q95" s="173"/>
      <c r="R95" s="174">
        <f>SUM(R96:R121)</f>
        <v>0</v>
      </c>
      <c r="S95" s="173"/>
      <c r="T95" s="175">
        <f>SUM(T96:T121)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SUM(BK96:BK121)</f>
        <v>0</v>
      </c>
    </row>
    <row r="96" spans="1:65" s="2" customFormat="1" ht="16.5" customHeight="1">
      <c r="A96" s="36"/>
      <c r="B96" s="37"/>
      <c r="C96" s="181" t="s">
        <v>83</v>
      </c>
      <c r="D96" s="181" t="s">
        <v>384</v>
      </c>
      <c r="E96" s="182" t="s">
        <v>1954</v>
      </c>
      <c r="F96" s="183" t="s">
        <v>1955</v>
      </c>
      <c r="G96" s="184" t="s">
        <v>607</v>
      </c>
      <c r="H96" s="185">
        <v>1</v>
      </c>
      <c r="I96" s="186"/>
      <c r="J96" s="187">
        <f>ROUND(I96*H96,2)</f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85</v>
      </c>
    </row>
    <row r="97" spans="1:65" s="2" customFormat="1" ht="16.5" customHeight="1">
      <c r="A97" s="36"/>
      <c r="B97" s="37"/>
      <c r="C97" s="181" t="s">
        <v>85</v>
      </c>
      <c r="D97" s="181" t="s">
        <v>384</v>
      </c>
      <c r="E97" s="182" t="s">
        <v>1957</v>
      </c>
      <c r="F97" s="183" t="s">
        <v>1958</v>
      </c>
      <c r="G97" s="184" t="s">
        <v>607</v>
      </c>
      <c r="H97" s="185">
        <v>1</v>
      </c>
      <c r="I97" s="186"/>
      <c r="J97" s="187">
        <f>ROUND(I97*H97,2)</f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33" customHeight="1">
      <c r="A98" s="36"/>
      <c r="B98" s="37"/>
      <c r="C98" s="181" t="s">
        <v>398</v>
      </c>
      <c r="D98" s="181" t="s">
        <v>384</v>
      </c>
      <c r="E98" s="182" t="s">
        <v>1959</v>
      </c>
      <c r="F98" s="183" t="s">
        <v>1960</v>
      </c>
      <c r="G98" s="184" t="s">
        <v>422</v>
      </c>
      <c r="H98" s="185">
        <v>15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1961</v>
      </c>
      <c r="F99" s="183" t="s">
        <v>1962</v>
      </c>
      <c r="G99" s="184" t="s">
        <v>422</v>
      </c>
      <c r="H99" s="185">
        <v>65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2968</v>
      </c>
      <c r="G100" s="206"/>
      <c r="H100" s="209">
        <v>65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83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65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83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55.5" customHeight="1">
      <c r="A102" s="36"/>
      <c r="B102" s="37"/>
      <c r="C102" s="181" t="s">
        <v>408</v>
      </c>
      <c r="D102" s="181" t="s">
        <v>384</v>
      </c>
      <c r="E102" s="182" t="s">
        <v>2685</v>
      </c>
      <c r="F102" s="183" t="s">
        <v>2686</v>
      </c>
      <c r="G102" s="184" t="s">
        <v>422</v>
      </c>
      <c r="H102" s="185">
        <v>35</v>
      </c>
      <c r="I102" s="186"/>
      <c r="J102" s="187">
        <f t="shared" ref="J102:J121" si="0">ROUND(I102*H102,2)</f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ref="P102:P121" si="1">O102*H102</f>
        <v>0</v>
      </c>
      <c r="Q102" s="190">
        <v>0</v>
      </c>
      <c r="R102" s="190">
        <f t="shared" ref="R102:R121" si="2">Q102*H102</f>
        <v>0</v>
      </c>
      <c r="S102" s="190">
        <v>0</v>
      </c>
      <c r="T102" s="191">
        <f t="shared" ref="T102:T121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ref="BE102:BE121" si="4">IF(N102="základní",J102,0)</f>
        <v>0</v>
      </c>
      <c r="BF102" s="193">
        <f t="shared" ref="BF102:BF121" si="5">IF(N102="snížená",J102,0)</f>
        <v>0</v>
      </c>
      <c r="BG102" s="193">
        <f t="shared" ref="BG102:BG121" si="6">IF(N102="zákl. přenesená",J102,0)</f>
        <v>0</v>
      </c>
      <c r="BH102" s="193">
        <f t="shared" ref="BH102:BH121" si="7">IF(N102="sníž. přenesená",J102,0)</f>
        <v>0</v>
      </c>
      <c r="BI102" s="193">
        <f t="shared" ref="BI102:BI121" si="8">IF(N102="nulová",J102,0)</f>
        <v>0</v>
      </c>
      <c r="BJ102" s="19" t="s">
        <v>83</v>
      </c>
      <c r="BK102" s="193">
        <f t="shared" ref="BK102:BK121" si="9">ROUND(I102*H102,2)</f>
        <v>0</v>
      </c>
      <c r="BL102" s="19" t="s">
        <v>389</v>
      </c>
      <c r="BM102" s="192" t="s">
        <v>437</v>
      </c>
    </row>
    <row r="103" spans="1:65" s="2" customFormat="1" ht="16.5" customHeight="1">
      <c r="A103" s="36"/>
      <c r="B103" s="37"/>
      <c r="C103" s="181" t="s">
        <v>382</v>
      </c>
      <c r="D103" s="181" t="s">
        <v>384</v>
      </c>
      <c r="E103" s="182" t="s">
        <v>1963</v>
      </c>
      <c r="F103" s="183" t="s">
        <v>1964</v>
      </c>
      <c r="G103" s="184" t="s">
        <v>422</v>
      </c>
      <c r="H103" s="185">
        <v>30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451</v>
      </c>
    </row>
    <row r="104" spans="1:65" s="2" customFormat="1" ht="24.2" customHeight="1">
      <c r="A104" s="36"/>
      <c r="B104" s="37"/>
      <c r="C104" s="181" t="s">
        <v>419</v>
      </c>
      <c r="D104" s="181" t="s">
        <v>384</v>
      </c>
      <c r="E104" s="182" t="s">
        <v>1968</v>
      </c>
      <c r="F104" s="183" t="s">
        <v>1969</v>
      </c>
      <c r="G104" s="184" t="s">
        <v>422</v>
      </c>
      <c r="H104" s="185">
        <v>25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464</v>
      </c>
    </row>
    <row r="105" spans="1:65" s="2" customFormat="1" ht="24.2" customHeight="1">
      <c r="A105" s="36"/>
      <c r="B105" s="37"/>
      <c r="C105" s="181" t="s">
        <v>428</v>
      </c>
      <c r="D105" s="181" t="s">
        <v>384</v>
      </c>
      <c r="E105" s="182" t="s">
        <v>1970</v>
      </c>
      <c r="F105" s="183" t="s">
        <v>1971</v>
      </c>
      <c r="G105" s="184" t="s">
        <v>422</v>
      </c>
      <c r="H105" s="185">
        <v>75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454</v>
      </c>
    </row>
    <row r="106" spans="1:65" s="2" customFormat="1" ht="24.2" customHeight="1">
      <c r="A106" s="36"/>
      <c r="B106" s="37"/>
      <c r="C106" s="181" t="s">
        <v>426</v>
      </c>
      <c r="D106" s="181" t="s">
        <v>384</v>
      </c>
      <c r="E106" s="182" t="s">
        <v>1972</v>
      </c>
      <c r="F106" s="183" t="s">
        <v>1973</v>
      </c>
      <c r="G106" s="184" t="s">
        <v>422</v>
      </c>
      <c r="H106" s="185">
        <v>295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486</v>
      </c>
    </row>
    <row r="107" spans="1:65" s="2" customFormat="1" ht="24.2" customHeight="1">
      <c r="A107" s="36"/>
      <c r="B107" s="37"/>
      <c r="C107" s="181" t="s">
        <v>437</v>
      </c>
      <c r="D107" s="181" t="s">
        <v>384</v>
      </c>
      <c r="E107" s="182" t="s">
        <v>1974</v>
      </c>
      <c r="F107" s="183" t="s">
        <v>1975</v>
      </c>
      <c r="G107" s="184" t="s">
        <v>422</v>
      </c>
      <c r="H107" s="185">
        <v>40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495</v>
      </c>
    </row>
    <row r="108" spans="1:65" s="2" customFormat="1" ht="24.2" customHeight="1">
      <c r="A108" s="36"/>
      <c r="B108" s="37"/>
      <c r="C108" s="181" t="s">
        <v>443</v>
      </c>
      <c r="D108" s="181" t="s">
        <v>384</v>
      </c>
      <c r="E108" s="182" t="s">
        <v>1978</v>
      </c>
      <c r="F108" s="183" t="s">
        <v>1979</v>
      </c>
      <c r="G108" s="184" t="s">
        <v>422</v>
      </c>
      <c r="H108" s="185">
        <v>470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505</v>
      </c>
    </row>
    <row r="109" spans="1:65" s="2" customFormat="1" ht="24.2" customHeight="1">
      <c r="A109" s="36"/>
      <c r="B109" s="37"/>
      <c r="C109" s="181" t="s">
        <v>451</v>
      </c>
      <c r="D109" s="181" t="s">
        <v>384</v>
      </c>
      <c r="E109" s="182" t="s">
        <v>2969</v>
      </c>
      <c r="F109" s="183" t="s">
        <v>2970</v>
      </c>
      <c r="G109" s="184" t="s">
        <v>422</v>
      </c>
      <c r="H109" s="185">
        <v>25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516</v>
      </c>
    </row>
    <row r="110" spans="1:65" s="2" customFormat="1" ht="21.75" customHeight="1">
      <c r="A110" s="36"/>
      <c r="B110" s="37"/>
      <c r="C110" s="181" t="s">
        <v>457</v>
      </c>
      <c r="D110" s="181" t="s">
        <v>384</v>
      </c>
      <c r="E110" s="182" t="s">
        <v>1982</v>
      </c>
      <c r="F110" s="183" t="s">
        <v>1983</v>
      </c>
      <c r="G110" s="184" t="s">
        <v>431</v>
      </c>
      <c r="H110" s="185">
        <v>2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529</v>
      </c>
    </row>
    <row r="111" spans="1:65" s="2" customFormat="1" ht="44.25" customHeight="1">
      <c r="A111" s="36"/>
      <c r="B111" s="37"/>
      <c r="C111" s="181" t="s">
        <v>464</v>
      </c>
      <c r="D111" s="181" t="s">
        <v>384</v>
      </c>
      <c r="E111" s="182" t="s">
        <v>1984</v>
      </c>
      <c r="F111" s="183" t="s">
        <v>1985</v>
      </c>
      <c r="G111" s="184" t="s">
        <v>607</v>
      </c>
      <c r="H111" s="185">
        <v>1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540</v>
      </c>
    </row>
    <row r="112" spans="1:65" s="2" customFormat="1" ht="24.2" customHeight="1">
      <c r="A112" s="36"/>
      <c r="B112" s="37"/>
      <c r="C112" s="181" t="s">
        <v>8</v>
      </c>
      <c r="D112" s="181" t="s">
        <v>384</v>
      </c>
      <c r="E112" s="182" t="s">
        <v>1986</v>
      </c>
      <c r="F112" s="183" t="s">
        <v>1987</v>
      </c>
      <c r="G112" s="184" t="s">
        <v>431</v>
      </c>
      <c r="H112" s="185">
        <v>6</v>
      </c>
      <c r="I112" s="186"/>
      <c r="J112" s="187">
        <f t="shared" si="0"/>
        <v>0</v>
      </c>
      <c r="K112" s="183" t="s">
        <v>1967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556</v>
      </c>
    </row>
    <row r="113" spans="1:65" s="2" customFormat="1" ht="24.2" customHeight="1">
      <c r="A113" s="36"/>
      <c r="B113" s="37"/>
      <c r="C113" s="181" t="s">
        <v>454</v>
      </c>
      <c r="D113" s="181" t="s">
        <v>384</v>
      </c>
      <c r="E113" s="182" t="s">
        <v>1988</v>
      </c>
      <c r="F113" s="183" t="s">
        <v>1989</v>
      </c>
      <c r="G113" s="184" t="s">
        <v>422</v>
      </c>
      <c r="H113" s="185">
        <v>280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468</v>
      </c>
    </row>
    <row r="114" spans="1:65" s="2" customFormat="1" ht="24.2" customHeight="1">
      <c r="A114" s="36"/>
      <c r="B114" s="37"/>
      <c r="C114" s="181" t="s">
        <v>481</v>
      </c>
      <c r="D114" s="181" t="s">
        <v>384</v>
      </c>
      <c r="E114" s="182" t="s">
        <v>1990</v>
      </c>
      <c r="F114" s="183" t="s">
        <v>1991</v>
      </c>
      <c r="G114" s="184" t="s">
        <v>422</v>
      </c>
      <c r="H114" s="185">
        <v>90</v>
      </c>
      <c r="I114" s="186"/>
      <c r="J114" s="187">
        <f t="shared" si="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577</v>
      </c>
    </row>
    <row r="115" spans="1:65" s="2" customFormat="1" ht="24.2" customHeight="1">
      <c r="A115" s="36"/>
      <c r="B115" s="37"/>
      <c r="C115" s="181" t="s">
        <v>486</v>
      </c>
      <c r="D115" s="181" t="s">
        <v>384</v>
      </c>
      <c r="E115" s="182" t="s">
        <v>1992</v>
      </c>
      <c r="F115" s="183" t="s">
        <v>1993</v>
      </c>
      <c r="G115" s="184" t="s">
        <v>422</v>
      </c>
      <c r="H115" s="185">
        <v>50</v>
      </c>
      <c r="I115" s="186"/>
      <c r="J115" s="187">
        <f t="shared" si="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587</v>
      </c>
    </row>
    <row r="116" spans="1:65" s="2" customFormat="1" ht="24.2" customHeight="1">
      <c r="A116" s="36"/>
      <c r="B116" s="37"/>
      <c r="C116" s="181" t="s">
        <v>490</v>
      </c>
      <c r="D116" s="181" t="s">
        <v>384</v>
      </c>
      <c r="E116" s="182" t="s">
        <v>1994</v>
      </c>
      <c r="F116" s="183" t="s">
        <v>2971</v>
      </c>
      <c r="G116" s="184" t="s">
        <v>431</v>
      </c>
      <c r="H116" s="185">
        <v>1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598</v>
      </c>
    </row>
    <row r="117" spans="1:65" s="2" customFormat="1" ht="24.2" customHeight="1">
      <c r="A117" s="36"/>
      <c r="B117" s="37"/>
      <c r="C117" s="181" t="s">
        <v>495</v>
      </c>
      <c r="D117" s="181" t="s">
        <v>384</v>
      </c>
      <c r="E117" s="182" t="s">
        <v>1996</v>
      </c>
      <c r="F117" s="183" t="s">
        <v>1997</v>
      </c>
      <c r="G117" s="184" t="s">
        <v>431</v>
      </c>
      <c r="H117" s="185">
        <v>1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609</v>
      </c>
    </row>
    <row r="118" spans="1:65" s="2" customFormat="1" ht="16.5" customHeight="1">
      <c r="A118" s="36"/>
      <c r="B118" s="37"/>
      <c r="C118" s="181" t="s">
        <v>7</v>
      </c>
      <c r="D118" s="181" t="s">
        <v>384</v>
      </c>
      <c r="E118" s="182" t="s">
        <v>1998</v>
      </c>
      <c r="F118" s="183" t="s">
        <v>1999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615</v>
      </c>
    </row>
    <row r="119" spans="1:65" s="2" customFormat="1" ht="16.5" customHeight="1">
      <c r="A119" s="36"/>
      <c r="B119" s="37"/>
      <c r="C119" s="181" t="s">
        <v>505</v>
      </c>
      <c r="D119" s="181" t="s">
        <v>384</v>
      </c>
      <c r="E119" s="182" t="s">
        <v>2000</v>
      </c>
      <c r="F119" s="183" t="s">
        <v>2001</v>
      </c>
      <c r="G119" s="184" t="s">
        <v>431</v>
      </c>
      <c r="H119" s="185">
        <v>2</v>
      </c>
      <c r="I119" s="186"/>
      <c r="J119" s="187">
        <f t="shared" si="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622</v>
      </c>
    </row>
    <row r="120" spans="1:65" s="2" customFormat="1" ht="16.5" customHeight="1">
      <c r="A120" s="36"/>
      <c r="B120" s="37"/>
      <c r="C120" s="181" t="s">
        <v>510</v>
      </c>
      <c r="D120" s="181" t="s">
        <v>384</v>
      </c>
      <c r="E120" s="182" t="s">
        <v>2002</v>
      </c>
      <c r="F120" s="183" t="s">
        <v>2003</v>
      </c>
      <c r="G120" s="184" t="s">
        <v>431</v>
      </c>
      <c r="H120" s="185">
        <v>1</v>
      </c>
      <c r="I120" s="186"/>
      <c r="J120" s="187">
        <f t="shared" si="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628</v>
      </c>
    </row>
    <row r="121" spans="1:65" s="2" customFormat="1" ht="24.2" customHeight="1">
      <c r="A121" s="36"/>
      <c r="B121" s="37"/>
      <c r="C121" s="181" t="s">
        <v>516</v>
      </c>
      <c r="D121" s="181" t="s">
        <v>384</v>
      </c>
      <c r="E121" s="182" t="s">
        <v>2004</v>
      </c>
      <c r="F121" s="183" t="s">
        <v>2005</v>
      </c>
      <c r="G121" s="184" t="s">
        <v>431</v>
      </c>
      <c r="H121" s="185">
        <v>1</v>
      </c>
      <c r="I121" s="186"/>
      <c r="J121" s="187">
        <f t="shared" si="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634</v>
      </c>
    </row>
    <row r="122" spans="1:65" s="12" customFormat="1" ht="25.9" customHeight="1">
      <c r="B122" s="165"/>
      <c r="C122" s="166"/>
      <c r="D122" s="167" t="s">
        <v>75</v>
      </c>
      <c r="E122" s="168" t="s">
        <v>1925</v>
      </c>
      <c r="F122" s="168" t="s">
        <v>2006</v>
      </c>
      <c r="G122" s="166"/>
      <c r="H122" s="166"/>
      <c r="I122" s="169"/>
      <c r="J122" s="170">
        <f>BK122</f>
        <v>0</v>
      </c>
      <c r="K122" s="166"/>
      <c r="L122" s="171"/>
      <c r="M122" s="172"/>
      <c r="N122" s="173"/>
      <c r="O122" s="173"/>
      <c r="P122" s="174">
        <f>SUM(P123:P144)</f>
        <v>0</v>
      </c>
      <c r="Q122" s="173"/>
      <c r="R122" s="174">
        <f>SUM(R123:R144)</f>
        <v>0</v>
      </c>
      <c r="S122" s="173"/>
      <c r="T122" s="175">
        <f>SUM(T123:T144)</f>
        <v>0</v>
      </c>
      <c r="AR122" s="176" t="s">
        <v>83</v>
      </c>
      <c r="AT122" s="177" t="s">
        <v>75</v>
      </c>
      <c r="AU122" s="177" t="s">
        <v>76</v>
      </c>
      <c r="AY122" s="176" t="s">
        <v>381</v>
      </c>
      <c r="BK122" s="178">
        <f>SUM(BK123:BK144)</f>
        <v>0</v>
      </c>
    </row>
    <row r="123" spans="1:65" s="2" customFormat="1" ht="24.2" customHeight="1">
      <c r="A123" s="36"/>
      <c r="B123" s="37"/>
      <c r="C123" s="181" t="s">
        <v>523</v>
      </c>
      <c r="D123" s="181" t="s">
        <v>384</v>
      </c>
      <c r="E123" s="182" t="s">
        <v>2007</v>
      </c>
      <c r="F123" s="183" t="s">
        <v>2008</v>
      </c>
      <c r="G123" s="184" t="s">
        <v>422</v>
      </c>
      <c r="H123" s="185">
        <v>100</v>
      </c>
      <c r="I123" s="186"/>
      <c r="J123" s="187">
        <f t="shared" ref="J123:J130" si="10">ROUND(I123*H123,2)</f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ref="P123:P130" si="11">O123*H123</f>
        <v>0</v>
      </c>
      <c r="Q123" s="190">
        <v>0</v>
      </c>
      <c r="R123" s="190">
        <f t="shared" ref="R123:R130" si="12">Q123*H123</f>
        <v>0</v>
      </c>
      <c r="S123" s="190">
        <v>0</v>
      </c>
      <c r="T123" s="191">
        <f t="shared" ref="T123:T130" si="13"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ref="BE123:BE130" si="14">IF(N123="základní",J123,0)</f>
        <v>0</v>
      </c>
      <c r="BF123" s="193">
        <f t="shared" ref="BF123:BF130" si="15">IF(N123="snížená",J123,0)</f>
        <v>0</v>
      </c>
      <c r="BG123" s="193">
        <f t="shared" ref="BG123:BG130" si="16">IF(N123="zákl. přenesená",J123,0)</f>
        <v>0</v>
      </c>
      <c r="BH123" s="193">
        <f t="shared" ref="BH123:BH130" si="17">IF(N123="sníž. přenesená",J123,0)</f>
        <v>0</v>
      </c>
      <c r="BI123" s="193">
        <f t="shared" ref="BI123:BI130" si="18">IF(N123="nulová",J123,0)</f>
        <v>0</v>
      </c>
      <c r="BJ123" s="19" t="s">
        <v>83</v>
      </c>
      <c r="BK123" s="193">
        <f t="shared" ref="BK123:BK130" si="19">ROUND(I123*H123,2)</f>
        <v>0</v>
      </c>
      <c r="BL123" s="19" t="s">
        <v>389</v>
      </c>
      <c r="BM123" s="192" t="s">
        <v>640</v>
      </c>
    </row>
    <row r="124" spans="1:65" s="2" customFormat="1" ht="78" customHeight="1">
      <c r="A124" s="36"/>
      <c r="B124" s="37"/>
      <c r="C124" s="181" t="s">
        <v>529</v>
      </c>
      <c r="D124" s="181" t="s">
        <v>384</v>
      </c>
      <c r="E124" s="182" t="s">
        <v>2009</v>
      </c>
      <c r="F124" s="183" t="s">
        <v>2010</v>
      </c>
      <c r="G124" s="184" t="s">
        <v>422</v>
      </c>
      <c r="H124" s="185">
        <v>100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647</v>
      </c>
    </row>
    <row r="125" spans="1:65" s="2" customFormat="1" ht="24.2" customHeight="1">
      <c r="A125" s="36"/>
      <c r="B125" s="37"/>
      <c r="C125" s="181" t="s">
        <v>534</v>
      </c>
      <c r="D125" s="181" t="s">
        <v>384</v>
      </c>
      <c r="E125" s="182" t="s">
        <v>2011</v>
      </c>
      <c r="F125" s="183" t="s">
        <v>2012</v>
      </c>
      <c r="G125" s="184" t="s">
        <v>422</v>
      </c>
      <c r="H125" s="185">
        <v>250</v>
      </c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653</v>
      </c>
    </row>
    <row r="126" spans="1:65" s="2" customFormat="1" ht="78" customHeight="1">
      <c r="A126" s="36"/>
      <c r="B126" s="37"/>
      <c r="C126" s="181" t="s">
        <v>540</v>
      </c>
      <c r="D126" s="181" t="s">
        <v>384</v>
      </c>
      <c r="E126" s="182" t="s">
        <v>2013</v>
      </c>
      <c r="F126" s="183" t="s">
        <v>2014</v>
      </c>
      <c r="G126" s="184" t="s">
        <v>422</v>
      </c>
      <c r="H126" s="185">
        <v>250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659</v>
      </c>
    </row>
    <row r="127" spans="1:65" s="2" customFormat="1" ht="24.2" customHeight="1">
      <c r="A127" s="36"/>
      <c r="B127" s="37"/>
      <c r="C127" s="181" t="s">
        <v>549</v>
      </c>
      <c r="D127" s="181" t="s">
        <v>384</v>
      </c>
      <c r="E127" s="182" t="s">
        <v>2015</v>
      </c>
      <c r="F127" s="183" t="s">
        <v>2016</v>
      </c>
      <c r="G127" s="184" t="s">
        <v>422</v>
      </c>
      <c r="H127" s="185">
        <v>610</v>
      </c>
      <c r="I127" s="186"/>
      <c r="J127" s="187">
        <f t="shared" si="10"/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667</v>
      </c>
    </row>
    <row r="128" spans="1:65" s="2" customFormat="1" ht="24.2" customHeight="1">
      <c r="A128" s="36"/>
      <c r="B128" s="37"/>
      <c r="C128" s="181" t="s">
        <v>556</v>
      </c>
      <c r="D128" s="181" t="s">
        <v>384</v>
      </c>
      <c r="E128" s="182" t="s">
        <v>2017</v>
      </c>
      <c r="F128" s="183" t="s">
        <v>2018</v>
      </c>
      <c r="G128" s="184" t="s">
        <v>422</v>
      </c>
      <c r="H128" s="185">
        <v>610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674</v>
      </c>
    </row>
    <row r="129" spans="1:65" s="2" customFormat="1" ht="16.5" customHeight="1">
      <c r="A129" s="36"/>
      <c r="B129" s="37"/>
      <c r="C129" s="181" t="s">
        <v>561</v>
      </c>
      <c r="D129" s="181" t="s">
        <v>384</v>
      </c>
      <c r="E129" s="182" t="s">
        <v>2019</v>
      </c>
      <c r="F129" s="183" t="s">
        <v>2020</v>
      </c>
      <c r="G129" s="184" t="s">
        <v>607</v>
      </c>
      <c r="H129" s="185">
        <v>1</v>
      </c>
      <c r="I129" s="186"/>
      <c r="J129" s="187">
        <f t="shared" si="10"/>
        <v>0</v>
      </c>
      <c r="K129" s="183" t="s">
        <v>1956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682</v>
      </c>
    </row>
    <row r="130" spans="1:65" s="2" customFormat="1" ht="16.5" customHeight="1">
      <c r="A130" s="36"/>
      <c r="B130" s="37"/>
      <c r="C130" s="181" t="s">
        <v>468</v>
      </c>
      <c r="D130" s="181" t="s">
        <v>384</v>
      </c>
      <c r="E130" s="182" t="s">
        <v>2021</v>
      </c>
      <c r="F130" s="183" t="s">
        <v>2022</v>
      </c>
      <c r="G130" s="184" t="s">
        <v>431</v>
      </c>
      <c r="H130" s="185">
        <v>1990</v>
      </c>
      <c r="I130" s="186"/>
      <c r="J130" s="187">
        <f t="shared" si="10"/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690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2972</v>
      </c>
      <c r="G131" s="206"/>
      <c r="H131" s="209">
        <v>1990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1990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16.5" customHeight="1">
      <c r="A133" s="36"/>
      <c r="B133" s="37"/>
      <c r="C133" s="181" t="s">
        <v>571</v>
      </c>
      <c r="D133" s="181" t="s">
        <v>384</v>
      </c>
      <c r="E133" s="182" t="s">
        <v>2024</v>
      </c>
      <c r="F133" s="183" t="s">
        <v>2025</v>
      </c>
      <c r="G133" s="184" t="s">
        <v>431</v>
      </c>
      <c r="H133" s="185">
        <v>340</v>
      </c>
      <c r="I133" s="186"/>
      <c r="J133" s="187">
        <f t="shared" ref="J133:J144" si="20">ROUND(I133*H133,2)</f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ref="P133:P144" si="21">O133*H133</f>
        <v>0</v>
      </c>
      <c r="Q133" s="190">
        <v>0</v>
      </c>
      <c r="R133" s="190">
        <f t="shared" ref="R133:R144" si="22">Q133*H133</f>
        <v>0</v>
      </c>
      <c r="S133" s="190">
        <v>0</v>
      </c>
      <c r="T133" s="191">
        <f t="shared" ref="T133:T144" si="2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ref="BE133:BE144" si="24">IF(N133="základní",J133,0)</f>
        <v>0</v>
      </c>
      <c r="BF133" s="193">
        <f t="shared" ref="BF133:BF144" si="25">IF(N133="snížená",J133,0)</f>
        <v>0</v>
      </c>
      <c r="BG133" s="193">
        <f t="shared" ref="BG133:BG144" si="26">IF(N133="zákl. přenesená",J133,0)</f>
        <v>0</v>
      </c>
      <c r="BH133" s="193">
        <f t="shared" ref="BH133:BH144" si="27">IF(N133="sníž. přenesená",J133,0)</f>
        <v>0</v>
      </c>
      <c r="BI133" s="193">
        <f t="shared" ref="BI133:BI144" si="28">IF(N133="nulová",J133,0)</f>
        <v>0</v>
      </c>
      <c r="BJ133" s="19" t="s">
        <v>83</v>
      </c>
      <c r="BK133" s="193">
        <f t="shared" ref="BK133:BK144" si="29">ROUND(I133*H133,2)</f>
        <v>0</v>
      </c>
      <c r="BL133" s="19" t="s">
        <v>389</v>
      </c>
      <c r="BM133" s="192" t="s">
        <v>701</v>
      </c>
    </row>
    <row r="134" spans="1:65" s="2" customFormat="1" ht="24.2" customHeight="1">
      <c r="A134" s="36"/>
      <c r="B134" s="37"/>
      <c r="C134" s="181" t="s">
        <v>577</v>
      </c>
      <c r="D134" s="181" t="s">
        <v>384</v>
      </c>
      <c r="E134" s="182" t="s">
        <v>2026</v>
      </c>
      <c r="F134" s="183" t="s">
        <v>2027</v>
      </c>
      <c r="G134" s="184" t="s">
        <v>431</v>
      </c>
      <c r="H134" s="185">
        <v>1650</v>
      </c>
      <c r="I134" s="186"/>
      <c r="J134" s="187">
        <f t="shared" si="20"/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710</v>
      </c>
    </row>
    <row r="135" spans="1:65" s="2" customFormat="1" ht="16.5" customHeight="1">
      <c r="A135" s="36"/>
      <c r="B135" s="37"/>
      <c r="C135" s="181" t="s">
        <v>582</v>
      </c>
      <c r="D135" s="181" t="s">
        <v>384</v>
      </c>
      <c r="E135" s="182" t="s">
        <v>2028</v>
      </c>
      <c r="F135" s="183" t="s">
        <v>2029</v>
      </c>
      <c r="G135" s="184" t="s">
        <v>2030</v>
      </c>
      <c r="H135" s="185">
        <v>7</v>
      </c>
      <c r="I135" s="186"/>
      <c r="J135" s="187">
        <f t="shared" si="20"/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722</v>
      </c>
    </row>
    <row r="136" spans="1:65" s="2" customFormat="1" ht="16.5" customHeight="1">
      <c r="A136" s="36"/>
      <c r="B136" s="37"/>
      <c r="C136" s="181" t="s">
        <v>587</v>
      </c>
      <c r="D136" s="181" t="s">
        <v>384</v>
      </c>
      <c r="E136" s="182" t="s">
        <v>2031</v>
      </c>
      <c r="F136" s="183" t="s">
        <v>2032</v>
      </c>
      <c r="G136" s="184" t="s">
        <v>607</v>
      </c>
      <c r="H136" s="185">
        <v>1</v>
      </c>
      <c r="I136" s="186"/>
      <c r="J136" s="187">
        <f t="shared" si="2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730</v>
      </c>
    </row>
    <row r="137" spans="1:65" s="2" customFormat="1" ht="16.5" customHeight="1">
      <c r="A137" s="36"/>
      <c r="B137" s="37"/>
      <c r="C137" s="181" t="s">
        <v>593</v>
      </c>
      <c r="D137" s="181" t="s">
        <v>384</v>
      </c>
      <c r="E137" s="182" t="s">
        <v>2033</v>
      </c>
      <c r="F137" s="183" t="s">
        <v>2034</v>
      </c>
      <c r="G137" s="184" t="s">
        <v>607</v>
      </c>
      <c r="H137" s="185">
        <v>1</v>
      </c>
      <c r="I137" s="186"/>
      <c r="J137" s="187">
        <f t="shared" si="20"/>
        <v>0</v>
      </c>
      <c r="K137" s="183" t="s">
        <v>1956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740</v>
      </c>
    </row>
    <row r="138" spans="1:65" s="2" customFormat="1" ht="24.2" customHeight="1">
      <c r="A138" s="36"/>
      <c r="B138" s="37"/>
      <c r="C138" s="181" t="s">
        <v>598</v>
      </c>
      <c r="D138" s="181" t="s">
        <v>384</v>
      </c>
      <c r="E138" s="182" t="s">
        <v>2035</v>
      </c>
      <c r="F138" s="183" t="s">
        <v>2036</v>
      </c>
      <c r="G138" s="184" t="s">
        <v>431</v>
      </c>
      <c r="H138" s="185">
        <v>55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751</v>
      </c>
    </row>
    <row r="139" spans="1:65" s="2" customFormat="1" ht="55.5" customHeight="1">
      <c r="A139" s="36"/>
      <c r="B139" s="37"/>
      <c r="C139" s="181" t="s">
        <v>604</v>
      </c>
      <c r="D139" s="181" t="s">
        <v>384</v>
      </c>
      <c r="E139" s="182" t="s">
        <v>2037</v>
      </c>
      <c r="F139" s="183" t="s">
        <v>2038</v>
      </c>
      <c r="G139" s="184" t="s">
        <v>431</v>
      </c>
      <c r="H139" s="185">
        <v>55</v>
      </c>
      <c r="I139" s="186"/>
      <c r="J139" s="187">
        <f t="shared" si="2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762</v>
      </c>
    </row>
    <row r="140" spans="1:65" s="2" customFormat="1" ht="24.2" customHeight="1">
      <c r="A140" s="36"/>
      <c r="B140" s="37"/>
      <c r="C140" s="181" t="s">
        <v>609</v>
      </c>
      <c r="D140" s="181" t="s">
        <v>384</v>
      </c>
      <c r="E140" s="182" t="s">
        <v>2039</v>
      </c>
      <c r="F140" s="183" t="s">
        <v>2040</v>
      </c>
      <c r="G140" s="184" t="s">
        <v>431</v>
      </c>
      <c r="H140" s="185">
        <v>20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773</v>
      </c>
    </row>
    <row r="141" spans="1:65" s="2" customFormat="1" ht="62.65" customHeight="1">
      <c r="A141" s="36"/>
      <c r="B141" s="37"/>
      <c r="C141" s="181" t="s">
        <v>612</v>
      </c>
      <c r="D141" s="181" t="s">
        <v>384</v>
      </c>
      <c r="E141" s="182" t="s">
        <v>2041</v>
      </c>
      <c r="F141" s="183" t="s">
        <v>2042</v>
      </c>
      <c r="G141" s="184" t="s">
        <v>431</v>
      </c>
      <c r="H141" s="185">
        <v>20</v>
      </c>
      <c r="I141" s="186"/>
      <c r="J141" s="187">
        <f t="shared" si="2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786</v>
      </c>
    </row>
    <row r="142" spans="1:65" s="2" customFormat="1" ht="16.5" customHeight="1">
      <c r="A142" s="36"/>
      <c r="B142" s="37"/>
      <c r="C142" s="181" t="s">
        <v>615</v>
      </c>
      <c r="D142" s="181" t="s">
        <v>384</v>
      </c>
      <c r="E142" s="182" t="s">
        <v>2043</v>
      </c>
      <c r="F142" s="183" t="s">
        <v>2044</v>
      </c>
      <c r="G142" s="184" t="s">
        <v>431</v>
      </c>
      <c r="H142" s="185">
        <v>35</v>
      </c>
      <c r="I142" s="186"/>
      <c r="J142" s="187">
        <f t="shared" si="20"/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797</v>
      </c>
    </row>
    <row r="143" spans="1:65" s="2" customFormat="1" ht="78" customHeight="1">
      <c r="A143" s="36"/>
      <c r="B143" s="37"/>
      <c r="C143" s="181" t="s">
        <v>619</v>
      </c>
      <c r="D143" s="181" t="s">
        <v>384</v>
      </c>
      <c r="E143" s="182" t="s">
        <v>2045</v>
      </c>
      <c r="F143" s="183" t="s">
        <v>2046</v>
      </c>
      <c r="G143" s="184" t="s">
        <v>431</v>
      </c>
      <c r="H143" s="185">
        <v>35</v>
      </c>
      <c r="I143" s="186"/>
      <c r="J143" s="187">
        <f t="shared" si="20"/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83</v>
      </c>
      <c r="BK143" s="193">
        <f t="shared" si="29"/>
        <v>0</v>
      </c>
      <c r="BL143" s="19" t="s">
        <v>389</v>
      </c>
      <c r="BM143" s="192" t="s">
        <v>808</v>
      </c>
    </row>
    <row r="144" spans="1:65" s="2" customFormat="1" ht="16.5" customHeight="1">
      <c r="A144" s="36"/>
      <c r="B144" s="37"/>
      <c r="C144" s="181" t="s">
        <v>622</v>
      </c>
      <c r="D144" s="181" t="s">
        <v>384</v>
      </c>
      <c r="E144" s="182" t="s">
        <v>2047</v>
      </c>
      <c r="F144" s="183" t="s">
        <v>2048</v>
      </c>
      <c r="G144" s="184" t="s">
        <v>607</v>
      </c>
      <c r="H144" s="185">
        <v>1</v>
      </c>
      <c r="I144" s="186"/>
      <c r="J144" s="187">
        <f t="shared" si="20"/>
        <v>0</v>
      </c>
      <c r="K144" s="183" t="s">
        <v>1956</v>
      </c>
      <c r="L144" s="41"/>
      <c r="M144" s="188" t="s">
        <v>19</v>
      </c>
      <c r="N144" s="189" t="s">
        <v>47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83</v>
      </c>
      <c r="BK144" s="193">
        <f t="shared" si="29"/>
        <v>0</v>
      </c>
      <c r="BL144" s="19" t="s">
        <v>389</v>
      </c>
      <c r="BM144" s="192" t="s">
        <v>817</v>
      </c>
    </row>
    <row r="145" spans="1:65" s="12" customFormat="1" ht="25.9" customHeight="1">
      <c r="B145" s="165"/>
      <c r="C145" s="166"/>
      <c r="D145" s="167" t="s">
        <v>75</v>
      </c>
      <c r="E145" s="168" t="s">
        <v>2049</v>
      </c>
      <c r="F145" s="168" t="s">
        <v>2050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SUM(P146:P155)</f>
        <v>0</v>
      </c>
      <c r="Q145" s="173"/>
      <c r="R145" s="174">
        <f>SUM(R146:R155)</f>
        <v>0</v>
      </c>
      <c r="S145" s="173"/>
      <c r="T145" s="175">
        <f>SUM(T146:T155)</f>
        <v>0</v>
      </c>
      <c r="AR145" s="176" t="s">
        <v>83</v>
      </c>
      <c r="AT145" s="177" t="s">
        <v>75</v>
      </c>
      <c r="AU145" s="177" t="s">
        <v>76</v>
      </c>
      <c r="AY145" s="176" t="s">
        <v>381</v>
      </c>
      <c r="BK145" s="178">
        <f>SUM(BK146:BK155)</f>
        <v>0</v>
      </c>
    </row>
    <row r="146" spans="1:65" s="2" customFormat="1" ht="16.5" customHeight="1">
      <c r="A146" s="36"/>
      <c r="B146" s="37"/>
      <c r="C146" s="181" t="s">
        <v>625</v>
      </c>
      <c r="D146" s="181" t="s">
        <v>384</v>
      </c>
      <c r="E146" s="182" t="s">
        <v>2059</v>
      </c>
      <c r="F146" s="183" t="s">
        <v>2060</v>
      </c>
      <c r="G146" s="184" t="s">
        <v>431</v>
      </c>
      <c r="H146" s="185">
        <v>1</v>
      </c>
      <c r="I146" s="186"/>
      <c r="J146" s="187">
        <f t="shared" ref="J146:J155" si="30">ROUND(I146*H146,2)</f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ref="P146:P155" si="31">O146*H146</f>
        <v>0</v>
      </c>
      <c r="Q146" s="190">
        <v>0</v>
      </c>
      <c r="R146" s="190">
        <f t="shared" ref="R146:R155" si="32">Q146*H146</f>
        <v>0</v>
      </c>
      <c r="S146" s="190">
        <v>0</v>
      </c>
      <c r="T146" s="191">
        <f t="shared" ref="T146:T155" si="3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ref="BE146:BE155" si="34">IF(N146="základní",J146,0)</f>
        <v>0</v>
      </c>
      <c r="BF146" s="193">
        <f t="shared" ref="BF146:BF155" si="35">IF(N146="snížená",J146,0)</f>
        <v>0</v>
      </c>
      <c r="BG146" s="193">
        <f t="shared" ref="BG146:BG155" si="36">IF(N146="zákl. přenesená",J146,0)</f>
        <v>0</v>
      </c>
      <c r="BH146" s="193">
        <f t="shared" ref="BH146:BH155" si="37">IF(N146="sníž. přenesená",J146,0)</f>
        <v>0</v>
      </c>
      <c r="BI146" s="193">
        <f t="shared" ref="BI146:BI155" si="38">IF(N146="nulová",J146,0)</f>
        <v>0</v>
      </c>
      <c r="BJ146" s="19" t="s">
        <v>83</v>
      </c>
      <c r="BK146" s="193">
        <f t="shared" ref="BK146:BK155" si="39">ROUND(I146*H146,2)</f>
        <v>0</v>
      </c>
      <c r="BL146" s="19" t="s">
        <v>389</v>
      </c>
      <c r="BM146" s="192" t="s">
        <v>829</v>
      </c>
    </row>
    <row r="147" spans="1:65" s="2" customFormat="1" ht="24.2" customHeight="1">
      <c r="A147" s="36"/>
      <c r="B147" s="37"/>
      <c r="C147" s="181" t="s">
        <v>628</v>
      </c>
      <c r="D147" s="181" t="s">
        <v>384</v>
      </c>
      <c r="E147" s="182" t="s">
        <v>2061</v>
      </c>
      <c r="F147" s="183" t="s">
        <v>2062</v>
      </c>
      <c r="G147" s="184" t="s">
        <v>431</v>
      </c>
      <c r="H147" s="185">
        <v>1</v>
      </c>
      <c r="I147" s="186"/>
      <c r="J147" s="187">
        <f t="shared" si="3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845</v>
      </c>
    </row>
    <row r="148" spans="1:65" s="2" customFormat="1" ht="24.2" customHeight="1">
      <c r="A148" s="36"/>
      <c r="B148" s="37"/>
      <c r="C148" s="181" t="s">
        <v>631</v>
      </c>
      <c r="D148" s="181" t="s">
        <v>384</v>
      </c>
      <c r="E148" s="182" t="s">
        <v>2063</v>
      </c>
      <c r="F148" s="183" t="s">
        <v>2064</v>
      </c>
      <c r="G148" s="184" t="s">
        <v>431</v>
      </c>
      <c r="H148" s="185">
        <v>1</v>
      </c>
      <c r="I148" s="186"/>
      <c r="J148" s="187">
        <f t="shared" si="3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855</v>
      </c>
    </row>
    <row r="149" spans="1:65" s="2" customFormat="1" ht="37.9" customHeight="1">
      <c r="A149" s="36"/>
      <c r="B149" s="37"/>
      <c r="C149" s="181" t="s">
        <v>634</v>
      </c>
      <c r="D149" s="181" t="s">
        <v>384</v>
      </c>
      <c r="E149" s="182" t="s">
        <v>2065</v>
      </c>
      <c r="F149" s="183" t="s">
        <v>2066</v>
      </c>
      <c r="G149" s="184" t="s">
        <v>431</v>
      </c>
      <c r="H149" s="185">
        <v>1</v>
      </c>
      <c r="I149" s="186"/>
      <c r="J149" s="187">
        <f t="shared" si="3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866</v>
      </c>
    </row>
    <row r="150" spans="1:65" s="2" customFormat="1" ht="37.9" customHeight="1">
      <c r="A150" s="36"/>
      <c r="B150" s="37"/>
      <c r="C150" s="181" t="s">
        <v>637</v>
      </c>
      <c r="D150" s="181" t="s">
        <v>384</v>
      </c>
      <c r="E150" s="182" t="s">
        <v>2067</v>
      </c>
      <c r="F150" s="183" t="s">
        <v>2068</v>
      </c>
      <c r="G150" s="184" t="s">
        <v>431</v>
      </c>
      <c r="H150" s="185">
        <v>8</v>
      </c>
      <c r="I150" s="186"/>
      <c r="J150" s="187">
        <f t="shared" si="3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883</v>
      </c>
    </row>
    <row r="151" spans="1:65" s="2" customFormat="1" ht="37.9" customHeight="1">
      <c r="A151" s="36"/>
      <c r="B151" s="37"/>
      <c r="C151" s="181" t="s">
        <v>640</v>
      </c>
      <c r="D151" s="181" t="s">
        <v>384</v>
      </c>
      <c r="E151" s="182" t="s">
        <v>2069</v>
      </c>
      <c r="F151" s="183" t="s">
        <v>2070</v>
      </c>
      <c r="G151" s="184" t="s">
        <v>431</v>
      </c>
      <c r="H151" s="185">
        <v>1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895</v>
      </c>
    </row>
    <row r="152" spans="1:65" s="2" customFormat="1" ht="37.9" customHeight="1">
      <c r="A152" s="36"/>
      <c r="B152" s="37"/>
      <c r="C152" s="181" t="s">
        <v>644</v>
      </c>
      <c r="D152" s="181" t="s">
        <v>384</v>
      </c>
      <c r="E152" s="182" t="s">
        <v>2071</v>
      </c>
      <c r="F152" s="183" t="s">
        <v>2072</v>
      </c>
      <c r="G152" s="184" t="s">
        <v>431</v>
      </c>
      <c r="H152" s="185">
        <v>6</v>
      </c>
      <c r="I152" s="186"/>
      <c r="J152" s="187">
        <f t="shared" si="3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906</v>
      </c>
    </row>
    <row r="153" spans="1:65" s="2" customFormat="1" ht="49.15" customHeight="1">
      <c r="A153" s="36"/>
      <c r="B153" s="37"/>
      <c r="C153" s="181" t="s">
        <v>647</v>
      </c>
      <c r="D153" s="181" t="s">
        <v>384</v>
      </c>
      <c r="E153" s="182" t="s">
        <v>2075</v>
      </c>
      <c r="F153" s="183" t="s">
        <v>2076</v>
      </c>
      <c r="G153" s="184" t="s">
        <v>431</v>
      </c>
      <c r="H153" s="185">
        <v>8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922</v>
      </c>
    </row>
    <row r="154" spans="1:65" s="2" customFormat="1" ht="44.25" customHeight="1">
      <c r="A154" s="36"/>
      <c r="B154" s="37"/>
      <c r="C154" s="181" t="s">
        <v>650</v>
      </c>
      <c r="D154" s="181" t="s">
        <v>384</v>
      </c>
      <c r="E154" s="182" t="s">
        <v>2077</v>
      </c>
      <c r="F154" s="183" t="s">
        <v>2078</v>
      </c>
      <c r="G154" s="184" t="s">
        <v>431</v>
      </c>
      <c r="H154" s="185">
        <v>15</v>
      </c>
      <c r="I154" s="186"/>
      <c r="J154" s="187">
        <f t="shared" si="3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930</v>
      </c>
    </row>
    <row r="155" spans="1:65" s="2" customFormat="1" ht="16.5" customHeight="1">
      <c r="A155" s="36"/>
      <c r="B155" s="37"/>
      <c r="C155" s="181" t="s">
        <v>653</v>
      </c>
      <c r="D155" s="181" t="s">
        <v>384</v>
      </c>
      <c r="E155" s="182" t="s">
        <v>2079</v>
      </c>
      <c r="F155" s="183" t="s">
        <v>2080</v>
      </c>
      <c r="G155" s="184" t="s">
        <v>431</v>
      </c>
      <c r="H155" s="185">
        <v>1</v>
      </c>
      <c r="I155" s="186"/>
      <c r="J155" s="187">
        <f t="shared" si="30"/>
        <v>0</v>
      </c>
      <c r="K155" s="183" t="s">
        <v>1956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938</v>
      </c>
    </row>
    <row r="156" spans="1:65" s="12" customFormat="1" ht="25.9" customHeight="1">
      <c r="B156" s="165"/>
      <c r="C156" s="166"/>
      <c r="D156" s="167" t="s">
        <v>75</v>
      </c>
      <c r="E156" s="168" t="s">
        <v>2081</v>
      </c>
      <c r="F156" s="168" t="s">
        <v>2082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SUM(P157:P162)</f>
        <v>0</v>
      </c>
      <c r="Q156" s="173"/>
      <c r="R156" s="174">
        <f>SUM(R157:R162)</f>
        <v>0</v>
      </c>
      <c r="S156" s="173"/>
      <c r="T156" s="175">
        <f>SUM(T157:T162)</f>
        <v>0</v>
      </c>
      <c r="AR156" s="176" t="s">
        <v>83</v>
      </c>
      <c r="AT156" s="177" t="s">
        <v>75</v>
      </c>
      <c r="AU156" s="177" t="s">
        <v>76</v>
      </c>
      <c r="AY156" s="176" t="s">
        <v>381</v>
      </c>
      <c r="BK156" s="178">
        <f>SUM(BK157:BK162)</f>
        <v>0</v>
      </c>
    </row>
    <row r="157" spans="1:65" s="2" customFormat="1" ht="24.2" customHeight="1">
      <c r="A157" s="36"/>
      <c r="B157" s="37"/>
      <c r="C157" s="181" t="s">
        <v>656</v>
      </c>
      <c r="D157" s="181" t="s">
        <v>384</v>
      </c>
      <c r="E157" s="182" t="s">
        <v>2083</v>
      </c>
      <c r="F157" s="183" t="s">
        <v>2084</v>
      </c>
      <c r="G157" s="184" t="s">
        <v>422</v>
      </c>
      <c r="H157" s="185">
        <v>6</v>
      </c>
      <c r="I157" s="186"/>
      <c r="J157" s="187">
        <f t="shared" ref="J157:J162" si="40">ROUND(I157*H157,2)</f>
        <v>0</v>
      </c>
      <c r="K157" s="183" t="s">
        <v>1956</v>
      </c>
      <c r="L157" s="41"/>
      <c r="M157" s="188" t="s">
        <v>19</v>
      </c>
      <c r="N157" s="189" t="s">
        <v>47</v>
      </c>
      <c r="O157" s="66"/>
      <c r="P157" s="190">
        <f t="shared" ref="P157:P162" si="41">O157*H157</f>
        <v>0</v>
      </c>
      <c r="Q157" s="190">
        <v>0</v>
      </c>
      <c r="R157" s="190">
        <f t="shared" ref="R157:R162" si="42">Q157*H157</f>
        <v>0</v>
      </c>
      <c r="S157" s="190">
        <v>0</v>
      </c>
      <c r="T157" s="191">
        <f t="shared" ref="T157:T162" si="4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ref="BE157:BE162" si="44">IF(N157="základní",J157,0)</f>
        <v>0</v>
      </c>
      <c r="BF157" s="193">
        <f t="shared" ref="BF157:BF162" si="45">IF(N157="snížená",J157,0)</f>
        <v>0</v>
      </c>
      <c r="BG157" s="193">
        <f t="shared" ref="BG157:BG162" si="46">IF(N157="zákl. přenesená",J157,0)</f>
        <v>0</v>
      </c>
      <c r="BH157" s="193">
        <f t="shared" ref="BH157:BH162" si="47">IF(N157="sníž. přenesená",J157,0)</f>
        <v>0</v>
      </c>
      <c r="BI157" s="193">
        <f t="shared" ref="BI157:BI162" si="48">IF(N157="nulová",J157,0)</f>
        <v>0</v>
      </c>
      <c r="BJ157" s="19" t="s">
        <v>83</v>
      </c>
      <c r="BK157" s="193">
        <f t="shared" ref="BK157:BK162" si="49">ROUND(I157*H157,2)</f>
        <v>0</v>
      </c>
      <c r="BL157" s="19" t="s">
        <v>389</v>
      </c>
      <c r="BM157" s="192" t="s">
        <v>945</v>
      </c>
    </row>
    <row r="158" spans="1:65" s="2" customFormat="1" ht="16.5" customHeight="1">
      <c r="A158" s="36"/>
      <c r="B158" s="37"/>
      <c r="C158" s="181" t="s">
        <v>659</v>
      </c>
      <c r="D158" s="181" t="s">
        <v>384</v>
      </c>
      <c r="E158" s="182" t="s">
        <v>2085</v>
      </c>
      <c r="F158" s="183" t="s">
        <v>2086</v>
      </c>
      <c r="G158" s="184" t="s">
        <v>607</v>
      </c>
      <c r="H158" s="185">
        <v>1</v>
      </c>
      <c r="I158" s="186"/>
      <c r="J158" s="187">
        <f t="shared" si="40"/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 t="shared" si="41"/>
        <v>0</v>
      </c>
      <c r="Q158" s="190">
        <v>0</v>
      </c>
      <c r="R158" s="190">
        <f t="shared" si="42"/>
        <v>0</v>
      </c>
      <c r="S158" s="190">
        <v>0</v>
      </c>
      <c r="T158" s="191">
        <f t="shared" si="4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44"/>
        <v>0</v>
      </c>
      <c r="BF158" s="193">
        <f t="shared" si="45"/>
        <v>0</v>
      </c>
      <c r="BG158" s="193">
        <f t="shared" si="46"/>
        <v>0</v>
      </c>
      <c r="BH158" s="193">
        <f t="shared" si="47"/>
        <v>0</v>
      </c>
      <c r="BI158" s="193">
        <f t="shared" si="48"/>
        <v>0</v>
      </c>
      <c r="BJ158" s="19" t="s">
        <v>83</v>
      </c>
      <c r="BK158" s="193">
        <f t="shared" si="49"/>
        <v>0</v>
      </c>
      <c r="BL158" s="19" t="s">
        <v>389</v>
      </c>
      <c r="BM158" s="192" t="s">
        <v>953</v>
      </c>
    </row>
    <row r="159" spans="1:65" s="2" customFormat="1" ht="24.2" customHeight="1">
      <c r="A159" s="36"/>
      <c r="B159" s="37"/>
      <c r="C159" s="181" t="s">
        <v>663</v>
      </c>
      <c r="D159" s="181" t="s">
        <v>384</v>
      </c>
      <c r="E159" s="182" t="s">
        <v>2087</v>
      </c>
      <c r="F159" s="183" t="s">
        <v>2088</v>
      </c>
      <c r="G159" s="184" t="s">
        <v>431</v>
      </c>
      <c r="H159" s="185">
        <v>2</v>
      </c>
      <c r="I159" s="186"/>
      <c r="J159" s="187">
        <f t="shared" si="4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41"/>
        <v>0</v>
      </c>
      <c r="Q159" s="190">
        <v>0</v>
      </c>
      <c r="R159" s="190">
        <f t="shared" si="42"/>
        <v>0</v>
      </c>
      <c r="S159" s="190">
        <v>0</v>
      </c>
      <c r="T159" s="191">
        <f t="shared" si="4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44"/>
        <v>0</v>
      </c>
      <c r="BF159" s="193">
        <f t="shared" si="45"/>
        <v>0</v>
      </c>
      <c r="BG159" s="193">
        <f t="shared" si="46"/>
        <v>0</v>
      </c>
      <c r="BH159" s="193">
        <f t="shared" si="47"/>
        <v>0</v>
      </c>
      <c r="BI159" s="193">
        <f t="shared" si="48"/>
        <v>0</v>
      </c>
      <c r="BJ159" s="19" t="s">
        <v>83</v>
      </c>
      <c r="BK159" s="193">
        <f t="shared" si="49"/>
        <v>0</v>
      </c>
      <c r="BL159" s="19" t="s">
        <v>389</v>
      </c>
      <c r="BM159" s="192" t="s">
        <v>961</v>
      </c>
    </row>
    <row r="160" spans="1:65" s="2" customFormat="1" ht="24.2" customHeight="1">
      <c r="A160" s="36"/>
      <c r="B160" s="37"/>
      <c r="C160" s="181" t="s">
        <v>667</v>
      </c>
      <c r="D160" s="181" t="s">
        <v>384</v>
      </c>
      <c r="E160" s="182" t="s">
        <v>2089</v>
      </c>
      <c r="F160" s="183" t="s">
        <v>2090</v>
      </c>
      <c r="G160" s="184" t="s">
        <v>431</v>
      </c>
      <c r="H160" s="185">
        <v>3</v>
      </c>
      <c r="I160" s="186"/>
      <c r="J160" s="187">
        <f t="shared" si="40"/>
        <v>0</v>
      </c>
      <c r="K160" s="183" t="s">
        <v>1956</v>
      </c>
      <c r="L160" s="41"/>
      <c r="M160" s="188" t="s">
        <v>19</v>
      </c>
      <c r="N160" s="189" t="s">
        <v>47</v>
      </c>
      <c r="O160" s="66"/>
      <c r="P160" s="190">
        <f t="shared" si="41"/>
        <v>0</v>
      </c>
      <c r="Q160" s="190">
        <v>0</v>
      </c>
      <c r="R160" s="190">
        <f t="shared" si="42"/>
        <v>0</v>
      </c>
      <c r="S160" s="190">
        <v>0</v>
      </c>
      <c r="T160" s="191">
        <f t="shared" si="4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44"/>
        <v>0</v>
      </c>
      <c r="BF160" s="193">
        <f t="shared" si="45"/>
        <v>0</v>
      </c>
      <c r="BG160" s="193">
        <f t="shared" si="46"/>
        <v>0</v>
      </c>
      <c r="BH160" s="193">
        <f t="shared" si="47"/>
        <v>0</v>
      </c>
      <c r="BI160" s="193">
        <f t="shared" si="48"/>
        <v>0</v>
      </c>
      <c r="BJ160" s="19" t="s">
        <v>83</v>
      </c>
      <c r="BK160" s="193">
        <f t="shared" si="49"/>
        <v>0</v>
      </c>
      <c r="BL160" s="19" t="s">
        <v>389</v>
      </c>
      <c r="BM160" s="192" t="s">
        <v>969</v>
      </c>
    </row>
    <row r="161" spans="1:65" s="2" customFormat="1" ht="37.9" customHeight="1">
      <c r="A161" s="36"/>
      <c r="B161" s="37"/>
      <c r="C161" s="181" t="s">
        <v>671</v>
      </c>
      <c r="D161" s="181" t="s">
        <v>384</v>
      </c>
      <c r="E161" s="182" t="s">
        <v>2091</v>
      </c>
      <c r="F161" s="183" t="s">
        <v>2689</v>
      </c>
      <c r="G161" s="184" t="s">
        <v>431</v>
      </c>
      <c r="H161" s="185">
        <v>16</v>
      </c>
      <c r="I161" s="186"/>
      <c r="J161" s="187">
        <f t="shared" si="40"/>
        <v>0</v>
      </c>
      <c r="K161" s="183" t="s">
        <v>1956</v>
      </c>
      <c r="L161" s="41"/>
      <c r="M161" s="188" t="s">
        <v>19</v>
      </c>
      <c r="N161" s="189" t="s">
        <v>47</v>
      </c>
      <c r="O161" s="66"/>
      <c r="P161" s="190">
        <f t="shared" si="41"/>
        <v>0</v>
      </c>
      <c r="Q161" s="190">
        <v>0</v>
      </c>
      <c r="R161" s="190">
        <f t="shared" si="42"/>
        <v>0</v>
      </c>
      <c r="S161" s="190">
        <v>0</v>
      </c>
      <c r="T161" s="191">
        <f t="shared" si="4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 t="shared" si="44"/>
        <v>0</v>
      </c>
      <c r="BF161" s="193">
        <f t="shared" si="45"/>
        <v>0</v>
      </c>
      <c r="BG161" s="193">
        <f t="shared" si="46"/>
        <v>0</v>
      </c>
      <c r="BH161" s="193">
        <f t="shared" si="47"/>
        <v>0</v>
      </c>
      <c r="BI161" s="193">
        <f t="shared" si="48"/>
        <v>0</v>
      </c>
      <c r="BJ161" s="19" t="s">
        <v>83</v>
      </c>
      <c r="BK161" s="193">
        <f t="shared" si="49"/>
        <v>0</v>
      </c>
      <c r="BL161" s="19" t="s">
        <v>389</v>
      </c>
      <c r="BM161" s="192" t="s">
        <v>977</v>
      </c>
    </row>
    <row r="162" spans="1:65" s="2" customFormat="1" ht="24.2" customHeight="1">
      <c r="A162" s="36"/>
      <c r="B162" s="37"/>
      <c r="C162" s="181" t="s">
        <v>674</v>
      </c>
      <c r="D162" s="181" t="s">
        <v>384</v>
      </c>
      <c r="E162" s="182" t="s">
        <v>2093</v>
      </c>
      <c r="F162" s="183" t="s">
        <v>2690</v>
      </c>
      <c r="G162" s="184" t="s">
        <v>431</v>
      </c>
      <c r="H162" s="185">
        <v>6</v>
      </c>
      <c r="I162" s="186"/>
      <c r="J162" s="187">
        <f t="shared" si="40"/>
        <v>0</v>
      </c>
      <c r="K162" s="183" t="s">
        <v>1956</v>
      </c>
      <c r="L162" s="41"/>
      <c r="M162" s="188" t="s">
        <v>19</v>
      </c>
      <c r="N162" s="189" t="s">
        <v>47</v>
      </c>
      <c r="O162" s="66"/>
      <c r="P162" s="190">
        <f t="shared" si="41"/>
        <v>0</v>
      </c>
      <c r="Q162" s="190">
        <v>0</v>
      </c>
      <c r="R162" s="190">
        <f t="shared" si="42"/>
        <v>0</v>
      </c>
      <c r="S162" s="190">
        <v>0</v>
      </c>
      <c r="T162" s="191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 t="shared" si="44"/>
        <v>0</v>
      </c>
      <c r="BF162" s="193">
        <f t="shared" si="45"/>
        <v>0</v>
      </c>
      <c r="BG162" s="193">
        <f t="shared" si="46"/>
        <v>0</v>
      </c>
      <c r="BH162" s="193">
        <f t="shared" si="47"/>
        <v>0</v>
      </c>
      <c r="BI162" s="193">
        <f t="shared" si="48"/>
        <v>0</v>
      </c>
      <c r="BJ162" s="19" t="s">
        <v>83</v>
      </c>
      <c r="BK162" s="193">
        <f t="shared" si="49"/>
        <v>0</v>
      </c>
      <c r="BL162" s="19" t="s">
        <v>389</v>
      </c>
      <c r="BM162" s="192" t="s">
        <v>1462</v>
      </c>
    </row>
    <row r="163" spans="1:65" s="12" customFormat="1" ht="25.9" customHeight="1">
      <c r="B163" s="165"/>
      <c r="C163" s="166"/>
      <c r="D163" s="167" t="s">
        <v>75</v>
      </c>
      <c r="E163" s="168" t="s">
        <v>2095</v>
      </c>
      <c r="F163" s="168" t="s">
        <v>2096</v>
      </c>
      <c r="G163" s="166"/>
      <c r="H163" s="166"/>
      <c r="I163" s="169"/>
      <c r="J163" s="170">
        <f>BK163</f>
        <v>0</v>
      </c>
      <c r="K163" s="166"/>
      <c r="L163" s="171"/>
      <c r="M163" s="172"/>
      <c r="N163" s="173"/>
      <c r="O163" s="173"/>
      <c r="P163" s="174">
        <f>SUM(P164:P180)</f>
        <v>0</v>
      </c>
      <c r="Q163" s="173"/>
      <c r="R163" s="174">
        <f>SUM(R164:R180)</f>
        <v>0</v>
      </c>
      <c r="S163" s="173"/>
      <c r="T163" s="175">
        <f>SUM(T164:T180)</f>
        <v>0</v>
      </c>
      <c r="AR163" s="176" t="s">
        <v>83</v>
      </c>
      <c r="AT163" s="177" t="s">
        <v>75</v>
      </c>
      <c r="AU163" s="177" t="s">
        <v>76</v>
      </c>
      <c r="AY163" s="176" t="s">
        <v>381</v>
      </c>
      <c r="BK163" s="178">
        <f>SUM(BK164:BK180)</f>
        <v>0</v>
      </c>
    </row>
    <row r="164" spans="1:65" s="2" customFormat="1" ht="21.75" customHeight="1">
      <c r="A164" s="36"/>
      <c r="B164" s="37"/>
      <c r="C164" s="181" t="s">
        <v>678</v>
      </c>
      <c r="D164" s="181" t="s">
        <v>384</v>
      </c>
      <c r="E164" s="182" t="s">
        <v>2097</v>
      </c>
      <c r="F164" s="183" t="s">
        <v>2098</v>
      </c>
      <c r="G164" s="184" t="s">
        <v>431</v>
      </c>
      <c r="H164" s="185">
        <v>2</v>
      </c>
      <c r="I164" s="186"/>
      <c r="J164" s="187">
        <f t="shared" ref="J164:J180" si="50">ROUND(I164*H164,2)</f>
        <v>0</v>
      </c>
      <c r="K164" s="183" t="s">
        <v>1956</v>
      </c>
      <c r="L164" s="41"/>
      <c r="M164" s="188" t="s">
        <v>19</v>
      </c>
      <c r="N164" s="189" t="s">
        <v>47</v>
      </c>
      <c r="O164" s="66"/>
      <c r="P164" s="190">
        <f t="shared" ref="P164:P180" si="51">O164*H164</f>
        <v>0</v>
      </c>
      <c r="Q164" s="190">
        <v>0</v>
      </c>
      <c r="R164" s="190">
        <f t="shared" ref="R164:R180" si="52">Q164*H164</f>
        <v>0</v>
      </c>
      <c r="S164" s="190">
        <v>0</v>
      </c>
      <c r="T164" s="191">
        <f t="shared" ref="T164:T180" si="5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ref="BE164:BE180" si="54">IF(N164="základní",J164,0)</f>
        <v>0</v>
      </c>
      <c r="BF164" s="193">
        <f t="shared" ref="BF164:BF180" si="55">IF(N164="snížená",J164,0)</f>
        <v>0</v>
      </c>
      <c r="BG164" s="193">
        <f t="shared" ref="BG164:BG180" si="56">IF(N164="zákl. přenesená",J164,0)</f>
        <v>0</v>
      </c>
      <c r="BH164" s="193">
        <f t="shared" ref="BH164:BH180" si="57">IF(N164="sníž. přenesená",J164,0)</f>
        <v>0</v>
      </c>
      <c r="BI164" s="193">
        <f t="shared" ref="BI164:BI180" si="58">IF(N164="nulová",J164,0)</f>
        <v>0</v>
      </c>
      <c r="BJ164" s="19" t="s">
        <v>83</v>
      </c>
      <c r="BK164" s="193">
        <f t="shared" ref="BK164:BK180" si="59">ROUND(I164*H164,2)</f>
        <v>0</v>
      </c>
      <c r="BL164" s="19" t="s">
        <v>389</v>
      </c>
      <c r="BM164" s="192" t="s">
        <v>1463</v>
      </c>
    </row>
    <row r="165" spans="1:65" s="2" customFormat="1" ht="16.5" customHeight="1">
      <c r="A165" s="36"/>
      <c r="B165" s="37"/>
      <c r="C165" s="181" t="s">
        <v>682</v>
      </c>
      <c r="D165" s="181" t="s">
        <v>384</v>
      </c>
      <c r="E165" s="182" t="s">
        <v>2099</v>
      </c>
      <c r="F165" s="183" t="s">
        <v>2100</v>
      </c>
      <c r="G165" s="184" t="s">
        <v>431</v>
      </c>
      <c r="H165" s="185">
        <v>2</v>
      </c>
      <c r="I165" s="186"/>
      <c r="J165" s="187">
        <f t="shared" si="50"/>
        <v>0</v>
      </c>
      <c r="K165" s="183" t="s">
        <v>1956</v>
      </c>
      <c r="L165" s="41"/>
      <c r="M165" s="188" t="s">
        <v>19</v>
      </c>
      <c r="N165" s="189" t="s">
        <v>47</v>
      </c>
      <c r="O165" s="66"/>
      <c r="P165" s="190">
        <f t="shared" si="51"/>
        <v>0</v>
      </c>
      <c r="Q165" s="190">
        <v>0</v>
      </c>
      <c r="R165" s="190">
        <f t="shared" si="52"/>
        <v>0</v>
      </c>
      <c r="S165" s="190">
        <v>0</v>
      </c>
      <c r="T165" s="191">
        <f t="shared" si="5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54"/>
        <v>0</v>
      </c>
      <c r="BF165" s="193">
        <f t="shared" si="55"/>
        <v>0</v>
      </c>
      <c r="BG165" s="193">
        <f t="shared" si="56"/>
        <v>0</v>
      </c>
      <c r="BH165" s="193">
        <f t="shared" si="57"/>
        <v>0</v>
      </c>
      <c r="BI165" s="193">
        <f t="shared" si="58"/>
        <v>0</v>
      </c>
      <c r="BJ165" s="19" t="s">
        <v>83</v>
      </c>
      <c r="BK165" s="193">
        <f t="shared" si="59"/>
        <v>0</v>
      </c>
      <c r="BL165" s="19" t="s">
        <v>389</v>
      </c>
      <c r="BM165" s="192" t="s">
        <v>1466</v>
      </c>
    </row>
    <row r="166" spans="1:65" s="2" customFormat="1" ht="16.5" customHeight="1">
      <c r="A166" s="36"/>
      <c r="B166" s="37"/>
      <c r="C166" s="181" t="s">
        <v>686</v>
      </c>
      <c r="D166" s="181" t="s">
        <v>384</v>
      </c>
      <c r="E166" s="182" t="s">
        <v>2101</v>
      </c>
      <c r="F166" s="183" t="s">
        <v>2102</v>
      </c>
      <c r="G166" s="184" t="s">
        <v>431</v>
      </c>
      <c r="H166" s="185">
        <v>4</v>
      </c>
      <c r="I166" s="186"/>
      <c r="J166" s="187">
        <f t="shared" si="50"/>
        <v>0</v>
      </c>
      <c r="K166" s="183" t="s">
        <v>1956</v>
      </c>
      <c r="L166" s="41"/>
      <c r="M166" s="188" t="s">
        <v>19</v>
      </c>
      <c r="N166" s="189" t="s">
        <v>47</v>
      </c>
      <c r="O166" s="66"/>
      <c r="P166" s="190">
        <f t="shared" si="51"/>
        <v>0</v>
      </c>
      <c r="Q166" s="190">
        <v>0</v>
      </c>
      <c r="R166" s="190">
        <f t="shared" si="52"/>
        <v>0</v>
      </c>
      <c r="S166" s="190">
        <v>0</v>
      </c>
      <c r="T166" s="191">
        <f t="shared" si="5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54"/>
        <v>0</v>
      </c>
      <c r="BF166" s="193">
        <f t="shared" si="55"/>
        <v>0</v>
      </c>
      <c r="BG166" s="193">
        <f t="shared" si="56"/>
        <v>0</v>
      </c>
      <c r="BH166" s="193">
        <f t="shared" si="57"/>
        <v>0</v>
      </c>
      <c r="BI166" s="193">
        <f t="shared" si="58"/>
        <v>0</v>
      </c>
      <c r="BJ166" s="19" t="s">
        <v>83</v>
      </c>
      <c r="BK166" s="193">
        <f t="shared" si="59"/>
        <v>0</v>
      </c>
      <c r="BL166" s="19" t="s">
        <v>389</v>
      </c>
      <c r="BM166" s="192" t="s">
        <v>1467</v>
      </c>
    </row>
    <row r="167" spans="1:65" s="2" customFormat="1" ht="24.2" customHeight="1">
      <c r="A167" s="36"/>
      <c r="B167" s="37"/>
      <c r="C167" s="181" t="s">
        <v>690</v>
      </c>
      <c r="D167" s="181" t="s">
        <v>384</v>
      </c>
      <c r="E167" s="182" t="s">
        <v>2103</v>
      </c>
      <c r="F167" s="183" t="s">
        <v>2104</v>
      </c>
      <c r="G167" s="184" t="s">
        <v>431</v>
      </c>
      <c r="H167" s="185">
        <v>2</v>
      </c>
      <c r="I167" s="186"/>
      <c r="J167" s="187">
        <f t="shared" si="50"/>
        <v>0</v>
      </c>
      <c r="K167" s="183" t="s">
        <v>1956</v>
      </c>
      <c r="L167" s="41"/>
      <c r="M167" s="188" t="s">
        <v>19</v>
      </c>
      <c r="N167" s="189" t="s">
        <v>47</v>
      </c>
      <c r="O167" s="66"/>
      <c r="P167" s="190">
        <f t="shared" si="51"/>
        <v>0</v>
      </c>
      <c r="Q167" s="190">
        <v>0</v>
      </c>
      <c r="R167" s="190">
        <f t="shared" si="52"/>
        <v>0</v>
      </c>
      <c r="S167" s="190">
        <v>0</v>
      </c>
      <c r="T167" s="191">
        <f t="shared" si="5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54"/>
        <v>0</v>
      </c>
      <c r="BF167" s="193">
        <f t="shared" si="55"/>
        <v>0</v>
      </c>
      <c r="BG167" s="193">
        <f t="shared" si="56"/>
        <v>0</v>
      </c>
      <c r="BH167" s="193">
        <f t="shared" si="57"/>
        <v>0</v>
      </c>
      <c r="BI167" s="193">
        <f t="shared" si="58"/>
        <v>0</v>
      </c>
      <c r="BJ167" s="19" t="s">
        <v>83</v>
      </c>
      <c r="BK167" s="193">
        <f t="shared" si="59"/>
        <v>0</v>
      </c>
      <c r="BL167" s="19" t="s">
        <v>389</v>
      </c>
      <c r="BM167" s="192" t="s">
        <v>1468</v>
      </c>
    </row>
    <row r="168" spans="1:65" s="2" customFormat="1" ht="16.5" customHeight="1">
      <c r="A168" s="36"/>
      <c r="B168" s="37"/>
      <c r="C168" s="181" t="s">
        <v>696</v>
      </c>
      <c r="D168" s="181" t="s">
        <v>384</v>
      </c>
      <c r="E168" s="182" t="s">
        <v>2105</v>
      </c>
      <c r="F168" s="183" t="s">
        <v>2106</v>
      </c>
      <c r="G168" s="184" t="s">
        <v>431</v>
      </c>
      <c r="H168" s="185">
        <v>2</v>
      </c>
      <c r="I168" s="186"/>
      <c r="J168" s="187">
        <f t="shared" si="50"/>
        <v>0</v>
      </c>
      <c r="K168" s="183" t="s">
        <v>1956</v>
      </c>
      <c r="L168" s="41"/>
      <c r="M168" s="188" t="s">
        <v>19</v>
      </c>
      <c r="N168" s="189" t="s">
        <v>47</v>
      </c>
      <c r="O168" s="66"/>
      <c r="P168" s="190">
        <f t="shared" si="51"/>
        <v>0</v>
      </c>
      <c r="Q168" s="190">
        <v>0</v>
      </c>
      <c r="R168" s="190">
        <f t="shared" si="52"/>
        <v>0</v>
      </c>
      <c r="S168" s="190">
        <v>0</v>
      </c>
      <c r="T168" s="191">
        <f t="shared" si="5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54"/>
        <v>0</v>
      </c>
      <c r="BF168" s="193">
        <f t="shared" si="55"/>
        <v>0</v>
      </c>
      <c r="BG168" s="193">
        <f t="shared" si="56"/>
        <v>0</v>
      </c>
      <c r="BH168" s="193">
        <f t="shared" si="57"/>
        <v>0</v>
      </c>
      <c r="BI168" s="193">
        <f t="shared" si="58"/>
        <v>0</v>
      </c>
      <c r="BJ168" s="19" t="s">
        <v>83</v>
      </c>
      <c r="BK168" s="193">
        <f t="shared" si="59"/>
        <v>0</v>
      </c>
      <c r="BL168" s="19" t="s">
        <v>389</v>
      </c>
      <c r="BM168" s="192" t="s">
        <v>1471</v>
      </c>
    </row>
    <row r="169" spans="1:65" s="2" customFormat="1" ht="24.2" customHeight="1">
      <c r="A169" s="36"/>
      <c r="B169" s="37"/>
      <c r="C169" s="181" t="s">
        <v>701</v>
      </c>
      <c r="D169" s="181" t="s">
        <v>384</v>
      </c>
      <c r="E169" s="182" t="s">
        <v>2107</v>
      </c>
      <c r="F169" s="183" t="s">
        <v>2108</v>
      </c>
      <c r="G169" s="184" t="s">
        <v>431</v>
      </c>
      <c r="H169" s="185">
        <v>2</v>
      </c>
      <c r="I169" s="186"/>
      <c r="J169" s="187">
        <f t="shared" si="50"/>
        <v>0</v>
      </c>
      <c r="K169" s="183" t="s">
        <v>1956</v>
      </c>
      <c r="L169" s="41"/>
      <c r="M169" s="188" t="s">
        <v>19</v>
      </c>
      <c r="N169" s="189" t="s">
        <v>47</v>
      </c>
      <c r="O169" s="66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19" t="s">
        <v>83</v>
      </c>
      <c r="BK169" s="193">
        <f t="shared" si="59"/>
        <v>0</v>
      </c>
      <c r="BL169" s="19" t="s">
        <v>389</v>
      </c>
      <c r="BM169" s="192" t="s">
        <v>1479</v>
      </c>
    </row>
    <row r="170" spans="1:65" s="2" customFormat="1" ht="21.75" customHeight="1">
      <c r="A170" s="36"/>
      <c r="B170" s="37"/>
      <c r="C170" s="181" t="s">
        <v>705</v>
      </c>
      <c r="D170" s="181" t="s">
        <v>384</v>
      </c>
      <c r="E170" s="182" t="s">
        <v>2109</v>
      </c>
      <c r="F170" s="183" t="s">
        <v>2110</v>
      </c>
      <c r="G170" s="184" t="s">
        <v>431</v>
      </c>
      <c r="H170" s="185">
        <v>2</v>
      </c>
      <c r="I170" s="186"/>
      <c r="J170" s="187">
        <f t="shared" si="50"/>
        <v>0</v>
      </c>
      <c r="K170" s="183" t="s">
        <v>1956</v>
      </c>
      <c r="L170" s="41"/>
      <c r="M170" s="188" t="s">
        <v>19</v>
      </c>
      <c r="N170" s="189" t="s">
        <v>47</v>
      </c>
      <c r="O170" s="66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19" t="s">
        <v>83</v>
      </c>
      <c r="BK170" s="193">
        <f t="shared" si="59"/>
        <v>0</v>
      </c>
      <c r="BL170" s="19" t="s">
        <v>389</v>
      </c>
      <c r="BM170" s="192" t="s">
        <v>1480</v>
      </c>
    </row>
    <row r="171" spans="1:65" s="2" customFormat="1" ht="24.2" customHeight="1">
      <c r="A171" s="36"/>
      <c r="B171" s="37"/>
      <c r="C171" s="181" t="s">
        <v>710</v>
      </c>
      <c r="D171" s="181" t="s">
        <v>384</v>
      </c>
      <c r="E171" s="182" t="s">
        <v>2111</v>
      </c>
      <c r="F171" s="183" t="s">
        <v>2112</v>
      </c>
      <c r="G171" s="184" t="s">
        <v>431</v>
      </c>
      <c r="H171" s="185">
        <v>2</v>
      </c>
      <c r="I171" s="186"/>
      <c r="J171" s="187">
        <f t="shared" si="50"/>
        <v>0</v>
      </c>
      <c r="K171" s="183" t="s">
        <v>1956</v>
      </c>
      <c r="L171" s="41"/>
      <c r="M171" s="188" t="s">
        <v>19</v>
      </c>
      <c r="N171" s="189" t="s">
        <v>47</v>
      </c>
      <c r="O171" s="66"/>
      <c r="P171" s="190">
        <f t="shared" si="51"/>
        <v>0</v>
      </c>
      <c r="Q171" s="190">
        <v>0</v>
      </c>
      <c r="R171" s="190">
        <f t="shared" si="52"/>
        <v>0</v>
      </c>
      <c r="S171" s="190">
        <v>0</v>
      </c>
      <c r="T171" s="191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54"/>
        <v>0</v>
      </c>
      <c r="BF171" s="193">
        <f t="shared" si="55"/>
        <v>0</v>
      </c>
      <c r="BG171" s="193">
        <f t="shared" si="56"/>
        <v>0</v>
      </c>
      <c r="BH171" s="193">
        <f t="shared" si="57"/>
        <v>0</v>
      </c>
      <c r="BI171" s="193">
        <f t="shared" si="58"/>
        <v>0</v>
      </c>
      <c r="BJ171" s="19" t="s">
        <v>83</v>
      </c>
      <c r="BK171" s="193">
        <f t="shared" si="59"/>
        <v>0</v>
      </c>
      <c r="BL171" s="19" t="s">
        <v>389</v>
      </c>
      <c r="BM171" s="192" t="s">
        <v>1492</v>
      </c>
    </row>
    <row r="172" spans="1:65" s="2" customFormat="1" ht="24.2" customHeight="1">
      <c r="A172" s="36"/>
      <c r="B172" s="37"/>
      <c r="C172" s="181" t="s">
        <v>716</v>
      </c>
      <c r="D172" s="181" t="s">
        <v>384</v>
      </c>
      <c r="E172" s="182" t="s">
        <v>2113</v>
      </c>
      <c r="F172" s="183" t="s">
        <v>2114</v>
      </c>
      <c r="G172" s="184" t="s">
        <v>431</v>
      </c>
      <c r="H172" s="185">
        <v>30</v>
      </c>
      <c r="I172" s="186"/>
      <c r="J172" s="187">
        <f t="shared" si="50"/>
        <v>0</v>
      </c>
      <c r="K172" s="183" t="s">
        <v>1956</v>
      </c>
      <c r="L172" s="41"/>
      <c r="M172" s="188" t="s">
        <v>19</v>
      </c>
      <c r="N172" s="189" t="s">
        <v>47</v>
      </c>
      <c r="O172" s="66"/>
      <c r="P172" s="190">
        <f t="shared" si="51"/>
        <v>0</v>
      </c>
      <c r="Q172" s="190">
        <v>0</v>
      </c>
      <c r="R172" s="190">
        <f t="shared" si="52"/>
        <v>0</v>
      </c>
      <c r="S172" s="190">
        <v>0</v>
      </c>
      <c r="T172" s="191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54"/>
        <v>0</v>
      </c>
      <c r="BF172" s="193">
        <f t="shared" si="55"/>
        <v>0</v>
      </c>
      <c r="BG172" s="193">
        <f t="shared" si="56"/>
        <v>0</v>
      </c>
      <c r="BH172" s="193">
        <f t="shared" si="57"/>
        <v>0</v>
      </c>
      <c r="BI172" s="193">
        <f t="shared" si="58"/>
        <v>0</v>
      </c>
      <c r="BJ172" s="19" t="s">
        <v>83</v>
      </c>
      <c r="BK172" s="193">
        <f t="shared" si="59"/>
        <v>0</v>
      </c>
      <c r="BL172" s="19" t="s">
        <v>389</v>
      </c>
      <c r="BM172" s="192" t="s">
        <v>1496</v>
      </c>
    </row>
    <row r="173" spans="1:65" s="2" customFormat="1" ht="24.2" customHeight="1">
      <c r="A173" s="36"/>
      <c r="B173" s="37"/>
      <c r="C173" s="181" t="s">
        <v>722</v>
      </c>
      <c r="D173" s="181" t="s">
        <v>384</v>
      </c>
      <c r="E173" s="182" t="s">
        <v>2115</v>
      </c>
      <c r="F173" s="183" t="s">
        <v>2116</v>
      </c>
      <c r="G173" s="184" t="s">
        <v>431</v>
      </c>
      <c r="H173" s="185">
        <v>1</v>
      </c>
      <c r="I173" s="186"/>
      <c r="J173" s="187">
        <f t="shared" si="50"/>
        <v>0</v>
      </c>
      <c r="K173" s="183" t="s">
        <v>1956</v>
      </c>
      <c r="L173" s="41"/>
      <c r="M173" s="188" t="s">
        <v>19</v>
      </c>
      <c r="N173" s="189" t="s">
        <v>47</v>
      </c>
      <c r="O173" s="66"/>
      <c r="P173" s="190">
        <f t="shared" si="51"/>
        <v>0</v>
      </c>
      <c r="Q173" s="190">
        <v>0</v>
      </c>
      <c r="R173" s="190">
        <f t="shared" si="52"/>
        <v>0</v>
      </c>
      <c r="S173" s="190">
        <v>0</v>
      </c>
      <c r="T173" s="191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54"/>
        <v>0</v>
      </c>
      <c r="BF173" s="193">
        <f t="shared" si="55"/>
        <v>0</v>
      </c>
      <c r="BG173" s="193">
        <f t="shared" si="56"/>
        <v>0</v>
      </c>
      <c r="BH173" s="193">
        <f t="shared" si="57"/>
        <v>0</v>
      </c>
      <c r="BI173" s="193">
        <f t="shared" si="58"/>
        <v>0</v>
      </c>
      <c r="BJ173" s="19" t="s">
        <v>83</v>
      </c>
      <c r="BK173" s="193">
        <f t="shared" si="59"/>
        <v>0</v>
      </c>
      <c r="BL173" s="19" t="s">
        <v>389</v>
      </c>
      <c r="BM173" s="192" t="s">
        <v>1499</v>
      </c>
    </row>
    <row r="174" spans="1:65" s="2" customFormat="1" ht="24.2" customHeight="1">
      <c r="A174" s="36"/>
      <c r="B174" s="37"/>
      <c r="C174" s="181" t="s">
        <v>726</v>
      </c>
      <c r="D174" s="181" t="s">
        <v>384</v>
      </c>
      <c r="E174" s="182" t="s">
        <v>2691</v>
      </c>
      <c r="F174" s="183" t="s">
        <v>2692</v>
      </c>
      <c r="G174" s="184" t="s">
        <v>431</v>
      </c>
      <c r="H174" s="185">
        <v>2</v>
      </c>
      <c r="I174" s="186"/>
      <c r="J174" s="187">
        <f t="shared" si="50"/>
        <v>0</v>
      </c>
      <c r="K174" s="183" t="s">
        <v>1956</v>
      </c>
      <c r="L174" s="41"/>
      <c r="M174" s="188" t="s">
        <v>19</v>
      </c>
      <c r="N174" s="189" t="s">
        <v>47</v>
      </c>
      <c r="O174" s="66"/>
      <c r="P174" s="190">
        <f t="shared" si="51"/>
        <v>0</v>
      </c>
      <c r="Q174" s="190">
        <v>0</v>
      </c>
      <c r="R174" s="190">
        <f t="shared" si="52"/>
        <v>0</v>
      </c>
      <c r="S174" s="190">
        <v>0</v>
      </c>
      <c r="T174" s="191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54"/>
        <v>0</v>
      </c>
      <c r="BF174" s="193">
        <f t="shared" si="55"/>
        <v>0</v>
      </c>
      <c r="BG174" s="193">
        <f t="shared" si="56"/>
        <v>0</v>
      </c>
      <c r="BH174" s="193">
        <f t="shared" si="57"/>
        <v>0</v>
      </c>
      <c r="BI174" s="193">
        <f t="shared" si="58"/>
        <v>0</v>
      </c>
      <c r="BJ174" s="19" t="s">
        <v>83</v>
      </c>
      <c r="BK174" s="193">
        <f t="shared" si="59"/>
        <v>0</v>
      </c>
      <c r="BL174" s="19" t="s">
        <v>389</v>
      </c>
      <c r="BM174" s="192" t="s">
        <v>1502</v>
      </c>
    </row>
    <row r="175" spans="1:65" s="2" customFormat="1" ht="16.5" customHeight="1">
      <c r="A175" s="36"/>
      <c r="B175" s="37"/>
      <c r="C175" s="181" t="s">
        <v>730</v>
      </c>
      <c r="D175" s="181" t="s">
        <v>384</v>
      </c>
      <c r="E175" s="182" t="s">
        <v>2117</v>
      </c>
      <c r="F175" s="183" t="s">
        <v>2118</v>
      </c>
      <c r="G175" s="184" t="s">
        <v>431</v>
      </c>
      <c r="H175" s="185">
        <v>1</v>
      </c>
      <c r="I175" s="186"/>
      <c r="J175" s="187">
        <f t="shared" si="50"/>
        <v>0</v>
      </c>
      <c r="K175" s="183" t="s">
        <v>1956</v>
      </c>
      <c r="L175" s="41"/>
      <c r="M175" s="188" t="s">
        <v>19</v>
      </c>
      <c r="N175" s="189" t="s">
        <v>47</v>
      </c>
      <c r="O175" s="66"/>
      <c r="P175" s="190">
        <f t="shared" si="51"/>
        <v>0</v>
      </c>
      <c r="Q175" s="190">
        <v>0</v>
      </c>
      <c r="R175" s="190">
        <f t="shared" si="52"/>
        <v>0</v>
      </c>
      <c r="S175" s="190">
        <v>0</v>
      </c>
      <c r="T175" s="191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 t="shared" si="54"/>
        <v>0</v>
      </c>
      <c r="BF175" s="193">
        <f t="shared" si="55"/>
        <v>0</v>
      </c>
      <c r="BG175" s="193">
        <f t="shared" si="56"/>
        <v>0</v>
      </c>
      <c r="BH175" s="193">
        <f t="shared" si="57"/>
        <v>0</v>
      </c>
      <c r="BI175" s="193">
        <f t="shared" si="58"/>
        <v>0</v>
      </c>
      <c r="BJ175" s="19" t="s">
        <v>83</v>
      </c>
      <c r="BK175" s="193">
        <f t="shared" si="59"/>
        <v>0</v>
      </c>
      <c r="BL175" s="19" t="s">
        <v>389</v>
      </c>
      <c r="BM175" s="192" t="s">
        <v>1505</v>
      </c>
    </row>
    <row r="176" spans="1:65" s="2" customFormat="1" ht="16.5" customHeight="1">
      <c r="A176" s="36"/>
      <c r="B176" s="37"/>
      <c r="C176" s="181" t="s">
        <v>734</v>
      </c>
      <c r="D176" s="181" t="s">
        <v>384</v>
      </c>
      <c r="E176" s="182" t="s">
        <v>2119</v>
      </c>
      <c r="F176" s="183" t="s">
        <v>2120</v>
      </c>
      <c r="G176" s="184" t="s">
        <v>422</v>
      </c>
      <c r="H176" s="185">
        <v>200</v>
      </c>
      <c r="I176" s="186"/>
      <c r="J176" s="187">
        <f t="shared" si="50"/>
        <v>0</v>
      </c>
      <c r="K176" s="183" t="s">
        <v>1297</v>
      </c>
      <c r="L176" s="41"/>
      <c r="M176" s="188" t="s">
        <v>19</v>
      </c>
      <c r="N176" s="189" t="s">
        <v>47</v>
      </c>
      <c r="O176" s="66"/>
      <c r="P176" s="190">
        <f t="shared" si="51"/>
        <v>0</v>
      </c>
      <c r="Q176" s="190">
        <v>0</v>
      </c>
      <c r="R176" s="190">
        <f t="shared" si="52"/>
        <v>0</v>
      </c>
      <c r="S176" s="190">
        <v>0</v>
      </c>
      <c r="T176" s="191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si="54"/>
        <v>0</v>
      </c>
      <c r="BF176" s="193">
        <f t="shared" si="55"/>
        <v>0</v>
      </c>
      <c r="BG176" s="193">
        <f t="shared" si="56"/>
        <v>0</v>
      </c>
      <c r="BH176" s="193">
        <f t="shared" si="57"/>
        <v>0</v>
      </c>
      <c r="BI176" s="193">
        <f t="shared" si="58"/>
        <v>0</v>
      </c>
      <c r="BJ176" s="19" t="s">
        <v>83</v>
      </c>
      <c r="BK176" s="193">
        <f t="shared" si="59"/>
        <v>0</v>
      </c>
      <c r="BL176" s="19" t="s">
        <v>389</v>
      </c>
      <c r="BM176" s="192" t="s">
        <v>1509</v>
      </c>
    </row>
    <row r="177" spans="1:65" s="2" customFormat="1" ht="21.75" customHeight="1">
      <c r="A177" s="36"/>
      <c r="B177" s="37"/>
      <c r="C177" s="181" t="s">
        <v>740</v>
      </c>
      <c r="D177" s="181" t="s">
        <v>384</v>
      </c>
      <c r="E177" s="182" t="s">
        <v>2356</v>
      </c>
      <c r="F177" s="183" t="s">
        <v>2357</v>
      </c>
      <c r="G177" s="184" t="s">
        <v>422</v>
      </c>
      <c r="H177" s="185">
        <v>200</v>
      </c>
      <c r="I177" s="186"/>
      <c r="J177" s="187">
        <f t="shared" si="50"/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 t="shared" si="51"/>
        <v>0</v>
      </c>
      <c r="Q177" s="190">
        <v>0</v>
      </c>
      <c r="R177" s="190">
        <f t="shared" si="52"/>
        <v>0</v>
      </c>
      <c r="S177" s="190">
        <v>0</v>
      </c>
      <c r="T177" s="191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54"/>
        <v>0</v>
      </c>
      <c r="BF177" s="193">
        <f t="shared" si="55"/>
        <v>0</v>
      </c>
      <c r="BG177" s="193">
        <f t="shared" si="56"/>
        <v>0</v>
      </c>
      <c r="BH177" s="193">
        <f t="shared" si="57"/>
        <v>0</v>
      </c>
      <c r="BI177" s="193">
        <f t="shared" si="58"/>
        <v>0</v>
      </c>
      <c r="BJ177" s="19" t="s">
        <v>83</v>
      </c>
      <c r="BK177" s="193">
        <f t="shared" si="59"/>
        <v>0</v>
      </c>
      <c r="BL177" s="19" t="s">
        <v>389</v>
      </c>
      <c r="BM177" s="192" t="s">
        <v>1512</v>
      </c>
    </row>
    <row r="178" spans="1:65" s="2" customFormat="1" ht="16.5" customHeight="1">
      <c r="A178" s="36"/>
      <c r="B178" s="37"/>
      <c r="C178" s="181" t="s">
        <v>745</v>
      </c>
      <c r="D178" s="181" t="s">
        <v>384</v>
      </c>
      <c r="E178" s="182" t="s">
        <v>2973</v>
      </c>
      <c r="F178" s="183" t="s">
        <v>2124</v>
      </c>
      <c r="G178" s="184" t="s">
        <v>431</v>
      </c>
      <c r="H178" s="185">
        <v>8</v>
      </c>
      <c r="I178" s="186"/>
      <c r="J178" s="187">
        <f t="shared" si="50"/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 t="shared" si="51"/>
        <v>0</v>
      </c>
      <c r="Q178" s="190">
        <v>0</v>
      </c>
      <c r="R178" s="190">
        <f t="shared" si="52"/>
        <v>0</v>
      </c>
      <c r="S178" s="190">
        <v>0</v>
      </c>
      <c r="T178" s="191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54"/>
        <v>0</v>
      </c>
      <c r="BF178" s="193">
        <f t="shared" si="55"/>
        <v>0</v>
      </c>
      <c r="BG178" s="193">
        <f t="shared" si="56"/>
        <v>0</v>
      </c>
      <c r="BH178" s="193">
        <f t="shared" si="57"/>
        <v>0</v>
      </c>
      <c r="BI178" s="193">
        <f t="shared" si="58"/>
        <v>0</v>
      </c>
      <c r="BJ178" s="19" t="s">
        <v>83</v>
      </c>
      <c r="BK178" s="193">
        <f t="shared" si="59"/>
        <v>0</v>
      </c>
      <c r="BL178" s="19" t="s">
        <v>389</v>
      </c>
      <c r="BM178" s="192" t="s">
        <v>1515</v>
      </c>
    </row>
    <row r="179" spans="1:65" s="2" customFormat="1" ht="16.5" customHeight="1">
      <c r="A179" s="36"/>
      <c r="B179" s="37"/>
      <c r="C179" s="181" t="s">
        <v>751</v>
      </c>
      <c r="D179" s="181" t="s">
        <v>384</v>
      </c>
      <c r="E179" s="182" t="s">
        <v>2125</v>
      </c>
      <c r="F179" s="183" t="s">
        <v>2126</v>
      </c>
      <c r="G179" s="184" t="s">
        <v>422</v>
      </c>
      <c r="H179" s="185">
        <v>290</v>
      </c>
      <c r="I179" s="186"/>
      <c r="J179" s="187">
        <f t="shared" si="50"/>
        <v>0</v>
      </c>
      <c r="K179" s="183" t="s">
        <v>1297</v>
      </c>
      <c r="L179" s="41"/>
      <c r="M179" s="188" t="s">
        <v>19</v>
      </c>
      <c r="N179" s="189" t="s">
        <v>47</v>
      </c>
      <c r="O179" s="66"/>
      <c r="P179" s="190">
        <f t="shared" si="51"/>
        <v>0</v>
      </c>
      <c r="Q179" s="190">
        <v>0</v>
      </c>
      <c r="R179" s="190">
        <f t="shared" si="52"/>
        <v>0</v>
      </c>
      <c r="S179" s="190">
        <v>0</v>
      </c>
      <c r="T179" s="191">
        <f t="shared" si="5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 t="shared" si="54"/>
        <v>0</v>
      </c>
      <c r="BF179" s="193">
        <f t="shared" si="55"/>
        <v>0</v>
      </c>
      <c r="BG179" s="193">
        <f t="shared" si="56"/>
        <v>0</v>
      </c>
      <c r="BH179" s="193">
        <f t="shared" si="57"/>
        <v>0</v>
      </c>
      <c r="BI179" s="193">
        <f t="shared" si="58"/>
        <v>0</v>
      </c>
      <c r="BJ179" s="19" t="s">
        <v>83</v>
      </c>
      <c r="BK179" s="193">
        <f t="shared" si="59"/>
        <v>0</v>
      </c>
      <c r="BL179" s="19" t="s">
        <v>389</v>
      </c>
      <c r="BM179" s="192" t="s">
        <v>1518</v>
      </c>
    </row>
    <row r="180" spans="1:65" s="2" customFormat="1" ht="78" customHeight="1">
      <c r="A180" s="36"/>
      <c r="B180" s="37"/>
      <c r="C180" s="181" t="s">
        <v>756</v>
      </c>
      <c r="D180" s="181" t="s">
        <v>384</v>
      </c>
      <c r="E180" s="182" t="s">
        <v>2127</v>
      </c>
      <c r="F180" s="183" t="s">
        <v>2128</v>
      </c>
      <c r="G180" s="184" t="s">
        <v>422</v>
      </c>
      <c r="H180" s="185">
        <v>290</v>
      </c>
      <c r="I180" s="186"/>
      <c r="J180" s="187">
        <f t="shared" si="50"/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 t="shared" si="51"/>
        <v>0</v>
      </c>
      <c r="Q180" s="190">
        <v>0</v>
      </c>
      <c r="R180" s="190">
        <f t="shared" si="52"/>
        <v>0</v>
      </c>
      <c r="S180" s="190">
        <v>0</v>
      </c>
      <c r="T180" s="191">
        <f t="shared" si="5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 t="shared" si="54"/>
        <v>0</v>
      </c>
      <c r="BF180" s="193">
        <f t="shared" si="55"/>
        <v>0</v>
      </c>
      <c r="BG180" s="193">
        <f t="shared" si="56"/>
        <v>0</v>
      </c>
      <c r="BH180" s="193">
        <f t="shared" si="57"/>
        <v>0</v>
      </c>
      <c r="BI180" s="193">
        <f t="shared" si="58"/>
        <v>0</v>
      </c>
      <c r="BJ180" s="19" t="s">
        <v>83</v>
      </c>
      <c r="BK180" s="193">
        <f t="shared" si="59"/>
        <v>0</v>
      </c>
      <c r="BL180" s="19" t="s">
        <v>389</v>
      </c>
      <c r="BM180" s="192" t="s">
        <v>1522</v>
      </c>
    </row>
    <row r="181" spans="1:65" s="12" customFormat="1" ht="25.9" customHeight="1">
      <c r="B181" s="165"/>
      <c r="C181" s="166"/>
      <c r="D181" s="167" t="s">
        <v>75</v>
      </c>
      <c r="E181" s="168" t="s">
        <v>2129</v>
      </c>
      <c r="F181" s="168" t="s">
        <v>2130</v>
      </c>
      <c r="G181" s="166"/>
      <c r="H181" s="166"/>
      <c r="I181" s="169"/>
      <c r="J181" s="170">
        <f>BK181</f>
        <v>0</v>
      </c>
      <c r="K181" s="166"/>
      <c r="L181" s="171"/>
      <c r="M181" s="172"/>
      <c r="N181" s="173"/>
      <c r="O181" s="173"/>
      <c r="P181" s="174">
        <f>SUM(P182:P194)</f>
        <v>0</v>
      </c>
      <c r="Q181" s="173"/>
      <c r="R181" s="174">
        <f>SUM(R182:R194)</f>
        <v>0</v>
      </c>
      <c r="S181" s="173"/>
      <c r="T181" s="175">
        <f>SUM(T182:T194)</f>
        <v>0</v>
      </c>
      <c r="AR181" s="176" t="s">
        <v>83</v>
      </c>
      <c r="AT181" s="177" t="s">
        <v>75</v>
      </c>
      <c r="AU181" s="177" t="s">
        <v>76</v>
      </c>
      <c r="AY181" s="176" t="s">
        <v>381</v>
      </c>
      <c r="BK181" s="178">
        <f>SUM(BK182:BK194)</f>
        <v>0</v>
      </c>
    </row>
    <row r="182" spans="1:65" s="2" customFormat="1" ht="16.5" customHeight="1">
      <c r="A182" s="36"/>
      <c r="B182" s="37"/>
      <c r="C182" s="181" t="s">
        <v>762</v>
      </c>
      <c r="D182" s="181" t="s">
        <v>384</v>
      </c>
      <c r="E182" s="182" t="s">
        <v>2131</v>
      </c>
      <c r="F182" s="183" t="s">
        <v>2132</v>
      </c>
      <c r="G182" s="184" t="s">
        <v>431</v>
      </c>
      <c r="H182" s="185">
        <v>36</v>
      </c>
      <c r="I182" s="186"/>
      <c r="J182" s="187">
        <f>ROUND(I182*H182,2)</f>
        <v>0</v>
      </c>
      <c r="K182" s="183" t="s">
        <v>1297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1526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2974</v>
      </c>
      <c r="G183" s="206"/>
      <c r="H183" s="209">
        <v>36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83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5" customFormat="1">
      <c r="B184" s="216"/>
      <c r="C184" s="217"/>
      <c r="D184" s="196" t="s">
        <v>391</v>
      </c>
      <c r="E184" s="218" t="s">
        <v>19</v>
      </c>
      <c r="F184" s="219" t="s">
        <v>394</v>
      </c>
      <c r="G184" s="217"/>
      <c r="H184" s="220">
        <v>36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391</v>
      </c>
      <c r="AU184" s="226" t="s">
        <v>83</v>
      </c>
      <c r="AV184" s="15" t="s">
        <v>389</v>
      </c>
      <c r="AW184" s="15" t="s">
        <v>37</v>
      </c>
      <c r="AX184" s="15" t="s">
        <v>83</v>
      </c>
      <c r="AY184" s="226" t="s">
        <v>381</v>
      </c>
    </row>
    <row r="185" spans="1:65" s="2" customFormat="1" ht="24.2" customHeight="1">
      <c r="A185" s="36"/>
      <c r="B185" s="37"/>
      <c r="C185" s="181" t="s">
        <v>768</v>
      </c>
      <c r="D185" s="181" t="s">
        <v>384</v>
      </c>
      <c r="E185" s="182" t="s">
        <v>2134</v>
      </c>
      <c r="F185" s="183" t="s">
        <v>2135</v>
      </c>
      <c r="G185" s="184" t="s">
        <v>431</v>
      </c>
      <c r="H185" s="185">
        <v>1</v>
      </c>
      <c r="I185" s="186"/>
      <c r="J185" s="187">
        <f t="shared" ref="J185:J194" si="60">ROUND(I185*H185,2)</f>
        <v>0</v>
      </c>
      <c r="K185" s="183" t="s">
        <v>1956</v>
      </c>
      <c r="L185" s="41"/>
      <c r="M185" s="188" t="s">
        <v>19</v>
      </c>
      <c r="N185" s="189" t="s">
        <v>47</v>
      </c>
      <c r="O185" s="66"/>
      <c r="P185" s="190">
        <f t="shared" ref="P185:P194" si="61">O185*H185</f>
        <v>0</v>
      </c>
      <c r="Q185" s="190">
        <v>0</v>
      </c>
      <c r="R185" s="190">
        <f t="shared" ref="R185:R194" si="62">Q185*H185</f>
        <v>0</v>
      </c>
      <c r="S185" s="190">
        <v>0</v>
      </c>
      <c r="T185" s="191">
        <f t="shared" ref="T185:T194" si="63"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 t="shared" ref="BE185:BE194" si="64">IF(N185="základní",J185,0)</f>
        <v>0</v>
      </c>
      <c r="BF185" s="193">
        <f t="shared" ref="BF185:BF194" si="65">IF(N185="snížená",J185,0)</f>
        <v>0</v>
      </c>
      <c r="BG185" s="193">
        <f t="shared" ref="BG185:BG194" si="66">IF(N185="zákl. přenesená",J185,0)</f>
        <v>0</v>
      </c>
      <c r="BH185" s="193">
        <f t="shared" ref="BH185:BH194" si="67">IF(N185="sníž. přenesená",J185,0)</f>
        <v>0</v>
      </c>
      <c r="BI185" s="193">
        <f t="shared" ref="BI185:BI194" si="68">IF(N185="nulová",J185,0)</f>
        <v>0</v>
      </c>
      <c r="BJ185" s="19" t="s">
        <v>83</v>
      </c>
      <c r="BK185" s="193">
        <f t="shared" ref="BK185:BK194" si="69">ROUND(I185*H185,2)</f>
        <v>0</v>
      </c>
      <c r="BL185" s="19" t="s">
        <v>389</v>
      </c>
      <c r="BM185" s="192" t="s">
        <v>1529</v>
      </c>
    </row>
    <row r="186" spans="1:65" s="2" customFormat="1" ht="24.2" customHeight="1">
      <c r="A186" s="36"/>
      <c r="B186" s="37"/>
      <c r="C186" s="181" t="s">
        <v>773</v>
      </c>
      <c r="D186" s="181" t="s">
        <v>384</v>
      </c>
      <c r="E186" s="182" t="s">
        <v>2136</v>
      </c>
      <c r="F186" s="183" t="s">
        <v>2137</v>
      </c>
      <c r="G186" s="184" t="s">
        <v>431</v>
      </c>
      <c r="H186" s="185">
        <v>6</v>
      </c>
      <c r="I186" s="186"/>
      <c r="J186" s="187">
        <f t="shared" si="60"/>
        <v>0</v>
      </c>
      <c r="K186" s="183" t="s">
        <v>1956</v>
      </c>
      <c r="L186" s="41"/>
      <c r="M186" s="188" t="s">
        <v>19</v>
      </c>
      <c r="N186" s="189" t="s">
        <v>47</v>
      </c>
      <c r="O186" s="66"/>
      <c r="P186" s="190">
        <f t="shared" si="61"/>
        <v>0</v>
      </c>
      <c r="Q186" s="190">
        <v>0</v>
      </c>
      <c r="R186" s="190">
        <f t="shared" si="62"/>
        <v>0</v>
      </c>
      <c r="S186" s="190">
        <v>0</v>
      </c>
      <c r="T186" s="191">
        <f t="shared" si="6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389</v>
      </c>
      <c r="AT186" s="192" t="s">
        <v>384</v>
      </c>
      <c r="AU186" s="192" t="s">
        <v>83</v>
      </c>
      <c r="AY186" s="19" t="s">
        <v>381</v>
      </c>
      <c r="BE186" s="193">
        <f t="shared" si="64"/>
        <v>0</v>
      </c>
      <c r="BF186" s="193">
        <f t="shared" si="65"/>
        <v>0</v>
      </c>
      <c r="BG186" s="193">
        <f t="shared" si="66"/>
        <v>0</v>
      </c>
      <c r="BH186" s="193">
        <f t="shared" si="67"/>
        <v>0</v>
      </c>
      <c r="BI186" s="193">
        <f t="shared" si="68"/>
        <v>0</v>
      </c>
      <c r="BJ186" s="19" t="s">
        <v>83</v>
      </c>
      <c r="BK186" s="193">
        <f t="shared" si="69"/>
        <v>0</v>
      </c>
      <c r="BL186" s="19" t="s">
        <v>389</v>
      </c>
      <c r="BM186" s="192" t="s">
        <v>1532</v>
      </c>
    </row>
    <row r="187" spans="1:65" s="2" customFormat="1" ht="24.2" customHeight="1">
      <c r="A187" s="36"/>
      <c r="B187" s="37"/>
      <c r="C187" s="181" t="s">
        <v>781</v>
      </c>
      <c r="D187" s="181" t="s">
        <v>384</v>
      </c>
      <c r="E187" s="182" t="s">
        <v>2142</v>
      </c>
      <c r="F187" s="183" t="s">
        <v>2143</v>
      </c>
      <c r="G187" s="184" t="s">
        <v>431</v>
      </c>
      <c r="H187" s="185">
        <v>10</v>
      </c>
      <c r="I187" s="186"/>
      <c r="J187" s="187">
        <f t="shared" si="60"/>
        <v>0</v>
      </c>
      <c r="K187" s="183" t="s">
        <v>1956</v>
      </c>
      <c r="L187" s="41"/>
      <c r="M187" s="188" t="s">
        <v>19</v>
      </c>
      <c r="N187" s="189" t="s">
        <v>47</v>
      </c>
      <c r="O187" s="66"/>
      <c r="P187" s="190">
        <f t="shared" si="61"/>
        <v>0</v>
      </c>
      <c r="Q187" s="190">
        <v>0</v>
      </c>
      <c r="R187" s="190">
        <f t="shared" si="62"/>
        <v>0</v>
      </c>
      <c r="S187" s="190">
        <v>0</v>
      </c>
      <c r="T187" s="191">
        <f t="shared" si="6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si="64"/>
        <v>0</v>
      </c>
      <c r="BF187" s="193">
        <f t="shared" si="65"/>
        <v>0</v>
      </c>
      <c r="BG187" s="193">
        <f t="shared" si="66"/>
        <v>0</v>
      </c>
      <c r="BH187" s="193">
        <f t="shared" si="67"/>
        <v>0</v>
      </c>
      <c r="BI187" s="193">
        <f t="shared" si="68"/>
        <v>0</v>
      </c>
      <c r="BJ187" s="19" t="s">
        <v>83</v>
      </c>
      <c r="BK187" s="193">
        <f t="shared" si="69"/>
        <v>0</v>
      </c>
      <c r="BL187" s="19" t="s">
        <v>389</v>
      </c>
      <c r="BM187" s="192" t="s">
        <v>1535</v>
      </c>
    </row>
    <row r="188" spans="1:65" s="2" customFormat="1" ht="24.2" customHeight="1">
      <c r="A188" s="36"/>
      <c r="B188" s="37"/>
      <c r="C188" s="181" t="s">
        <v>786</v>
      </c>
      <c r="D188" s="181" t="s">
        <v>384</v>
      </c>
      <c r="E188" s="182" t="s">
        <v>2144</v>
      </c>
      <c r="F188" s="183" t="s">
        <v>2145</v>
      </c>
      <c r="G188" s="184" t="s">
        <v>431</v>
      </c>
      <c r="H188" s="185">
        <v>4</v>
      </c>
      <c r="I188" s="186"/>
      <c r="J188" s="187">
        <f t="shared" si="60"/>
        <v>0</v>
      </c>
      <c r="K188" s="183" t="s">
        <v>1956</v>
      </c>
      <c r="L188" s="41"/>
      <c r="M188" s="188" t="s">
        <v>19</v>
      </c>
      <c r="N188" s="189" t="s">
        <v>47</v>
      </c>
      <c r="O188" s="66"/>
      <c r="P188" s="190">
        <f t="shared" si="61"/>
        <v>0</v>
      </c>
      <c r="Q188" s="190">
        <v>0</v>
      </c>
      <c r="R188" s="190">
        <f t="shared" si="62"/>
        <v>0</v>
      </c>
      <c r="S188" s="190">
        <v>0</v>
      </c>
      <c r="T188" s="191">
        <f t="shared" si="6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64"/>
        <v>0</v>
      </c>
      <c r="BF188" s="193">
        <f t="shared" si="65"/>
        <v>0</v>
      </c>
      <c r="BG188" s="193">
        <f t="shared" si="66"/>
        <v>0</v>
      </c>
      <c r="BH188" s="193">
        <f t="shared" si="67"/>
        <v>0</v>
      </c>
      <c r="BI188" s="193">
        <f t="shared" si="68"/>
        <v>0</v>
      </c>
      <c r="BJ188" s="19" t="s">
        <v>83</v>
      </c>
      <c r="BK188" s="193">
        <f t="shared" si="69"/>
        <v>0</v>
      </c>
      <c r="BL188" s="19" t="s">
        <v>389</v>
      </c>
      <c r="BM188" s="192" t="s">
        <v>1538</v>
      </c>
    </row>
    <row r="189" spans="1:65" s="2" customFormat="1" ht="33" customHeight="1">
      <c r="A189" s="36"/>
      <c r="B189" s="37"/>
      <c r="C189" s="181" t="s">
        <v>792</v>
      </c>
      <c r="D189" s="181" t="s">
        <v>384</v>
      </c>
      <c r="E189" s="182" t="s">
        <v>2146</v>
      </c>
      <c r="F189" s="183" t="s">
        <v>2975</v>
      </c>
      <c r="G189" s="184" t="s">
        <v>431</v>
      </c>
      <c r="H189" s="185">
        <v>4</v>
      </c>
      <c r="I189" s="186"/>
      <c r="J189" s="187">
        <f t="shared" si="60"/>
        <v>0</v>
      </c>
      <c r="K189" s="183" t="s">
        <v>1956</v>
      </c>
      <c r="L189" s="41"/>
      <c r="M189" s="188" t="s">
        <v>19</v>
      </c>
      <c r="N189" s="189" t="s">
        <v>47</v>
      </c>
      <c r="O189" s="66"/>
      <c r="P189" s="190">
        <f t="shared" si="61"/>
        <v>0</v>
      </c>
      <c r="Q189" s="190">
        <v>0</v>
      </c>
      <c r="R189" s="190">
        <f t="shared" si="62"/>
        <v>0</v>
      </c>
      <c r="S189" s="190">
        <v>0</v>
      </c>
      <c r="T189" s="191">
        <f t="shared" si="6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64"/>
        <v>0</v>
      </c>
      <c r="BF189" s="193">
        <f t="shared" si="65"/>
        <v>0</v>
      </c>
      <c r="BG189" s="193">
        <f t="shared" si="66"/>
        <v>0</v>
      </c>
      <c r="BH189" s="193">
        <f t="shared" si="67"/>
        <v>0</v>
      </c>
      <c r="BI189" s="193">
        <f t="shared" si="68"/>
        <v>0</v>
      </c>
      <c r="BJ189" s="19" t="s">
        <v>83</v>
      </c>
      <c r="BK189" s="193">
        <f t="shared" si="69"/>
        <v>0</v>
      </c>
      <c r="BL189" s="19" t="s">
        <v>389</v>
      </c>
      <c r="BM189" s="192" t="s">
        <v>1541</v>
      </c>
    </row>
    <row r="190" spans="1:65" s="2" customFormat="1" ht="24.2" customHeight="1">
      <c r="A190" s="36"/>
      <c r="B190" s="37"/>
      <c r="C190" s="181" t="s">
        <v>797</v>
      </c>
      <c r="D190" s="181" t="s">
        <v>384</v>
      </c>
      <c r="E190" s="182" t="s">
        <v>2148</v>
      </c>
      <c r="F190" s="183" t="s">
        <v>2149</v>
      </c>
      <c r="G190" s="184" t="s">
        <v>431</v>
      </c>
      <c r="H190" s="185">
        <v>1</v>
      </c>
      <c r="I190" s="186"/>
      <c r="J190" s="187">
        <f t="shared" si="60"/>
        <v>0</v>
      </c>
      <c r="K190" s="183" t="s">
        <v>1956</v>
      </c>
      <c r="L190" s="41"/>
      <c r="M190" s="188" t="s">
        <v>19</v>
      </c>
      <c r="N190" s="189" t="s">
        <v>47</v>
      </c>
      <c r="O190" s="66"/>
      <c r="P190" s="190">
        <f t="shared" si="61"/>
        <v>0</v>
      </c>
      <c r="Q190" s="190">
        <v>0</v>
      </c>
      <c r="R190" s="190">
        <f t="shared" si="62"/>
        <v>0</v>
      </c>
      <c r="S190" s="190">
        <v>0</v>
      </c>
      <c r="T190" s="191">
        <f t="shared" si="6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64"/>
        <v>0</v>
      </c>
      <c r="BF190" s="193">
        <f t="shared" si="65"/>
        <v>0</v>
      </c>
      <c r="BG190" s="193">
        <f t="shared" si="66"/>
        <v>0</v>
      </c>
      <c r="BH190" s="193">
        <f t="shared" si="67"/>
        <v>0</v>
      </c>
      <c r="BI190" s="193">
        <f t="shared" si="68"/>
        <v>0</v>
      </c>
      <c r="BJ190" s="19" t="s">
        <v>83</v>
      </c>
      <c r="BK190" s="193">
        <f t="shared" si="69"/>
        <v>0</v>
      </c>
      <c r="BL190" s="19" t="s">
        <v>389</v>
      </c>
      <c r="BM190" s="192" t="s">
        <v>1544</v>
      </c>
    </row>
    <row r="191" spans="1:65" s="2" customFormat="1" ht="24.2" customHeight="1">
      <c r="A191" s="36"/>
      <c r="B191" s="37"/>
      <c r="C191" s="181" t="s">
        <v>803</v>
      </c>
      <c r="D191" s="181" t="s">
        <v>384</v>
      </c>
      <c r="E191" s="182" t="s">
        <v>2150</v>
      </c>
      <c r="F191" s="183" t="s">
        <v>2151</v>
      </c>
      <c r="G191" s="184" t="s">
        <v>431</v>
      </c>
      <c r="H191" s="185">
        <v>1</v>
      </c>
      <c r="I191" s="186"/>
      <c r="J191" s="187">
        <f t="shared" si="60"/>
        <v>0</v>
      </c>
      <c r="K191" s="183" t="s">
        <v>1956</v>
      </c>
      <c r="L191" s="41"/>
      <c r="M191" s="188" t="s">
        <v>19</v>
      </c>
      <c r="N191" s="189" t="s">
        <v>47</v>
      </c>
      <c r="O191" s="66"/>
      <c r="P191" s="190">
        <f t="shared" si="61"/>
        <v>0</v>
      </c>
      <c r="Q191" s="190">
        <v>0</v>
      </c>
      <c r="R191" s="190">
        <f t="shared" si="62"/>
        <v>0</v>
      </c>
      <c r="S191" s="190">
        <v>0</v>
      </c>
      <c r="T191" s="191">
        <f t="shared" si="6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64"/>
        <v>0</v>
      </c>
      <c r="BF191" s="193">
        <f t="shared" si="65"/>
        <v>0</v>
      </c>
      <c r="BG191" s="193">
        <f t="shared" si="66"/>
        <v>0</v>
      </c>
      <c r="BH191" s="193">
        <f t="shared" si="67"/>
        <v>0</v>
      </c>
      <c r="BI191" s="193">
        <f t="shared" si="68"/>
        <v>0</v>
      </c>
      <c r="BJ191" s="19" t="s">
        <v>83</v>
      </c>
      <c r="BK191" s="193">
        <f t="shared" si="69"/>
        <v>0</v>
      </c>
      <c r="BL191" s="19" t="s">
        <v>389</v>
      </c>
      <c r="BM191" s="192" t="s">
        <v>1549</v>
      </c>
    </row>
    <row r="192" spans="1:65" s="2" customFormat="1" ht="24.2" customHeight="1">
      <c r="A192" s="36"/>
      <c r="B192" s="37"/>
      <c r="C192" s="181" t="s">
        <v>808</v>
      </c>
      <c r="D192" s="181" t="s">
        <v>384</v>
      </c>
      <c r="E192" s="182" t="s">
        <v>2152</v>
      </c>
      <c r="F192" s="183" t="s">
        <v>2153</v>
      </c>
      <c r="G192" s="184" t="s">
        <v>431</v>
      </c>
      <c r="H192" s="185">
        <v>2</v>
      </c>
      <c r="I192" s="186"/>
      <c r="J192" s="187">
        <f t="shared" si="60"/>
        <v>0</v>
      </c>
      <c r="K192" s="183" t="s">
        <v>1956</v>
      </c>
      <c r="L192" s="41"/>
      <c r="M192" s="188" t="s">
        <v>19</v>
      </c>
      <c r="N192" s="189" t="s">
        <v>47</v>
      </c>
      <c r="O192" s="66"/>
      <c r="P192" s="190">
        <f t="shared" si="61"/>
        <v>0</v>
      </c>
      <c r="Q192" s="190">
        <v>0</v>
      </c>
      <c r="R192" s="190">
        <f t="shared" si="62"/>
        <v>0</v>
      </c>
      <c r="S192" s="190">
        <v>0</v>
      </c>
      <c r="T192" s="191">
        <f t="shared" si="6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64"/>
        <v>0</v>
      </c>
      <c r="BF192" s="193">
        <f t="shared" si="65"/>
        <v>0</v>
      </c>
      <c r="BG192" s="193">
        <f t="shared" si="66"/>
        <v>0</v>
      </c>
      <c r="BH192" s="193">
        <f t="shared" si="67"/>
        <v>0</v>
      </c>
      <c r="BI192" s="193">
        <f t="shared" si="68"/>
        <v>0</v>
      </c>
      <c r="BJ192" s="19" t="s">
        <v>83</v>
      </c>
      <c r="BK192" s="193">
        <f t="shared" si="69"/>
        <v>0</v>
      </c>
      <c r="BL192" s="19" t="s">
        <v>389</v>
      </c>
      <c r="BM192" s="192" t="s">
        <v>1552</v>
      </c>
    </row>
    <row r="193" spans="1:65" s="2" customFormat="1" ht="24.2" customHeight="1">
      <c r="A193" s="36"/>
      <c r="B193" s="37"/>
      <c r="C193" s="181" t="s">
        <v>813</v>
      </c>
      <c r="D193" s="181" t="s">
        <v>384</v>
      </c>
      <c r="E193" s="182" t="s">
        <v>2154</v>
      </c>
      <c r="F193" s="183" t="s">
        <v>2155</v>
      </c>
      <c r="G193" s="184" t="s">
        <v>431</v>
      </c>
      <c r="H193" s="185">
        <v>7</v>
      </c>
      <c r="I193" s="186"/>
      <c r="J193" s="187">
        <f t="shared" si="60"/>
        <v>0</v>
      </c>
      <c r="K193" s="183" t="s">
        <v>1956</v>
      </c>
      <c r="L193" s="41"/>
      <c r="M193" s="188" t="s">
        <v>19</v>
      </c>
      <c r="N193" s="189" t="s">
        <v>47</v>
      </c>
      <c r="O193" s="66"/>
      <c r="P193" s="190">
        <f t="shared" si="61"/>
        <v>0</v>
      </c>
      <c r="Q193" s="190">
        <v>0</v>
      </c>
      <c r="R193" s="190">
        <f t="shared" si="62"/>
        <v>0</v>
      </c>
      <c r="S193" s="190">
        <v>0</v>
      </c>
      <c r="T193" s="191">
        <f t="shared" si="6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 t="shared" si="64"/>
        <v>0</v>
      </c>
      <c r="BF193" s="193">
        <f t="shared" si="65"/>
        <v>0</v>
      </c>
      <c r="BG193" s="193">
        <f t="shared" si="66"/>
        <v>0</v>
      </c>
      <c r="BH193" s="193">
        <f t="shared" si="67"/>
        <v>0</v>
      </c>
      <c r="BI193" s="193">
        <f t="shared" si="68"/>
        <v>0</v>
      </c>
      <c r="BJ193" s="19" t="s">
        <v>83</v>
      </c>
      <c r="BK193" s="193">
        <f t="shared" si="69"/>
        <v>0</v>
      </c>
      <c r="BL193" s="19" t="s">
        <v>389</v>
      </c>
      <c r="BM193" s="192" t="s">
        <v>1558</v>
      </c>
    </row>
    <row r="194" spans="1:65" s="2" customFormat="1" ht="16.5" customHeight="1">
      <c r="A194" s="36"/>
      <c r="B194" s="37"/>
      <c r="C194" s="181" t="s">
        <v>817</v>
      </c>
      <c r="D194" s="181" t="s">
        <v>384</v>
      </c>
      <c r="E194" s="182" t="s">
        <v>2156</v>
      </c>
      <c r="F194" s="183" t="s">
        <v>2048</v>
      </c>
      <c r="G194" s="184" t="s">
        <v>431</v>
      </c>
      <c r="H194" s="185">
        <v>1</v>
      </c>
      <c r="I194" s="186"/>
      <c r="J194" s="187">
        <f t="shared" si="60"/>
        <v>0</v>
      </c>
      <c r="K194" s="183" t="s">
        <v>1956</v>
      </c>
      <c r="L194" s="41"/>
      <c r="M194" s="188" t="s">
        <v>19</v>
      </c>
      <c r="N194" s="189" t="s">
        <v>47</v>
      </c>
      <c r="O194" s="66"/>
      <c r="P194" s="190">
        <f t="shared" si="61"/>
        <v>0</v>
      </c>
      <c r="Q194" s="190">
        <v>0</v>
      </c>
      <c r="R194" s="190">
        <f t="shared" si="62"/>
        <v>0</v>
      </c>
      <c r="S194" s="190">
        <v>0</v>
      </c>
      <c r="T194" s="191">
        <f t="shared" si="6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 t="shared" si="64"/>
        <v>0</v>
      </c>
      <c r="BF194" s="193">
        <f t="shared" si="65"/>
        <v>0</v>
      </c>
      <c r="BG194" s="193">
        <f t="shared" si="66"/>
        <v>0</v>
      </c>
      <c r="BH194" s="193">
        <f t="shared" si="67"/>
        <v>0</v>
      </c>
      <c r="BI194" s="193">
        <f t="shared" si="68"/>
        <v>0</v>
      </c>
      <c r="BJ194" s="19" t="s">
        <v>83</v>
      </c>
      <c r="BK194" s="193">
        <f t="shared" si="69"/>
        <v>0</v>
      </c>
      <c r="BL194" s="19" t="s">
        <v>389</v>
      </c>
      <c r="BM194" s="192" t="s">
        <v>1561</v>
      </c>
    </row>
    <row r="195" spans="1:65" s="12" customFormat="1" ht="25.9" customHeight="1">
      <c r="B195" s="165"/>
      <c r="C195" s="166"/>
      <c r="D195" s="167" t="s">
        <v>75</v>
      </c>
      <c r="E195" s="168" t="s">
        <v>426</v>
      </c>
      <c r="F195" s="168" t="s">
        <v>1763</v>
      </c>
      <c r="G195" s="166"/>
      <c r="H195" s="166"/>
      <c r="I195" s="169"/>
      <c r="J195" s="170">
        <f>BK195</f>
        <v>0</v>
      </c>
      <c r="K195" s="166"/>
      <c r="L195" s="171"/>
      <c r="M195" s="172"/>
      <c r="N195" s="173"/>
      <c r="O195" s="173"/>
      <c r="P195" s="174">
        <f>SUM(P196:P197)</f>
        <v>0</v>
      </c>
      <c r="Q195" s="173"/>
      <c r="R195" s="174">
        <f>SUM(R196:R197)</f>
        <v>0</v>
      </c>
      <c r="S195" s="173"/>
      <c r="T195" s="175">
        <f>SUM(T196:T197)</f>
        <v>0</v>
      </c>
      <c r="AR195" s="176" t="s">
        <v>83</v>
      </c>
      <c r="AT195" s="177" t="s">
        <v>75</v>
      </c>
      <c r="AU195" s="177" t="s">
        <v>76</v>
      </c>
      <c r="AY195" s="176" t="s">
        <v>381</v>
      </c>
      <c r="BK195" s="178">
        <f>SUM(BK196:BK197)</f>
        <v>0</v>
      </c>
    </row>
    <row r="196" spans="1:65" s="2" customFormat="1" ht="24.2" customHeight="1">
      <c r="A196" s="36"/>
      <c r="B196" s="37"/>
      <c r="C196" s="181" t="s">
        <v>823</v>
      </c>
      <c r="D196" s="181" t="s">
        <v>384</v>
      </c>
      <c r="E196" s="182" t="s">
        <v>2157</v>
      </c>
      <c r="F196" s="183" t="s">
        <v>2158</v>
      </c>
      <c r="G196" s="184" t="s">
        <v>431</v>
      </c>
      <c r="H196" s="185">
        <v>75</v>
      </c>
      <c r="I196" s="186"/>
      <c r="J196" s="187">
        <f>ROUND(I196*H196,2)</f>
        <v>0</v>
      </c>
      <c r="K196" s="183" t="s">
        <v>1297</v>
      </c>
      <c r="L196" s="41"/>
      <c r="M196" s="188" t="s">
        <v>19</v>
      </c>
      <c r="N196" s="189" t="s">
        <v>47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83</v>
      </c>
      <c r="BK196" s="193">
        <f>ROUND(I196*H196,2)</f>
        <v>0</v>
      </c>
      <c r="BL196" s="19" t="s">
        <v>389</v>
      </c>
      <c r="BM196" s="192" t="s">
        <v>1564</v>
      </c>
    </row>
    <row r="197" spans="1:65" s="2" customFormat="1" ht="24.2" customHeight="1">
      <c r="A197" s="36"/>
      <c r="B197" s="37"/>
      <c r="C197" s="181" t="s">
        <v>829</v>
      </c>
      <c r="D197" s="181" t="s">
        <v>384</v>
      </c>
      <c r="E197" s="182" t="s">
        <v>2159</v>
      </c>
      <c r="F197" s="183" t="s">
        <v>2160</v>
      </c>
      <c r="G197" s="184" t="s">
        <v>431</v>
      </c>
      <c r="H197" s="185">
        <v>7</v>
      </c>
      <c r="I197" s="186"/>
      <c r="J197" s="187">
        <f>ROUND(I197*H197,2)</f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1567</v>
      </c>
    </row>
    <row r="198" spans="1:65" s="12" customFormat="1" ht="25.9" customHeight="1">
      <c r="B198" s="165"/>
      <c r="C198" s="166"/>
      <c r="D198" s="167" t="s">
        <v>75</v>
      </c>
      <c r="E198" s="168" t="s">
        <v>2161</v>
      </c>
      <c r="F198" s="168" t="s">
        <v>2162</v>
      </c>
      <c r="G198" s="166"/>
      <c r="H198" s="166"/>
      <c r="I198" s="169"/>
      <c r="J198" s="170">
        <f>BK198</f>
        <v>0</v>
      </c>
      <c r="K198" s="166"/>
      <c r="L198" s="171"/>
      <c r="M198" s="172"/>
      <c r="N198" s="173"/>
      <c r="O198" s="173"/>
      <c r="P198" s="174">
        <f>SUM(P199:P200)</f>
        <v>0</v>
      </c>
      <c r="Q198" s="173"/>
      <c r="R198" s="174">
        <f>SUM(R199:R200)</f>
        <v>0</v>
      </c>
      <c r="S198" s="173"/>
      <c r="T198" s="175">
        <f>SUM(T199:T200)</f>
        <v>0</v>
      </c>
      <c r="AR198" s="176" t="s">
        <v>83</v>
      </c>
      <c r="AT198" s="177" t="s">
        <v>75</v>
      </c>
      <c r="AU198" s="177" t="s">
        <v>76</v>
      </c>
      <c r="AY198" s="176" t="s">
        <v>381</v>
      </c>
      <c r="BK198" s="178">
        <f>SUM(BK199:BK200)</f>
        <v>0</v>
      </c>
    </row>
    <row r="199" spans="1:65" s="2" customFormat="1" ht="16.5" customHeight="1">
      <c r="A199" s="36"/>
      <c r="B199" s="37"/>
      <c r="C199" s="181" t="s">
        <v>834</v>
      </c>
      <c r="D199" s="181" t="s">
        <v>384</v>
      </c>
      <c r="E199" s="182" t="s">
        <v>2163</v>
      </c>
      <c r="F199" s="183" t="s">
        <v>2164</v>
      </c>
      <c r="G199" s="184" t="s">
        <v>607</v>
      </c>
      <c r="H199" s="185">
        <v>1</v>
      </c>
      <c r="I199" s="186"/>
      <c r="J199" s="187">
        <f>ROUND(I199*H199,2)</f>
        <v>0</v>
      </c>
      <c r="K199" s="183" t="s">
        <v>1956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389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1570</v>
      </c>
    </row>
    <row r="200" spans="1:65" s="2" customFormat="1" ht="16.5" customHeight="1">
      <c r="A200" s="36"/>
      <c r="B200" s="37"/>
      <c r="C200" s="181" t="s">
        <v>845</v>
      </c>
      <c r="D200" s="181" t="s">
        <v>384</v>
      </c>
      <c r="E200" s="182" t="s">
        <v>2165</v>
      </c>
      <c r="F200" s="183" t="s">
        <v>2166</v>
      </c>
      <c r="G200" s="184" t="s">
        <v>607</v>
      </c>
      <c r="H200" s="185">
        <v>1</v>
      </c>
      <c r="I200" s="186"/>
      <c r="J200" s="187">
        <f>ROUND(I200*H200,2)</f>
        <v>0</v>
      </c>
      <c r="K200" s="183" t="s">
        <v>1956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1573</v>
      </c>
    </row>
    <row r="201" spans="1:65" s="12" customFormat="1" ht="25.9" customHeight="1">
      <c r="B201" s="165"/>
      <c r="C201" s="166"/>
      <c r="D201" s="167" t="s">
        <v>75</v>
      </c>
      <c r="E201" s="168" t="s">
        <v>2167</v>
      </c>
      <c r="F201" s="168" t="s">
        <v>2168</v>
      </c>
      <c r="G201" s="166"/>
      <c r="H201" s="166"/>
      <c r="I201" s="169"/>
      <c r="J201" s="170">
        <f>BK201</f>
        <v>0</v>
      </c>
      <c r="K201" s="166"/>
      <c r="L201" s="171"/>
      <c r="M201" s="172"/>
      <c r="N201" s="173"/>
      <c r="O201" s="173"/>
      <c r="P201" s="174">
        <f>SUM(P202:P205)</f>
        <v>0</v>
      </c>
      <c r="Q201" s="173"/>
      <c r="R201" s="174">
        <f>SUM(R202:R205)</f>
        <v>0</v>
      </c>
      <c r="S201" s="173"/>
      <c r="T201" s="175">
        <f>SUM(T202:T205)</f>
        <v>0</v>
      </c>
      <c r="AR201" s="176" t="s">
        <v>83</v>
      </c>
      <c r="AT201" s="177" t="s">
        <v>75</v>
      </c>
      <c r="AU201" s="177" t="s">
        <v>76</v>
      </c>
      <c r="AY201" s="176" t="s">
        <v>381</v>
      </c>
      <c r="BK201" s="178">
        <f>SUM(BK202:BK205)</f>
        <v>0</v>
      </c>
    </row>
    <row r="202" spans="1:65" s="2" customFormat="1" ht="16.5" customHeight="1">
      <c r="A202" s="36"/>
      <c r="B202" s="37"/>
      <c r="C202" s="181" t="s">
        <v>850</v>
      </c>
      <c r="D202" s="181" t="s">
        <v>384</v>
      </c>
      <c r="E202" s="182" t="s">
        <v>2169</v>
      </c>
      <c r="F202" s="183" t="s">
        <v>2170</v>
      </c>
      <c r="G202" s="184" t="s">
        <v>422</v>
      </c>
      <c r="H202" s="185">
        <v>120</v>
      </c>
      <c r="I202" s="186"/>
      <c r="J202" s="187">
        <f>ROUND(I202*H202,2)</f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1579</v>
      </c>
    </row>
    <row r="203" spans="1:65" s="2" customFormat="1" ht="21.75" customHeight="1">
      <c r="A203" s="36"/>
      <c r="B203" s="37"/>
      <c r="C203" s="181" t="s">
        <v>855</v>
      </c>
      <c r="D203" s="181" t="s">
        <v>384</v>
      </c>
      <c r="E203" s="182" t="s">
        <v>2171</v>
      </c>
      <c r="F203" s="183" t="s">
        <v>2172</v>
      </c>
      <c r="G203" s="184" t="s">
        <v>422</v>
      </c>
      <c r="H203" s="185">
        <v>120</v>
      </c>
      <c r="I203" s="186"/>
      <c r="J203" s="187">
        <f>ROUND(I203*H203,2)</f>
        <v>0</v>
      </c>
      <c r="K203" s="183" t="s">
        <v>1297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1583</v>
      </c>
    </row>
    <row r="204" spans="1:65" s="2" customFormat="1" ht="16.5" customHeight="1">
      <c r="A204" s="36"/>
      <c r="B204" s="37"/>
      <c r="C204" s="181" t="s">
        <v>860</v>
      </c>
      <c r="D204" s="181" t="s">
        <v>384</v>
      </c>
      <c r="E204" s="182" t="s">
        <v>2173</v>
      </c>
      <c r="F204" s="183" t="s">
        <v>2174</v>
      </c>
      <c r="G204" s="184" t="s">
        <v>422</v>
      </c>
      <c r="H204" s="185">
        <v>120</v>
      </c>
      <c r="I204" s="186"/>
      <c r="J204" s="187">
        <f>ROUND(I204*H204,2)</f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1587</v>
      </c>
    </row>
    <row r="205" spans="1:65" s="2" customFormat="1" ht="24.2" customHeight="1">
      <c r="A205" s="36"/>
      <c r="B205" s="37"/>
      <c r="C205" s="181" t="s">
        <v>866</v>
      </c>
      <c r="D205" s="181" t="s">
        <v>384</v>
      </c>
      <c r="E205" s="182" t="s">
        <v>2175</v>
      </c>
      <c r="F205" s="183" t="s">
        <v>2176</v>
      </c>
      <c r="G205" s="184" t="s">
        <v>422</v>
      </c>
      <c r="H205" s="185">
        <v>120</v>
      </c>
      <c r="I205" s="186"/>
      <c r="J205" s="187">
        <f>ROUND(I205*H205,2)</f>
        <v>0</v>
      </c>
      <c r="K205" s="183" t="s">
        <v>1297</v>
      </c>
      <c r="L205" s="41"/>
      <c r="M205" s="248" t="s">
        <v>19</v>
      </c>
      <c r="N205" s="249" t="s">
        <v>47</v>
      </c>
      <c r="O205" s="250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389</v>
      </c>
      <c r="BM205" s="192" t="s">
        <v>1591</v>
      </c>
    </row>
    <row r="206" spans="1:65" s="2" customFormat="1" ht="6.95" customHeight="1">
      <c r="A206" s="36"/>
      <c r="B206" s="49"/>
      <c r="C206" s="50"/>
      <c r="D206" s="50"/>
      <c r="E206" s="50"/>
      <c r="F206" s="50"/>
      <c r="G206" s="50"/>
      <c r="H206" s="50"/>
      <c r="I206" s="50"/>
      <c r="J206" s="50"/>
      <c r="K206" s="50"/>
      <c r="L206" s="41"/>
      <c r="M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</row>
  </sheetData>
  <sheetProtection algorithmName="SHA-512" hashValue="grArN2vYb86Ax0z9GiKZ6WAjf4JVq2OK84ApZcHCKDe2AsMCFK6Ywpa8MwwLhQumZDcplrRiR/NFVaV7q9nTKQ==" saltValue="ulum2JTPWrxBoyckfexw1M8vaT48w5b7hkO/vgotaPJ/ZB99FDvS8w/E5yb6BR6rJCHKnsMo8UMnPg+SlULWug==" spinCount="100000" sheet="1" objects="1" scenarios="1" formatColumns="0" formatRows="0" autoFilter="0"/>
  <autoFilter ref="C93:K205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161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2976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2718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103.11 -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75</v>
      </c>
      <c r="I89" s="186"/>
      <c r="J89" s="187">
        <f t="shared" ref="J89:J119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75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65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65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230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230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44.25" customHeight="1">
      <c r="A95" s="36"/>
      <c r="B95" s="37"/>
      <c r="C95" s="181" t="s">
        <v>419</v>
      </c>
      <c r="D95" s="181" t="s">
        <v>384</v>
      </c>
      <c r="E95" s="182" t="s">
        <v>2193</v>
      </c>
      <c r="F95" s="183" t="s">
        <v>2194</v>
      </c>
      <c r="G95" s="184" t="s">
        <v>431</v>
      </c>
      <c r="H95" s="185">
        <v>90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2195</v>
      </c>
      <c r="F96" s="183" t="s">
        <v>2196</v>
      </c>
      <c r="G96" s="184" t="s">
        <v>431</v>
      </c>
      <c r="H96" s="185">
        <v>5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315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4.2" customHeight="1">
      <c r="A98" s="36"/>
      <c r="B98" s="37"/>
      <c r="C98" s="181" t="s">
        <v>437</v>
      </c>
      <c r="D98" s="181" t="s">
        <v>384</v>
      </c>
      <c r="E98" s="182" t="s">
        <v>2199</v>
      </c>
      <c r="F98" s="183" t="s">
        <v>2200</v>
      </c>
      <c r="G98" s="184" t="s">
        <v>422</v>
      </c>
      <c r="H98" s="185">
        <v>200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1.75" customHeight="1">
      <c r="A99" s="36"/>
      <c r="B99" s="37"/>
      <c r="C99" s="181" t="s">
        <v>443</v>
      </c>
      <c r="D99" s="181" t="s">
        <v>384</v>
      </c>
      <c r="E99" s="182" t="s">
        <v>2047</v>
      </c>
      <c r="F99" s="183" t="s">
        <v>2201</v>
      </c>
      <c r="G99" s="184" t="s">
        <v>1805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16.5" customHeight="1">
      <c r="A100" s="36"/>
      <c r="B100" s="37"/>
      <c r="C100" s="181" t="s">
        <v>451</v>
      </c>
      <c r="D100" s="181" t="s">
        <v>384</v>
      </c>
      <c r="E100" s="182" t="s">
        <v>2202</v>
      </c>
      <c r="F100" s="183" t="s">
        <v>2203</v>
      </c>
      <c r="G100" s="184" t="s">
        <v>431</v>
      </c>
      <c r="H100" s="185">
        <v>5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33" customHeight="1">
      <c r="A101" s="36"/>
      <c r="B101" s="37"/>
      <c r="C101" s="181" t="s">
        <v>457</v>
      </c>
      <c r="D101" s="181" t="s">
        <v>384</v>
      </c>
      <c r="E101" s="182" t="s">
        <v>2204</v>
      </c>
      <c r="F101" s="183" t="s">
        <v>2205</v>
      </c>
      <c r="G101" s="184" t="s">
        <v>431</v>
      </c>
      <c r="H101" s="185">
        <v>5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24.2" customHeight="1">
      <c r="A102" s="36"/>
      <c r="B102" s="37"/>
      <c r="C102" s="181" t="s">
        <v>464</v>
      </c>
      <c r="D102" s="181" t="s">
        <v>384</v>
      </c>
      <c r="E102" s="182" t="s">
        <v>2206</v>
      </c>
      <c r="F102" s="183" t="s">
        <v>2207</v>
      </c>
      <c r="G102" s="184" t="s">
        <v>431</v>
      </c>
      <c r="H102" s="185">
        <v>40</v>
      </c>
      <c r="I102" s="186"/>
      <c r="J102" s="187">
        <f t="shared" si="0"/>
        <v>0</v>
      </c>
      <c r="K102" s="183" t="s">
        <v>1967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2208</v>
      </c>
      <c r="F103" s="183" t="s">
        <v>2209</v>
      </c>
      <c r="G103" s="184" t="s">
        <v>431</v>
      </c>
      <c r="H103" s="185">
        <v>135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2210</v>
      </c>
      <c r="F104" s="183" t="s">
        <v>2211</v>
      </c>
      <c r="G104" s="184" t="s">
        <v>431</v>
      </c>
      <c r="H104" s="185">
        <v>4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2212</v>
      </c>
      <c r="F105" s="183" t="s">
        <v>2213</v>
      </c>
      <c r="G105" s="184" t="s">
        <v>431</v>
      </c>
      <c r="H105" s="185">
        <v>26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2214</v>
      </c>
      <c r="F106" s="183" t="s">
        <v>2215</v>
      </c>
      <c r="G106" s="184" t="s">
        <v>431</v>
      </c>
      <c r="H106" s="185">
        <v>10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2216</v>
      </c>
      <c r="F107" s="183" t="s">
        <v>2217</v>
      </c>
      <c r="G107" s="184" t="s">
        <v>431</v>
      </c>
      <c r="H107" s="185">
        <v>22</v>
      </c>
      <c r="I107" s="186"/>
      <c r="J107" s="187">
        <f t="shared" si="0"/>
        <v>0</v>
      </c>
      <c r="K107" s="183" t="s">
        <v>1967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2218</v>
      </c>
      <c r="F108" s="183" t="s">
        <v>2219</v>
      </c>
      <c r="G108" s="184" t="s">
        <v>431</v>
      </c>
      <c r="H108" s="185">
        <v>46</v>
      </c>
      <c r="I108" s="186"/>
      <c r="J108" s="187">
        <f t="shared" si="0"/>
        <v>0</v>
      </c>
      <c r="K108" s="183" t="s">
        <v>1967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32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14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2224</v>
      </c>
      <c r="F111" s="183" t="s">
        <v>2225</v>
      </c>
      <c r="G111" s="184" t="s">
        <v>431</v>
      </c>
      <c r="H111" s="185">
        <v>4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2226</v>
      </c>
      <c r="F112" s="183" t="s">
        <v>2227</v>
      </c>
      <c r="G112" s="184" t="s">
        <v>431</v>
      </c>
      <c r="H112" s="185">
        <v>37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6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6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6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6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6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4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24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32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16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20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8VkHwogOGCyK6vSxc8FylqiHN6KQxR6yMSNaeO16Tdn8kaHYvttrZYut1A1MvjwzFdS842iNLuSd1m0WEmdMUQ==" saltValue="i4lNTlp2Oh3EUIC7KvORxp9RIqKVFLiY2t/Z8UgHY4kKBNoUyiop1OdhTfh+djvs5IvuRuchM1Ykv+1xo2pYtQ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164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2718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2977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ROUND((SUM(BE89:BE160)),  2)</f>
        <v>0</v>
      </c>
      <c r="G35" s="36"/>
      <c r="H35" s="36"/>
      <c r="I35" s="127">
        <v>0.21</v>
      </c>
      <c r="J35" s="126">
        <f>ROUND(((SUM(BE89:BE160))*I35),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ROUND((SUM(BF89:BF160)),  2)</f>
        <v>0</v>
      </c>
      <c r="G36" s="36"/>
      <c r="H36" s="36"/>
      <c r="I36" s="127">
        <v>0.15</v>
      </c>
      <c r="J36" s="126">
        <f>ROUND(((SUM(BF89:BF160))*I36),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ROUND((SUM(BG89:BG160)),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ROUND((SUM(BH89:BH160)),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ROUND((SUM(BI89:BI160)),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2718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103.12 - Slaboproudé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2253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2254</v>
      </c>
      <c r="E65" s="146"/>
      <c r="F65" s="146"/>
      <c r="G65" s="146"/>
      <c r="H65" s="146"/>
      <c r="I65" s="146"/>
      <c r="J65" s="147">
        <f>J114</f>
        <v>0</v>
      </c>
      <c r="K65" s="144"/>
      <c r="L65" s="148"/>
    </row>
    <row r="66" spans="1:31" s="9" customFormat="1" ht="24.95" customHeight="1">
      <c r="B66" s="143"/>
      <c r="C66" s="144"/>
      <c r="D66" s="145" t="s">
        <v>2978</v>
      </c>
      <c r="E66" s="146"/>
      <c r="F66" s="146"/>
      <c r="G66" s="146"/>
      <c r="H66" s="146"/>
      <c r="I66" s="146"/>
      <c r="J66" s="147">
        <f>J132</f>
        <v>0</v>
      </c>
      <c r="K66" s="144"/>
      <c r="L66" s="148"/>
    </row>
    <row r="67" spans="1:31" s="9" customFormat="1" ht="24.95" customHeight="1">
      <c r="B67" s="143"/>
      <c r="C67" s="144"/>
      <c r="D67" s="145" t="s">
        <v>2255</v>
      </c>
      <c r="E67" s="146"/>
      <c r="F67" s="146"/>
      <c r="G67" s="146"/>
      <c r="H67" s="146"/>
      <c r="I67" s="146"/>
      <c r="J67" s="147">
        <f>J143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2718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103.12 - Slaboproudé instalace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P90+P114+P132+P143</f>
        <v>0</v>
      </c>
      <c r="Q89" s="74"/>
      <c r="R89" s="162">
        <f>R90+R114+R132+R143</f>
        <v>0</v>
      </c>
      <c r="S89" s="74"/>
      <c r="T89" s="163">
        <f>T90+T114+T132+T143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BK90+BK114+BK132+BK143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2297</v>
      </c>
      <c r="F90" s="168" t="s">
        <v>2298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SUM(P91:P113)</f>
        <v>0</v>
      </c>
      <c r="Q90" s="173"/>
      <c r="R90" s="174">
        <f>SUM(R91:R113)</f>
        <v>0</v>
      </c>
      <c r="S90" s="173"/>
      <c r="T90" s="175">
        <f>SUM(T91:T113)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SUM(BK91:BK113)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2299</v>
      </c>
      <c r="F91" s="183" t="s">
        <v>2300</v>
      </c>
      <c r="G91" s="184" t="s">
        <v>422</v>
      </c>
      <c r="H91" s="185">
        <v>15</v>
      </c>
      <c r="I91" s="186"/>
      <c r="J91" s="187">
        <f t="shared" ref="J91:J113" si="0">ROUND(I91*H91,2)</f>
        <v>0</v>
      </c>
      <c r="K91" s="183" t="s">
        <v>1956</v>
      </c>
      <c r="L91" s="41"/>
      <c r="M91" s="188" t="s">
        <v>19</v>
      </c>
      <c r="N91" s="189" t="s">
        <v>47</v>
      </c>
      <c r="O91" s="66"/>
      <c r="P91" s="190">
        <f t="shared" ref="P91:P113" si="1">O91*H91</f>
        <v>0</v>
      </c>
      <c r="Q91" s="190">
        <v>0</v>
      </c>
      <c r="R91" s="190">
        <f t="shared" ref="R91:R113" si="2">Q91*H91</f>
        <v>0</v>
      </c>
      <c r="S91" s="190">
        <v>0</v>
      </c>
      <c r="T91" s="191">
        <f t="shared" ref="T91:T113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13" si="4">IF(N91="základní",J91,0)</f>
        <v>0</v>
      </c>
      <c r="BF91" s="193">
        <f t="shared" ref="BF91:BF113" si="5">IF(N91="snížená",J91,0)</f>
        <v>0</v>
      </c>
      <c r="BG91" s="193">
        <f t="shared" ref="BG91:BG113" si="6">IF(N91="zákl. přenesená",J91,0)</f>
        <v>0</v>
      </c>
      <c r="BH91" s="193">
        <f t="shared" ref="BH91:BH113" si="7">IF(N91="sníž. přenesená",J91,0)</f>
        <v>0</v>
      </c>
      <c r="BI91" s="193">
        <f t="shared" ref="BI91:BI113" si="8">IF(N91="nulová",J91,0)</f>
        <v>0</v>
      </c>
      <c r="BJ91" s="19" t="s">
        <v>83</v>
      </c>
      <c r="BK91" s="193">
        <f t="shared" ref="BK91:BK113" si="9">ROUND(I91*H91,2)</f>
        <v>0</v>
      </c>
      <c r="BL91" s="19" t="s">
        <v>389</v>
      </c>
      <c r="BM91" s="192" t="s">
        <v>85</v>
      </c>
    </row>
    <row r="92" spans="1:65" s="2" customFormat="1" ht="24.2" customHeight="1">
      <c r="A92" s="36"/>
      <c r="B92" s="37"/>
      <c r="C92" s="181" t="s">
        <v>85</v>
      </c>
      <c r="D92" s="181" t="s">
        <v>384</v>
      </c>
      <c r="E92" s="182" t="s">
        <v>2301</v>
      </c>
      <c r="F92" s="183" t="s">
        <v>2302</v>
      </c>
      <c r="G92" s="184" t="s">
        <v>607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2303</v>
      </c>
      <c r="F93" s="183" t="s">
        <v>2304</v>
      </c>
      <c r="G93" s="184" t="s">
        <v>607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21.75" customHeight="1">
      <c r="A94" s="36"/>
      <c r="B94" s="37"/>
      <c r="C94" s="181" t="s">
        <v>389</v>
      </c>
      <c r="D94" s="181" t="s">
        <v>384</v>
      </c>
      <c r="E94" s="182" t="s">
        <v>2305</v>
      </c>
      <c r="F94" s="183" t="s">
        <v>2306</v>
      </c>
      <c r="G94" s="184" t="s">
        <v>431</v>
      </c>
      <c r="H94" s="185">
        <v>8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16.5" customHeight="1">
      <c r="A95" s="36"/>
      <c r="B95" s="37"/>
      <c r="C95" s="181" t="s">
        <v>408</v>
      </c>
      <c r="D95" s="181" t="s">
        <v>384</v>
      </c>
      <c r="E95" s="182" t="s">
        <v>2119</v>
      </c>
      <c r="F95" s="183" t="s">
        <v>2120</v>
      </c>
      <c r="G95" s="184" t="s">
        <v>422</v>
      </c>
      <c r="H95" s="185">
        <v>140</v>
      </c>
      <c r="I95" s="186"/>
      <c r="J95" s="187">
        <f t="shared" si="0"/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24.2" customHeight="1">
      <c r="A96" s="36"/>
      <c r="B96" s="37"/>
      <c r="C96" s="181" t="s">
        <v>382</v>
      </c>
      <c r="D96" s="181" t="s">
        <v>384</v>
      </c>
      <c r="E96" s="182" t="s">
        <v>2307</v>
      </c>
      <c r="F96" s="183" t="s">
        <v>2308</v>
      </c>
      <c r="G96" s="184" t="s">
        <v>422</v>
      </c>
      <c r="H96" s="185">
        <v>140</v>
      </c>
      <c r="I96" s="186"/>
      <c r="J96" s="187">
        <f t="shared" si="0"/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16.5" customHeight="1">
      <c r="A97" s="36"/>
      <c r="B97" s="37"/>
      <c r="C97" s="181" t="s">
        <v>419</v>
      </c>
      <c r="D97" s="181" t="s">
        <v>384</v>
      </c>
      <c r="E97" s="182" t="s">
        <v>2309</v>
      </c>
      <c r="F97" s="183" t="s">
        <v>2310</v>
      </c>
      <c r="G97" s="184" t="s">
        <v>431</v>
      </c>
      <c r="H97" s="185">
        <v>14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2696</v>
      </c>
      <c r="F98" s="183" t="s">
        <v>2312</v>
      </c>
      <c r="G98" s="184" t="s">
        <v>431</v>
      </c>
      <c r="H98" s="185">
        <v>20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2313</v>
      </c>
      <c r="F99" s="183" t="s">
        <v>2314</v>
      </c>
      <c r="G99" s="184" t="s">
        <v>431</v>
      </c>
      <c r="H99" s="185">
        <v>10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2315</v>
      </c>
      <c r="F100" s="183" t="s">
        <v>2316</v>
      </c>
      <c r="G100" s="184" t="s">
        <v>431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24.2" customHeight="1">
      <c r="A101" s="36"/>
      <c r="B101" s="37"/>
      <c r="C101" s="181" t="s">
        <v>443</v>
      </c>
      <c r="D101" s="181" t="s">
        <v>384</v>
      </c>
      <c r="E101" s="182" t="s">
        <v>2317</v>
      </c>
      <c r="F101" s="183" t="s">
        <v>2979</v>
      </c>
      <c r="G101" s="184" t="s">
        <v>431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2319</v>
      </c>
      <c r="F102" s="183" t="s">
        <v>2320</v>
      </c>
      <c r="G102" s="184" t="s">
        <v>431</v>
      </c>
      <c r="H102" s="185">
        <v>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49.15" customHeight="1">
      <c r="A103" s="36"/>
      <c r="B103" s="37"/>
      <c r="C103" s="181" t="s">
        <v>457</v>
      </c>
      <c r="D103" s="181" t="s">
        <v>384</v>
      </c>
      <c r="E103" s="182" t="s">
        <v>2321</v>
      </c>
      <c r="F103" s="183" t="s">
        <v>2322</v>
      </c>
      <c r="G103" s="184" t="s">
        <v>431</v>
      </c>
      <c r="H103" s="185">
        <v>1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37.9" customHeight="1">
      <c r="A104" s="36"/>
      <c r="B104" s="37"/>
      <c r="C104" s="181" t="s">
        <v>464</v>
      </c>
      <c r="D104" s="181" t="s">
        <v>384</v>
      </c>
      <c r="E104" s="182" t="s">
        <v>2323</v>
      </c>
      <c r="F104" s="183" t="s">
        <v>2700</v>
      </c>
      <c r="G104" s="184" t="s">
        <v>431</v>
      </c>
      <c r="H104" s="185">
        <v>1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2" customFormat="1" ht="24.2" customHeight="1">
      <c r="A105" s="36"/>
      <c r="B105" s="37"/>
      <c r="C105" s="181" t="s">
        <v>8</v>
      </c>
      <c r="D105" s="181" t="s">
        <v>384</v>
      </c>
      <c r="E105" s="182" t="s">
        <v>2325</v>
      </c>
      <c r="F105" s="183" t="s">
        <v>2326</v>
      </c>
      <c r="G105" s="184" t="s">
        <v>431</v>
      </c>
      <c r="H105" s="185">
        <v>1</v>
      </c>
      <c r="I105" s="186"/>
      <c r="J105" s="187">
        <f t="shared" si="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556</v>
      </c>
    </row>
    <row r="106" spans="1:65" s="2" customFormat="1" ht="33" customHeight="1">
      <c r="A106" s="36"/>
      <c r="B106" s="37"/>
      <c r="C106" s="181" t="s">
        <v>454</v>
      </c>
      <c r="D106" s="181" t="s">
        <v>384</v>
      </c>
      <c r="E106" s="182" t="s">
        <v>2327</v>
      </c>
      <c r="F106" s="183" t="s">
        <v>2328</v>
      </c>
      <c r="G106" s="184" t="s">
        <v>431</v>
      </c>
      <c r="H106" s="185">
        <v>4</v>
      </c>
      <c r="I106" s="186"/>
      <c r="J106" s="187">
        <f t="shared" si="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468</v>
      </c>
    </row>
    <row r="107" spans="1:65" s="2" customFormat="1" ht="33" customHeight="1">
      <c r="A107" s="36"/>
      <c r="B107" s="37"/>
      <c r="C107" s="181" t="s">
        <v>481</v>
      </c>
      <c r="D107" s="181" t="s">
        <v>384</v>
      </c>
      <c r="E107" s="182" t="s">
        <v>2329</v>
      </c>
      <c r="F107" s="183" t="s">
        <v>2330</v>
      </c>
      <c r="G107" s="184" t="s">
        <v>431</v>
      </c>
      <c r="H107" s="185">
        <v>4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577</v>
      </c>
    </row>
    <row r="108" spans="1:65" s="2" customFormat="1" ht="24.2" customHeight="1">
      <c r="A108" s="36"/>
      <c r="B108" s="37"/>
      <c r="C108" s="181" t="s">
        <v>486</v>
      </c>
      <c r="D108" s="181" t="s">
        <v>384</v>
      </c>
      <c r="E108" s="182" t="s">
        <v>2333</v>
      </c>
      <c r="F108" s="183" t="s">
        <v>2332</v>
      </c>
      <c r="G108" s="184" t="s">
        <v>431</v>
      </c>
      <c r="H108" s="185">
        <v>1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587</v>
      </c>
    </row>
    <row r="109" spans="1:65" s="2" customFormat="1" ht="16.5" customHeight="1">
      <c r="A109" s="36"/>
      <c r="B109" s="37"/>
      <c r="C109" s="181" t="s">
        <v>490</v>
      </c>
      <c r="D109" s="181" t="s">
        <v>384</v>
      </c>
      <c r="E109" s="182" t="s">
        <v>2335</v>
      </c>
      <c r="F109" s="183" t="s">
        <v>2336</v>
      </c>
      <c r="G109" s="184" t="s">
        <v>431</v>
      </c>
      <c r="H109" s="185">
        <v>1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598</v>
      </c>
    </row>
    <row r="110" spans="1:65" s="2" customFormat="1" ht="16.5" customHeight="1">
      <c r="A110" s="36"/>
      <c r="B110" s="37"/>
      <c r="C110" s="181" t="s">
        <v>495</v>
      </c>
      <c r="D110" s="181" t="s">
        <v>384</v>
      </c>
      <c r="E110" s="182" t="s">
        <v>2337</v>
      </c>
      <c r="F110" s="183" t="s">
        <v>2338</v>
      </c>
      <c r="G110" s="184" t="s">
        <v>431</v>
      </c>
      <c r="H110" s="185">
        <v>1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609</v>
      </c>
    </row>
    <row r="111" spans="1:65" s="2" customFormat="1" ht="33" customHeight="1">
      <c r="A111" s="36"/>
      <c r="B111" s="37"/>
      <c r="C111" s="181" t="s">
        <v>7</v>
      </c>
      <c r="D111" s="181" t="s">
        <v>384</v>
      </c>
      <c r="E111" s="182" t="s">
        <v>2339</v>
      </c>
      <c r="F111" s="183" t="s">
        <v>2340</v>
      </c>
      <c r="G111" s="184" t="s">
        <v>431</v>
      </c>
      <c r="H111" s="185">
        <v>1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615</v>
      </c>
    </row>
    <row r="112" spans="1:65" s="2" customFormat="1" ht="24.2" customHeight="1">
      <c r="A112" s="36"/>
      <c r="B112" s="37"/>
      <c r="C112" s="181" t="s">
        <v>505</v>
      </c>
      <c r="D112" s="181" t="s">
        <v>384</v>
      </c>
      <c r="E112" s="182" t="s">
        <v>2007</v>
      </c>
      <c r="F112" s="183" t="s">
        <v>2008</v>
      </c>
      <c r="G112" s="184" t="s">
        <v>422</v>
      </c>
      <c r="H112" s="185">
        <v>100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622</v>
      </c>
    </row>
    <row r="113" spans="1:65" s="2" customFormat="1" ht="78" customHeight="1">
      <c r="A113" s="36"/>
      <c r="B113" s="37"/>
      <c r="C113" s="181" t="s">
        <v>510</v>
      </c>
      <c r="D113" s="181" t="s">
        <v>384</v>
      </c>
      <c r="E113" s="182" t="s">
        <v>2341</v>
      </c>
      <c r="F113" s="183" t="s">
        <v>2342</v>
      </c>
      <c r="G113" s="184" t="s">
        <v>422</v>
      </c>
      <c r="H113" s="185">
        <v>100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628</v>
      </c>
    </row>
    <row r="114" spans="1:65" s="12" customFormat="1" ht="25.9" customHeight="1">
      <c r="B114" s="165"/>
      <c r="C114" s="166"/>
      <c r="D114" s="167" t="s">
        <v>75</v>
      </c>
      <c r="E114" s="168" t="s">
        <v>2343</v>
      </c>
      <c r="F114" s="168" t="s">
        <v>2344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SUM(P115:P131)</f>
        <v>0</v>
      </c>
      <c r="Q114" s="173"/>
      <c r="R114" s="174">
        <f>SUM(R115:R131)</f>
        <v>0</v>
      </c>
      <c r="S114" s="173"/>
      <c r="T114" s="175">
        <f>SUM(T115:T131)</f>
        <v>0</v>
      </c>
      <c r="AR114" s="176" t="s">
        <v>83</v>
      </c>
      <c r="AT114" s="177" t="s">
        <v>75</v>
      </c>
      <c r="AU114" s="177" t="s">
        <v>76</v>
      </c>
      <c r="AY114" s="176" t="s">
        <v>381</v>
      </c>
      <c r="BK114" s="178">
        <f>SUM(BK115:BK131)</f>
        <v>0</v>
      </c>
    </row>
    <row r="115" spans="1:65" s="2" customFormat="1" ht="24.2" customHeight="1">
      <c r="A115" s="36"/>
      <c r="B115" s="37"/>
      <c r="C115" s="181" t="s">
        <v>516</v>
      </c>
      <c r="D115" s="181" t="s">
        <v>384</v>
      </c>
      <c r="E115" s="182" t="s">
        <v>2345</v>
      </c>
      <c r="F115" s="183" t="s">
        <v>2346</v>
      </c>
      <c r="G115" s="184" t="s">
        <v>431</v>
      </c>
      <c r="H115" s="185">
        <v>3</v>
      </c>
      <c r="I115" s="186"/>
      <c r="J115" s="187">
        <f t="shared" ref="J115:J131" si="10">ROUND(I115*H115,2)</f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ref="P115:P131" si="11">O115*H115</f>
        <v>0</v>
      </c>
      <c r="Q115" s="190">
        <v>0</v>
      </c>
      <c r="R115" s="190">
        <f t="shared" ref="R115:R131" si="12">Q115*H115</f>
        <v>0</v>
      </c>
      <c r="S115" s="190">
        <v>0</v>
      </c>
      <c r="T115" s="191">
        <f t="shared" ref="T115:T131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ref="BE115:BE131" si="14">IF(N115="základní",J115,0)</f>
        <v>0</v>
      </c>
      <c r="BF115" s="193">
        <f t="shared" ref="BF115:BF131" si="15">IF(N115="snížená",J115,0)</f>
        <v>0</v>
      </c>
      <c r="BG115" s="193">
        <f t="shared" ref="BG115:BG131" si="16">IF(N115="zákl. přenesená",J115,0)</f>
        <v>0</v>
      </c>
      <c r="BH115" s="193">
        <f t="shared" ref="BH115:BH131" si="17">IF(N115="sníž. přenesená",J115,0)</f>
        <v>0</v>
      </c>
      <c r="BI115" s="193">
        <f t="shared" ref="BI115:BI131" si="18">IF(N115="nulová",J115,0)</f>
        <v>0</v>
      </c>
      <c r="BJ115" s="19" t="s">
        <v>83</v>
      </c>
      <c r="BK115" s="193">
        <f t="shared" ref="BK115:BK131" si="19">ROUND(I115*H115,2)</f>
        <v>0</v>
      </c>
      <c r="BL115" s="19" t="s">
        <v>389</v>
      </c>
      <c r="BM115" s="192" t="s">
        <v>634</v>
      </c>
    </row>
    <row r="116" spans="1:65" s="2" customFormat="1" ht="24.2" customHeight="1">
      <c r="A116" s="36"/>
      <c r="B116" s="37"/>
      <c r="C116" s="181" t="s">
        <v>523</v>
      </c>
      <c r="D116" s="181" t="s">
        <v>384</v>
      </c>
      <c r="E116" s="182" t="s">
        <v>2704</v>
      </c>
      <c r="F116" s="183" t="s">
        <v>2980</v>
      </c>
      <c r="G116" s="184" t="s">
        <v>431</v>
      </c>
      <c r="H116" s="185">
        <v>2</v>
      </c>
      <c r="I116" s="186"/>
      <c r="J116" s="187">
        <f t="shared" si="1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640</v>
      </c>
    </row>
    <row r="117" spans="1:65" s="2" customFormat="1" ht="33" customHeight="1">
      <c r="A117" s="36"/>
      <c r="B117" s="37"/>
      <c r="C117" s="181" t="s">
        <v>529</v>
      </c>
      <c r="D117" s="181" t="s">
        <v>384</v>
      </c>
      <c r="E117" s="182" t="s">
        <v>2347</v>
      </c>
      <c r="F117" s="183" t="s">
        <v>2981</v>
      </c>
      <c r="G117" s="184" t="s">
        <v>431</v>
      </c>
      <c r="H117" s="185">
        <v>1</v>
      </c>
      <c r="I117" s="186"/>
      <c r="J117" s="187">
        <f t="shared" si="1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647</v>
      </c>
    </row>
    <row r="118" spans="1:65" s="2" customFormat="1" ht="16.5" customHeight="1">
      <c r="A118" s="36"/>
      <c r="B118" s="37"/>
      <c r="C118" s="181" t="s">
        <v>534</v>
      </c>
      <c r="D118" s="181" t="s">
        <v>384</v>
      </c>
      <c r="E118" s="182" t="s">
        <v>2350</v>
      </c>
      <c r="F118" s="183" t="s">
        <v>2351</v>
      </c>
      <c r="G118" s="184" t="s">
        <v>431</v>
      </c>
      <c r="H118" s="185">
        <v>3</v>
      </c>
      <c r="I118" s="186"/>
      <c r="J118" s="187">
        <f t="shared" si="1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653</v>
      </c>
    </row>
    <row r="119" spans="1:65" s="2" customFormat="1" ht="24.2" customHeight="1">
      <c r="A119" s="36"/>
      <c r="B119" s="37"/>
      <c r="C119" s="181" t="s">
        <v>540</v>
      </c>
      <c r="D119" s="181" t="s">
        <v>384</v>
      </c>
      <c r="E119" s="182" t="s">
        <v>2706</v>
      </c>
      <c r="F119" s="183" t="s">
        <v>2707</v>
      </c>
      <c r="G119" s="184" t="s">
        <v>431</v>
      </c>
      <c r="H119" s="185">
        <v>2</v>
      </c>
      <c r="I119" s="186"/>
      <c r="J119" s="187">
        <f t="shared" si="1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659</v>
      </c>
    </row>
    <row r="120" spans="1:65" s="2" customFormat="1" ht="16.5" customHeight="1">
      <c r="A120" s="36"/>
      <c r="B120" s="37"/>
      <c r="C120" s="181" t="s">
        <v>549</v>
      </c>
      <c r="D120" s="181" t="s">
        <v>384</v>
      </c>
      <c r="E120" s="182" t="s">
        <v>2708</v>
      </c>
      <c r="F120" s="183" t="s">
        <v>2709</v>
      </c>
      <c r="G120" s="184" t="s">
        <v>431</v>
      </c>
      <c r="H120" s="185">
        <v>2</v>
      </c>
      <c r="I120" s="186"/>
      <c r="J120" s="187">
        <f t="shared" si="1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667</v>
      </c>
    </row>
    <row r="121" spans="1:65" s="2" customFormat="1" ht="16.5" customHeight="1">
      <c r="A121" s="36"/>
      <c r="B121" s="37"/>
      <c r="C121" s="181" t="s">
        <v>556</v>
      </c>
      <c r="D121" s="181" t="s">
        <v>384</v>
      </c>
      <c r="E121" s="182" t="s">
        <v>2352</v>
      </c>
      <c r="F121" s="183" t="s">
        <v>2353</v>
      </c>
      <c r="G121" s="184" t="s">
        <v>431</v>
      </c>
      <c r="H121" s="185">
        <v>3</v>
      </c>
      <c r="I121" s="186"/>
      <c r="J121" s="187">
        <f t="shared" si="1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674</v>
      </c>
    </row>
    <row r="122" spans="1:65" s="2" customFormat="1" ht="24.2" customHeight="1">
      <c r="A122" s="36"/>
      <c r="B122" s="37"/>
      <c r="C122" s="181" t="s">
        <v>561</v>
      </c>
      <c r="D122" s="181" t="s">
        <v>384</v>
      </c>
      <c r="E122" s="182" t="s">
        <v>2354</v>
      </c>
      <c r="F122" s="183" t="s">
        <v>2355</v>
      </c>
      <c r="G122" s="184" t="s">
        <v>431</v>
      </c>
      <c r="H122" s="185">
        <v>1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682</v>
      </c>
    </row>
    <row r="123" spans="1:65" s="2" customFormat="1" ht="16.5" customHeight="1">
      <c r="A123" s="36"/>
      <c r="B123" s="37"/>
      <c r="C123" s="181" t="s">
        <v>468</v>
      </c>
      <c r="D123" s="181" t="s">
        <v>384</v>
      </c>
      <c r="E123" s="182" t="s">
        <v>2119</v>
      </c>
      <c r="F123" s="183" t="s">
        <v>2120</v>
      </c>
      <c r="G123" s="184" t="s">
        <v>422</v>
      </c>
      <c r="H123" s="185">
        <v>110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690</v>
      </c>
    </row>
    <row r="124" spans="1:65" s="2" customFormat="1" ht="21.75" customHeight="1">
      <c r="A124" s="36"/>
      <c r="B124" s="37"/>
      <c r="C124" s="181" t="s">
        <v>571</v>
      </c>
      <c r="D124" s="181" t="s">
        <v>384</v>
      </c>
      <c r="E124" s="182" t="s">
        <v>2356</v>
      </c>
      <c r="F124" s="183" t="s">
        <v>2357</v>
      </c>
      <c r="G124" s="184" t="s">
        <v>422</v>
      </c>
      <c r="H124" s="185">
        <v>110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701</v>
      </c>
    </row>
    <row r="125" spans="1:65" s="2" customFormat="1" ht="16.5" customHeight="1">
      <c r="A125" s="36"/>
      <c r="B125" s="37"/>
      <c r="C125" s="181" t="s">
        <v>577</v>
      </c>
      <c r="D125" s="181" t="s">
        <v>384</v>
      </c>
      <c r="E125" s="182" t="s">
        <v>1961</v>
      </c>
      <c r="F125" s="183" t="s">
        <v>1962</v>
      </c>
      <c r="G125" s="184" t="s">
        <v>422</v>
      </c>
      <c r="H125" s="185">
        <v>10</v>
      </c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710</v>
      </c>
    </row>
    <row r="126" spans="1:65" s="2" customFormat="1" ht="16.5" customHeight="1">
      <c r="A126" s="36"/>
      <c r="B126" s="37"/>
      <c r="C126" s="181" t="s">
        <v>582</v>
      </c>
      <c r="D126" s="181" t="s">
        <v>384</v>
      </c>
      <c r="E126" s="182" t="s">
        <v>1963</v>
      </c>
      <c r="F126" s="183" t="s">
        <v>1964</v>
      </c>
      <c r="G126" s="184" t="s">
        <v>422</v>
      </c>
      <c r="H126" s="185">
        <v>10</v>
      </c>
      <c r="I126" s="186"/>
      <c r="J126" s="187">
        <f t="shared" si="10"/>
        <v>0</v>
      </c>
      <c r="K126" s="183" t="s">
        <v>1956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722</v>
      </c>
    </row>
    <row r="127" spans="1:65" s="2" customFormat="1" ht="16.5" customHeight="1">
      <c r="A127" s="36"/>
      <c r="B127" s="37"/>
      <c r="C127" s="181" t="s">
        <v>587</v>
      </c>
      <c r="D127" s="181" t="s">
        <v>384</v>
      </c>
      <c r="E127" s="182" t="s">
        <v>2696</v>
      </c>
      <c r="F127" s="183" t="s">
        <v>2312</v>
      </c>
      <c r="G127" s="184" t="s">
        <v>431</v>
      </c>
      <c r="H127" s="185">
        <v>8</v>
      </c>
      <c r="I127" s="186"/>
      <c r="J127" s="187">
        <f t="shared" si="10"/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730</v>
      </c>
    </row>
    <row r="128" spans="1:65" s="2" customFormat="1" ht="33" customHeight="1">
      <c r="A128" s="36"/>
      <c r="B128" s="37"/>
      <c r="C128" s="181" t="s">
        <v>593</v>
      </c>
      <c r="D128" s="181" t="s">
        <v>384</v>
      </c>
      <c r="E128" s="182" t="s">
        <v>2358</v>
      </c>
      <c r="F128" s="183" t="s">
        <v>2328</v>
      </c>
      <c r="G128" s="184" t="s">
        <v>431</v>
      </c>
      <c r="H128" s="185">
        <v>6</v>
      </c>
      <c r="I128" s="186"/>
      <c r="J128" s="187">
        <f t="shared" si="10"/>
        <v>0</v>
      </c>
      <c r="K128" s="183" t="s">
        <v>1956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740</v>
      </c>
    </row>
    <row r="129" spans="1:65" s="2" customFormat="1" ht="33" customHeight="1">
      <c r="A129" s="36"/>
      <c r="B129" s="37"/>
      <c r="C129" s="181" t="s">
        <v>598</v>
      </c>
      <c r="D129" s="181" t="s">
        <v>384</v>
      </c>
      <c r="E129" s="182" t="s">
        <v>2359</v>
      </c>
      <c r="F129" s="183" t="s">
        <v>2330</v>
      </c>
      <c r="G129" s="184" t="s">
        <v>431</v>
      </c>
      <c r="H129" s="185">
        <v>6</v>
      </c>
      <c r="I129" s="186"/>
      <c r="J129" s="187">
        <f t="shared" si="10"/>
        <v>0</v>
      </c>
      <c r="K129" s="183" t="s">
        <v>1956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751</v>
      </c>
    </row>
    <row r="130" spans="1:65" s="2" customFormat="1" ht="16.5" customHeight="1">
      <c r="A130" s="36"/>
      <c r="B130" s="37"/>
      <c r="C130" s="181" t="s">
        <v>604</v>
      </c>
      <c r="D130" s="181" t="s">
        <v>384</v>
      </c>
      <c r="E130" s="182" t="s">
        <v>2125</v>
      </c>
      <c r="F130" s="183" t="s">
        <v>2126</v>
      </c>
      <c r="G130" s="184" t="s">
        <v>422</v>
      </c>
      <c r="H130" s="185">
        <v>125</v>
      </c>
      <c r="I130" s="186"/>
      <c r="J130" s="187">
        <f t="shared" si="10"/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762</v>
      </c>
    </row>
    <row r="131" spans="1:65" s="2" customFormat="1" ht="78" customHeight="1">
      <c r="A131" s="36"/>
      <c r="B131" s="37"/>
      <c r="C131" s="181" t="s">
        <v>609</v>
      </c>
      <c r="D131" s="181" t="s">
        <v>384</v>
      </c>
      <c r="E131" s="182" t="s">
        <v>2127</v>
      </c>
      <c r="F131" s="183" t="s">
        <v>2128</v>
      </c>
      <c r="G131" s="184" t="s">
        <v>422</v>
      </c>
      <c r="H131" s="185">
        <v>125</v>
      </c>
      <c r="I131" s="186"/>
      <c r="J131" s="187">
        <f t="shared" si="10"/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773</v>
      </c>
    </row>
    <row r="132" spans="1:65" s="12" customFormat="1" ht="25.9" customHeight="1">
      <c r="B132" s="165"/>
      <c r="C132" s="166"/>
      <c r="D132" s="167" t="s">
        <v>75</v>
      </c>
      <c r="E132" s="168" t="s">
        <v>2982</v>
      </c>
      <c r="F132" s="168" t="s">
        <v>2983</v>
      </c>
      <c r="G132" s="166"/>
      <c r="H132" s="166"/>
      <c r="I132" s="169"/>
      <c r="J132" s="170">
        <f>BK132</f>
        <v>0</v>
      </c>
      <c r="K132" s="166"/>
      <c r="L132" s="171"/>
      <c r="M132" s="172"/>
      <c r="N132" s="173"/>
      <c r="O132" s="173"/>
      <c r="P132" s="174">
        <f>SUM(P133:P142)</f>
        <v>0</v>
      </c>
      <c r="Q132" s="173"/>
      <c r="R132" s="174">
        <f>SUM(R133:R142)</f>
        <v>0</v>
      </c>
      <c r="S132" s="173"/>
      <c r="T132" s="175">
        <f>SUM(T133:T142)</f>
        <v>0</v>
      </c>
      <c r="AR132" s="176" t="s">
        <v>83</v>
      </c>
      <c r="AT132" s="177" t="s">
        <v>75</v>
      </c>
      <c r="AU132" s="177" t="s">
        <v>76</v>
      </c>
      <c r="AY132" s="176" t="s">
        <v>381</v>
      </c>
      <c r="BK132" s="178">
        <f>SUM(BK133:BK142)</f>
        <v>0</v>
      </c>
    </row>
    <row r="133" spans="1:65" s="2" customFormat="1" ht="24.2" customHeight="1">
      <c r="A133" s="36"/>
      <c r="B133" s="37"/>
      <c r="C133" s="181" t="s">
        <v>612</v>
      </c>
      <c r="D133" s="181" t="s">
        <v>384</v>
      </c>
      <c r="E133" s="182" t="s">
        <v>2984</v>
      </c>
      <c r="F133" s="183" t="s">
        <v>2985</v>
      </c>
      <c r="G133" s="184" t="s">
        <v>431</v>
      </c>
      <c r="H133" s="185">
        <v>1</v>
      </c>
      <c r="I133" s="186"/>
      <c r="J133" s="187">
        <f t="shared" ref="J133:J142" si="20">ROUND(I133*H133,2)</f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ref="P133:P142" si="21">O133*H133</f>
        <v>0</v>
      </c>
      <c r="Q133" s="190">
        <v>0</v>
      </c>
      <c r="R133" s="190">
        <f t="shared" ref="R133:R142" si="22">Q133*H133</f>
        <v>0</v>
      </c>
      <c r="S133" s="190">
        <v>0</v>
      </c>
      <c r="T133" s="191">
        <f t="shared" ref="T133:T142" si="2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ref="BE133:BE142" si="24">IF(N133="základní",J133,0)</f>
        <v>0</v>
      </c>
      <c r="BF133" s="193">
        <f t="shared" ref="BF133:BF142" si="25">IF(N133="snížená",J133,0)</f>
        <v>0</v>
      </c>
      <c r="BG133" s="193">
        <f t="shared" ref="BG133:BG142" si="26">IF(N133="zákl. přenesená",J133,0)</f>
        <v>0</v>
      </c>
      <c r="BH133" s="193">
        <f t="shared" ref="BH133:BH142" si="27">IF(N133="sníž. přenesená",J133,0)</f>
        <v>0</v>
      </c>
      <c r="BI133" s="193">
        <f t="shared" ref="BI133:BI142" si="28">IF(N133="nulová",J133,0)</f>
        <v>0</v>
      </c>
      <c r="BJ133" s="19" t="s">
        <v>83</v>
      </c>
      <c r="BK133" s="193">
        <f t="shared" ref="BK133:BK142" si="29">ROUND(I133*H133,2)</f>
        <v>0</v>
      </c>
      <c r="BL133" s="19" t="s">
        <v>389</v>
      </c>
      <c r="BM133" s="192" t="s">
        <v>786</v>
      </c>
    </row>
    <row r="134" spans="1:65" s="2" customFormat="1" ht="33" customHeight="1">
      <c r="A134" s="36"/>
      <c r="B134" s="37"/>
      <c r="C134" s="181" t="s">
        <v>615</v>
      </c>
      <c r="D134" s="181" t="s">
        <v>384</v>
      </c>
      <c r="E134" s="182" t="s">
        <v>2986</v>
      </c>
      <c r="F134" s="183" t="s">
        <v>2328</v>
      </c>
      <c r="G134" s="184" t="s">
        <v>431</v>
      </c>
      <c r="H134" s="185">
        <v>2</v>
      </c>
      <c r="I134" s="186"/>
      <c r="J134" s="187">
        <f t="shared" si="20"/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797</v>
      </c>
    </row>
    <row r="135" spans="1:65" s="2" customFormat="1" ht="33" customHeight="1">
      <c r="A135" s="36"/>
      <c r="B135" s="37"/>
      <c r="C135" s="181" t="s">
        <v>619</v>
      </c>
      <c r="D135" s="181" t="s">
        <v>384</v>
      </c>
      <c r="E135" s="182" t="s">
        <v>2987</v>
      </c>
      <c r="F135" s="183" t="s">
        <v>2988</v>
      </c>
      <c r="G135" s="184" t="s">
        <v>431</v>
      </c>
      <c r="H135" s="185">
        <v>2</v>
      </c>
      <c r="I135" s="186"/>
      <c r="J135" s="187">
        <f t="shared" si="20"/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808</v>
      </c>
    </row>
    <row r="136" spans="1:65" s="2" customFormat="1" ht="16.5" customHeight="1">
      <c r="A136" s="36"/>
      <c r="B136" s="37"/>
      <c r="C136" s="181" t="s">
        <v>622</v>
      </c>
      <c r="D136" s="181" t="s">
        <v>384</v>
      </c>
      <c r="E136" s="182" t="s">
        <v>2119</v>
      </c>
      <c r="F136" s="183" t="s">
        <v>2120</v>
      </c>
      <c r="G136" s="184" t="s">
        <v>422</v>
      </c>
      <c r="H136" s="185">
        <v>20</v>
      </c>
      <c r="I136" s="186"/>
      <c r="J136" s="187">
        <f t="shared" si="20"/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817</v>
      </c>
    </row>
    <row r="137" spans="1:65" s="2" customFormat="1" ht="21.75" customHeight="1">
      <c r="A137" s="36"/>
      <c r="B137" s="37"/>
      <c r="C137" s="181" t="s">
        <v>625</v>
      </c>
      <c r="D137" s="181" t="s">
        <v>384</v>
      </c>
      <c r="E137" s="182" t="s">
        <v>2356</v>
      </c>
      <c r="F137" s="183" t="s">
        <v>2357</v>
      </c>
      <c r="G137" s="184" t="s">
        <v>422</v>
      </c>
      <c r="H137" s="185">
        <v>20</v>
      </c>
      <c r="I137" s="186"/>
      <c r="J137" s="187">
        <f t="shared" si="2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829</v>
      </c>
    </row>
    <row r="138" spans="1:65" s="2" customFormat="1" ht="16.5" customHeight="1">
      <c r="A138" s="36"/>
      <c r="B138" s="37"/>
      <c r="C138" s="181" t="s">
        <v>628</v>
      </c>
      <c r="D138" s="181" t="s">
        <v>384</v>
      </c>
      <c r="E138" s="182" t="s">
        <v>2696</v>
      </c>
      <c r="F138" s="183" t="s">
        <v>2312</v>
      </c>
      <c r="G138" s="184" t="s">
        <v>431</v>
      </c>
      <c r="H138" s="185">
        <v>2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845</v>
      </c>
    </row>
    <row r="139" spans="1:65" s="2" customFormat="1" ht="16.5" customHeight="1">
      <c r="A139" s="36"/>
      <c r="B139" s="37"/>
      <c r="C139" s="181" t="s">
        <v>631</v>
      </c>
      <c r="D139" s="181" t="s">
        <v>384</v>
      </c>
      <c r="E139" s="182" t="s">
        <v>2125</v>
      </c>
      <c r="F139" s="183" t="s">
        <v>2126</v>
      </c>
      <c r="G139" s="184" t="s">
        <v>422</v>
      </c>
      <c r="H139" s="185">
        <v>10</v>
      </c>
      <c r="I139" s="186"/>
      <c r="J139" s="187">
        <f t="shared" si="2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855</v>
      </c>
    </row>
    <row r="140" spans="1:65" s="2" customFormat="1" ht="78" customHeight="1">
      <c r="A140" s="36"/>
      <c r="B140" s="37"/>
      <c r="C140" s="181" t="s">
        <v>634</v>
      </c>
      <c r="D140" s="181" t="s">
        <v>384</v>
      </c>
      <c r="E140" s="182" t="s">
        <v>2127</v>
      </c>
      <c r="F140" s="183" t="s">
        <v>2128</v>
      </c>
      <c r="G140" s="184" t="s">
        <v>422</v>
      </c>
      <c r="H140" s="185">
        <v>10</v>
      </c>
      <c r="I140" s="186"/>
      <c r="J140" s="187">
        <f t="shared" si="2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866</v>
      </c>
    </row>
    <row r="141" spans="1:65" s="2" customFormat="1" ht="16.5" customHeight="1">
      <c r="A141" s="36"/>
      <c r="B141" s="37"/>
      <c r="C141" s="181" t="s">
        <v>637</v>
      </c>
      <c r="D141" s="181" t="s">
        <v>384</v>
      </c>
      <c r="E141" s="182" t="s">
        <v>2989</v>
      </c>
      <c r="F141" s="183" t="s">
        <v>2990</v>
      </c>
      <c r="G141" s="184" t="s">
        <v>431</v>
      </c>
      <c r="H141" s="185">
        <v>1</v>
      </c>
      <c r="I141" s="186"/>
      <c r="J141" s="187">
        <f t="shared" si="20"/>
        <v>0</v>
      </c>
      <c r="K141" s="183" t="s">
        <v>1956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883</v>
      </c>
    </row>
    <row r="142" spans="1:65" s="2" customFormat="1" ht="16.5" customHeight="1">
      <c r="A142" s="36"/>
      <c r="B142" s="37"/>
      <c r="C142" s="181" t="s">
        <v>640</v>
      </c>
      <c r="D142" s="181" t="s">
        <v>384</v>
      </c>
      <c r="E142" s="182" t="s">
        <v>2991</v>
      </c>
      <c r="F142" s="183" t="s">
        <v>2992</v>
      </c>
      <c r="G142" s="184" t="s">
        <v>431</v>
      </c>
      <c r="H142" s="185">
        <v>1</v>
      </c>
      <c r="I142" s="186"/>
      <c r="J142" s="187">
        <f t="shared" si="20"/>
        <v>0</v>
      </c>
      <c r="K142" s="183" t="s">
        <v>1956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895</v>
      </c>
    </row>
    <row r="143" spans="1:65" s="12" customFormat="1" ht="25.9" customHeight="1">
      <c r="B143" s="165"/>
      <c r="C143" s="166"/>
      <c r="D143" s="167" t="s">
        <v>75</v>
      </c>
      <c r="E143" s="168" t="s">
        <v>2361</v>
      </c>
      <c r="F143" s="168" t="s">
        <v>2362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SUM(P144:P160)</f>
        <v>0</v>
      </c>
      <c r="Q143" s="173"/>
      <c r="R143" s="174">
        <f>SUM(R144:R160)</f>
        <v>0</v>
      </c>
      <c r="S143" s="173"/>
      <c r="T143" s="175">
        <f>SUM(T144:T160)</f>
        <v>0</v>
      </c>
      <c r="AR143" s="176" t="s">
        <v>83</v>
      </c>
      <c r="AT143" s="177" t="s">
        <v>75</v>
      </c>
      <c r="AU143" s="177" t="s">
        <v>76</v>
      </c>
      <c r="AY143" s="176" t="s">
        <v>381</v>
      </c>
      <c r="BK143" s="178">
        <f>SUM(BK144:BK160)</f>
        <v>0</v>
      </c>
    </row>
    <row r="144" spans="1:65" s="2" customFormat="1" ht="16.5" customHeight="1">
      <c r="A144" s="36"/>
      <c r="B144" s="37"/>
      <c r="C144" s="181" t="s">
        <v>644</v>
      </c>
      <c r="D144" s="181" t="s">
        <v>384</v>
      </c>
      <c r="E144" s="182" t="s">
        <v>2119</v>
      </c>
      <c r="F144" s="183" t="s">
        <v>2120</v>
      </c>
      <c r="G144" s="184" t="s">
        <v>422</v>
      </c>
      <c r="H144" s="185">
        <v>60</v>
      </c>
      <c r="I144" s="186"/>
      <c r="J144" s="187">
        <f t="shared" ref="J144:J160" si="30">ROUND(I144*H144,2)</f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ref="P144:P160" si="31">O144*H144</f>
        <v>0</v>
      </c>
      <c r="Q144" s="190">
        <v>0</v>
      </c>
      <c r="R144" s="190">
        <f t="shared" ref="R144:R160" si="32">Q144*H144</f>
        <v>0</v>
      </c>
      <c r="S144" s="190">
        <v>0</v>
      </c>
      <c r="T144" s="191">
        <f t="shared" ref="T144:T160" si="3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ref="BE144:BE160" si="34">IF(N144="základní",J144,0)</f>
        <v>0</v>
      </c>
      <c r="BF144" s="193">
        <f t="shared" ref="BF144:BF160" si="35">IF(N144="snížená",J144,0)</f>
        <v>0</v>
      </c>
      <c r="BG144" s="193">
        <f t="shared" ref="BG144:BG160" si="36">IF(N144="zákl. přenesená",J144,0)</f>
        <v>0</v>
      </c>
      <c r="BH144" s="193">
        <f t="shared" ref="BH144:BH160" si="37">IF(N144="sníž. přenesená",J144,0)</f>
        <v>0</v>
      </c>
      <c r="BI144" s="193">
        <f t="shared" ref="BI144:BI160" si="38">IF(N144="nulová",J144,0)</f>
        <v>0</v>
      </c>
      <c r="BJ144" s="19" t="s">
        <v>83</v>
      </c>
      <c r="BK144" s="193">
        <f t="shared" ref="BK144:BK160" si="39">ROUND(I144*H144,2)</f>
        <v>0</v>
      </c>
      <c r="BL144" s="19" t="s">
        <v>389</v>
      </c>
      <c r="BM144" s="192" t="s">
        <v>906</v>
      </c>
    </row>
    <row r="145" spans="1:65" s="2" customFormat="1" ht="24.2" customHeight="1">
      <c r="A145" s="36"/>
      <c r="B145" s="37"/>
      <c r="C145" s="181" t="s">
        <v>647</v>
      </c>
      <c r="D145" s="181" t="s">
        <v>384</v>
      </c>
      <c r="E145" s="182" t="s">
        <v>2307</v>
      </c>
      <c r="F145" s="183" t="s">
        <v>2308</v>
      </c>
      <c r="G145" s="184" t="s">
        <v>422</v>
      </c>
      <c r="H145" s="185">
        <v>60</v>
      </c>
      <c r="I145" s="186"/>
      <c r="J145" s="187">
        <f t="shared" si="3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83</v>
      </c>
      <c r="BK145" s="193">
        <f t="shared" si="39"/>
        <v>0</v>
      </c>
      <c r="BL145" s="19" t="s">
        <v>389</v>
      </c>
      <c r="BM145" s="192" t="s">
        <v>922</v>
      </c>
    </row>
    <row r="146" spans="1:65" s="2" customFormat="1" ht="16.5" customHeight="1">
      <c r="A146" s="36"/>
      <c r="B146" s="37"/>
      <c r="C146" s="181" t="s">
        <v>650</v>
      </c>
      <c r="D146" s="181" t="s">
        <v>384</v>
      </c>
      <c r="E146" s="182" t="s">
        <v>2363</v>
      </c>
      <c r="F146" s="183" t="s">
        <v>2364</v>
      </c>
      <c r="G146" s="184" t="s">
        <v>422</v>
      </c>
      <c r="H146" s="185">
        <v>10</v>
      </c>
      <c r="I146" s="186"/>
      <c r="J146" s="187">
        <f t="shared" si="3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930</v>
      </c>
    </row>
    <row r="147" spans="1:65" s="2" customFormat="1" ht="44.25" customHeight="1">
      <c r="A147" s="36"/>
      <c r="B147" s="37"/>
      <c r="C147" s="181" t="s">
        <v>653</v>
      </c>
      <c r="D147" s="181" t="s">
        <v>384</v>
      </c>
      <c r="E147" s="182" t="s">
        <v>2365</v>
      </c>
      <c r="F147" s="183" t="s">
        <v>2366</v>
      </c>
      <c r="G147" s="184" t="s">
        <v>422</v>
      </c>
      <c r="H147" s="185">
        <v>10</v>
      </c>
      <c r="I147" s="186"/>
      <c r="J147" s="187">
        <f t="shared" si="3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938</v>
      </c>
    </row>
    <row r="148" spans="1:65" s="2" customFormat="1" ht="49.15" customHeight="1">
      <c r="A148" s="36"/>
      <c r="B148" s="37"/>
      <c r="C148" s="181" t="s">
        <v>656</v>
      </c>
      <c r="D148" s="181" t="s">
        <v>384</v>
      </c>
      <c r="E148" s="182" t="s">
        <v>2367</v>
      </c>
      <c r="F148" s="183" t="s">
        <v>2368</v>
      </c>
      <c r="G148" s="184" t="s">
        <v>431</v>
      </c>
      <c r="H148" s="185">
        <v>1</v>
      </c>
      <c r="I148" s="186"/>
      <c r="J148" s="187">
        <f t="shared" si="30"/>
        <v>0</v>
      </c>
      <c r="K148" s="183" t="s">
        <v>1956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945</v>
      </c>
    </row>
    <row r="149" spans="1:65" s="2" customFormat="1" ht="49.15" customHeight="1">
      <c r="A149" s="36"/>
      <c r="B149" s="37"/>
      <c r="C149" s="181" t="s">
        <v>659</v>
      </c>
      <c r="D149" s="181" t="s">
        <v>384</v>
      </c>
      <c r="E149" s="182" t="s">
        <v>2369</v>
      </c>
      <c r="F149" s="183" t="s">
        <v>2710</v>
      </c>
      <c r="G149" s="184" t="s">
        <v>431</v>
      </c>
      <c r="H149" s="185">
        <v>2</v>
      </c>
      <c r="I149" s="186"/>
      <c r="J149" s="187">
        <f t="shared" si="30"/>
        <v>0</v>
      </c>
      <c r="K149" s="183" t="s">
        <v>1956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953</v>
      </c>
    </row>
    <row r="150" spans="1:65" s="2" customFormat="1" ht="44.25" customHeight="1">
      <c r="A150" s="36"/>
      <c r="B150" s="37"/>
      <c r="C150" s="181" t="s">
        <v>663</v>
      </c>
      <c r="D150" s="181" t="s">
        <v>384</v>
      </c>
      <c r="E150" s="182" t="s">
        <v>2371</v>
      </c>
      <c r="F150" s="183" t="s">
        <v>2372</v>
      </c>
      <c r="G150" s="184" t="s">
        <v>431</v>
      </c>
      <c r="H150" s="185">
        <v>2</v>
      </c>
      <c r="I150" s="186"/>
      <c r="J150" s="187">
        <f t="shared" si="30"/>
        <v>0</v>
      </c>
      <c r="K150" s="183" t="s">
        <v>1956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961</v>
      </c>
    </row>
    <row r="151" spans="1:65" s="2" customFormat="1" ht="55.5" customHeight="1">
      <c r="A151" s="36"/>
      <c r="B151" s="37"/>
      <c r="C151" s="181" t="s">
        <v>667</v>
      </c>
      <c r="D151" s="181" t="s">
        <v>384</v>
      </c>
      <c r="E151" s="182" t="s">
        <v>2373</v>
      </c>
      <c r="F151" s="183" t="s">
        <v>2374</v>
      </c>
      <c r="G151" s="184" t="s">
        <v>431</v>
      </c>
      <c r="H151" s="185">
        <v>1</v>
      </c>
      <c r="I151" s="186"/>
      <c r="J151" s="187">
        <f t="shared" si="30"/>
        <v>0</v>
      </c>
      <c r="K151" s="183" t="s">
        <v>1956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969</v>
      </c>
    </row>
    <row r="152" spans="1:65" s="2" customFormat="1" ht="21.75" customHeight="1">
      <c r="A152" s="36"/>
      <c r="B152" s="37"/>
      <c r="C152" s="181" t="s">
        <v>671</v>
      </c>
      <c r="D152" s="181" t="s">
        <v>384</v>
      </c>
      <c r="E152" s="182" t="s">
        <v>2385</v>
      </c>
      <c r="F152" s="183" t="s">
        <v>2377</v>
      </c>
      <c r="G152" s="184" t="s">
        <v>431</v>
      </c>
      <c r="H152" s="185">
        <v>1</v>
      </c>
      <c r="I152" s="186"/>
      <c r="J152" s="187">
        <f t="shared" si="30"/>
        <v>0</v>
      </c>
      <c r="K152" s="183" t="s">
        <v>1956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977</v>
      </c>
    </row>
    <row r="153" spans="1:65" s="2" customFormat="1" ht="24.2" customHeight="1">
      <c r="A153" s="36"/>
      <c r="B153" s="37"/>
      <c r="C153" s="181" t="s">
        <v>674</v>
      </c>
      <c r="D153" s="181" t="s">
        <v>384</v>
      </c>
      <c r="E153" s="182" t="s">
        <v>2380</v>
      </c>
      <c r="F153" s="183" t="s">
        <v>2381</v>
      </c>
      <c r="G153" s="184" t="s">
        <v>431</v>
      </c>
      <c r="H153" s="185">
        <v>3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1462</v>
      </c>
    </row>
    <row r="154" spans="1:65" s="2" customFormat="1" ht="55.5" customHeight="1">
      <c r="A154" s="36"/>
      <c r="B154" s="37"/>
      <c r="C154" s="181" t="s">
        <v>678</v>
      </c>
      <c r="D154" s="181" t="s">
        <v>384</v>
      </c>
      <c r="E154" s="182" t="s">
        <v>2382</v>
      </c>
      <c r="F154" s="183" t="s">
        <v>2383</v>
      </c>
      <c r="G154" s="184" t="s">
        <v>431</v>
      </c>
      <c r="H154" s="185">
        <v>3</v>
      </c>
      <c r="I154" s="186"/>
      <c r="J154" s="187">
        <f t="shared" si="3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1463</v>
      </c>
    </row>
    <row r="155" spans="1:65" s="2" customFormat="1" ht="24.2" customHeight="1">
      <c r="A155" s="36"/>
      <c r="B155" s="37"/>
      <c r="C155" s="181" t="s">
        <v>682</v>
      </c>
      <c r="D155" s="181" t="s">
        <v>384</v>
      </c>
      <c r="E155" s="182" t="s">
        <v>2007</v>
      </c>
      <c r="F155" s="183" t="s">
        <v>2008</v>
      </c>
      <c r="G155" s="184" t="s">
        <v>422</v>
      </c>
      <c r="H155" s="185">
        <v>25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1464</v>
      </c>
    </row>
    <row r="156" spans="1:65" s="2" customFormat="1" ht="78" customHeight="1">
      <c r="A156" s="36"/>
      <c r="B156" s="37"/>
      <c r="C156" s="181" t="s">
        <v>686</v>
      </c>
      <c r="D156" s="181" t="s">
        <v>384</v>
      </c>
      <c r="E156" s="182" t="s">
        <v>2341</v>
      </c>
      <c r="F156" s="183" t="s">
        <v>2342</v>
      </c>
      <c r="G156" s="184" t="s">
        <v>422</v>
      </c>
      <c r="H156" s="185">
        <v>25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389</v>
      </c>
      <c r="BM156" s="192" t="s">
        <v>1466</v>
      </c>
    </row>
    <row r="157" spans="1:65" s="2" customFormat="1" ht="16.5" customHeight="1">
      <c r="A157" s="36"/>
      <c r="B157" s="37"/>
      <c r="C157" s="181" t="s">
        <v>690</v>
      </c>
      <c r="D157" s="181" t="s">
        <v>384</v>
      </c>
      <c r="E157" s="182" t="s">
        <v>2125</v>
      </c>
      <c r="F157" s="183" t="s">
        <v>2126</v>
      </c>
      <c r="G157" s="184" t="s">
        <v>422</v>
      </c>
      <c r="H157" s="185">
        <v>80</v>
      </c>
      <c r="I157" s="186"/>
      <c r="J157" s="187">
        <f t="shared" si="30"/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83</v>
      </c>
      <c r="BK157" s="193">
        <f t="shared" si="39"/>
        <v>0</v>
      </c>
      <c r="BL157" s="19" t="s">
        <v>389</v>
      </c>
      <c r="BM157" s="192" t="s">
        <v>1467</v>
      </c>
    </row>
    <row r="158" spans="1:65" s="2" customFormat="1" ht="78" customHeight="1">
      <c r="A158" s="36"/>
      <c r="B158" s="37"/>
      <c r="C158" s="181" t="s">
        <v>696</v>
      </c>
      <c r="D158" s="181" t="s">
        <v>384</v>
      </c>
      <c r="E158" s="182" t="s">
        <v>2127</v>
      </c>
      <c r="F158" s="183" t="s">
        <v>2128</v>
      </c>
      <c r="G158" s="184" t="s">
        <v>422</v>
      </c>
      <c r="H158" s="185">
        <v>80</v>
      </c>
      <c r="I158" s="186"/>
      <c r="J158" s="187">
        <f t="shared" si="30"/>
        <v>0</v>
      </c>
      <c r="K158" s="183" t="s">
        <v>1297</v>
      </c>
      <c r="L158" s="41"/>
      <c r="M158" s="188" t="s">
        <v>19</v>
      </c>
      <c r="N158" s="189" t="s">
        <v>47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83</v>
      </c>
      <c r="BK158" s="193">
        <f t="shared" si="39"/>
        <v>0</v>
      </c>
      <c r="BL158" s="19" t="s">
        <v>389</v>
      </c>
      <c r="BM158" s="192" t="s">
        <v>1468</v>
      </c>
    </row>
    <row r="159" spans="1:65" s="2" customFormat="1" ht="16.5" customHeight="1">
      <c r="A159" s="36"/>
      <c r="B159" s="37"/>
      <c r="C159" s="181" t="s">
        <v>701</v>
      </c>
      <c r="D159" s="181" t="s">
        <v>384</v>
      </c>
      <c r="E159" s="182" t="s">
        <v>2384</v>
      </c>
      <c r="F159" s="183" t="s">
        <v>2048</v>
      </c>
      <c r="G159" s="184" t="s">
        <v>607</v>
      </c>
      <c r="H159" s="185">
        <v>1</v>
      </c>
      <c r="I159" s="186"/>
      <c r="J159" s="187">
        <f t="shared" si="3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83</v>
      </c>
      <c r="BK159" s="193">
        <f t="shared" si="39"/>
        <v>0</v>
      </c>
      <c r="BL159" s="19" t="s">
        <v>389</v>
      </c>
      <c r="BM159" s="192" t="s">
        <v>1471</v>
      </c>
    </row>
    <row r="160" spans="1:65" s="2" customFormat="1" ht="24.2" customHeight="1">
      <c r="A160" s="36"/>
      <c r="B160" s="37"/>
      <c r="C160" s="181" t="s">
        <v>705</v>
      </c>
      <c r="D160" s="181" t="s">
        <v>384</v>
      </c>
      <c r="E160" s="182" t="s">
        <v>2993</v>
      </c>
      <c r="F160" s="183" t="s">
        <v>2386</v>
      </c>
      <c r="G160" s="184" t="s">
        <v>431</v>
      </c>
      <c r="H160" s="185">
        <v>1</v>
      </c>
      <c r="I160" s="186"/>
      <c r="J160" s="187">
        <f t="shared" si="30"/>
        <v>0</v>
      </c>
      <c r="K160" s="183" t="s">
        <v>1956</v>
      </c>
      <c r="L160" s="41"/>
      <c r="M160" s="248" t="s">
        <v>19</v>
      </c>
      <c r="N160" s="249" t="s">
        <v>47</v>
      </c>
      <c r="O160" s="250"/>
      <c r="P160" s="251">
        <f t="shared" si="31"/>
        <v>0</v>
      </c>
      <c r="Q160" s="251">
        <v>0</v>
      </c>
      <c r="R160" s="251">
        <f t="shared" si="32"/>
        <v>0</v>
      </c>
      <c r="S160" s="251">
        <v>0</v>
      </c>
      <c r="T160" s="252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83</v>
      </c>
      <c r="BK160" s="193">
        <f t="shared" si="39"/>
        <v>0</v>
      </c>
      <c r="BL160" s="19" t="s">
        <v>389</v>
      </c>
      <c r="BM160" s="192" t="s">
        <v>1479</v>
      </c>
    </row>
    <row r="161" spans="1:31" s="2" customFormat="1" ht="6.95" customHeight="1">
      <c r="A161" s="36"/>
      <c r="B161" s="49"/>
      <c r="C161" s="50"/>
      <c r="D161" s="50"/>
      <c r="E161" s="50"/>
      <c r="F161" s="50"/>
      <c r="G161" s="50"/>
      <c r="H161" s="50"/>
      <c r="I161" s="50"/>
      <c r="J161" s="50"/>
      <c r="K161" s="50"/>
      <c r="L161" s="41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algorithmName="SHA-512" hashValue="NpkDoGTKv6GC10xSxvvraMmI7tG6DNenp2uxOgIP63XCIvzunfEGcTsTZ1LBbbLq9mSrk74n1dXHUQmyaSZg+w==" saltValue="Q7CdNyFKSXTfdcfYUcnE5+4ec1u+ShjdwZOynkdkw4rxvVw3kObYgCa+CBVv680o76j83XE/gMT+ecOJEHD0jA==" spinCount="100000" sheet="1" objects="1" scenarios="1" formatColumns="0" formatRows="0" autoFilter="0"/>
  <autoFilter ref="C88:K160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9"/>
  <sheetViews>
    <sheetView showGridLines="0" topLeftCell="A274" workbookViewId="0">
      <selection activeCell="F284" sqref="F28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169</v>
      </c>
      <c r="AZ2" s="110" t="s">
        <v>2389</v>
      </c>
      <c r="BA2" s="110" t="s">
        <v>19</v>
      </c>
      <c r="BB2" s="110" t="s">
        <v>19</v>
      </c>
      <c r="BC2" s="110" t="s">
        <v>2994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320</v>
      </c>
      <c r="BA3" s="110" t="s">
        <v>19</v>
      </c>
      <c r="BB3" s="110" t="s">
        <v>19</v>
      </c>
      <c r="BC3" s="110" t="s">
        <v>2995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2996</v>
      </c>
      <c r="BA4" s="110" t="s">
        <v>19</v>
      </c>
      <c r="BB4" s="110" t="s">
        <v>19</v>
      </c>
      <c r="BC4" s="110" t="s">
        <v>2997</v>
      </c>
      <c r="BD4" s="110" t="s">
        <v>85</v>
      </c>
    </row>
    <row r="5" spans="1:56" s="1" customFormat="1" ht="6.95" customHeight="1">
      <c r="B5" s="22"/>
      <c r="L5" s="22"/>
      <c r="AZ5" s="110" t="s">
        <v>322</v>
      </c>
      <c r="BA5" s="110" t="s">
        <v>19</v>
      </c>
      <c r="BB5" s="110" t="s">
        <v>19</v>
      </c>
      <c r="BC5" s="110" t="s">
        <v>2998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325</v>
      </c>
      <c r="BA6" s="110" t="s">
        <v>19</v>
      </c>
      <c r="BB6" s="110" t="s">
        <v>19</v>
      </c>
      <c r="BC6" s="110" t="s">
        <v>2999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328</v>
      </c>
      <c r="BA7" s="110" t="s">
        <v>19</v>
      </c>
      <c r="BB7" s="110" t="s">
        <v>19</v>
      </c>
      <c r="BC7" s="110" t="s">
        <v>3000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331</v>
      </c>
      <c r="BA8" s="110" t="s">
        <v>19</v>
      </c>
      <c r="BB8" s="110" t="s">
        <v>19</v>
      </c>
      <c r="BC8" s="110" t="s">
        <v>3001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3003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ROUND((SUM(BE101:BE288)),  2)</f>
        <v>0</v>
      </c>
      <c r="G35" s="36"/>
      <c r="H35" s="36"/>
      <c r="I35" s="127">
        <v>0.21</v>
      </c>
      <c r="J35" s="126">
        <f>ROUND(((SUM(BE101:BE288))*I35),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ROUND((SUM(BF101:BF288)),  2)</f>
        <v>0</v>
      </c>
      <c r="G36" s="36"/>
      <c r="H36" s="36"/>
      <c r="I36" s="127">
        <v>0.15</v>
      </c>
      <c r="J36" s="126">
        <f>ROUND(((SUM(BF101:BF288))*I36),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ROUND((SUM(BG101:BG288)),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ROUND((SUM(BH101:BH288)),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ROUND((SUM(BI101:BI288)),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104.01 -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3004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J105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J108</f>
        <v>0</v>
      </c>
      <c r="K67" s="99"/>
      <c r="L67" s="153"/>
    </row>
    <row r="68" spans="1:31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J110</f>
        <v>0</v>
      </c>
      <c r="K68" s="144"/>
      <c r="L68" s="148"/>
    </row>
    <row r="69" spans="1:31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J111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3005</v>
      </c>
      <c r="E70" s="151"/>
      <c r="F70" s="151"/>
      <c r="G70" s="151"/>
      <c r="H70" s="151"/>
      <c r="I70" s="151"/>
      <c r="J70" s="152">
        <f>J117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355</v>
      </c>
      <c r="E71" s="151"/>
      <c r="F71" s="151"/>
      <c r="G71" s="151"/>
      <c r="H71" s="151"/>
      <c r="I71" s="151"/>
      <c r="J71" s="152">
        <f>J136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3006</v>
      </c>
      <c r="E72" s="151"/>
      <c r="F72" s="151"/>
      <c r="G72" s="151"/>
      <c r="H72" s="151"/>
      <c r="I72" s="151"/>
      <c r="J72" s="152">
        <f>J145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356</v>
      </c>
      <c r="E73" s="151"/>
      <c r="F73" s="151"/>
      <c r="G73" s="151"/>
      <c r="H73" s="151"/>
      <c r="I73" s="151"/>
      <c r="J73" s="152">
        <f>J150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3007</v>
      </c>
      <c r="E74" s="151"/>
      <c r="F74" s="151"/>
      <c r="G74" s="151"/>
      <c r="H74" s="151"/>
      <c r="I74" s="151"/>
      <c r="J74" s="152">
        <f>J204</f>
        <v>0</v>
      </c>
      <c r="K74" s="99"/>
      <c r="L74" s="153"/>
    </row>
    <row r="75" spans="1:31" s="10" customFormat="1" ht="19.899999999999999" customHeight="1">
      <c r="B75" s="149"/>
      <c r="C75" s="99"/>
      <c r="D75" s="150" t="s">
        <v>357</v>
      </c>
      <c r="E75" s="151"/>
      <c r="F75" s="151"/>
      <c r="G75" s="151"/>
      <c r="H75" s="151"/>
      <c r="I75" s="151"/>
      <c r="J75" s="152">
        <f>J208</f>
        <v>0</v>
      </c>
      <c r="K75" s="99"/>
      <c r="L75" s="153"/>
    </row>
    <row r="76" spans="1:31" s="10" customFormat="1" ht="19.899999999999999" customHeight="1">
      <c r="B76" s="149"/>
      <c r="C76" s="99"/>
      <c r="D76" s="150" t="s">
        <v>360</v>
      </c>
      <c r="E76" s="151"/>
      <c r="F76" s="151"/>
      <c r="G76" s="151"/>
      <c r="H76" s="151"/>
      <c r="I76" s="151"/>
      <c r="J76" s="152">
        <f>J221</f>
        <v>0</v>
      </c>
      <c r="K76" s="99"/>
      <c r="L76" s="153"/>
    </row>
    <row r="77" spans="1:31" s="10" customFormat="1" ht="19.899999999999999" customHeight="1">
      <c r="B77" s="149"/>
      <c r="C77" s="99"/>
      <c r="D77" s="150" t="s">
        <v>362</v>
      </c>
      <c r="E77" s="151"/>
      <c r="F77" s="151"/>
      <c r="G77" s="151"/>
      <c r="H77" s="151"/>
      <c r="I77" s="151"/>
      <c r="J77" s="152">
        <f>J239</f>
        <v>0</v>
      </c>
      <c r="K77" s="99"/>
      <c r="L77" s="153"/>
    </row>
    <row r="78" spans="1:31" s="10" customFormat="1" ht="19.899999999999999" customHeight="1">
      <c r="B78" s="149"/>
      <c r="C78" s="99"/>
      <c r="D78" s="150" t="s">
        <v>364</v>
      </c>
      <c r="E78" s="151"/>
      <c r="F78" s="151"/>
      <c r="G78" s="151"/>
      <c r="H78" s="151"/>
      <c r="I78" s="151"/>
      <c r="J78" s="152">
        <f>J266</f>
        <v>0</v>
      </c>
      <c r="K78" s="99"/>
      <c r="L78" s="153"/>
    </row>
    <row r="79" spans="1:31" s="9" customFormat="1" ht="24.95" customHeight="1">
      <c r="B79" s="143"/>
      <c r="C79" s="144"/>
      <c r="D79" s="145" t="s">
        <v>365</v>
      </c>
      <c r="E79" s="146"/>
      <c r="F79" s="146"/>
      <c r="G79" s="146"/>
      <c r="H79" s="146"/>
      <c r="I79" s="146"/>
      <c r="J79" s="147">
        <f>J280</f>
        <v>0</v>
      </c>
      <c r="K79" s="144"/>
      <c r="L79" s="148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366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6.25" customHeight="1">
      <c r="A89" s="36"/>
      <c r="B89" s="37"/>
      <c r="C89" s="38"/>
      <c r="D89" s="38"/>
      <c r="E89" s="408" t="str">
        <f>E7</f>
        <v>Nová vstupní a vjezdová zóna v západní části výstaviště včetně nového odpadového hospodářství</v>
      </c>
      <c r="F89" s="409"/>
      <c r="G89" s="409"/>
      <c r="H89" s="409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324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08" t="s">
        <v>3002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330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9" t="str">
        <f>E11</f>
        <v>D 104.01 - Stavební řešení</v>
      </c>
      <c r="F93" s="407"/>
      <c r="G93" s="407"/>
      <c r="H93" s="40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F14</f>
        <v>Brno, Pisárky, Výstaviště, k. ú. Brno – Bohunice</v>
      </c>
      <c r="G95" s="38"/>
      <c r="H95" s="38"/>
      <c r="I95" s="31" t="s">
        <v>23</v>
      </c>
      <c r="J95" s="61" t="str">
        <f>IF(J14="","",J14)</f>
        <v>25. 3. 2021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E17</f>
        <v>Veletrhy Brno a.s.</v>
      </c>
      <c r="G97" s="38"/>
      <c r="H97" s="38"/>
      <c r="I97" s="31" t="s">
        <v>33</v>
      </c>
      <c r="J97" s="34" t="str">
        <f>E23</f>
        <v>AiD team a.s.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31</v>
      </c>
      <c r="D98" s="38"/>
      <c r="E98" s="38"/>
      <c r="F98" s="29" t="str">
        <f>IF(E20="","",E20)</f>
        <v>Vyplň údaj</v>
      </c>
      <c r="G98" s="38"/>
      <c r="H98" s="38"/>
      <c r="I98" s="31" t="s">
        <v>38</v>
      </c>
      <c r="J98" s="34" t="str">
        <f>E26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367</v>
      </c>
      <c r="D100" s="157" t="s">
        <v>61</v>
      </c>
      <c r="E100" s="157" t="s">
        <v>57</v>
      </c>
      <c r="F100" s="157" t="s">
        <v>58</v>
      </c>
      <c r="G100" s="157" t="s">
        <v>368</v>
      </c>
      <c r="H100" s="157" t="s">
        <v>369</v>
      </c>
      <c r="I100" s="157" t="s">
        <v>370</v>
      </c>
      <c r="J100" s="157" t="s">
        <v>347</v>
      </c>
      <c r="K100" s="158" t="s">
        <v>371</v>
      </c>
      <c r="L100" s="159"/>
      <c r="M100" s="70" t="s">
        <v>19</v>
      </c>
      <c r="N100" s="71" t="s">
        <v>46</v>
      </c>
      <c r="O100" s="71" t="s">
        <v>372</v>
      </c>
      <c r="P100" s="71" t="s">
        <v>373</v>
      </c>
      <c r="Q100" s="71" t="s">
        <v>374</v>
      </c>
      <c r="R100" s="71" t="s">
        <v>375</v>
      </c>
      <c r="S100" s="71" t="s">
        <v>376</v>
      </c>
      <c r="T100" s="72" t="s">
        <v>377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378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P102+P110+P280</f>
        <v>0</v>
      </c>
      <c r="Q101" s="74"/>
      <c r="R101" s="162">
        <f>R102+R110+R280</f>
        <v>17.027872579999997</v>
      </c>
      <c r="S101" s="74"/>
      <c r="T101" s="163">
        <f>T102+T110+T280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75</v>
      </c>
      <c r="AU101" s="19" t="s">
        <v>348</v>
      </c>
      <c r="BK101" s="164">
        <f>BK102+BK110+BK280</f>
        <v>0</v>
      </c>
    </row>
    <row r="102" spans="1:65" s="12" customFormat="1" ht="25.9" customHeight="1">
      <c r="B102" s="165"/>
      <c r="C102" s="166"/>
      <c r="D102" s="167" t="s">
        <v>75</v>
      </c>
      <c r="E102" s="168" t="s">
        <v>379</v>
      </c>
      <c r="F102" s="168" t="s">
        <v>380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P103+P105+P108</f>
        <v>0</v>
      </c>
      <c r="Q102" s="173"/>
      <c r="R102" s="174">
        <f>R103+R105+R108</f>
        <v>3.1449999999999999E-2</v>
      </c>
      <c r="S102" s="173"/>
      <c r="T102" s="175">
        <f>T103+T105+T108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BK103+BK105+BK108</f>
        <v>0</v>
      </c>
    </row>
    <row r="103" spans="1:65" s="12" customFormat="1" ht="22.9" customHeight="1">
      <c r="B103" s="165"/>
      <c r="C103" s="166"/>
      <c r="D103" s="167" t="s">
        <v>75</v>
      </c>
      <c r="E103" s="179" t="s">
        <v>398</v>
      </c>
      <c r="F103" s="179" t="s">
        <v>3008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P104</f>
        <v>0</v>
      </c>
      <c r="Q103" s="173"/>
      <c r="R103" s="174">
        <f>R104</f>
        <v>0</v>
      </c>
      <c r="S103" s="173"/>
      <c r="T103" s="175">
        <f>T104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BK104</f>
        <v>0</v>
      </c>
    </row>
    <row r="104" spans="1:65" s="2" customFormat="1" ht="37.9" customHeight="1">
      <c r="A104" s="36"/>
      <c r="B104" s="37"/>
      <c r="C104" s="181" t="s">
        <v>83</v>
      </c>
      <c r="D104" s="181" t="s">
        <v>384</v>
      </c>
      <c r="E104" s="182" t="s">
        <v>3009</v>
      </c>
      <c r="F104" s="183" t="s">
        <v>3010</v>
      </c>
      <c r="G104" s="184" t="s">
        <v>607</v>
      </c>
      <c r="H104" s="185">
        <v>1</v>
      </c>
      <c r="I104" s="186"/>
      <c r="J104" s="187">
        <f>ROUND(I104*H104,2)</f>
        <v>0</v>
      </c>
      <c r="K104" s="183" t="s">
        <v>432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3011</v>
      </c>
    </row>
    <row r="105" spans="1:65" s="12" customFormat="1" ht="22.9" customHeight="1">
      <c r="B105" s="165"/>
      <c r="C105" s="166"/>
      <c r="D105" s="167" t="s">
        <v>75</v>
      </c>
      <c r="E105" s="179" t="s">
        <v>426</v>
      </c>
      <c r="F105" s="179" t="s">
        <v>427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SUM(P106:P107)</f>
        <v>0</v>
      </c>
      <c r="Q105" s="173"/>
      <c r="R105" s="174">
        <f>SUM(R106:R107)</f>
        <v>3.1449999999999999E-2</v>
      </c>
      <c r="S105" s="173"/>
      <c r="T105" s="175">
        <f>SUM(T106:T107)</f>
        <v>0</v>
      </c>
      <c r="AR105" s="176" t="s">
        <v>83</v>
      </c>
      <c r="AT105" s="177" t="s">
        <v>75</v>
      </c>
      <c r="AU105" s="177" t="s">
        <v>83</v>
      </c>
      <c r="AY105" s="176" t="s">
        <v>381</v>
      </c>
      <c r="BK105" s="178">
        <f>SUM(BK106:BK107)</f>
        <v>0</v>
      </c>
    </row>
    <row r="106" spans="1:65" s="2" customFormat="1" ht="37.9" customHeight="1">
      <c r="A106" s="36"/>
      <c r="B106" s="37"/>
      <c r="C106" s="181" t="s">
        <v>85</v>
      </c>
      <c r="D106" s="181" t="s">
        <v>384</v>
      </c>
      <c r="E106" s="182" t="s">
        <v>434</v>
      </c>
      <c r="F106" s="183" t="s">
        <v>435</v>
      </c>
      <c r="G106" s="184" t="s">
        <v>411</v>
      </c>
      <c r="H106" s="185">
        <v>185</v>
      </c>
      <c r="I106" s="186"/>
      <c r="J106" s="187">
        <f>ROUND(I106*H106,2)</f>
        <v>0</v>
      </c>
      <c r="K106" s="183" t="s">
        <v>388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1.2999999999999999E-4</v>
      </c>
      <c r="R106" s="190">
        <f>Q106*H106</f>
        <v>2.4049999999999998E-2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3012</v>
      </c>
    </row>
    <row r="107" spans="1:65" s="2" customFormat="1" ht="37.9" customHeight="1">
      <c r="A107" s="36"/>
      <c r="B107" s="37"/>
      <c r="C107" s="181" t="s">
        <v>398</v>
      </c>
      <c r="D107" s="181" t="s">
        <v>384</v>
      </c>
      <c r="E107" s="182" t="s">
        <v>438</v>
      </c>
      <c r="F107" s="183" t="s">
        <v>439</v>
      </c>
      <c r="G107" s="184" t="s">
        <v>411</v>
      </c>
      <c r="H107" s="185">
        <v>185</v>
      </c>
      <c r="I107" s="186"/>
      <c r="J107" s="187">
        <f>ROUND(I107*H107,2)</f>
        <v>0</v>
      </c>
      <c r="K107" s="183" t="s">
        <v>388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4.0000000000000003E-5</v>
      </c>
      <c r="R107" s="190">
        <f>Q107*H107</f>
        <v>7.4000000000000003E-3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3013</v>
      </c>
    </row>
    <row r="108" spans="1:65" s="12" customFormat="1" ht="22.9" customHeight="1">
      <c r="B108" s="165"/>
      <c r="C108" s="166"/>
      <c r="D108" s="167" t="s">
        <v>75</v>
      </c>
      <c r="E108" s="179" t="s">
        <v>441</v>
      </c>
      <c r="F108" s="179" t="s">
        <v>442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P109</f>
        <v>0</v>
      </c>
      <c r="Q108" s="173"/>
      <c r="R108" s="174">
        <f>R109</f>
        <v>0</v>
      </c>
      <c r="S108" s="173"/>
      <c r="T108" s="175">
        <f>T109</f>
        <v>0</v>
      </c>
      <c r="AR108" s="176" t="s">
        <v>83</v>
      </c>
      <c r="AT108" s="177" t="s">
        <v>75</v>
      </c>
      <c r="AU108" s="177" t="s">
        <v>83</v>
      </c>
      <c r="AY108" s="176" t="s">
        <v>381</v>
      </c>
      <c r="BK108" s="178">
        <f>BK109</f>
        <v>0</v>
      </c>
    </row>
    <row r="109" spans="1:65" s="2" customFormat="1" ht="55.5" customHeight="1">
      <c r="A109" s="36"/>
      <c r="B109" s="37"/>
      <c r="C109" s="181" t="s">
        <v>389</v>
      </c>
      <c r="D109" s="181" t="s">
        <v>384</v>
      </c>
      <c r="E109" s="182" t="s">
        <v>444</v>
      </c>
      <c r="F109" s="183" t="s">
        <v>445</v>
      </c>
      <c r="G109" s="184" t="s">
        <v>404</v>
      </c>
      <c r="H109" s="185">
        <v>3.1E-2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3014</v>
      </c>
    </row>
    <row r="110" spans="1:65" s="12" customFormat="1" ht="25.9" customHeight="1">
      <c r="B110" s="165"/>
      <c r="C110" s="166"/>
      <c r="D110" s="167" t="s">
        <v>75</v>
      </c>
      <c r="E110" s="168" t="s">
        <v>447</v>
      </c>
      <c r="F110" s="168" t="s">
        <v>448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P111+P117+P136+P145+P150+P204+P208+P221+P239+P266</f>
        <v>0</v>
      </c>
      <c r="Q110" s="173"/>
      <c r="R110" s="174">
        <f>R111+R117+R136+R145+R150+R204+R208+R221+R239+R266</f>
        <v>16.996422579999997</v>
      </c>
      <c r="S110" s="173"/>
      <c r="T110" s="175">
        <f>T111+T117+T136+T145+T150+T204+T208+T221+T239+T266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BK111+BK117+BK136+BK145+BK150+BK204+BK208+BK221+BK239+BK266</f>
        <v>0</v>
      </c>
    </row>
    <row r="111" spans="1:65" s="12" customFormat="1" ht="22.9" customHeight="1">
      <c r="B111" s="165"/>
      <c r="C111" s="166"/>
      <c r="D111" s="167" t="s">
        <v>75</v>
      </c>
      <c r="E111" s="179" t="s">
        <v>449</v>
      </c>
      <c r="F111" s="179" t="s">
        <v>450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SUM(P112:P116)</f>
        <v>0</v>
      </c>
      <c r="Q111" s="173"/>
      <c r="R111" s="174">
        <f>SUM(R112:R116)</f>
        <v>0.35006620000000005</v>
      </c>
      <c r="S111" s="173"/>
      <c r="T111" s="175">
        <f>SUM(T112:T116)</f>
        <v>0</v>
      </c>
      <c r="AR111" s="176" t="s">
        <v>85</v>
      </c>
      <c r="AT111" s="177" t="s">
        <v>75</v>
      </c>
      <c r="AU111" s="177" t="s">
        <v>83</v>
      </c>
      <c r="AY111" s="176" t="s">
        <v>381</v>
      </c>
      <c r="BK111" s="178">
        <f>SUM(BK112:BK116)</f>
        <v>0</v>
      </c>
    </row>
    <row r="112" spans="1:65" s="2" customFormat="1" ht="33" customHeight="1">
      <c r="A112" s="36"/>
      <c r="B112" s="37"/>
      <c r="C112" s="181" t="s">
        <v>408</v>
      </c>
      <c r="D112" s="181" t="s">
        <v>384</v>
      </c>
      <c r="E112" s="182" t="s">
        <v>491</v>
      </c>
      <c r="F112" s="183" t="s">
        <v>492</v>
      </c>
      <c r="G112" s="184" t="s">
        <v>411</v>
      </c>
      <c r="H112" s="185">
        <v>77.62</v>
      </c>
      <c r="I112" s="186"/>
      <c r="J112" s="187">
        <f>ROUND(I112*H112,2)</f>
        <v>0</v>
      </c>
      <c r="K112" s="183" t="s">
        <v>388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4.5100000000000001E-3</v>
      </c>
      <c r="R112" s="190">
        <f>Q112*H112</f>
        <v>0.35006620000000005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3015</v>
      </c>
    </row>
    <row r="113" spans="1:65" s="13" customFormat="1">
      <c r="B113" s="194"/>
      <c r="C113" s="195"/>
      <c r="D113" s="196" t="s">
        <v>391</v>
      </c>
      <c r="E113" s="197" t="s">
        <v>19</v>
      </c>
      <c r="F113" s="198" t="s">
        <v>494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391</v>
      </c>
      <c r="AU113" s="204" t="s">
        <v>85</v>
      </c>
      <c r="AV113" s="13" t="s">
        <v>83</v>
      </c>
      <c r="AW113" s="13" t="s">
        <v>37</v>
      </c>
      <c r="AX113" s="13" t="s">
        <v>76</v>
      </c>
      <c r="AY113" s="204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2389</v>
      </c>
      <c r="G114" s="206"/>
      <c r="H114" s="209">
        <v>77.62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5" customFormat="1">
      <c r="B115" s="216"/>
      <c r="C115" s="217"/>
      <c r="D115" s="196" t="s">
        <v>391</v>
      </c>
      <c r="E115" s="218" t="s">
        <v>19</v>
      </c>
      <c r="F115" s="219" t="s">
        <v>394</v>
      </c>
      <c r="G115" s="217"/>
      <c r="H115" s="220">
        <v>77.62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391</v>
      </c>
      <c r="AU115" s="226" t="s">
        <v>85</v>
      </c>
      <c r="AV115" s="15" t="s">
        <v>389</v>
      </c>
      <c r="AW115" s="15" t="s">
        <v>37</v>
      </c>
      <c r="AX115" s="15" t="s">
        <v>83</v>
      </c>
      <c r="AY115" s="226" t="s">
        <v>381</v>
      </c>
    </row>
    <row r="116" spans="1:65" s="2" customFormat="1" ht="49.15" customHeight="1">
      <c r="A116" s="36"/>
      <c r="B116" s="37"/>
      <c r="C116" s="181" t="s">
        <v>382</v>
      </c>
      <c r="D116" s="181" t="s">
        <v>384</v>
      </c>
      <c r="E116" s="182" t="s">
        <v>496</v>
      </c>
      <c r="F116" s="183" t="s">
        <v>497</v>
      </c>
      <c r="G116" s="184" t="s">
        <v>404</v>
      </c>
      <c r="H116" s="185">
        <v>0.35</v>
      </c>
      <c r="I116" s="186"/>
      <c r="J116" s="187">
        <f>ROUND(I116*H116,2)</f>
        <v>0</v>
      </c>
      <c r="K116" s="183" t="s">
        <v>388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85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454</v>
      </c>
      <c r="BM116" s="192" t="s">
        <v>3016</v>
      </c>
    </row>
    <row r="117" spans="1:65" s="12" customFormat="1" ht="22.9" customHeight="1">
      <c r="B117" s="165"/>
      <c r="C117" s="166"/>
      <c r="D117" s="167" t="s">
        <v>75</v>
      </c>
      <c r="E117" s="179" t="s">
        <v>3017</v>
      </c>
      <c r="F117" s="179" t="s">
        <v>3018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SUM(P118:P135)</f>
        <v>0</v>
      </c>
      <c r="Q117" s="173"/>
      <c r="R117" s="174">
        <f>SUM(R118:R135)</f>
        <v>0.76634439999999993</v>
      </c>
      <c r="S117" s="173"/>
      <c r="T117" s="175">
        <f>SUM(T118:T135)</f>
        <v>0</v>
      </c>
      <c r="AR117" s="176" t="s">
        <v>85</v>
      </c>
      <c r="AT117" s="177" t="s">
        <v>75</v>
      </c>
      <c r="AU117" s="177" t="s">
        <v>83</v>
      </c>
      <c r="AY117" s="176" t="s">
        <v>381</v>
      </c>
      <c r="BK117" s="178">
        <f>SUM(BK118:BK135)</f>
        <v>0</v>
      </c>
    </row>
    <row r="118" spans="1:65" s="2" customFormat="1" ht="66.75" customHeight="1">
      <c r="A118" s="36"/>
      <c r="B118" s="37"/>
      <c r="C118" s="181" t="s">
        <v>419</v>
      </c>
      <c r="D118" s="181" t="s">
        <v>384</v>
      </c>
      <c r="E118" s="182" t="s">
        <v>3019</v>
      </c>
      <c r="F118" s="183" t="s">
        <v>3020</v>
      </c>
      <c r="G118" s="184" t="s">
        <v>411</v>
      </c>
      <c r="H118" s="185">
        <v>218.16</v>
      </c>
      <c r="I118" s="186"/>
      <c r="J118" s="187">
        <f>ROUND(I118*H118,2)</f>
        <v>0</v>
      </c>
      <c r="K118" s="183" t="s">
        <v>388</v>
      </c>
      <c r="L118" s="41"/>
      <c r="M118" s="188" t="s">
        <v>19</v>
      </c>
      <c r="N118" s="189" t="s">
        <v>47</v>
      </c>
      <c r="O118" s="66"/>
      <c r="P118" s="190">
        <f>O118*H118</f>
        <v>0</v>
      </c>
      <c r="Q118" s="190">
        <v>5.4000000000000001E-4</v>
      </c>
      <c r="R118" s="190">
        <f>Q118*H118</f>
        <v>0.11780640000000001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454</v>
      </c>
      <c r="AT118" s="192" t="s">
        <v>384</v>
      </c>
      <c r="AU118" s="192" t="s">
        <v>85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454</v>
      </c>
      <c r="BM118" s="192" t="s">
        <v>3021</v>
      </c>
    </row>
    <row r="119" spans="1:65" s="13" customFormat="1">
      <c r="B119" s="194"/>
      <c r="C119" s="195"/>
      <c r="D119" s="196" t="s">
        <v>391</v>
      </c>
      <c r="E119" s="197" t="s">
        <v>19</v>
      </c>
      <c r="F119" s="198" t="s">
        <v>3022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3023</v>
      </c>
      <c r="G120" s="206"/>
      <c r="H120" s="209">
        <v>218.16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5" customFormat="1">
      <c r="B121" s="216"/>
      <c r="C121" s="217"/>
      <c r="D121" s="196" t="s">
        <v>391</v>
      </c>
      <c r="E121" s="218" t="s">
        <v>19</v>
      </c>
      <c r="F121" s="219" t="s">
        <v>394</v>
      </c>
      <c r="G121" s="217"/>
      <c r="H121" s="220">
        <v>218.16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391</v>
      </c>
      <c r="AU121" s="226" t="s">
        <v>85</v>
      </c>
      <c r="AV121" s="15" t="s">
        <v>389</v>
      </c>
      <c r="AW121" s="15" t="s">
        <v>37</v>
      </c>
      <c r="AX121" s="15" t="s">
        <v>83</v>
      </c>
      <c r="AY121" s="226" t="s">
        <v>381</v>
      </c>
    </row>
    <row r="122" spans="1:65" s="2" customFormat="1" ht="49.15" customHeight="1">
      <c r="A122" s="36"/>
      <c r="B122" s="37"/>
      <c r="C122" s="181" t="s">
        <v>428</v>
      </c>
      <c r="D122" s="181" t="s">
        <v>384</v>
      </c>
      <c r="E122" s="182" t="s">
        <v>3024</v>
      </c>
      <c r="F122" s="183" t="s">
        <v>3025</v>
      </c>
      <c r="G122" s="184" t="s">
        <v>411</v>
      </c>
      <c r="H122" s="185">
        <v>42.167999999999999</v>
      </c>
      <c r="I122" s="186"/>
      <c r="J122" s="187">
        <f>ROUND(I122*H122,2)</f>
        <v>0</v>
      </c>
      <c r="K122" s="183" t="s">
        <v>388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454</v>
      </c>
      <c r="AT122" s="192" t="s">
        <v>384</v>
      </c>
      <c r="AU122" s="192" t="s">
        <v>85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454</v>
      </c>
      <c r="BM122" s="192" t="s">
        <v>3026</v>
      </c>
    </row>
    <row r="123" spans="1:65" s="13" customFormat="1">
      <c r="B123" s="194"/>
      <c r="C123" s="195"/>
      <c r="D123" s="196" t="s">
        <v>391</v>
      </c>
      <c r="E123" s="197" t="s">
        <v>19</v>
      </c>
      <c r="F123" s="198" t="s">
        <v>3022</v>
      </c>
      <c r="G123" s="195"/>
      <c r="H123" s="197" t="s">
        <v>19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391</v>
      </c>
      <c r="AU123" s="204" t="s">
        <v>85</v>
      </c>
      <c r="AV123" s="13" t="s">
        <v>83</v>
      </c>
      <c r="AW123" s="13" t="s">
        <v>37</v>
      </c>
      <c r="AX123" s="13" t="s">
        <v>76</v>
      </c>
      <c r="AY123" s="204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3027</v>
      </c>
      <c r="G124" s="206"/>
      <c r="H124" s="209">
        <v>42.167999999999999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5" customFormat="1">
      <c r="B125" s="216"/>
      <c r="C125" s="217"/>
      <c r="D125" s="196" t="s">
        <v>391</v>
      </c>
      <c r="E125" s="218" t="s">
        <v>19</v>
      </c>
      <c r="F125" s="219" t="s">
        <v>394</v>
      </c>
      <c r="G125" s="217"/>
      <c r="H125" s="220">
        <v>42.167999999999999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391</v>
      </c>
      <c r="AU125" s="226" t="s">
        <v>85</v>
      </c>
      <c r="AV125" s="15" t="s">
        <v>389</v>
      </c>
      <c r="AW125" s="15" t="s">
        <v>37</v>
      </c>
      <c r="AX125" s="15" t="s">
        <v>83</v>
      </c>
      <c r="AY125" s="226" t="s">
        <v>381</v>
      </c>
    </row>
    <row r="126" spans="1:65" s="2" customFormat="1" ht="24.2" customHeight="1">
      <c r="A126" s="36"/>
      <c r="B126" s="37"/>
      <c r="C126" s="227" t="s">
        <v>426</v>
      </c>
      <c r="D126" s="227" t="s">
        <v>465</v>
      </c>
      <c r="E126" s="228" t="s">
        <v>3028</v>
      </c>
      <c r="F126" s="229" t="s">
        <v>3029</v>
      </c>
      <c r="G126" s="230" t="s">
        <v>411</v>
      </c>
      <c r="H126" s="231">
        <v>299.37700000000001</v>
      </c>
      <c r="I126" s="232"/>
      <c r="J126" s="233">
        <f>ROUND(I126*H126,2)</f>
        <v>0</v>
      </c>
      <c r="K126" s="229" t="s">
        <v>388</v>
      </c>
      <c r="L126" s="234"/>
      <c r="M126" s="235" t="s">
        <v>19</v>
      </c>
      <c r="N126" s="236" t="s">
        <v>47</v>
      </c>
      <c r="O126" s="66"/>
      <c r="P126" s="190">
        <f>O126*H126</f>
        <v>0</v>
      </c>
      <c r="Q126" s="190">
        <v>1.9E-3</v>
      </c>
      <c r="R126" s="190">
        <f>Q126*H126</f>
        <v>0.56881630000000005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468</v>
      </c>
      <c r="AT126" s="192" t="s">
        <v>465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454</v>
      </c>
      <c r="BM126" s="192" t="s">
        <v>3030</v>
      </c>
    </row>
    <row r="127" spans="1:65" s="14" customFormat="1">
      <c r="B127" s="205"/>
      <c r="C127" s="206"/>
      <c r="D127" s="196" t="s">
        <v>391</v>
      </c>
      <c r="E127" s="206"/>
      <c r="F127" s="208" t="s">
        <v>3031</v>
      </c>
      <c r="G127" s="206"/>
      <c r="H127" s="209">
        <v>299.37700000000001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4</v>
      </c>
      <c r="AX127" s="14" t="s">
        <v>83</v>
      </c>
      <c r="AY127" s="215" t="s">
        <v>381</v>
      </c>
    </row>
    <row r="128" spans="1:65" s="2" customFormat="1" ht="33" customHeight="1">
      <c r="A128" s="36"/>
      <c r="B128" s="37"/>
      <c r="C128" s="181" t="s">
        <v>437</v>
      </c>
      <c r="D128" s="181" t="s">
        <v>384</v>
      </c>
      <c r="E128" s="182" t="s">
        <v>3032</v>
      </c>
      <c r="F128" s="183" t="s">
        <v>3033</v>
      </c>
      <c r="G128" s="184" t="s">
        <v>411</v>
      </c>
      <c r="H128" s="185">
        <v>230.208</v>
      </c>
      <c r="I128" s="186"/>
      <c r="J128" s="187">
        <f>ROUND(I128*H128,2)</f>
        <v>0</v>
      </c>
      <c r="K128" s="183" t="s">
        <v>388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454</v>
      </c>
      <c r="BM128" s="192" t="s">
        <v>3034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3035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3036</v>
      </c>
      <c r="G130" s="206"/>
      <c r="H130" s="209">
        <v>230.208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230.208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85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2" customFormat="1" ht="24.2" customHeight="1">
      <c r="A132" s="36"/>
      <c r="B132" s="37"/>
      <c r="C132" s="227" t="s">
        <v>443</v>
      </c>
      <c r="D132" s="227" t="s">
        <v>465</v>
      </c>
      <c r="E132" s="228" t="s">
        <v>3037</v>
      </c>
      <c r="F132" s="229" t="s">
        <v>3038</v>
      </c>
      <c r="G132" s="230" t="s">
        <v>411</v>
      </c>
      <c r="H132" s="231">
        <v>264.73899999999998</v>
      </c>
      <c r="I132" s="232"/>
      <c r="J132" s="233">
        <f>ROUND(I132*H132,2)</f>
        <v>0</v>
      </c>
      <c r="K132" s="229" t="s">
        <v>388</v>
      </c>
      <c r="L132" s="234"/>
      <c r="M132" s="235" t="s">
        <v>19</v>
      </c>
      <c r="N132" s="236" t="s">
        <v>47</v>
      </c>
      <c r="O132" s="66"/>
      <c r="P132" s="190">
        <f>O132*H132</f>
        <v>0</v>
      </c>
      <c r="Q132" s="190">
        <v>2.9999999999999997E-4</v>
      </c>
      <c r="R132" s="190">
        <f>Q132*H132</f>
        <v>7.9421699999999984E-2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468</v>
      </c>
      <c r="AT132" s="192" t="s">
        <v>465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454</v>
      </c>
      <c r="BM132" s="192" t="s">
        <v>3039</v>
      </c>
    </row>
    <row r="133" spans="1:65" s="14" customFormat="1">
      <c r="B133" s="205"/>
      <c r="C133" s="206"/>
      <c r="D133" s="196" t="s">
        <v>391</v>
      </c>
      <c r="E133" s="206"/>
      <c r="F133" s="208" t="s">
        <v>3040</v>
      </c>
      <c r="G133" s="206"/>
      <c r="H133" s="209">
        <v>264.73899999999998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4</v>
      </c>
      <c r="AX133" s="14" t="s">
        <v>83</v>
      </c>
      <c r="AY133" s="215" t="s">
        <v>381</v>
      </c>
    </row>
    <row r="134" spans="1:65" s="2" customFormat="1" ht="33" customHeight="1">
      <c r="A134" s="36"/>
      <c r="B134" s="37"/>
      <c r="C134" s="181" t="s">
        <v>451</v>
      </c>
      <c r="D134" s="181" t="s">
        <v>384</v>
      </c>
      <c r="E134" s="182" t="s">
        <v>3041</v>
      </c>
      <c r="F134" s="183" t="s">
        <v>3042</v>
      </c>
      <c r="G134" s="184" t="s">
        <v>3043</v>
      </c>
      <c r="H134" s="185">
        <v>1</v>
      </c>
      <c r="I134" s="186"/>
      <c r="J134" s="187">
        <f>ROUND(I134*H134,2)</f>
        <v>0</v>
      </c>
      <c r="K134" s="183" t="s">
        <v>432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2.9999999999999997E-4</v>
      </c>
      <c r="R134" s="190">
        <f>Q134*H134</f>
        <v>2.9999999999999997E-4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85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3044</v>
      </c>
    </row>
    <row r="135" spans="1:65" s="2" customFormat="1" ht="44.25" customHeight="1">
      <c r="A135" s="36"/>
      <c r="B135" s="37"/>
      <c r="C135" s="181" t="s">
        <v>457</v>
      </c>
      <c r="D135" s="181" t="s">
        <v>384</v>
      </c>
      <c r="E135" s="182" t="s">
        <v>3045</v>
      </c>
      <c r="F135" s="183" t="s">
        <v>3046</v>
      </c>
      <c r="G135" s="184" t="s">
        <v>404</v>
      </c>
      <c r="H135" s="185">
        <v>0.76600000000000001</v>
      </c>
      <c r="I135" s="186"/>
      <c r="J135" s="187">
        <f>ROUND(I135*H135,2)</f>
        <v>0</v>
      </c>
      <c r="K135" s="183" t="s">
        <v>388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454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454</v>
      </c>
      <c r="BM135" s="192" t="s">
        <v>3047</v>
      </c>
    </row>
    <row r="136" spans="1:65" s="12" customFormat="1" ht="22.9" customHeight="1">
      <c r="B136" s="165"/>
      <c r="C136" s="166"/>
      <c r="D136" s="167" t="s">
        <v>75</v>
      </c>
      <c r="E136" s="179" t="s">
        <v>499</v>
      </c>
      <c r="F136" s="179" t="s">
        <v>500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SUM(P137:P144)</f>
        <v>0</v>
      </c>
      <c r="Q136" s="173"/>
      <c r="R136" s="174">
        <f>SUM(R137:R144)</f>
        <v>0.78972920000000002</v>
      </c>
      <c r="S136" s="173"/>
      <c r="T136" s="175">
        <f>SUM(T137:T144)</f>
        <v>0</v>
      </c>
      <c r="AR136" s="176" t="s">
        <v>85</v>
      </c>
      <c r="AT136" s="177" t="s">
        <v>75</v>
      </c>
      <c r="AU136" s="177" t="s">
        <v>83</v>
      </c>
      <c r="AY136" s="176" t="s">
        <v>381</v>
      </c>
      <c r="BK136" s="178">
        <f>SUM(BK137:BK144)</f>
        <v>0</v>
      </c>
    </row>
    <row r="137" spans="1:65" s="2" customFormat="1" ht="37.9" customHeight="1">
      <c r="A137" s="36"/>
      <c r="B137" s="37"/>
      <c r="C137" s="181" t="s">
        <v>464</v>
      </c>
      <c r="D137" s="181" t="s">
        <v>384</v>
      </c>
      <c r="E137" s="182" t="s">
        <v>3048</v>
      </c>
      <c r="F137" s="183" t="s">
        <v>3049</v>
      </c>
      <c r="G137" s="184" t="s">
        <v>411</v>
      </c>
      <c r="H137" s="185">
        <v>218.16</v>
      </c>
      <c r="I137" s="186"/>
      <c r="J137" s="187">
        <f>ROUND(I137*H137,2)</f>
        <v>0</v>
      </c>
      <c r="K137" s="183" t="s">
        <v>388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1.2E-4</v>
      </c>
      <c r="R137" s="190">
        <f>Q137*H137</f>
        <v>2.61792E-2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454</v>
      </c>
      <c r="AT137" s="192" t="s">
        <v>384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454</v>
      </c>
      <c r="BM137" s="192" t="s">
        <v>3050</v>
      </c>
    </row>
    <row r="138" spans="1:65" s="13" customFormat="1">
      <c r="B138" s="194"/>
      <c r="C138" s="195"/>
      <c r="D138" s="196" t="s">
        <v>391</v>
      </c>
      <c r="E138" s="197" t="s">
        <v>19</v>
      </c>
      <c r="F138" s="198" t="s">
        <v>3051</v>
      </c>
      <c r="G138" s="195"/>
      <c r="H138" s="197" t="s">
        <v>19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391</v>
      </c>
      <c r="AU138" s="204" t="s">
        <v>85</v>
      </c>
      <c r="AV138" s="13" t="s">
        <v>83</v>
      </c>
      <c r="AW138" s="13" t="s">
        <v>37</v>
      </c>
      <c r="AX138" s="13" t="s">
        <v>76</v>
      </c>
      <c r="AY138" s="204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3023</v>
      </c>
      <c r="G139" s="206"/>
      <c r="H139" s="209">
        <v>218.16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218.16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85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21.75" customHeight="1">
      <c r="A141" s="36"/>
      <c r="B141" s="37"/>
      <c r="C141" s="227" t="s">
        <v>8</v>
      </c>
      <c r="D141" s="227" t="s">
        <v>465</v>
      </c>
      <c r="E141" s="228" t="s">
        <v>3052</v>
      </c>
      <c r="F141" s="229" t="s">
        <v>3053</v>
      </c>
      <c r="G141" s="230" t="s">
        <v>387</v>
      </c>
      <c r="H141" s="231">
        <v>30.542000000000002</v>
      </c>
      <c r="I141" s="232"/>
      <c r="J141" s="233">
        <f>ROUND(I141*H141,2)</f>
        <v>0</v>
      </c>
      <c r="K141" s="229" t="s">
        <v>388</v>
      </c>
      <c r="L141" s="234"/>
      <c r="M141" s="235" t="s">
        <v>19</v>
      </c>
      <c r="N141" s="236" t="s">
        <v>47</v>
      </c>
      <c r="O141" s="66"/>
      <c r="P141" s="190">
        <f>O141*H141</f>
        <v>0</v>
      </c>
      <c r="Q141" s="190">
        <v>2.5000000000000001E-2</v>
      </c>
      <c r="R141" s="190">
        <f>Q141*H141</f>
        <v>0.76355000000000006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468</v>
      </c>
      <c r="AT141" s="192" t="s">
        <v>465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3054</v>
      </c>
    </row>
    <row r="142" spans="1:65" s="13" customFormat="1">
      <c r="B142" s="194"/>
      <c r="C142" s="195"/>
      <c r="D142" s="196" t="s">
        <v>391</v>
      </c>
      <c r="E142" s="197" t="s">
        <v>19</v>
      </c>
      <c r="F142" s="198" t="s">
        <v>3055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391</v>
      </c>
      <c r="AU142" s="204" t="s">
        <v>85</v>
      </c>
      <c r="AV142" s="13" t="s">
        <v>83</v>
      </c>
      <c r="AW142" s="13" t="s">
        <v>37</v>
      </c>
      <c r="AX142" s="13" t="s">
        <v>76</v>
      </c>
      <c r="AY142" s="204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3056</v>
      </c>
      <c r="G143" s="206"/>
      <c r="H143" s="209">
        <v>30.542000000000002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5" customFormat="1">
      <c r="B144" s="216"/>
      <c r="C144" s="217"/>
      <c r="D144" s="196" t="s">
        <v>391</v>
      </c>
      <c r="E144" s="218" t="s">
        <v>19</v>
      </c>
      <c r="F144" s="219" t="s">
        <v>394</v>
      </c>
      <c r="G144" s="217"/>
      <c r="H144" s="220">
        <v>30.542000000000002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391</v>
      </c>
      <c r="AU144" s="226" t="s">
        <v>85</v>
      </c>
      <c r="AV144" s="15" t="s">
        <v>389</v>
      </c>
      <c r="AW144" s="15" t="s">
        <v>37</v>
      </c>
      <c r="AX144" s="15" t="s">
        <v>83</v>
      </c>
      <c r="AY144" s="226" t="s">
        <v>381</v>
      </c>
    </row>
    <row r="145" spans="1:65" s="12" customFormat="1" ht="22.9" customHeight="1">
      <c r="B145" s="165"/>
      <c r="C145" s="166"/>
      <c r="D145" s="167" t="s">
        <v>75</v>
      </c>
      <c r="E145" s="179" t="s">
        <v>3057</v>
      </c>
      <c r="F145" s="179" t="s">
        <v>3058</v>
      </c>
      <c r="G145" s="166"/>
      <c r="H145" s="166"/>
      <c r="I145" s="169"/>
      <c r="J145" s="180">
        <f>BK145</f>
        <v>0</v>
      </c>
      <c r="K145" s="166"/>
      <c r="L145" s="171"/>
      <c r="M145" s="172"/>
      <c r="N145" s="173"/>
      <c r="O145" s="173"/>
      <c r="P145" s="174">
        <f>SUM(P146:P149)</f>
        <v>0</v>
      </c>
      <c r="Q145" s="173"/>
      <c r="R145" s="174">
        <f>SUM(R146:R149)</f>
        <v>3.1371408000000001</v>
      </c>
      <c r="S145" s="173"/>
      <c r="T145" s="175">
        <f>SUM(T146:T149)</f>
        <v>0</v>
      </c>
      <c r="AR145" s="176" t="s">
        <v>85</v>
      </c>
      <c r="AT145" s="177" t="s">
        <v>75</v>
      </c>
      <c r="AU145" s="177" t="s">
        <v>83</v>
      </c>
      <c r="AY145" s="176" t="s">
        <v>381</v>
      </c>
      <c r="BK145" s="178">
        <f>SUM(BK146:BK149)</f>
        <v>0</v>
      </c>
    </row>
    <row r="146" spans="1:65" s="2" customFormat="1" ht="49.15" customHeight="1">
      <c r="A146" s="36"/>
      <c r="B146" s="37"/>
      <c r="C146" s="181" t="s">
        <v>454</v>
      </c>
      <c r="D146" s="181" t="s">
        <v>384</v>
      </c>
      <c r="E146" s="182" t="s">
        <v>3059</v>
      </c>
      <c r="F146" s="183" t="s">
        <v>3060</v>
      </c>
      <c r="G146" s="184" t="s">
        <v>411</v>
      </c>
      <c r="H146" s="185">
        <v>218.16</v>
      </c>
      <c r="I146" s="186"/>
      <c r="J146" s="187">
        <f>ROUND(I146*H146,2)</f>
        <v>0</v>
      </c>
      <c r="K146" s="183" t="s">
        <v>388</v>
      </c>
      <c r="L146" s="41"/>
      <c r="M146" s="188" t="s">
        <v>19</v>
      </c>
      <c r="N146" s="189" t="s">
        <v>47</v>
      </c>
      <c r="O146" s="66"/>
      <c r="P146" s="190">
        <f>O146*H146</f>
        <v>0</v>
      </c>
      <c r="Q146" s="190">
        <v>1.438E-2</v>
      </c>
      <c r="R146" s="190">
        <f>Q146*H146</f>
        <v>3.1371408000000001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85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454</v>
      </c>
      <c r="BM146" s="192" t="s">
        <v>3061</v>
      </c>
    </row>
    <row r="147" spans="1:65" s="13" customFormat="1">
      <c r="B147" s="194"/>
      <c r="C147" s="195"/>
      <c r="D147" s="196" t="s">
        <v>391</v>
      </c>
      <c r="E147" s="197" t="s">
        <v>19</v>
      </c>
      <c r="F147" s="198" t="s">
        <v>3062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391</v>
      </c>
      <c r="AU147" s="204" t="s">
        <v>85</v>
      </c>
      <c r="AV147" s="13" t="s">
        <v>83</v>
      </c>
      <c r="AW147" s="13" t="s">
        <v>37</v>
      </c>
      <c r="AX147" s="13" t="s">
        <v>76</v>
      </c>
      <c r="AY147" s="204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3023</v>
      </c>
      <c r="G148" s="206"/>
      <c r="H148" s="209">
        <v>218.16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218.16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85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12" customFormat="1" ht="22.9" customHeight="1">
      <c r="B150" s="165"/>
      <c r="C150" s="166"/>
      <c r="D150" s="167" t="s">
        <v>75</v>
      </c>
      <c r="E150" s="179" t="s">
        <v>514</v>
      </c>
      <c r="F150" s="179" t="s">
        <v>515</v>
      </c>
      <c r="G150" s="166"/>
      <c r="H150" s="166"/>
      <c r="I150" s="169"/>
      <c r="J150" s="180">
        <f>BK150</f>
        <v>0</v>
      </c>
      <c r="K150" s="166"/>
      <c r="L150" s="171"/>
      <c r="M150" s="172"/>
      <c r="N150" s="173"/>
      <c r="O150" s="173"/>
      <c r="P150" s="174">
        <f>SUM(P151:P203)</f>
        <v>0</v>
      </c>
      <c r="Q150" s="173"/>
      <c r="R150" s="174">
        <f>SUM(R151:R203)</f>
        <v>9.3680432099999997</v>
      </c>
      <c r="S150" s="173"/>
      <c r="T150" s="175">
        <f>SUM(T151:T203)</f>
        <v>0</v>
      </c>
      <c r="AR150" s="176" t="s">
        <v>85</v>
      </c>
      <c r="AT150" s="177" t="s">
        <v>75</v>
      </c>
      <c r="AU150" s="177" t="s">
        <v>83</v>
      </c>
      <c r="AY150" s="176" t="s">
        <v>381</v>
      </c>
      <c r="BK150" s="178">
        <f>SUM(BK151:BK203)</f>
        <v>0</v>
      </c>
    </row>
    <row r="151" spans="1:65" s="2" customFormat="1" ht="55.5" customHeight="1">
      <c r="A151" s="36"/>
      <c r="B151" s="37"/>
      <c r="C151" s="181" t="s">
        <v>481</v>
      </c>
      <c r="D151" s="181" t="s">
        <v>384</v>
      </c>
      <c r="E151" s="182" t="s">
        <v>517</v>
      </c>
      <c r="F151" s="183" t="s">
        <v>518</v>
      </c>
      <c r="G151" s="184" t="s">
        <v>411</v>
      </c>
      <c r="H151" s="185">
        <v>163.67699999999999</v>
      </c>
      <c r="I151" s="186"/>
      <c r="J151" s="187">
        <f>ROUND(I151*H151,2)</f>
        <v>0</v>
      </c>
      <c r="K151" s="183" t="s">
        <v>388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2.5510000000000001E-2</v>
      </c>
      <c r="R151" s="190">
        <f>Q151*H151</f>
        <v>4.1754002699999999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85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3063</v>
      </c>
    </row>
    <row r="152" spans="1:65" s="13" customFormat="1">
      <c r="B152" s="194"/>
      <c r="C152" s="195"/>
      <c r="D152" s="196" t="s">
        <v>391</v>
      </c>
      <c r="E152" s="197" t="s">
        <v>19</v>
      </c>
      <c r="F152" s="198" t="s">
        <v>520</v>
      </c>
      <c r="G152" s="195"/>
      <c r="H152" s="197" t="s">
        <v>19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391</v>
      </c>
      <c r="AU152" s="204" t="s">
        <v>85</v>
      </c>
      <c r="AV152" s="13" t="s">
        <v>83</v>
      </c>
      <c r="AW152" s="13" t="s">
        <v>37</v>
      </c>
      <c r="AX152" s="13" t="s">
        <v>76</v>
      </c>
      <c r="AY152" s="204" t="s">
        <v>381</v>
      </c>
    </row>
    <row r="153" spans="1:65" s="14" customFormat="1" ht="22.5">
      <c r="B153" s="205"/>
      <c r="C153" s="206"/>
      <c r="D153" s="196" t="s">
        <v>391</v>
      </c>
      <c r="E153" s="207" t="s">
        <v>19</v>
      </c>
      <c r="F153" s="208" t="s">
        <v>3064</v>
      </c>
      <c r="G153" s="206"/>
      <c r="H153" s="209">
        <v>150.21199999999999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3065</v>
      </c>
      <c r="G154" s="206"/>
      <c r="H154" s="209">
        <v>31.847000000000001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3066</v>
      </c>
      <c r="G155" s="206"/>
      <c r="H155" s="209">
        <v>-18.382000000000001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5" customFormat="1">
      <c r="B156" s="216"/>
      <c r="C156" s="217"/>
      <c r="D156" s="196" t="s">
        <v>391</v>
      </c>
      <c r="E156" s="218" t="s">
        <v>331</v>
      </c>
      <c r="F156" s="219" t="s">
        <v>394</v>
      </c>
      <c r="G156" s="217"/>
      <c r="H156" s="220">
        <v>163.67699999999999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391</v>
      </c>
      <c r="AU156" s="226" t="s">
        <v>85</v>
      </c>
      <c r="AV156" s="15" t="s">
        <v>389</v>
      </c>
      <c r="AW156" s="15" t="s">
        <v>37</v>
      </c>
      <c r="AX156" s="15" t="s">
        <v>83</v>
      </c>
      <c r="AY156" s="226" t="s">
        <v>381</v>
      </c>
    </row>
    <row r="157" spans="1:65" s="2" customFormat="1" ht="44.25" customHeight="1">
      <c r="A157" s="36"/>
      <c r="B157" s="37"/>
      <c r="C157" s="181" t="s">
        <v>486</v>
      </c>
      <c r="D157" s="181" t="s">
        <v>384</v>
      </c>
      <c r="E157" s="182" t="s">
        <v>530</v>
      </c>
      <c r="F157" s="183" t="s">
        <v>531</v>
      </c>
      <c r="G157" s="184" t="s">
        <v>411</v>
      </c>
      <c r="H157" s="185">
        <v>163.67699999999999</v>
      </c>
      <c r="I157" s="186"/>
      <c r="J157" s="187">
        <f>ROUND(I157*H157,2)</f>
        <v>0</v>
      </c>
      <c r="K157" s="183" t="s">
        <v>388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2.0000000000000001E-4</v>
      </c>
      <c r="R157" s="190">
        <f>Q157*H157</f>
        <v>3.2735399999999998E-2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85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3067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533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331</v>
      </c>
      <c r="G159" s="206"/>
      <c r="H159" s="209">
        <v>163.67699999999999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163.67699999999999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2" customFormat="1" ht="44.25" customHeight="1">
      <c r="A161" s="36"/>
      <c r="B161" s="37"/>
      <c r="C161" s="181" t="s">
        <v>490</v>
      </c>
      <c r="D161" s="181" t="s">
        <v>384</v>
      </c>
      <c r="E161" s="182" t="s">
        <v>535</v>
      </c>
      <c r="F161" s="183" t="s">
        <v>536</v>
      </c>
      <c r="G161" s="184" t="s">
        <v>422</v>
      </c>
      <c r="H161" s="185">
        <v>36.96</v>
      </c>
      <c r="I161" s="186"/>
      <c r="J161" s="187">
        <f>ROUND(I161*H161,2)</f>
        <v>0</v>
      </c>
      <c r="K161" s="183" t="s">
        <v>388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3.6000000000000002E-4</v>
      </c>
      <c r="R161" s="190">
        <f>Q161*H161</f>
        <v>1.3305600000000001E-2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85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454</v>
      </c>
      <c r="BM161" s="192" t="s">
        <v>3068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538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3069</v>
      </c>
      <c r="G163" s="206"/>
      <c r="H163" s="209">
        <v>36.96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5" customFormat="1">
      <c r="B164" s="216"/>
      <c r="C164" s="217"/>
      <c r="D164" s="196" t="s">
        <v>391</v>
      </c>
      <c r="E164" s="218" t="s">
        <v>19</v>
      </c>
      <c r="F164" s="219" t="s">
        <v>394</v>
      </c>
      <c r="G164" s="217"/>
      <c r="H164" s="220">
        <v>36.96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391</v>
      </c>
      <c r="AU164" s="226" t="s">
        <v>85</v>
      </c>
      <c r="AV164" s="15" t="s">
        <v>389</v>
      </c>
      <c r="AW164" s="15" t="s">
        <v>37</v>
      </c>
      <c r="AX164" s="15" t="s">
        <v>83</v>
      </c>
      <c r="AY164" s="226" t="s">
        <v>381</v>
      </c>
    </row>
    <row r="165" spans="1:65" s="2" customFormat="1" ht="55.5" customHeight="1">
      <c r="A165" s="36"/>
      <c r="B165" s="37"/>
      <c r="C165" s="181" t="s">
        <v>495</v>
      </c>
      <c r="D165" s="181" t="s">
        <v>384</v>
      </c>
      <c r="E165" s="182" t="s">
        <v>541</v>
      </c>
      <c r="F165" s="183" t="s">
        <v>542</v>
      </c>
      <c r="G165" s="184" t="s">
        <v>411</v>
      </c>
      <c r="H165" s="185">
        <v>123.13500000000001</v>
      </c>
      <c r="I165" s="186"/>
      <c r="J165" s="187">
        <f>ROUND(I165*H165,2)</f>
        <v>0</v>
      </c>
      <c r="K165" s="183" t="s">
        <v>388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1.324E-2</v>
      </c>
      <c r="R165" s="190">
        <f>Q165*H165</f>
        <v>1.6303074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454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454</v>
      </c>
      <c r="BM165" s="192" t="s">
        <v>3070</v>
      </c>
    </row>
    <row r="166" spans="1:65" s="13" customFormat="1">
      <c r="B166" s="194"/>
      <c r="C166" s="195"/>
      <c r="D166" s="196" t="s">
        <v>391</v>
      </c>
      <c r="E166" s="197" t="s">
        <v>19</v>
      </c>
      <c r="F166" s="198" t="s">
        <v>544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391</v>
      </c>
      <c r="AU166" s="204" t="s">
        <v>85</v>
      </c>
      <c r="AV166" s="13" t="s">
        <v>83</v>
      </c>
      <c r="AW166" s="13" t="s">
        <v>37</v>
      </c>
      <c r="AX166" s="13" t="s">
        <v>76</v>
      </c>
      <c r="AY166" s="204" t="s">
        <v>381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3071</v>
      </c>
      <c r="G167" s="206"/>
      <c r="H167" s="209">
        <v>35.512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3072</v>
      </c>
      <c r="G168" s="206"/>
      <c r="H168" s="209">
        <v>49.033999999999999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3073</v>
      </c>
      <c r="G169" s="206"/>
      <c r="H169" s="209">
        <v>-3.3290000000000002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85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3074</v>
      </c>
      <c r="G170" s="206"/>
      <c r="H170" s="209">
        <v>35.512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3075</v>
      </c>
      <c r="G171" s="206"/>
      <c r="H171" s="209">
        <v>6.4059999999999997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85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5" customFormat="1">
      <c r="B172" s="216"/>
      <c r="C172" s="217"/>
      <c r="D172" s="196" t="s">
        <v>391</v>
      </c>
      <c r="E172" s="218" t="s">
        <v>328</v>
      </c>
      <c r="F172" s="219" t="s">
        <v>394</v>
      </c>
      <c r="G172" s="217"/>
      <c r="H172" s="220">
        <v>123.13500000000001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391</v>
      </c>
      <c r="AU172" s="226" t="s">
        <v>85</v>
      </c>
      <c r="AV172" s="15" t="s">
        <v>389</v>
      </c>
      <c r="AW172" s="15" t="s">
        <v>37</v>
      </c>
      <c r="AX172" s="15" t="s">
        <v>83</v>
      </c>
      <c r="AY172" s="226" t="s">
        <v>381</v>
      </c>
    </row>
    <row r="173" spans="1:65" s="2" customFormat="1" ht="33" customHeight="1">
      <c r="A173" s="36"/>
      <c r="B173" s="37"/>
      <c r="C173" s="181" t="s">
        <v>7</v>
      </c>
      <c r="D173" s="181" t="s">
        <v>384</v>
      </c>
      <c r="E173" s="182" t="s">
        <v>550</v>
      </c>
      <c r="F173" s="183" t="s">
        <v>551</v>
      </c>
      <c r="G173" s="184" t="s">
        <v>411</v>
      </c>
      <c r="H173" s="185">
        <v>123.33199999999999</v>
      </c>
      <c r="I173" s="186"/>
      <c r="J173" s="187">
        <f>ROUND(I173*H173,2)</f>
        <v>0</v>
      </c>
      <c r="K173" s="183" t="s">
        <v>388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4.2000000000000002E-4</v>
      </c>
      <c r="R173" s="190">
        <f>Q173*H173</f>
        <v>5.1799440000000002E-2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454</v>
      </c>
      <c r="AT173" s="192" t="s">
        <v>384</v>
      </c>
      <c r="AU173" s="192" t="s">
        <v>85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454</v>
      </c>
      <c r="BM173" s="192" t="s">
        <v>3076</v>
      </c>
    </row>
    <row r="174" spans="1:65" s="13" customFormat="1" ht="22.5">
      <c r="B174" s="194"/>
      <c r="C174" s="195"/>
      <c r="D174" s="196" t="s">
        <v>391</v>
      </c>
      <c r="E174" s="197" t="s">
        <v>19</v>
      </c>
      <c r="F174" s="198" t="s">
        <v>553</v>
      </c>
      <c r="G174" s="195"/>
      <c r="H174" s="197" t="s">
        <v>19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391</v>
      </c>
      <c r="AU174" s="204" t="s">
        <v>85</v>
      </c>
      <c r="AV174" s="13" t="s">
        <v>83</v>
      </c>
      <c r="AW174" s="13" t="s">
        <v>37</v>
      </c>
      <c r="AX174" s="13" t="s">
        <v>76</v>
      </c>
      <c r="AY174" s="204" t="s">
        <v>381</v>
      </c>
    </row>
    <row r="175" spans="1:65" s="14" customFormat="1">
      <c r="B175" s="205"/>
      <c r="C175" s="206"/>
      <c r="D175" s="196" t="s">
        <v>391</v>
      </c>
      <c r="E175" s="207" t="s">
        <v>19</v>
      </c>
      <c r="F175" s="208" t="s">
        <v>3077</v>
      </c>
      <c r="G175" s="206"/>
      <c r="H175" s="209">
        <v>40.533000000000001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391</v>
      </c>
      <c r="AU175" s="215" t="s">
        <v>85</v>
      </c>
      <c r="AV175" s="14" t="s">
        <v>85</v>
      </c>
      <c r="AW175" s="14" t="s">
        <v>37</v>
      </c>
      <c r="AX175" s="14" t="s">
        <v>76</v>
      </c>
      <c r="AY175" s="215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3078</v>
      </c>
      <c r="G176" s="206"/>
      <c r="H176" s="209">
        <v>-1.8180000000000001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4" customFormat="1">
      <c r="B177" s="205"/>
      <c r="C177" s="206"/>
      <c r="D177" s="196" t="s">
        <v>391</v>
      </c>
      <c r="E177" s="207" t="s">
        <v>19</v>
      </c>
      <c r="F177" s="208" t="s">
        <v>3079</v>
      </c>
      <c r="G177" s="206"/>
      <c r="H177" s="209">
        <v>26.981000000000002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85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3080</v>
      </c>
      <c r="G178" s="206"/>
      <c r="H178" s="209">
        <v>-2.02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85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4" customFormat="1">
      <c r="B179" s="205"/>
      <c r="C179" s="206"/>
      <c r="D179" s="196" t="s">
        <v>391</v>
      </c>
      <c r="E179" s="207" t="s">
        <v>19</v>
      </c>
      <c r="F179" s="208" t="s">
        <v>3081</v>
      </c>
      <c r="G179" s="206"/>
      <c r="H179" s="209">
        <v>24.27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85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3073</v>
      </c>
      <c r="G180" s="206"/>
      <c r="H180" s="209">
        <v>-3.3290000000000002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3077</v>
      </c>
      <c r="G181" s="206"/>
      <c r="H181" s="209">
        <v>40.533000000000001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3078</v>
      </c>
      <c r="G182" s="206"/>
      <c r="H182" s="209">
        <v>-1.8180000000000001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19</v>
      </c>
      <c r="F183" s="219" t="s">
        <v>394</v>
      </c>
      <c r="G183" s="217"/>
      <c r="H183" s="220">
        <v>123.33199999999999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16.5" customHeight="1">
      <c r="A184" s="36"/>
      <c r="B184" s="37"/>
      <c r="C184" s="227" t="s">
        <v>505</v>
      </c>
      <c r="D184" s="227" t="s">
        <v>465</v>
      </c>
      <c r="E184" s="228" t="s">
        <v>557</v>
      </c>
      <c r="F184" s="229" t="s">
        <v>558</v>
      </c>
      <c r="G184" s="230" t="s">
        <v>411</v>
      </c>
      <c r="H184" s="231">
        <v>129.499</v>
      </c>
      <c r="I184" s="232"/>
      <c r="J184" s="233">
        <f>ROUND(I184*H184,2)</f>
        <v>0</v>
      </c>
      <c r="K184" s="229" t="s">
        <v>432</v>
      </c>
      <c r="L184" s="234"/>
      <c r="M184" s="235" t="s">
        <v>19</v>
      </c>
      <c r="N184" s="236" t="s">
        <v>47</v>
      </c>
      <c r="O184" s="66"/>
      <c r="P184" s="190">
        <f>O184*H184</f>
        <v>0</v>
      </c>
      <c r="Q184" s="190">
        <v>8.9999999999999993E-3</v>
      </c>
      <c r="R184" s="190">
        <f>Q184*H184</f>
        <v>1.1654909999999998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468</v>
      </c>
      <c r="AT184" s="192" t="s">
        <v>465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454</v>
      </c>
      <c r="BM184" s="192" t="s">
        <v>3082</v>
      </c>
    </row>
    <row r="185" spans="1:65" s="14" customFormat="1">
      <c r="B185" s="205"/>
      <c r="C185" s="206"/>
      <c r="D185" s="196" t="s">
        <v>391</v>
      </c>
      <c r="E185" s="206"/>
      <c r="F185" s="208" t="s">
        <v>3083</v>
      </c>
      <c r="G185" s="206"/>
      <c r="H185" s="209">
        <v>129.499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4</v>
      </c>
      <c r="AX185" s="14" t="s">
        <v>83</v>
      </c>
      <c r="AY185" s="215" t="s">
        <v>381</v>
      </c>
    </row>
    <row r="186" spans="1:65" s="2" customFormat="1" ht="44.25" customHeight="1">
      <c r="A186" s="36"/>
      <c r="B186" s="37"/>
      <c r="C186" s="181" t="s">
        <v>510</v>
      </c>
      <c r="D186" s="181" t="s">
        <v>384</v>
      </c>
      <c r="E186" s="182" t="s">
        <v>562</v>
      </c>
      <c r="F186" s="183" t="s">
        <v>563</v>
      </c>
      <c r="G186" s="184" t="s">
        <v>411</v>
      </c>
      <c r="H186" s="185">
        <v>123.13500000000001</v>
      </c>
      <c r="I186" s="186"/>
      <c r="J186" s="187">
        <f>ROUND(I186*H186,2)</f>
        <v>0</v>
      </c>
      <c r="K186" s="183" t="s">
        <v>388</v>
      </c>
      <c r="L186" s="41"/>
      <c r="M186" s="188" t="s">
        <v>19</v>
      </c>
      <c r="N186" s="189" t="s">
        <v>47</v>
      </c>
      <c r="O186" s="66"/>
      <c r="P186" s="190">
        <f>O186*H186</f>
        <v>0</v>
      </c>
      <c r="Q186" s="190">
        <v>1E-4</v>
      </c>
      <c r="R186" s="190">
        <f>Q186*H186</f>
        <v>1.2313500000000002E-2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454</v>
      </c>
      <c r="AT186" s="192" t="s">
        <v>384</v>
      </c>
      <c r="AU186" s="192" t="s">
        <v>85</v>
      </c>
      <c r="AY186" s="19" t="s">
        <v>381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83</v>
      </c>
      <c r="BK186" s="193">
        <f>ROUND(I186*H186,2)</f>
        <v>0</v>
      </c>
      <c r="BL186" s="19" t="s">
        <v>454</v>
      </c>
      <c r="BM186" s="192" t="s">
        <v>3084</v>
      </c>
    </row>
    <row r="187" spans="1:65" s="13" customFormat="1">
      <c r="B187" s="194"/>
      <c r="C187" s="195"/>
      <c r="D187" s="196" t="s">
        <v>391</v>
      </c>
      <c r="E187" s="197" t="s">
        <v>19</v>
      </c>
      <c r="F187" s="198" t="s">
        <v>565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391</v>
      </c>
      <c r="AU187" s="204" t="s">
        <v>85</v>
      </c>
      <c r="AV187" s="13" t="s">
        <v>83</v>
      </c>
      <c r="AW187" s="13" t="s">
        <v>37</v>
      </c>
      <c r="AX187" s="13" t="s">
        <v>76</v>
      </c>
      <c r="AY187" s="204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328</v>
      </c>
      <c r="G188" s="206"/>
      <c r="H188" s="209">
        <v>123.13500000000001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85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5" customFormat="1">
      <c r="B189" s="216"/>
      <c r="C189" s="217"/>
      <c r="D189" s="196" t="s">
        <v>391</v>
      </c>
      <c r="E189" s="218" t="s">
        <v>19</v>
      </c>
      <c r="F189" s="219" t="s">
        <v>394</v>
      </c>
      <c r="G189" s="217"/>
      <c r="H189" s="220">
        <v>123.13500000000001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391</v>
      </c>
      <c r="AU189" s="226" t="s">
        <v>85</v>
      </c>
      <c r="AV189" s="15" t="s">
        <v>389</v>
      </c>
      <c r="AW189" s="15" t="s">
        <v>37</v>
      </c>
      <c r="AX189" s="15" t="s">
        <v>83</v>
      </c>
      <c r="AY189" s="226" t="s">
        <v>381</v>
      </c>
    </row>
    <row r="190" spans="1:65" s="2" customFormat="1" ht="49.15" customHeight="1">
      <c r="A190" s="36"/>
      <c r="B190" s="37"/>
      <c r="C190" s="181" t="s">
        <v>516</v>
      </c>
      <c r="D190" s="181" t="s">
        <v>384</v>
      </c>
      <c r="E190" s="182" t="s">
        <v>566</v>
      </c>
      <c r="F190" s="183" t="s">
        <v>567</v>
      </c>
      <c r="G190" s="184" t="s">
        <v>411</v>
      </c>
      <c r="H190" s="185">
        <v>155.33000000000001</v>
      </c>
      <c r="I190" s="186"/>
      <c r="J190" s="187">
        <f>ROUND(I190*H190,2)</f>
        <v>0</v>
      </c>
      <c r="K190" s="183" t="s">
        <v>388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1.2200000000000001E-2</v>
      </c>
      <c r="R190" s="190">
        <f>Q190*H190</f>
        <v>1.8950260000000003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454</v>
      </c>
      <c r="AT190" s="192" t="s">
        <v>384</v>
      </c>
      <c r="AU190" s="192" t="s">
        <v>85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454</v>
      </c>
      <c r="BM190" s="192" t="s">
        <v>3085</v>
      </c>
    </row>
    <row r="191" spans="1:65" s="13" customFormat="1">
      <c r="B191" s="194"/>
      <c r="C191" s="195"/>
      <c r="D191" s="196" t="s">
        <v>391</v>
      </c>
      <c r="E191" s="197" t="s">
        <v>19</v>
      </c>
      <c r="F191" s="198" t="s">
        <v>569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391</v>
      </c>
      <c r="AU191" s="204" t="s">
        <v>85</v>
      </c>
      <c r="AV191" s="13" t="s">
        <v>83</v>
      </c>
      <c r="AW191" s="13" t="s">
        <v>37</v>
      </c>
      <c r="AX191" s="13" t="s">
        <v>76</v>
      </c>
      <c r="AY191" s="204" t="s">
        <v>381</v>
      </c>
    </row>
    <row r="192" spans="1:65" s="14" customFormat="1" ht="22.5">
      <c r="B192" s="205"/>
      <c r="C192" s="206"/>
      <c r="D192" s="196" t="s">
        <v>391</v>
      </c>
      <c r="E192" s="207" t="s">
        <v>19</v>
      </c>
      <c r="F192" s="208" t="s">
        <v>3086</v>
      </c>
      <c r="G192" s="206"/>
      <c r="H192" s="209">
        <v>155.33000000000001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5" customFormat="1">
      <c r="B193" s="216"/>
      <c r="C193" s="217"/>
      <c r="D193" s="196" t="s">
        <v>391</v>
      </c>
      <c r="E193" s="218" t="s">
        <v>322</v>
      </c>
      <c r="F193" s="219" t="s">
        <v>394</v>
      </c>
      <c r="G193" s="217"/>
      <c r="H193" s="220">
        <v>155.33000000000001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391</v>
      </c>
      <c r="AU193" s="226" t="s">
        <v>85</v>
      </c>
      <c r="AV193" s="15" t="s">
        <v>389</v>
      </c>
      <c r="AW193" s="15" t="s">
        <v>37</v>
      </c>
      <c r="AX193" s="15" t="s">
        <v>83</v>
      </c>
      <c r="AY193" s="226" t="s">
        <v>381</v>
      </c>
    </row>
    <row r="194" spans="1:65" s="2" customFormat="1" ht="49.15" customHeight="1">
      <c r="A194" s="36"/>
      <c r="B194" s="37"/>
      <c r="C194" s="181" t="s">
        <v>523</v>
      </c>
      <c r="D194" s="181" t="s">
        <v>384</v>
      </c>
      <c r="E194" s="182" t="s">
        <v>572</v>
      </c>
      <c r="F194" s="183" t="s">
        <v>573</v>
      </c>
      <c r="G194" s="184" t="s">
        <v>411</v>
      </c>
      <c r="H194" s="185">
        <v>29.64</v>
      </c>
      <c r="I194" s="186"/>
      <c r="J194" s="187">
        <f>ROUND(I194*H194,2)</f>
        <v>0</v>
      </c>
      <c r="K194" s="183" t="s">
        <v>388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1.259E-2</v>
      </c>
      <c r="R194" s="190">
        <f>Q194*H194</f>
        <v>0.37316760000000004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454</v>
      </c>
      <c r="AT194" s="192" t="s">
        <v>384</v>
      </c>
      <c r="AU194" s="192" t="s">
        <v>85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454</v>
      </c>
      <c r="BM194" s="192" t="s">
        <v>3087</v>
      </c>
    </row>
    <row r="195" spans="1:65" s="13" customFormat="1">
      <c r="B195" s="194"/>
      <c r="C195" s="195"/>
      <c r="D195" s="196" t="s">
        <v>391</v>
      </c>
      <c r="E195" s="197" t="s">
        <v>19</v>
      </c>
      <c r="F195" s="198" t="s">
        <v>575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3088</v>
      </c>
      <c r="G196" s="206"/>
      <c r="H196" s="209">
        <v>29.64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5" customFormat="1">
      <c r="B197" s="216"/>
      <c r="C197" s="217"/>
      <c r="D197" s="196" t="s">
        <v>391</v>
      </c>
      <c r="E197" s="218" t="s">
        <v>325</v>
      </c>
      <c r="F197" s="219" t="s">
        <v>394</v>
      </c>
      <c r="G197" s="217"/>
      <c r="H197" s="220">
        <v>29.64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391</v>
      </c>
      <c r="AU197" s="226" t="s">
        <v>85</v>
      </c>
      <c r="AV197" s="15" t="s">
        <v>389</v>
      </c>
      <c r="AW197" s="15" t="s">
        <v>37</v>
      </c>
      <c r="AX197" s="15" t="s">
        <v>83</v>
      </c>
      <c r="AY197" s="226" t="s">
        <v>381</v>
      </c>
    </row>
    <row r="198" spans="1:65" s="2" customFormat="1" ht="37.9" customHeight="1">
      <c r="A198" s="36"/>
      <c r="B198" s="37"/>
      <c r="C198" s="181" t="s">
        <v>529</v>
      </c>
      <c r="D198" s="181" t="s">
        <v>384</v>
      </c>
      <c r="E198" s="182" t="s">
        <v>578</v>
      </c>
      <c r="F198" s="183" t="s">
        <v>579</v>
      </c>
      <c r="G198" s="184" t="s">
        <v>411</v>
      </c>
      <c r="H198" s="185">
        <v>184.97</v>
      </c>
      <c r="I198" s="186"/>
      <c r="J198" s="187">
        <f>ROUND(I198*H198,2)</f>
        <v>0</v>
      </c>
      <c r="K198" s="183" t="s">
        <v>388</v>
      </c>
      <c r="L198" s="41"/>
      <c r="M198" s="188" t="s">
        <v>19</v>
      </c>
      <c r="N198" s="189" t="s">
        <v>47</v>
      </c>
      <c r="O198" s="66"/>
      <c r="P198" s="190">
        <f>O198*H198</f>
        <v>0</v>
      </c>
      <c r="Q198" s="190">
        <v>1E-4</v>
      </c>
      <c r="R198" s="190">
        <f>Q198*H198</f>
        <v>1.8497E-2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454</v>
      </c>
      <c r="AT198" s="192" t="s">
        <v>384</v>
      </c>
      <c r="AU198" s="192" t="s">
        <v>85</v>
      </c>
      <c r="AY198" s="19" t="s">
        <v>381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83</v>
      </c>
      <c r="BK198" s="193">
        <f>ROUND(I198*H198,2)</f>
        <v>0</v>
      </c>
      <c r="BL198" s="19" t="s">
        <v>454</v>
      </c>
      <c r="BM198" s="192" t="s">
        <v>3089</v>
      </c>
    </row>
    <row r="199" spans="1:65" s="13" customFormat="1">
      <c r="B199" s="194"/>
      <c r="C199" s="195"/>
      <c r="D199" s="196" t="s">
        <v>391</v>
      </c>
      <c r="E199" s="197" t="s">
        <v>19</v>
      </c>
      <c r="F199" s="198" t="s">
        <v>581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1:65" s="14" customFormat="1">
      <c r="B200" s="205"/>
      <c r="C200" s="206"/>
      <c r="D200" s="196" t="s">
        <v>391</v>
      </c>
      <c r="E200" s="207" t="s">
        <v>19</v>
      </c>
      <c r="F200" s="208" t="s">
        <v>322</v>
      </c>
      <c r="G200" s="206"/>
      <c r="H200" s="209">
        <v>155.33000000000001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325</v>
      </c>
      <c r="G201" s="206"/>
      <c r="H201" s="209">
        <v>29.64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5" customFormat="1">
      <c r="B202" s="216"/>
      <c r="C202" s="217"/>
      <c r="D202" s="196" t="s">
        <v>391</v>
      </c>
      <c r="E202" s="218" t="s">
        <v>19</v>
      </c>
      <c r="F202" s="219" t="s">
        <v>394</v>
      </c>
      <c r="G202" s="217"/>
      <c r="H202" s="220">
        <v>184.97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391</v>
      </c>
      <c r="AU202" s="226" t="s">
        <v>85</v>
      </c>
      <c r="AV202" s="15" t="s">
        <v>389</v>
      </c>
      <c r="AW202" s="15" t="s">
        <v>37</v>
      </c>
      <c r="AX202" s="15" t="s">
        <v>83</v>
      </c>
      <c r="AY202" s="226" t="s">
        <v>381</v>
      </c>
    </row>
    <row r="203" spans="1:65" s="2" customFormat="1" ht="66.75" customHeight="1">
      <c r="A203" s="36"/>
      <c r="B203" s="37"/>
      <c r="C203" s="181" t="s">
        <v>534</v>
      </c>
      <c r="D203" s="181" t="s">
        <v>384</v>
      </c>
      <c r="E203" s="182" t="s">
        <v>599</v>
      </c>
      <c r="F203" s="183" t="s">
        <v>600</v>
      </c>
      <c r="G203" s="184" t="s">
        <v>404</v>
      </c>
      <c r="H203" s="185">
        <v>9.3680000000000003</v>
      </c>
      <c r="I203" s="186"/>
      <c r="J203" s="187">
        <f>ROUND(I203*H203,2)</f>
        <v>0</v>
      </c>
      <c r="K203" s="183" t="s">
        <v>388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85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3090</v>
      </c>
    </row>
    <row r="204" spans="1:65" s="12" customFormat="1" ht="22.9" customHeight="1">
      <c r="B204" s="165"/>
      <c r="C204" s="166"/>
      <c r="D204" s="167" t="s">
        <v>75</v>
      </c>
      <c r="E204" s="179" t="s">
        <v>3091</v>
      </c>
      <c r="F204" s="179" t="s">
        <v>3092</v>
      </c>
      <c r="G204" s="166"/>
      <c r="H204" s="166"/>
      <c r="I204" s="169"/>
      <c r="J204" s="180">
        <f>BK204</f>
        <v>0</v>
      </c>
      <c r="K204" s="166"/>
      <c r="L204" s="171"/>
      <c r="M204" s="172"/>
      <c r="N204" s="173"/>
      <c r="O204" s="173"/>
      <c r="P204" s="174">
        <f>SUM(P205:P207)</f>
        <v>0</v>
      </c>
      <c r="Q204" s="173"/>
      <c r="R204" s="174">
        <f>SUM(R205:R207)</f>
        <v>0</v>
      </c>
      <c r="S204" s="173"/>
      <c r="T204" s="175">
        <f>SUM(T205:T207)</f>
        <v>0</v>
      </c>
      <c r="AR204" s="176" t="s">
        <v>85</v>
      </c>
      <c r="AT204" s="177" t="s">
        <v>75</v>
      </c>
      <c r="AU204" s="177" t="s">
        <v>83</v>
      </c>
      <c r="AY204" s="176" t="s">
        <v>381</v>
      </c>
      <c r="BK204" s="178">
        <f>SUM(BK205:BK207)</f>
        <v>0</v>
      </c>
    </row>
    <row r="205" spans="1:65" s="2" customFormat="1" ht="37.9" customHeight="1">
      <c r="A205" s="36"/>
      <c r="B205" s="37"/>
      <c r="C205" s="181" t="s">
        <v>540</v>
      </c>
      <c r="D205" s="181" t="s">
        <v>384</v>
      </c>
      <c r="E205" s="182" t="s">
        <v>3093</v>
      </c>
      <c r="F205" s="183" t="s">
        <v>3094</v>
      </c>
      <c r="G205" s="184" t="s">
        <v>422</v>
      </c>
      <c r="H205" s="185">
        <v>19.38</v>
      </c>
      <c r="I205" s="186"/>
      <c r="J205" s="187">
        <f>ROUND(I205*H205,2)</f>
        <v>0</v>
      </c>
      <c r="K205" s="183" t="s">
        <v>432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85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3095</v>
      </c>
    </row>
    <row r="206" spans="1:65" s="2" customFormat="1" ht="33" customHeight="1">
      <c r="A206" s="36"/>
      <c r="B206" s="37"/>
      <c r="C206" s="181" t="s">
        <v>549</v>
      </c>
      <c r="D206" s="181" t="s">
        <v>384</v>
      </c>
      <c r="E206" s="182" t="s">
        <v>3096</v>
      </c>
      <c r="F206" s="183" t="s">
        <v>3097</v>
      </c>
      <c r="G206" s="184" t="s">
        <v>422</v>
      </c>
      <c r="H206" s="185">
        <v>18.38</v>
      </c>
      <c r="I206" s="186"/>
      <c r="J206" s="187">
        <f>ROUND(I206*H206,2)</f>
        <v>0</v>
      </c>
      <c r="K206" s="183" t="s">
        <v>432</v>
      </c>
      <c r="L206" s="41"/>
      <c r="M206" s="188" t="s">
        <v>19</v>
      </c>
      <c r="N206" s="189" t="s">
        <v>47</v>
      </c>
      <c r="O206" s="66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454</v>
      </c>
      <c r="AT206" s="192" t="s">
        <v>384</v>
      </c>
      <c r="AU206" s="192" t="s">
        <v>85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454</v>
      </c>
      <c r="BM206" s="192" t="s">
        <v>3098</v>
      </c>
    </row>
    <row r="207" spans="1:65" s="2" customFormat="1" ht="37.9" customHeight="1">
      <c r="A207" s="36"/>
      <c r="B207" s="37"/>
      <c r="C207" s="181" t="s">
        <v>556</v>
      </c>
      <c r="D207" s="181" t="s">
        <v>384</v>
      </c>
      <c r="E207" s="182" t="s">
        <v>3099</v>
      </c>
      <c r="F207" s="183" t="s">
        <v>3100</v>
      </c>
      <c r="G207" s="184" t="s">
        <v>422</v>
      </c>
      <c r="H207" s="185">
        <v>61</v>
      </c>
      <c r="I207" s="186"/>
      <c r="J207" s="187">
        <f>ROUND(I207*H207,2)</f>
        <v>0</v>
      </c>
      <c r="K207" s="183" t="s">
        <v>432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85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3101</v>
      </c>
    </row>
    <row r="208" spans="1:65" s="12" customFormat="1" ht="22.9" customHeight="1">
      <c r="B208" s="165"/>
      <c r="C208" s="166"/>
      <c r="D208" s="167" t="s">
        <v>75</v>
      </c>
      <c r="E208" s="179" t="s">
        <v>602</v>
      </c>
      <c r="F208" s="179" t="s">
        <v>603</v>
      </c>
      <c r="G208" s="166"/>
      <c r="H208" s="166"/>
      <c r="I208" s="169"/>
      <c r="J208" s="180">
        <f>BK208</f>
        <v>0</v>
      </c>
      <c r="K208" s="166"/>
      <c r="L208" s="171"/>
      <c r="M208" s="172"/>
      <c r="N208" s="173"/>
      <c r="O208" s="173"/>
      <c r="P208" s="174">
        <f>SUM(P209:P220)</f>
        <v>0</v>
      </c>
      <c r="Q208" s="173"/>
      <c r="R208" s="174">
        <f>SUM(R209:R220)</f>
        <v>0</v>
      </c>
      <c r="S208" s="173"/>
      <c r="T208" s="175">
        <f>SUM(T209:T220)</f>
        <v>0</v>
      </c>
      <c r="AR208" s="176" t="s">
        <v>85</v>
      </c>
      <c r="AT208" s="177" t="s">
        <v>75</v>
      </c>
      <c r="AU208" s="177" t="s">
        <v>83</v>
      </c>
      <c r="AY208" s="176" t="s">
        <v>381</v>
      </c>
      <c r="BK208" s="178">
        <f>SUM(BK209:BK220)</f>
        <v>0</v>
      </c>
    </row>
    <row r="209" spans="1:65" s="2" customFormat="1" ht="24.2" customHeight="1">
      <c r="A209" s="36"/>
      <c r="B209" s="37"/>
      <c r="C209" s="181" t="s">
        <v>561</v>
      </c>
      <c r="D209" s="181" t="s">
        <v>384</v>
      </c>
      <c r="E209" s="182" t="s">
        <v>3102</v>
      </c>
      <c r="F209" s="183" t="s">
        <v>606</v>
      </c>
      <c r="G209" s="184" t="s">
        <v>607</v>
      </c>
      <c r="H209" s="185">
        <v>2</v>
      </c>
      <c r="I209" s="186"/>
      <c r="J209" s="187">
        <f t="shared" ref="J209:J220" si="0">ROUND(I209*H209,2)</f>
        <v>0</v>
      </c>
      <c r="K209" s="183" t="s">
        <v>432</v>
      </c>
      <c r="L209" s="41"/>
      <c r="M209" s="188" t="s">
        <v>19</v>
      </c>
      <c r="N209" s="189" t="s">
        <v>47</v>
      </c>
      <c r="O209" s="66"/>
      <c r="P209" s="190">
        <f t="shared" ref="P209:P220" si="1">O209*H209</f>
        <v>0</v>
      </c>
      <c r="Q209" s="190">
        <v>0</v>
      </c>
      <c r="R209" s="190">
        <f t="shared" ref="R209:R220" si="2">Q209*H209</f>
        <v>0</v>
      </c>
      <c r="S209" s="190">
        <v>0</v>
      </c>
      <c r="T209" s="191">
        <f t="shared" ref="T209:T220" si="3"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85</v>
      </c>
      <c r="AY209" s="19" t="s">
        <v>381</v>
      </c>
      <c r="BE209" s="193">
        <f t="shared" ref="BE209:BE220" si="4">IF(N209="základní",J209,0)</f>
        <v>0</v>
      </c>
      <c r="BF209" s="193">
        <f t="shared" ref="BF209:BF220" si="5">IF(N209="snížená",J209,0)</f>
        <v>0</v>
      </c>
      <c r="BG209" s="193">
        <f t="shared" ref="BG209:BG220" si="6">IF(N209="zákl. přenesená",J209,0)</f>
        <v>0</v>
      </c>
      <c r="BH209" s="193">
        <f t="shared" ref="BH209:BH220" si="7">IF(N209="sníž. přenesená",J209,0)</f>
        <v>0</v>
      </c>
      <c r="BI209" s="193">
        <f t="shared" ref="BI209:BI220" si="8">IF(N209="nulová",J209,0)</f>
        <v>0</v>
      </c>
      <c r="BJ209" s="19" t="s">
        <v>83</v>
      </c>
      <c r="BK209" s="193">
        <f t="shared" ref="BK209:BK220" si="9">ROUND(I209*H209,2)</f>
        <v>0</v>
      </c>
      <c r="BL209" s="19" t="s">
        <v>454</v>
      </c>
      <c r="BM209" s="192" t="s">
        <v>3103</v>
      </c>
    </row>
    <row r="210" spans="1:65" s="2" customFormat="1" ht="24.2" customHeight="1">
      <c r="A210" s="36"/>
      <c r="B210" s="37"/>
      <c r="C210" s="181" t="s">
        <v>468</v>
      </c>
      <c r="D210" s="181" t="s">
        <v>384</v>
      </c>
      <c r="E210" s="182" t="s">
        <v>3104</v>
      </c>
      <c r="F210" s="183" t="s">
        <v>606</v>
      </c>
      <c r="G210" s="184" t="s">
        <v>607</v>
      </c>
      <c r="H210" s="185">
        <v>6</v>
      </c>
      <c r="I210" s="186"/>
      <c r="J210" s="187">
        <f t="shared" si="0"/>
        <v>0</v>
      </c>
      <c r="K210" s="183" t="s">
        <v>432</v>
      </c>
      <c r="L210" s="41"/>
      <c r="M210" s="188" t="s">
        <v>19</v>
      </c>
      <c r="N210" s="189" t="s">
        <v>47</v>
      </c>
      <c r="O210" s="66"/>
      <c r="P210" s="190">
        <f t="shared" si="1"/>
        <v>0</v>
      </c>
      <c r="Q210" s="190">
        <v>0</v>
      </c>
      <c r="R210" s="190">
        <f t="shared" si="2"/>
        <v>0</v>
      </c>
      <c r="S210" s="190">
        <v>0</v>
      </c>
      <c r="T210" s="191">
        <f t="shared" si="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454</v>
      </c>
      <c r="AT210" s="192" t="s">
        <v>384</v>
      </c>
      <c r="AU210" s="192" t="s">
        <v>85</v>
      </c>
      <c r="AY210" s="19" t="s">
        <v>381</v>
      </c>
      <c r="BE210" s="193">
        <f t="shared" si="4"/>
        <v>0</v>
      </c>
      <c r="BF210" s="193">
        <f t="shared" si="5"/>
        <v>0</v>
      </c>
      <c r="BG210" s="193">
        <f t="shared" si="6"/>
        <v>0</v>
      </c>
      <c r="BH210" s="193">
        <f t="shared" si="7"/>
        <v>0</v>
      </c>
      <c r="BI210" s="193">
        <f t="shared" si="8"/>
        <v>0</v>
      </c>
      <c r="BJ210" s="19" t="s">
        <v>83</v>
      </c>
      <c r="BK210" s="193">
        <f t="shared" si="9"/>
        <v>0</v>
      </c>
      <c r="BL210" s="19" t="s">
        <v>454</v>
      </c>
      <c r="BM210" s="192" t="s">
        <v>3105</v>
      </c>
    </row>
    <row r="211" spans="1:65" s="2" customFormat="1" ht="24.2" customHeight="1">
      <c r="A211" s="36"/>
      <c r="B211" s="37"/>
      <c r="C211" s="181" t="s">
        <v>571</v>
      </c>
      <c r="D211" s="181" t="s">
        <v>384</v>
      </c>
      <c r="E211" s="182" t="s">
        <v>3106</v>
      </c>
      <c r="F211" s="183" t="s">
        <v>606</v>
      </c>
      <c r="G211" s="184" t="s">
        <v>607</v>
      </c>
      <c r="H211" s="185">
        <v>4</v>
      </c>
      <c r="I211" s="186"/>
      <c r="J211" s="187">
        <f t="shared" si="0"/>
        <v>0</v>
      </c>
      <c r="K211" s="183" t="s">
        <v>432</v>
      </c>
      <c r="L211" s="41"/>
      <c r="M211" s="188" t="s">
        <v>19</v>
      </c>
      <c r="N211" s="189" t="s">
        <v>47</v>
      </c>
      <c r="O211" s="66"/>
      <c r="P211" s="190">
        <f t="shared" si="1"/>
        <v>0</v>
      </c>
      <c r="Q211" s="190">
        <v>0</v>
      </c>
      <c r="R211" s="190">
        <f t="shared" si="2"/>
        <v>0</v>
      </c>
      <c r="S211" s="190">
        <v>0</v>
      </c>
      <c r="T211" s="191">
        <f t="shared" si="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85</v>
      </c>
      <c r="AY211" s="19" t="s">
        <v>381</v>
      </c>
      <c r="BE211" s="193">
        <f t="shared" si="4"/>
        <v>0</v>
      </c>
      <c r="BF211" s="193">
        <f t="shared" si="5"/>
        <v>0</v>
      </c>
      <c r="BG211" s="193">
        <f t="shared" si="6"/>
        <v>0</v>
      </c>
      <c r="BH211" s="193">
        <f t="shared" si="7"/>
        <v>0</v>
      </c>
      <c r="BI211" s="193">
        <f t="shared" si="8"/>
        <v>0</v>
      </c>
      <c r="BJ211" s="19" t="s">
        <v>83</v>
      </c>
      <c r="BK211" s="193">
        <f t="shared" si="9"/>
        <v>0</v>
      </c>
      <c r="BL211" s="19" t="s">
        <v>454</v>
      </c>
      <c r="BM211" s="192" t="s">
        <v>3107</v>
      </c>
    </row>
    <row r="212" spans="1:65" s="2" customFormat="1" ht="24.2" customHeight="1">
      <c r="A212" s="36"/>
      <c r="B212" s="37"/>
      <c r="C212" s="181" t="s">
        <v>577</v>
      </c>
      <c r="D212" s="181" t="s">
        <v>384</v>
      </c>
      <c r="E212" s="182" t="s">
        <v>3108</v>
      </c>
      <c r="F212" s="183" t="s">
        <v>3109</v>
      </c>
      <c r="G212" s="184" t="s">
        <v>607</v>
      </c>
      <c r="H212" s="185">
        <v>1</v>
      </c>
      <c r="I212" s="186"/>
      <c r="J212" s="187">
        <f t="shared" si="0"/>
        <v>0</v>
      </c>
      <c r="K212" s="183" t="s">
        <v>432</v>
      </c>
      <c r="L212" s="41"/>
      <c r="M212" s="188" t="s">
        <v>19</v>
      </c>
      <c r="N212" s="189" t="s">
        <v>47</v>
      </c>
      <c r="O212" s="66"/>
      <c r="P212" s="190">
        <f t="shared" si="1"/>
        <v>0</v>
      </c>
      <c r="Q212" s="190">
        <v>0</v>
      </c>
      <c r="R212" s="190">
        <f t="shared" si="2"/>
        <v>0</v>
      </c>
      <c r="S212" s="190">
        <v>0</v>
      </c>
      <c r="T212" s="191">
        <f t="shared" si="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454</v>
      </c>
      <c r="AT212" s="192" t="s">
        <v>384</v>
      </c>
      <c r="AU212" s="192" t="s">
        <v>85</v>
      </c>
      <c r="AY212" s="19" t="s">
        <v>381</v>
      </c>
      <c r="BE212" s="193">
        <f t="shared" si="4"/>
        <v>0</v>
      </c>
      <c r="BF212" s="193">
        <f t="shared" si="5"/>
        <v>0</v>
      </c>
      <c r="BG212" s="193">
        <f t="shared" si="6"/>
        <v>0</v>
      </c>
      <c r="BH212" s="193">
        <f t="shared" si="7"/>
        <v>0</v>
      </c>
      <c r="BI212" s="193">
        <f t="shared" si="8"/>
        <v>0</v>
      </c>
      <c r="BJ212" s="19" t="s">
        <v>83</v>
      </c>
      <c r="BK212" s="193">
        <f t="shared" si="9"/>
        <v>0</v>
      </c>
      <c r="BL212" s="19" t="s">
        <v>454</v>
      </c>
      <c r="BM212" s="192" t="s">
        <v>3110</v>
      </c>
    </row>
    <row r="213" spans="1:65" s="2" customFormat="1" ht="37.9" customHeight="1">
      <c r="A213" s="36"/>
      <c r="B213" s="37"/>
      <c r="C213" s="181" t="s">
        <v>582</v>
      </c>
      <c r="D213" s="181" t="s">
        <v>384</v>
      </c>
      <c r="E213" s="182" t="s">
        <v>3111</v>
      </c>
      <c r="F213" s="183" t="s">
        <v>3112</v>
      </c>
      <c r="G213" s="184" t="s">
        <v>422</v>
      </c>
      <c r="H213" s="185">
        <v>7.52</v>
      </c>
      <c r="I213" s="186"/>
      <c r="J213" s="187">
        <f t="shared" si="0"/>
        <v>0</v>
      </c>
      <c r="K213" s="183" t="s">
        <v>432</v>
      </c>
      <c r="L213" s="41"/>
      <c r="M213" s="188" t="s">
        <v>19</v>
      </c>
      <c r="N213" s="189" t="s">
        <v>47</v>
      </c>
      <c r="O213" s="66"/>
      <c r="P213" s="190">
        <f t="shared" si="1"/>
        <v>0</v>
      </c>
      <c r="Q213" s="190">
        <v>0</v>
      </c>
      <c r="R213" s="190">
        <f t="shared" si="2"/>
        <v>0</v>
      </c>
      <c r="S213" s="190">
        <v>0</v>
      </c>
      <c r="T213" s="191">
        <f t="shared" si="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85</v>
      </c>
      <c r="AY213" s="19" t="s">
        <v>381</v>
      </c>
      <c r="BE213" s="193">
        <f t="shared" si="4"/>
        <v>0</v>
      </c>
      <c r="BF213" s="193">
        <f t="shared" si="5"/>
        <v>0</v>
      </c>
      <c r="BG213" s="193">
        <f t="shared" si="6"/>
        <v>0</v>
      </c>
      <c r="BH213" s="193">
        <f t="shared" si="7"/>
        <v>0</v>
      </c>
      <c r="BI213" s="193">
        <f t="shared" si="8"/>
        <v>0</v>
      </c>
      <c r="BJ213" s="19" t="s">
        <v>83</v>
      </c>
      <c r="BK213" s="193">
        <f t="shared" si="9"/>
        <v>0</v>
      </c>
      <c r="BL213" s="19" t="s">
        <v>454</v>
      </c>
      <c r="BM213" s="192" t="s">
        <v>3113</v>
      </c>
    </row>
    <row r="214" spans="1:65" s="2" customFormat="1" ht="24.2" customHeight="1">
      <c r="A214" s="36"/>
      <c r="B214" s="37"/>
      <c r="C214" s="181" t="s">
        <v>587</v>
      </c>
      <c r="D214" s="181" t="s">
        <v>384</v>
      </c>
      <c r="E214" s="182" t="s">
        <v>3114</v>
      </c>
      <c r="F214" s="183" t="s">
        <v>3115</v>
      </c>
      <c r="G214" s="184" t="s">
        <v>607</v>
      </c>
      <c r="H214" s="185">
        <v>1</v>
      </c>
      <c r="I214" s="186"/>
      <c r="J214" s="187">
        <f t="shared" si="0"/>
        <v>0</v>
      </c>
      <c r="K214" s="183" t="s">
        <v>432</v>
      </c>
      <c r="L214" s="41"/>
      <c r="M214" s="188" t="s">
        <v>19</v>
      </c>
      <c r="N214" s="189" t="s">
        <v>47</v>
      </c>
      <c r="O214" s="66"/>
      <c r="P214" s="190">
        <f t="shared" si="1"/>
        <v>0</v>
      </c>
      <c r="Q214" s="190">
        <v>0</v>
      </c>
      <c r="R214" s="190">
        <f t="shared" si="2"/>
        <v>0</v>
      </c>
      <c r="S214" s="190">
        <v>0</v>
      </c>
      <c r="T214" s="191">
        <f t="shared" si="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454</v>
      </c>
      <c r="AT214" s="192" t="s">
        <v>384</v>
      </c>
      <c r="AU214" s="192" t="s">
        <v>85</v>
      </c>
      <c r="AY214" s="19" t="s">
        <v>381</v>
      </c>
      <c r="BE214" s="193">
        <f t="shared" si="4"/>
        <v>0</v>
      </c>
      <c r="BF214" s="193">
        <f t="shared" si="5"/>
        <v>0</v>
      </c>
      <c r="BG214" s="193">
        <f t="shared" si="6"/>
        <v>0</v>
      </c>
      <c r="BH214" s="193">
        <f t="shared" si="7"/>
        <v>0</v>
      </c>
      <c r="BI214" s="193">
        <f t="shared" si="8"/>
        <v>0</v>
      </c>
      <c r="BJ214" s="19" t="s">
        <v>83</v>
      </c>
      <c r="BK214" s="193">
        <f t="shared" si="9"/>
        <v>0</v>
      </c>
      <c r="BL214" s="19" t="s">
        <v>454</v>
      </c>
      <c r="BM214" s="192" t="s">
        <v>3116</v>
      </c>
    </row>
    <row r="215" spans="1:65" s="2" customFormat="1" ht="24.2" customHeight="1">
      <c r="A215" s="36"/>
      <c r="B215" s="37"/>
      <c r="C215" s="181" t="s">
        <v>593</v>
      </c>
      <c r="D215" s="181" t="s">
        <v>384</v>
      </c>
      <c r="E215" s="182" t="s">
        <v>3117</v>
      </c>
      <c r="F215" s="183" t="s">
        <v>3118</v>
      </c>
      <c r="G215" s="184" t="s">
        <v>607</v>
      </c>
      <c r="H215" s="185">
        <v>4</v>
      </c>
      <c r="I215" s="186"/>
      <c r="J215" s="187">
        <f t="shared" si="0"/>
        <v>0</v>
      </c>
      <c r="K215" s="183" t="s">
        <v>432</v>
      </c>
      <c r="L215" s="41"/>
      <c r="M215" s="188" t="s">
        <v>19</v>
      </c>
      <c r="N215" s="189" t="s">
        <v>47</v>
      </c>
      <c r="O215" s="66"/>
      <c r="P215" s="190">
        <f t="shared" si="1"/>
        <v>0</v>
      </c>
      <c r="Q215" s="190">
        <v>0</v>
      </c>
      <c r="R215" s="190">
        <f t="shared" si="2"/>
        <v>0</v>
      </c>
      <c r="S215" s="190">
        <v>0</v>
      </c>
      <c r="T215" s="191">
        <f t="shared" si="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85</v>
      </c>
      <c r="AY215" s="19" t="s">
        <v>381</v>
      </c>
      <c r="BE215" s="193">
        <f t="shared" si="4"/>
        <v>0</v>
      </c>
      <c r="BF215" s="193">
        <f t="shared" si="5"/>
        <v>0</v>
      </c>
      <c r="BG215" s="193">
        <f t="shared" si="6"/>
        <v>0</v>
      </c>
      <c r="BH215" s="193">
        <f t="shared" si="7"/>
        <v>0</v>
      </c>
      <c r="BI215" s="193">
        <f t="shared" si="8"/>
        <v>0</v>
      </c>
      <c r="BJ215" s="19" t="s">
        <v>83</v>
      </c>
      <c r="BK215" s="193">
        <f t="shared" si="9"/>
        <v>0</v>
      </c>
      <c r="BL215" s="19" t="s">
        <v>454</v>
      </c>
      <c r="BM215" s="192" t="s">
        <v>3119</v>
      </c>
    </row>
    <row r="216" spans="1:65" s="2" customFormat="1" ht="24.2" customHeight="1">
      <c r="A216" s="36"/>
      <c r="B216" s="37"/>
      <c r="C216" s="181" t="s">
        <v>598</v>
      </c>
      <c r="D216" s="181" t="s">
        <v>384</v>
      </c>
      <c r="E216" s="182" t="s">
        <v>3120</v>
      </c>
      <c r="F216" s="183" t="s">
        <v>3118</v>
      </c>
      <c r="G216" s="184" t="s">
        <v>607</v>
      </c>
      <c r="H216" s="185">
        <v>4</v>
      </c>
      <c r="I216" s="186"/>
      <c r="J216" s="187">
        <f t="shared" si="0"/>
        <v>0</v>
      </c>
      <c r="K216" s="183" t="s">
        <v>432</v>
      </c>
      <c r="L216" s="41"/>
      <c r="M216" s="188" t="s">
        <v>19</v>
      </c>
      <c r="N216" s="189" t="s">
        <v>47</v>
      </c>
      <c r="O216" s="66"/>
      <c r="P216" s="190">
        <f t="shared" si="1"/>
        <v>0</v>
      </c>
      <c r="Q216" s="190">
        <v>0</v>
      </c>
      <c r="R216" s="190">
        <f t="shared" si="2"/>
        <v>0</v>
      </c>
      <c r="S216" s="190">
        <v>0</v>
      </c>
      <c r="T216" s="191">
        <f t="shared" si="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85</v>
      </c>
      <c r="AY216" s="19" t="s">
        <v>381</v>
      </c>
      <c r="BE216" s="193">
        <f t="shared" si="4"/>
        <v>0</v>
      </c>
      <c r="BF216" s="193">
        <f t="shared" si="5"/>
        <v>0</v>
      </c>
      <c r="BG216" s="193">
        <f t="shared" si="6"/>
        <v>0</v>
      </c>
      <c r="BH216" s="193">
        <f t="shared" si="7"/>
        <v>0</v>
      </c>
      <c r="BI216" s="193">
        <f t="shared" si="8"/>
        <v>0</v>
      </c>
      <c r="BJ216" s="19" t="s">
        <v>83</v>
      </c>
      <c r="BK216" s="193">
        <f t="shared" si="9"/>
        <v>0</v>
      </c>
      <c r="BL216" s="19" t="s">
        <v>454</v>
      </c>
      <c r="BM216" s="192" t="s">
        <v>3121</v>
      </c>
    </row>
    <row r="217" spans="1:65" s="2" customFormat="1" ht="24.2" customHeight="1">
      <c r="A217" s="36"/>
      <c r="B217" s="37"/>
      <c r="C217" s="181" t="s">
        <v>604</v>
      </c>
      <c r="D217" s="181" t="s">
        <v>384</v>
      </c>
      <c r="E217" s="182" t="s">
        <v>3122</v>
      </c>
      <c r="F217" s="183" t="s">
        <v>3123</v>
      </c>
      <c r="G217" s="184" t="s">
        <v>607</v>
      </c>
      <c r="H217" s="185">
        <v>1</v>
      </c>
      <c r="I217" s="186"/>
      <c r="J217" s="187">
        <f t="shared" si="0"/>
        <v>0</v>
      </c>
      <c r="K217" s="183" t="s">
        <v>432</v>
      </c>
      <c r="L217" s="41"/>
      <c r="M217" s="188" t="s">
        <v>19</v>
      </c>
      <c r="N217" s="189" t="s">
        <v>47</v>
      </c>
      <c r="O217" s="66"/>
      <c r="P217" s="190">
        <f t="shared" si="1"/>
        <v>0</v>
      </c>
      <c r="Q217" s="190">
        <v>0</v>
      </c>
      <c r="R217" s="190">
        <f t="shared" si="2"/>
        <v>0</v>
      </c>
      <c r="S217" s="190">
        <v>0</v>
      </c>
      <c r="T217" s="191">
        <f t="shared" si="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85</v>
      </c>
      <c r="AY217" s="19" t="s">
        <v>381</v>
      </c>
      <c r="BE217" s="193">
        <f t="shared" si="4"/>
        <v>0</v>
      </c>
      <c r="BF217" s="193">
        <f t="shared" si="5"/>
        <v>0</v>
      </c>
      <c r="BG217" s="193">
        <f t="shared" si="6"/>
        <v>0</v>
      </c>
      <c r="BH217" s="193">
        <f t="shared" si="7"/>
        <v>0</v>
      </c>
      <c r="BI217" s="193">
        <f t="shared" si="8"/>
        <v>0</v>
      </c>
      <c r="BJ217" s="19" t="s">
        <v>83</v>
      </c>
      <c r="BK217" s="193">
        <f t="shared" si="9"/>
        <v>0</v>
      </c>
      <c r="BL217" s="19" t="s">
        <v>454</v>
      </c>
      <c r="BM217" s="192" t="s">
        <v>3124</v>
      </c>
    </row>
    <row r="218" spans="1:65" s="2" customFormat="1" ht="33" customHeight="1">
      <c r="A218" s="36"/>
      <c r="B218" s="37"/>
      <c r="C218" s="181" t="s">
        <v>609</v>
      </c>
      <c r="D218" s="181" t="s">
        <v>384</v>
      </c>
      <c r="E218" s="182" t="s">
        <v>3125</v>
      </c>
      <c r="F218" s="183" t="s">
        <v>3126</v>
      </c>
      <c r="G218" s="184" t="s">
        <v>607</v>
      </c>
      <c r="H218" s="185">
        <v>1</v>
      </c>
      <c r="I218" s="186"/>
      <c r="J218" s="187">
        <f t="shared" si="0"/>
        <v>0</v>
      </c>
      <c r="K218" s="183" t="s">
        <v>432</v>
      </c>
      <c r="L218" s="41"/>
      <c r="M218" s="188" t="s">
        <v>19</v>
      </c>
      <c r="N218" s="189" t="s">
        <v>47</v>
      </c>
      <c r="O218" s="66"/>
      <c r="P218" s="190">
        <f t="shared" si="1"/>
        <v>0</v>
      </c>
      <c r="Q218" s="190">
        <v>0</v>
      </c>
      <c r="R218" s="190">
        <f t="shared" si="2"/>
        <v>0</v>
      </c>
      <c r="S218" s="190">
        <v>0</v>
      </c>
      <c r="T218" s="191">
        <f t="shared" si="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454</v>
      </c>
      <c r="AT218" s="192" t="s">
        <v>384</v>
      </c>
      <c r="AU218" s="192" t="s">
        <v>85</v>
      </c>
      <c r="AY218" s="19" t="s">
        <v>381</v>
      </c>
      <c r="BE218" s="193">
        <f t="shared" si="4"/>
        <v>0</v>
      </c>
      <c r="BF218" s="193">
        <f t="shared" si="5"/>
        <v>0</v>
      </c>
      <c r="BG218" s="193">
        <f t="shared" si="6"/>
        <v>0</v>
      </c>
      <c r="BH218" s="193">
        <f t="shared" si="7"/>
        <v>0</v>
      </c>
      <c r="BI218" s="193">
        <f t="shared" si="8"/>
        <v>0</v>
      </c>
      <c r="BJ218" s="19" t="s">
        <v>83</v>
      </c>
      <c r="BK218" s="193">
        <f t="shared" si="9"/>
        <v>0</v>
      </c>
      <c r="BL218" s="19" t="s">
        <v>454</v>
      </c>
      <c r="BM218" s="192" t="s">
        <v>3127</v>
      </c>
    </row>
    <row r="219" spans="1:65" s="2" customFormat="1" ht="37.9" customHeight="1">
      <c r="A219" s="36"/>
      <c r="B219" s="37"/>
      <c r="C219" s="181" t="s">
        <v>612</v>
      </c>
      <c r="D219" s="181" t="s">
        <v>384</v>
      </c>
      <c r="E219" s="182" t="s">
        <v>3128</v>
      </c>
      <c r="F219" s="183" t="s">
        <v>3129</v>
      </c>
      <c r="G219" s="184" t="s">
        <v>607</v>
      </c>
      <c r="H219" s="185">
        <v>1</v>
      </c>
      <c r="I219" s="186"/>
      <c r="J219" s="187">
        <f t="shared" si="0"/>
        <v>0</v>
      </c>
      <c r="K219" s="183" t="s">
        <v>432</v>
      </c>
      <c r="L219" s="41"/>
      <c r="M219" s="188" t="s">
        <v>19</v>
      </c>
      <c r="N219" s="189" t="s">
        <v>47</v>
      </c>
      <c r="O219" s="66"/>
      <c r="P219" s="190">
        <f t="shared" si="1"/>
        <v>0</v>
      </c>
      <c r="Q219" s="190">
        <v>0</v>
      </c>
      <c r="R219" s="190">
        <f t="shared" si="2"/>
        <v>0</v>
      </c>
      <c r="S219" s="190">
        <v>0</v>
      </c>
      <c r="T219" s="191">
        <f t="shared" si="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85</v>
      </c>
      <c r="AY219" s="19" t="s">
        <v>381</v>
      </c>
      <c r="BE219" s="193">
        <f t="shared" si="4"/>
        <v>0</v>
      </c>
      <c r="BF219" s="193">
        <f t="shared" si="5"/>
        <v>0</v>
      </c>
      <c r="BG219" s="193">
        <f t="shared" si="6"/>
        <v>0</v>
      </c>
      <c r="BH219" s="193">
        <f t="shared" si="7"/>
        <v>0</v>
      </c>
      <c r="BI219" s="193">
        <f t="shared" si="8"/>
        <v>0</v>
      </c>
      <c r="BJ219" s="19" t="s">
        <v>83</v>
      </c>
      <c r="BK219" s="193">
        <f t="shared" si="9"/>
        <v>0</v>
      </c>
      <c r="BL219" s="19" t="s">
        <v>454</v>
      </c>
      <c r="BM219" s="192" t="s">
        <v>3130</v>
      </c>
    </row>
    <row r="220" spans="1:65" s="2" customFormat="1" ht="24.2" customHeight="1">
      <c r="A220" s="36"/>
      <c r="B220" s="37"/>
      <c r="C220" s="181" t="s">
        <v>615</v>
      </c>
      <c r="D220" s="181" t="s">
        <v>384</v>
      </c>
      <c r="E220" s="182" t="s">
        <v>3131</v>
      </c>
      <c r="F220" s="183" t="s">
        <v>3132</v>
      </c>
      <c r="G220" s="184" t="s">
        <v>607</v>
      </c>
      <c r="H220" s="185">
        <v>2</v>
      </c>
      <c r="I220" s="186"/>
      <c r="J220" s="187">
        <f t="shared" si="0"/>
        <v>0</v>
      </c>
      <c r="K220" s="183" t="s">
        <v>432</v>
      </c>
      <c r="L220" s="41"/>
      <c r="M220" s="188" t="s">
        <v>19</v>
      </c>
      <c r="N220" s="189" t="s">
        <v>47</v>
      </c>
      <c r="O220" s="66"/>
      <c r="P220" s="190">
        <f t="shared" si="1"/>
        <v>0</v>
      </c>
      <c r="Q220" s="190">
        <v>0</v>
      </c>
      <c r="R220" s="190">
        <f t="shared" si="2"/>
        <v>0</v>
      </c>
      <c r="S220" s="190">
        <v>0</v>
      </c>
      <c r="T220" s="191">
        <f t="shared" si="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85</v>
      </c>
      <c r="AY220" s="19" t="s">
        <v>381</v>
      </c>
      <c r="BE220" s="193">
        <f t="shared" si="4"/>
        <v>0</v>
      </c>
      <c r="BF220" s="193">
        <f t="shared" si="5"/>
        <v>0</v>
      </c>
      <c r="BG220" s="193">
        <f t="shared" si="6"/>
        <v>0</v>
      </c>
      <c r="BH220" s="193">
        <f t="shared" si="7"/>
        <v>0</v>
      </c>
      <c r="BI220" s="193">
        <f t="shared" si="8"/>
        <v>0</v>
      </c>
      <c r="BJ220" s="19" t="s">
        <v>83</v>
      </c>
      <c r="BK220" s="193">
        <f t="shared" si="9"/>
        <v>0</v>
      </c>
      <c r="BL220" s="19" t="s">
        <v>454</v>
      </c>
      <c r="BM220" s="192" t="s">
        <v>3133</v>
      </c>
    </row>
    <row r="221" spans="1:65" s="12" customFormat="1" ht="22.9" customHeight="1">
      <c r="B221" s="165"/>
      <c r="C221" s="166"/>
      <c r="D221" s="167" t="s">
        <v>75</v>
      </c>
      <c r="E221" s="179" t="s">
        <v>766</v>
      </c>
      <c r="F221" s="179" t="s">
        <v>767</v>
      </c>
      <c r="G221" s="166"/>
      <c r="H221" s="166"/>
      <c r="I221" s="169"/>
      <c r="J221" s="180">
        <f>BK221</f>
        <v>0</v>
      </c>
      <c r="K221" s="166"/>
      <c r="L221" s="171"/>
      <c r="M221" s="172"/>
      <c r="N221" s="173"/>
      <c r="O221" s="173"/>
      <c r="P221" s="174">
        <f>SUM(P222:P238)</f>
        <v>0</v>
      </c>
      <c r="Q221" s="173"/>
      <c r="R221" s="174">
        <f>SUM(R222:R238)</f>
        <v>0.70743031000000001</v>
      </c>
      <c r="S221" s="173"/>
      <c r="T221" s="175">
        <f>SUM(T222:T238)</f>
        <v>0</v>
      </c>
      <c r="AR221" s="176" t="s">
        <v>85</v>
      </c>
      <c r="AT221" s="177" t="s">
        <v>75</v>
      </c>
      <c r="AU221" s="177" t="s">
        <v>83</v>
      </c>
      <c r="AY221" s="176" t="s">
        <v>381</v>
      </c>
      <c r="BK221" s="178">
        <f>SUM(BK222:BK238)</f>
        <v>0</v>
      </c>
    </row>
    <row r="222" spans="1:65" s="2" customFormat="1" ht="33" customHeight="1">
      <c r="A222" s="36"/>
      <c r="B222" s="37"/>
      <c r="C222" s="181" t="s">
        <v>619</v>
      </c>
      <c r="D222" s="181" t="s">
        <v>384</v>
      </c>
      <c r="E222" s="182" t="s">
        <v>769</v>
      </c>
      <c r="F222" s="183" t="s">
        <v>770</v>
      </c>
      <c r="G222" s="184" t="s">
        <v>411</v>
      </c>
      <c r="H222" s="185">
        <v>184.97</v>
      </c>
      <c r="I222" s="186"/>
      <c r="J222" s="187">
        <f>ROUND(I222*H222,2)</f>
        <v>0</v>
      </c>
      <c r="K222" s="183" t="s">
        <v>388</v>
      </c>
      <c r="L222" s="41"/>
      <c r="M222" s="188" t="s">
        <v>19</v>
      </c>
      <c r="N222" s="189" t="s">
        <v>47</v>
      </c>
      <c r="O222" s="66"/>
      <c r="P222" s="190">
        <f>O222*H222</f>
        <v>0</v>
      </c>
      <c r="Q222" s="190">
        <v>3.0000000000000001E-5</v>
      </c>
      <c r="R222" s="190">
        <f>Q222*H222</f>
        <v>5.5491000000000004E-3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454</v>
      </c>
      <c r="AT222" s="192" t="s">
        <v>384</v>
      </c>
      <c r="AU222" s="192" t="s">
        <v>85</v>
      </c>
      <c r="AY222" s="19" t="s">
        <v>381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83</v>
      </c>
      <c r="BK222" s="193">
        <f>ROUND(I222*H222,2)</f>
        <v>0</v>
      </c>
      <c r="BL222" s="19" t="s">
        <v>454</v>
      </c>
      <c r="BM222" s="192" t="s">
        <v>3134</v>
      </c>
    </row>
    <row r="223" spans="1:65" s="13" customFormat="1">
      <c r="B223" s="194"/>
      <c r="C223" s="195"/>
      <c r="D223" s="196" t="s">
        <v>391</v>
      </c>
      <c r="E223" s="197" t="s">
        <v>19</v>
      </c>
      <c r="F223" s="198" t="s">
        <v>772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1:65" s="14" customFormat="1">
      <c r="B224" s="205"/>
      <c r="C224" s="206"/>
      <c r="D224" s="196" t="s">
        <v>391</v>
      </c>
      <c r="E224" s="207" t="s">
        <v>19</v>
      </c>
      <c r="F224" s="208" t="s">
        <v>2996</v>
      </c>
      <c r="G224" s="206"/>
      <c r="H224" s="209">
        <v>184.97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5" customFormat="1">
      <c r="B225" s="216"/>
      <c r="C225" s="217"/>
      <c r="D225" s="196" t="s">
        <v>391</v>
      </c>
      <c r="E225" s="218" t="s">
        <v>19</v>
      </c>
      <c r="F225" s="219" t="s">
        <v>394</v>
      </c>
      <c r="G225" s="217"/>
      <c r="H225" s="220">
        <v>184.97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391</v>
      </c>
      <c r="AU225" s="226" t="s">
        <v>85</v>
      </c>
      <c r="AV225" s="15" t="s">
        <v>389</v>
      </c>
      <c r="AW225" s="15" t="s">
        <v>37</v>
      </c>
      <c r="AX225" s="15" t="s">
        <v>83</v>
      </c>
      <c r="AY225" s="226" t="s">
        <v>381</v>
      </c>
    </row>
    <row r="226" spans="1:65" s="2" customFormat="1" ht="24.2" customHeight="1">
      <c r="A226" s="36"/>
      <c r="B226" s="37"/>
      <c r="C226" s="181" t="s">
        <v>622</v>
      </c>
      <c r="D226" s="181" t="s">
        <v>384</v>
      </c>
      <c r="E226" s="182" t="s">
        <v>774</v>
      </c>
      <c r="F226" s="183" t="s">
        <v>775</v>
      </c>
      <c r="G226" s="184" t="s">
        <v>411</v>
      </c>
      <c r="H226" s="185">
        <v>184.97</v>
      </c>
      <c r="I226" s="186"/>
      <c r="J226" s="187">
        <f>ROUND(I226*H226,2)</f>
        <v>0</v>
      </c>
      <c r="K226" s="183" t="s">
        <v>388</v>
      </c>
      <c r="L226" s="41"/>
      <c r="M226" s="188" t="s">
        <v>19</v>
      </c>
      <c r="N226" s="189" t="s">
        <v>47</v>
      </c>
      <c r="O226" s="66"/>
      <c r="P226" s="190">
        <f>O226*H226</f>
        <v>0</v>
      </c>
      <c r="Q226" s="190">
        <v>2.9999999999999997E-4</v>
      </c>
      <c r="R226" s="190">
        <f>Q226*H226</f>
        <v>5.5490999999999992E-2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85</v>
      </c>
      <c r="AY226" s="19" t="s">
        <v>381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83</v>
      </c>
      <c r="BK226" s="193">
        <f>ROUND(I226*H226,2)</f>
        <v>0</v>
      </c>
      <c r="BL226" s="19" t="s">
        <v>454</v>
      </c>
      <c r="BM226" s="192" t="s">
        <v>3135</v>
      </c>
    </row>
    <row r="227" spans="1:65" s="13" customFormat="1">
      <c r="B227" s="194"/>
      <c r="C227" s="195"/>
      <c r="D227" s="196" t="s">
        <v>391</v>
      </c>
      <c r="E227" s="197" t="s">
        <v>19</v>
      </c>
      <c r="F227" s="198" t="s">
        <v>777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391</v>
      </c>
      <c r="AU227" s="204" t="s">
        <v>85</v>
      </c>
      <c r="AV227" s="13" t="s">
        <v>83</v>
      </c>
      <c r="AW227" s="13" t="s">
        <v>37</v>
      </c>
      <c r="AX227" s="13" t="s">
        <v>76</v>
      </c>
      <c r="AY227" s="204" t="s">
        <v>381</v>
      </c>
    </row>
    <row r="228" spans="1:65" s="14" customFormat="1" ht="22.5">
      <c r="B228" s="205"/>
      <c r="C228" s="206"/>
      <c r="D228" s="196" t="s">
        <v>391</v>
      </c>
      <c r="E228" s="207" t="s">
        <v>19</v>
      </c>
      <c r="F228" s="208" t="s">
        <v>3136</v>
      </c>
      <c r="G228" s="206"/>
      <c r="H228" s="209">
        <v>184.97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5" customFormat="1">
      <c r="B229" s="216"/>
      <c r="C229" s="217"/>
      <c r="D229" s="196" t="s">
        <v>391</v>
      </c>
      <c r="E229" s="218" t="s">
        <v>2996</v>
      </c>
      <c r="F229" s="219" t="s">
        <v>394</v>
      </c>
      <c r="G229" s="217"/>
      <c r="H229" s="220">
        <v>184.97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391</v>
      </c>
      <c r="AU229" s="226" t="s">
        <v>85</v>
      </c>
      <c r="AV229" s="15" t="s">
        <v>389</v>
      </c>
      <c r="AW229" s="15" t="s">
        <v>37</v>
      </c>
      <c r="AX229" s="15" t="s">
        <v>83</v>
      </c>
      <c r="AY229" s="226" t="s">
        <v>381</v>
      </c>
    </row>
    <row r="230" spans="1:65" s="2" customFormat="1" ht="16.5" customHeight="1">
      <c r="A230" s="36"/>
      <c r="B230" s="37"/>
      <c r="C230" s="227" t="s">
        <v>625</v>
      </c>
      <c r="D230" s="227" t="s">
        <v>465</v>
      </c>
      <c r="E230" s="228" t="s">
        <v>782</v>
      </c>
      <c r="F230" s="229" t="s">
        <v>783</v>
      </c>
      <c r="G230" s="230" t="s">
        <v>411</v>
      </c>
      <c r="H230" s="231">
        <v>203.46700000000001</v>
      </c>
      <c r="I230" s="232"/>
      <c r="J230" s="233">
        <f>ROUND(I230*H230,2)</f>
        <v>0</v>
      </c>
      <c r="K230" s="229" t="s">
        <v>388</v>
      </c>
      <c r="L230" s="234"/>
      <c r="M230" s="235" t="s">
        <v>19</v>
      </c>
      <c r="N230" s="236" t="s">
        <v>47</v>
      </c>
      <c r="O230" s="66"/>
      <c r="P230" s="190">
        <f>O230*H230</f>
        <v>0</v>
      </c>
      <c r="Q230" s="190">
        <v>2.8300000000000001E-3</v>
      </c>
      <c r="R230" s="190">
        <f>Q230*H230</f>
        <v>0.57581161000000003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468</v>
      </c>
      <c r="AT230" s="192" t="s">
        <v>465</v>
      </c>
      <c r="AU230" s="192" t="s">
        <v>85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454</v>
      </c>
      <c r="BM230" s="192" t="s">
        <v>3137</v>
      </c>
    </row>
    <row r="231" spans="1:65" s="14" customFormat="1">
      <c r="B231" s="205"/>
      <c r="C231" s="206"/>
      <c r="D231" s="196" t="s">
        <v>391</v>
      </c>
      <c r="E231" s="206"/>
      <c r="F231" s="208" t="s">
        <v>3138</v>
      </c>
      <c r="G231" s="206"/>
      <c r="H231" s="209">
        <v>203.46700000000001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391</v>
      </c>
      <c r="AU231" s="215" t="s">
        <v>85</v>
      </c>
      <c r="AV231" s="14" t="s">
        <v>85</v>
      </c>
      <c r="AW231" s="14" t="s">
        <v>4</v>
      </c>
      <c r="AX231" s="14" t="s">
        <v>83</v>
      </c>
      <c r="AY231" s="215" t="s">
        <v>381</v>
      </c>
    </row>
    <row r="232" spans="1:65" s="2" customFormat="1" ht="21.75" customHeight="1">
      <c r="A232" s="36"/>
      <c r="B232" s="37"/>
      <c r="C232" s="181" t="s">
        <v>628</v>
      </c>
      <c r="D232" s="181" t="s">
        <v>384</v>
      </c>
      <c r="E232" s="182" t="s">
        <v>787</v>
      </c>
      <c r="F232" s="183" t="s">
        <v>788</v>
      </c>
      <c r="G232" s="184" t="s">
        <v>422</v>
      </c>
      <c r="H232" s="185">
        <v>178.68</v>
      </c>
      <c r="I232" s="186"/>
      <c r="J232" s="187">
        <f>ROUND(I232*H232,2)</f>
        <v>0</v>
      </c>
      <c r="K232" s="183" t="s">
        <v>388</v>
      </c>
      <c r="L232" s="41"/>
      <c r="M232" s="188" t="s">
        <v>19</v>
      </c>
      <c r="N232" s="189" t="s">
        <v>47</v>
      </c>
      <c r="O232" s="66"/>
      <c r="P232" s="190">
        <f>O232*H232</f>
        <v>0</v>
      </c>
      <c r="Q232" s="190">
        <v>1.0000000000000001E-5</v>
      </c>
      <c r="R232" s="190">
        <f>Q232*H232</f>
        <v>1.7868000000000003E-3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454</v>
      </c>
      <c r="AT232" s="192" t="s">
        <v>384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454</v>
      </c>
      <c r="BM232" s="192" t="s">
        <v>3139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790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4" customFormat="1" ht="22.5">
      <c r="B234" s="205"/>
      <c r="C234" s="206"/>
      <c r="D234" s="196" t="s">
        <v>391</v>
      </c>
      <c r="E234" s="207" t="s">
        <v>19</v>
      </c>
      <c r="F234" s="208" t="s">
        <v>3140</v>
      </c>
      <c r="G234" s="206"/>
      <c r="H234" s="209">
        <v>178.68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37</v>
      </c>
      <c r="AX234" s="14" t="s">
        <v>76</v>
      </c>
      <c r="AY234" s="215" t="s">
        <v>381</v>
      </c>
    </row>
    <row r="235" spans="1:65" s="15" customFormat="1">
      <c r="B235" s="216"/>
      <c r="C235" s="217"/>
      <c r="D235" s="196" t="s">
        <v>391</v>
      </c>
      <c r="E235" s="218" t="s">
        <v>19</v>
      </c>
      <c r="F235" s="219" t="s">
        <v>394</v>
      </c>
      <c r="G235" s="217"/>
      <c r="H235" s="220">
        <v>178.68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391</v>
      </c>
      <c r="AU235" s="226" t="s">
        <v>85</v>
      </c>
      <c r="AV235" s="15" t="s">
        <v>389</v>
      </c>
      <c r="AW235" s="15" t="s">
        <v>37</v>
      </c>
      <c r="AX235" s="15" t="s">
        <v>83</v>
      </c>
      <c r="AY235" s="226" t="s">
        <v>381</v>
      </c>
    </row>
    <row r="236" spans="1:65" s="2" customFormat="1" ht="16.5" customHeight="1">
      <c r="A236" s="36"/>
      <c r="B236" s="37"/>
      <c r="C236" s="227" t="s">
        <v>631</v>
      </c>
      <c r="D236" s="227" t="s">
        <v>465</v>
      </c>
      <c r="E236" s="228" t="s">
        <v>793</v>
      </c>
      <c r="F236" s="229" t="s">
        <v>794</v>
      </c>
      <c r="G236" s="230" t="s">
        <v>422</v>
      </c>
      <c r="H236" s="231">
        <v>196.548</v>
      </c>
      <c r="I236" s="232"/>
      <c r="J236" s="233">
        <f>ROUND(I236*H236,2)</f>
        <v>0</v>
      </c>
      <c r="K236" s="229" t="s">
        <v>388</v>
      </c>
      <c r="L236" s="234"/>
      <c r="M236" s="235" t="s">
        <v>19</v>
      </c>
      <c r="N236" s="236" t="s">
        <v>47</v>
      </c>
      <c r="O236" s="66"/>
      <c r="P236" s="190">
        <f>O236*H236</f>
        <v>0</v>
      </c>
      <c r="Q236" s="190">
        <v>3.5E-4</v>
      </c>
      <c r="R236" s="190">
        <f>Q236*H236</f>
        <v>6.87918E-2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468</v>
      </c>
      <c r="AT236" s="192" t="s">
        <v>465</v>
      </c>
      <c r="AU236" s="192" t="s">
        <v>85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454</v>
      </c>
      <c r="BM236" s="192" t="s">
        <v>3141</v>
      </c>
    </row>
    <row r="237" spans="1:65" s="14" customFormat="1">
      <c r="B237" s="205"/>
      <c r="C237" s="206"/>
      <c r="D237" s="196" t="s">
        <v>391</v>
      </c>
      <c r="E237" s="206"/>
      <c r="F237" s="208" t="s">
        <v>3142</v>
      </c>
      <c r="G237" s="206"/>
      <c r="H237" s="209">
        <v>196.548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4</v>
      </c>
      <c r="AX237" s="14" t="s">
        <v>83</v>
      </c>
      <c r="AY237" s="215" t="s">
        <v>381</v>
      </c>
    </row>
    <row r="238" spans="1:65" s="2" customFormat="1" ht="44.25" customHeight="1">
      <c r="A238" s="36"/>
      <c r="B238" s="37"/>
      <c r="C238" s="181" t="s">
        <v>634</v>
      </c>
      <c r="D238" s="181" t="s">
        <v>384</v>
      </c>
      <c r="E238" s="182" t="s">
        <v>798</v>
      </c>
      <c r="F238" s="183" t="s">
        <v>799</v>
      </c>
      <c r="G238" s="184" t="s">
        <v>404</v>
      </c>
      <c r="H238" s="185">
        <v>0.70699999999999996</v>
      </c>
      <c r="I238" s="186"/>
      <c r="J238" s="187">
        <f>ROUND(I238*H238,2)</f>
        <v>0</v>
      </c>
      <c r="K238" s="183" t="s">
        <v>388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454</v>
      </c>
      <c r="AT238" s="192" t="s">
        <v>384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454</v>
      </c>
      <c r="BM238" s="192" t="s">
        <v>3143</v>
      </c>
    </row>
    <row r="239" spans="1:65" s="12" customFormat="1" ht="22.9" customHeight="1">
      <c r="B239" s="165"/>
      <c r="C239" s="166"/>
      <c r="D239" s="167" t="s">
        <v>75</v>
      </c>
      <c r="E239" s="179" t="s">
        <v>827</v>
      </c>
      <c r="F239" s="179" t="s">
        <v>828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SUM(P240:P265)</f>
        <v>0</v>
      </c>
      <c r="Q239" s="173"/>
      <c r="R239" s="174">
        <f>SUM(R240:R265)</f>
        <v>1.539568</v>
      </c>
      <c r="S239" s="173"/>
      <c r="T239" s="175">
        <f>SUM(T240:T265)</f>
        <v>0</v>
      </c>
      <c r="AR239" s="176" t="s">
        <v>85</v>
      </c>
      <c r="AT239" s="177" t="s">
        <v>75</v>
      </c>
      <c r="AU239" s="177" t="s">
        <v>83</v>
      </c>
      <c r="AY239" s="176" t="s">
        <v>381</v>
      </c>
      <c r="BK239" s="178">
        <f>SUM(BK240:BK265)</f>
        <v>0</v>
      </c>
    </row>
    <row r="240" spans="1:65" s="2" customFormat="1" ht="24.2" customHeight="1">
      <c r="A240" s="36"/>
      <c r="B240" s="37"/>
      <c r="C240" s="181" t="s">
        <v>637</v>
      </c>
      <c r="D240" s="181" t="s">
        <v>384</v>
      </c>
      <c r="E240" s="182" t="s">
        <v>830</v>
      </c>
      <c r="F240" s="183" t="s">
        <v>831</v>
      </c>
      <c r="G240" s="184" t="s">
        <v>411</v>
      </c>
      <c r="H240" s="185">
        <v>77.62</v>
      </c>
      <c r="I240" s="186"/>
      <c r="J240" s="187">
        <f>ROUND(I240*H240,2)</f>
        <v>0</v>
      </c>
      <c r="K240" s="183" t="s">
        <v>388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2.9999999999999997E-4</v>
      </c>
      <c r="R240" s="190">
        <f>Q240*H240</f>
        <v>2.3285999999999998E-2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454</v>
      </c>
      <c r="AT240" s="192" t="s">
        <v>384</v>
      </c>
      <c r="AU240" s="192" t="s">
        <v>85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454</v>
      </c>
      <c r="BM240" s="192" t="s">
        <v>3144</v>
      </c>
    </row>
    <row r="241" spans="1:65" s="13" customFormat="1">
      <c r="B241" s="194"/>
      <c r="C241" s="195"/>
      <c r="D241" s="196" t="s">
        <v>391</v>
      </c>
      <c r="E241" s="197" t="s">
        <v>19</v>
      </c>
      <c r="F241" s="198" t="s">
        <v>833</v>
      </c>
      <c r="G241" s="195"/>
      <c r="H241" s="197" t="s">
        <v>19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391</v>
      </c>
      <c r="AU241" s="204" t="s">
        <v>85</v>
      </c>
      <c r="AV241" s="13" t="s">
        <v>83</v>
      </c>
      <c r="AW241" s="13" t="s">
        <v>37</v>
      </c>
      <c r="AX241" s="13" t="s">
        <v>76</v>
      </c>
      <c r="AY241" s="204" t="s">
        <v>381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2389</v>
      </c>
      <c r="G242" s="206"/>
      <c r="H242" s="209">
        <v>77.62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85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5" customFormat="1">
      <c r="B243" s="216"/>
      <c r="C243" s="217"/>
      <c r="D243" s="196" t="s">
        <v>391</v>
      </c>
      <c r="E243" s="218" t="s">
        <v>19</v>
      </c>
      <c r="F243" s="219" t="s">
        <v>394</v>
      </c>
      <c r="G243" s="217"/>
      <c r="H243" s="220">
        <v>77.62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391</v>
      </c>
      <c r="AU243" s="226" t="s">
        <v>85</v>
      </c>
      <c r="AV243" s="15" t="s">
        <v>389</v>
      </c>
      <c r="AW243" s="15" t="s">
        <v>37</v>
      </c>
      <c r="AX243" s="15" t="s">
        <v>83</v>
      </c>
      <c r="AY243" s="226" t="s">
        <v>381</v>
      </c>
    </row>
    <row r="244" spans="1:65" s="2" customFormat="1" ht="37.9" customHeight="1">
      <c r="A244" s="36"/>
      <c r="B244" s="37"/>
      <c r="C244" s="181" t="s">
        <v>640</v>
      </c>
      <c r="D244" s="181" t="s">
        <v>384</v>
      </c>
      <c r="E244" s="182" t="s">
        <v>835</v>
      </c>
      <c r="F244" s="183" t="s">
        <v>836</v>
      </c>
      <c r="G244" s="184" t="s">
        <v>411</v>
      </c>
      <c r="H244" s="185">
        <v>77.62</v>
      </c>
      <c r="I244" s="186"/>
      <c r="J244" s="187">
        <f>ROUND(I244*H244,2)</f>
        <v>0</v>
      </c>
      <c r="K244" s="183" t="s">
        <v>388</v>
      </c>
      <c r="L244" s="41"/>
      <c r="M244" s="188" t="s">
        <v>19</v>
      </c>
      <c r="N244" s="189" t="s">
        <v>47</v>
      </c>
      <c r="O244" s="66"/>
      <c r="P244" s="190">
        <f>O244*H244</f>
        <v>0</v>
      </c>
      <c r="Q244" s="190">
        <v>5.1999999999999998E-3</v>
      </c>
      <c r="R244" s="190">
        <f>Q244*H244</f>
        <v>0.40362399999999998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454</v>
      </c>
      <c r="AT244" s="192" t="s">
        <v>384</v>
      </c>
      <c r="AU244" s="192" t="s">
        <v>85</v>
      </c>
      <c r="AY244" s="19" t="s">
        <v>381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83</v>
      </c>
      <c r="BK244" s="193">
        <f>ROUND(I244*H244,2)</f>
        <v>0</v>
      </c>
      <c r="BL244" s="19" t="s">
        <v>454</v>
      </c>
      <c r="BM244" s="192" t="s">
        <v>3145</v>
      </c>
    </row>
    <row r="245" spans="1:65" s="13" customFormat="1">
      <c r="B245" s="194"/>
      <c r="C245" s="195"/>
      <c r="D245" s="196" t="s">
        <v>391</v>
      </c>
      <c r="E245" s="197" t="s">
        <v>19</v>
      </c>
      <c r="F245" s="198" t="s">
        <v>2478</v>
      </c>
      <c r="G245" s="195"/>
      <c r="H245" s="197" t="s">
        <v>19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391</v>
      </c>
      <c r="AU245" s="204" t="s">
        <v>85</v>
      </c>
      <c r="AV245" s="13" t="s">
        <v>83</v>
      </c>
      <c r="AW245" s="13" t="s">
        <v>37</v>
      </c>
      <c r="AX245" s="13" t="s">
        <v>76</v>
      </c>
      <c r="AY245" s="204" t="s">
        <v>381</v>
      </c>
    </row>
    <row r="246" spans="1:65" s="14" customFormat="1">
      <c r="B246" s="205"/>
      <c r="C246" s="206"/>
      <c r="D246" s="196" t="s">
        <v>391</v>
      </c>
      <c r="E246" s="207" t="s">
        <v>19</v>
      </c>
      <c r="F246" s="208" t="s">
        <v>3146</v>
      </c>
      <c r="G246" s="206"/>
      <c r="H246" s="209">
        <v>85.32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391</v>
      </c>
      <c r="AU246" s="215" t="s">
        <v>85</v>
      </c>
      <c r="AV246" s="14" t="s">
        <v>85</v>
      </c>
      <c r="AW246" s="14" t="s">
        <v>37</v>
      </c>
      <c r="AX246" s="14" t="s">
        <v>76</v>
      </c>
      <c r="AY246" s="215" t="s">
        <v>381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3147</v>
      </c>
      <c r="G247" s="206"/>
      <c r="H247" s="209">
        <v>-7.7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5" customFormat="1">
      <c r="B248" s="216"/>
      <c r="C248" s="217"/>
      <c r="D248" s="196" t="s">
        <v>391</v>
      </c>
      <c r="E248" s="218" t="s">
        <v>2389</v>
      </c>
      <c r="F248" s="219" t="s">
        <v>394</v>
      </c>
      <c r="G248" s="217"/>
      <c r="H248" s="220">
        <v>77.62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391</v>
      </c>
      <c r="AU248" s="226" t="s">
        <v>85</v>
      </c>
      <c r="AV248" s="15" t="s">
        <v>389</v>
      </c>
      <c r="AW248" s="15" t="s">
        <v>37</v>
      </c>
      <c r="AX248" s="15" t="s">
        <v>83</v>
      </c>
      <c r="AY248" s="226" t="s">
        <v>381</v>
      </c>
    </row>
    <row r="249" spans="1:65" s="2" customFormat="1" ht="16.5" customHeight="1">
      <c r="A249" s="36"/>
      <c r="B249" s="37"/>
      <c r="C249" s="227" t="s">
        <v>644</v>
      </c>
      <c r="D249" s="227" t="s">
        <v>465</v>
      </c>
      <c r="E249" s="228" t="s">
        <v>846</v>
      </c>
      <c r="F249" s="229" t="s">
        <v>847</v>
      </c>
      <c r="G249" s="230" t="s">
        <v>411</v>
      </c>
      <c r="H249" s="231">
        <v>85.382000000000005</v>
      </c>
      <c r="I249" s="232"/>
      <c r="J249" s="233">
        <f>ROUND(I249*H249,2)</f>
        <v>0</v>
      </c>
      <c r="K249" s="229" t="s">
        <v>388</v>
      </c>
      <c r="L249" s="234"/>
      <c r="M249" s="235" t="s">
        <v>19</v>
      </c>
      <c r="N249" s="236" t="s">
        <v>47</v>
      </c>
      <c r="O249" s="66"/>
      <c r="P249" s="190">
        <f>O249*H249</f>
        <v>0</v>
      </c>
      <c r="Q249" s="190">
        <v>1.26E-2</v>
      </c>
      <c r="R249" s="190">
        <f>Q249*H249</f>
        <v>1.0758132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468</v>
      </c>
      <c r="AT249" s="192" t="s">
        <v>465</v>
      </c>
      <c r="AU249" s="192" t="s">
        <v>85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454</v>
      </c>
      <c r="BM249" s="192" t="s">
        <v>3148</v>
      </c>
    </row>
    <row r="250" spans="1:65" s="14" customFormat="1">
      <c r="B250" s="205"/>
      <c r="C250" s="206"/>
      <c r="D250" s="196" t="s">
        <v>391</v>
      </c>
      <c r="E250" s="206"/>
      <c r="F250" s="208" t="s">
        <v>3149</v>
      </c>
      <c r="G250" s="206"/>
      <c r="H250" s="209">
        <v>85.382000000000005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391</v>
      </c>
      <c r="AU250" s="215" t="s">
        <v>85</v>
      </c>
      <c r="AV250" s="14" t="s">
        <v>85</v>
      </c>
      <c r="AW250" s="14" t="s">
        <v>4</v>
      </c>
      <c r="AX250" s="14" t="s">
        <v>83</v>
      </c>
      <c r="AY250" s="215" t="s">
        <v>381</v>
      </c>
    </row>
    <row r="251" spans="1:65" s="2" customFormat="1" ht="24.2" customHeight="1">
      <c r="A251" s="36"/>
      <c r="B251" s="37"/>
      <c r="C251" s="181" t="s">
        <v>647</v>
      </c>
      <c r="D251" s="181" t="s">
        <v>384</v>
      </c>
      <c r="E251" s="182" t="s">
        <v>861</v>
      </c>
      <c r="F251" s="183" t="s">
        <v>862</v>
      </c>
      <c r="G251" s="184" t="s">
        <v>411</v>
      </c>
      <c r="H251" s="185">
        <v>2.16</v>
      </c>
      <c r="I251" s="186"/>
      <c r="J251" s="187">
        <f>ROUND(I251*H251,2)</f>
        <v>0</v>
      </c>
      <c r="K251" s="183" t="s">
        <v>388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5.8E-4</v>
      </c>
      <c r="R251" s="190">
        <f>Q251*H251</f>
        <v>1.2528000000000001E-3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85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454</v>
      </c>
      <c r="BM251" s="192" t="s">
        <v>3150</v>
      </c>
    </row>
    <row r="252" spans="1:65" s="13" customFormat="1">
      <c r="B252" s="194"/>
      <c r="C252" s="195"/>
      <c r="D252" s="196" t="s">
        <v>391</v>
      </c>
      <c r="E252" s="197" t="s">
        <v>19</v>
      </c>
      <c r="F252" s="198" t="s">
        <v>864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391</v>
      </c>
      <c r="AU252" s="204" t="s">
        <v>85</v>
      </c>
      <c r="AV252" s="13" t="s">
        <v>83</v>
      </c>
      <c r="AW252" s="13" t="s">
        <v>37</v>
      </c>
      <c r="AX252" s="13" t="s">
        <v>76</v>
      </c>
      <c r="AY252" s="204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3151</v>
      </c>
      <c r="G253" s="206"/>
      <c r="H253" s="209">
        <v>2.16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85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5" customFormat="1">
      <c r="B254" s="216"/>
      <c r="C254" s="217"/>
      <c r="D254" s="196" t="s">
        <v>391</v>
      </c>
      <c r="E254" s="218" t="s">
        <v>19</v>
      </c>
      <c r="F254" s="219" t="s">
        <v>394</v>
      </c>
      <c r="G254" s="217"/>
      <c r="H254" s="220">
        <v>2.16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391</v>
      </c>
      <c r="AU254" s="226" t="s">
        <v>85</v>
      </c>
      <c r="AV254" s="15" t="s">
        <v>389</v>
      </c>
      <c r="AW254" s="15" t="s">
        <v>37</v>
      </c>
      <c r="AX254" s="15" t="s">
        <v>83</v>
      </c>
      <c r="AY254" s="226" t="s">
        <v>381</v>
      </c>
    </row>
    <row r="255" spans="1:65" s="2" customFormat="1" ht="24.2" customHeight="1">
      <c r="A255" s="36"/>
      <c r="B255" s="37"/>
      <c r="C255" s="227" t="s">
        <v>650</v>
      </c>
      <c r="D255" s="227" t="s">
        <v>465</v>
      </c>
      <c r="E255" s="228" t="s">
        <v>867</v>
      </c>
      <c r="F255" s="229" t="s">
        <v>868</v>
      </c>
      <c r="G255" s="230" t="s">
        <v>411</v>
      </c>
      <c r="H255" s="231">
        <v>2.3759999999999999</v>
      </c>
      <c r="I255" s="232"/>
      <c r="J255" s="233">
        <f>ROUND(I255*H255,2)</f>
        <v>0</v>
      </c>
      <c r="K255" s="229" t="s">
        <v>388</v>
      </c>
      <c r="L255" s="234"/>
      <c r="M255" s="235" t="s">
        <v>19</v>
      </c>
      <c r="N255" s="236" t="s">
        <v>47</v>
      </c>
      <c r="O255" s="66"/>
      <c r="P255" s="190">
        <f>O255*H255</f>
        <v>0</v>
      </c>
      <c r="Q255" s="190">
        <v>1.2E-2</v>
      </c>
      <c r="R255" s="190">
        <f>Q255*H255</f>
        <v>2.8511999999999999E-2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468</v>
      </c>
      <c r="AT255" s="192" t="s">
        <v>465</v>
      </c>
      <c r="AU255" s="192" t="s">
        <v>85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454</v>
      </c>
      <c r="BM255" s="192" t="s">
        <v>3152</v>
      </c>
    </row>
    <row r="256" spans="1:65" s="14" customFormat="1">
      <c r="B256" s="205"/>
      <c r="C256" s="206"/>
      <c r="D256" s="196" t="s">
        <v>391</v>
      </c>
      <c r="E256" s="206"/>
      <c r="F256" s="208" t="s">
        <v>3153</v>
      </c>
      <c r="G256" s="206"/>
      <c r="H256" s="209">
        <v>2.3759999999999999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4</v>
      </c>
      <c r="AX256" s="14" t="s">
        <v>83</v>
      </c>
      <c r="AY256" s="215" t="s">
        <v>381</v>
      </c>
    </row>
    <row r="257" spans="1:65" s="2" customFormat="1" ht="24.2" customHeight="1">
      <c r="A257" s="36"/>
      <c r="B257" s="37"/>
      <c r="C257" s="181" t="s">
        <v>653</v>
      </c>
      <c r="D257" s="181" t="s">
        <v>384</v>
      </c>
      <c r="E257" s="182" t="s">
        <v>872</v>
      </c>
      <c r="F257" s="183" t="s">
        <v>873</v>
      </c>
      <c r="G257" s="184" t="s">
        <v>422</v>
      </c>
      <c r="H257" s="185">
        <v>12</v>
      </c>
      <c r="I257" s="186"/>
      <c r="J257" s="187">
        <f>ROUND(I257*H257,2)</f>
        <v>0</v>
      </c>
      <c r="K257" s="183" t="s">
        <v>388</v>
      </c>
      <c r="L257" s="41"/>
      <c r="M257" s="188" t="s">
        <v>19</v>
      </c>
      <c r="N257" s="189" t="s">
        <v>47</v>
      </c>
      <c r="O257" s="66"/>
      <c r="P257" s="190">
        <f>O257*H257</f>
        <v>0</v>
      </c>
      <c r="Q257" s="190">
        <v>5.0000000000000001E-4</v>
      </c>
      <c r="R257" s="190">
        <f>Q257*H257</f>
        <v>6.0000000000000001E-3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454</v>
      </c>
      <c r="AT257" s="192" t="s">
        <v>384</v>
      </c>
      <c r="AU257" s="192" t="s">
        <v>85</v>
      </c>
      <c r="AY257" s="19" t="s">
        <v>381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83</v>
      </c>
      <c r="BK257" s="193">
        <f>ROUND(I257*H257,2)</f>
        <v>0</v>
      </c>
      <c r="BL257" s="19" t="s">
        <v>454</v>
      </c>
      <c r="BM257" s="192" t="s">
        <v>3154</v>
      </c>
    </row>
    <row r="258" spans="1:65" s="13" customFormat="1">
      <c r="B258" s="194"/>
      <c r="C258" s="195"/>
      <c r="D258" s="196" t="s">
        <v>391</v>
      </c>
      <c r="E258" s="197" t="s">
        <v>19</v>
      </c>
      <c r="F258" s="198" t="s">
        <v>875</v>
      </c>
      <c r="G258" s="195"/>
      <c r="H258" s="197" t="s">
        <v>19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391</v>
      </c>
      <c r="AU258" s="204" t="s">
        <v>85</v>
      </c>
      <c r="AV258" s="13" t="s">
        <v>83</v>
      </c>
      <c r="AW258" s="13" t="s">
        <v>37</v>
      </c>
      <c r="AX258" s="13" t="s">
        <v>76</v>
      </c>
      <c r="AY258" s="204" t="s">
        <v>381</v>
      </c>
    </row>
    <row r="259" spans="1:65" s="14" customFormat="1">
      <c r="B259" s="205"/>
      <c r="C259" s="206"/>
      <c r="D259" s="196" t="s">
        <v>391</v>
      </c>
      <c r="E259" s="207" t="s">
        <v>19</v>
      </c>
      <c r="F259" s="208" t="s">
        <v>3155</v>
      </c>
      <c r="G259" s="206"/>
      <c r="H259" s="209">
        <v>12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391</v>
      </c>
      <c r="AU259" s="215" t="s">
        <v>85</v>
      </c>
      <c r="AV259" s="14" t="s">
        <v>85</v>
      </c>
      <c r="AW259" s="14" t="s">
        <v>37</v>
      </c>
      <c r="AX259" s="14" t="s">
        <v>76</v>
      </c>
      <c r="AY259" s="215" t="s">
        <v>381</v>
      </c>
    </row>
    <row r="260" spans="1:65" s="15" customFormat="1">
      <c r="B260" s="216"/>
      <c r="C260" s="217"/>
      <c r="D260" s="196" t="s">
        <v>391</v>
      </c>
      <c r="E260" s="218" t="s">
        <v>19</v>
      </c>
      <c r="F260" s="219" t="s">
        <v>394</v>
      </c>
      <c r="G260" s="217"/>
      <c r="H260" s="220">
        <v>12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391</v>
      </c>
      <c r="AU260" s="226" t="s">
        <v>85</v>
      </c>
      <c r="AV260" s="15" t="s">
        <v>389</v>
      </c>
      <c r="AW260" s="15" t="s">
        <v>37</v>
      </c>
      <c r="AX260" s="15" t="s">
        <v>83</v>
      </c>
      <c r="AY260" s="226" t="s">
        <v>381</v>
      </c>
    </row>
    <row r="261" spans="1:65" s="2" customFormat="1" ht="24.2" customHeight="1">
      <c r="A261" s="36"/>
      <c r="B261" s="37"/>
      <c r="C261" s="181" t="s">
        <v>656</v>
      </c>
      <c r="D261" s="181" t="s">
        <v>384</v>
      </c>
      <c r="E261" s="182" t="s">
        <v>884</v>
      </c>
      <c r="F261" s="183" t="s">
        <v>885</v>
      </c>
      <c r="G261" s="184" t="s">
        <v>422</v>
      </c>
      <c r="H261" s="185">
        <v>36</v>
      </c>
      <c r="I261" s="186"/>
      <c r="J261" s="187">
        <f>ROUND(I261*H261,2)</f>
        <v>0</v>
      </c>
      <c r="K261" s="183" t="s">
        <v>388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3.0000000000000001E-5</v>
      </c>
      <c r="R261" s="190">
        <f>Q261*H261</f>
        <v>1.08E-3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454</v>
      </c>
      <c r="AT261" s="192" t="s">
        <v>384</v>
      </c>
      <c r="AU261" s="192" t="s">
        <v>85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454</v>
      </c>
      <c r="BM261" s="192" t="s">
        <v>3156</v>
      </c>
    </row>
    <row r="262" spans="1:65" s="13" customFormat="1">
      <c r="B262" s="194"/>
      <c r="C262" s="195"/>
      <c r="D262" s="196" t="s">
        <v>391</v>
      </c>
      <c r="E262" s="197" t="s">
        <v>19</v>
      </c>
      <c r="F262" s="198" t="s">
        <v>887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3157</v>
      </c>
      <c r="G263" s="206"/>
      <c r="H263" s="209">
        <v>36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5" customFormat="1">
      <c r="B264" s="216"/>
      <c r="C264" s="217"/>
      <c r="D264" s="196" t="s">
        <v>391</v>
      </c>
      <c r="E264" s="218" t="s">
        <v>19</v>
      </c>
      <c r="F264" s="219" t="s">
        <v>394</v>
      </c>
      <c r="G264" s="217"/>
      <c r="H264" s="220">
        <v>36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391</v>
      </c>
      <c r="AU264" s="226" t="s">
        <v>85</v>
      </c>
      <c r="AV264" s="15" t="s">
        <v>389</v>
      </c>
      <c r="AW264" s="15" t="s">
        <v>37</v>
      </c>
      <c r="AX264" s="15" t="s">
        <v>83</v>
      </c>
      <c r="AY264" s="226" t="s">
        <v>381</v>
      </c>
    </row>
    <row r="265" spans="1:65" s="2" customFormat="1" ht="44.25" customHeight="1">
      <c r="A265" s="36"/>
      <c r="B265" s="37"/>
      <c r="C265" s="181" t="s">
        <v>659</v>
      </c>
      <c r="D265" s="181" t="s">
        <v>384</v>
      </c>
      <c r="E265" s="182" t="s">
        <v>890</v>
      </c>
      <c r="F265" s="183" t="s">
        <v>891</v>
      </c>
      <c r="G265" s="184" t="s">
        <v>404</v>
      </c>
      <c r="H265" s="185">
        <v>1.54</v>
      </c>
      <c r="I265" s="186"/>
      <c r="J265" s="187">
        <f>ROUND(I265*H265,2)</f>
        <v>0</v>
      </c>
      <c r="K265" s="183" t="s">
        <v>388</v>
      </c>
      <c r="L265" s="41"/>
      <c r="M265" s="188" t="s">
        <v>19</v>
      </c>
      <c r="N265" s="189" t="s">
        <v>47</v>
      </c>
      <c r="O265" s="6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454</v>
      </c>
      <c r="AT265" s="192" t="s">
        <v>384</v>
      </c>
      <c r="AU265" s="192" t="s">
        <v>85</v>
      </c>
      <c r="AY265" s="19" t="s">
        <v>381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83</v>
      </c>
      <c r="BK265" s="193">
        <f>ROUND(I265*H265,2)</f>
        <v>0</v>
      </c>
      <c r="BL265" s="19" t="s">
        <v>454</v>
      </c>
      <c r="BM265" s="192" t="s">
        <v>3158</v>
      </c>
    </row>
    <row r="266" spans="1:65" s="12" customFormat="1" ht="22.9" customHeight="1">
      <c r="B266" s="165"/>
      <c r="C266" s="166"/>
      <c r="D266" s="167" t="s">
        <v>75</v>
      </c>
      <c r="E266" s="179" t="s">
        <v>904</v>
      </c>
      <c r="F266" s="179" t="s">
        <v>905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SUM(P267:P279)</f>
        <v>0</v>
      </c>
      <c r="Q266" s="173"/>
      <c r="R266" s="174">
        <f>SUM(R267:R279)</f>
        <v>0.33810045999999994</v>
      </c>
      <c r="S266" s="173"/>
      <c r="T266" s="175">
        <f>SUM(T267:T279)</f>
        <v>0</v>
      </c>
      <c r="AR266" s="176" t="s">
        <v>85</v>
      </c>
      <c r="AT266" s="177" t="s">
        <v>75</v>
      </c>
      <c r="AU266" s="177" t="s">
        <v>83</v>
      </c>
      <c r="AY266" s="176" t="s">
        <v>381</v>
      </c>
      <c r="BK266" s="178">
        <f>SUM(BK267:BK279)</f>
        <v>0</v>
      </c>
    </row>
    <row r="267" spans="1:65" s="2" customFormat="1" ht="24.2" customHeight="1">
      <c r="A267" s="36"/>
      <c r="B267" s="37"/>
      <c r="C267" s="181" t="s">
        <v>663</v>
      </c>
      <c r="D267" s="181" t="s">
        <v>384</v>
      </c>
      <c r="E267" s="182" t="s">
        <v>907</v>
      </c>
      <c r="F267" s="183" t="s">
        <v>908</v>
      </c>
      <c r="G267" s="184" t="s">
        <v>411</v>
      </c>
      <c r="H267" s="185">
        <v>735.00099999999998</v>
      </c>
      <c r="I267" s="186"/>
      <c r="J267" s="187">
        <f>ROUND(I267*H267,2)</f>
        <v>0</v>
      </c>
      <c r="K267" s="183" t="s">
        <v>388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2.0000000000000001E-4</v>
      </c>
      <c r="R267" s="190">
        <f>Q267*H267</f>
        <v>0.1470002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454</v>
      </c>
      <c r="AT267" s="192" t="s">
        <v>384</v>
      </c>
      <c r="AU267" s="192" t="s">
        <v>85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454</v>
      </c>
      <c r="BM267" s="192" t="s">
        <v>3159</v>
      </c>
    </row>
    <row r="268" spans="1:65" s="13" customFormat="1">
      <c r="B268" s="194"/>
      <c r="C268" s="195"/>
      <c r="D268" s="196" t="s">
        <v>391</v>
      </c>
      <c r="E268" s="197" t="s">
        <v>19</v>
      </c>
      <c r="F268" s="198" t="s">
        <v>910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391</v>
      </c>
      <c r="AU268" s="204" t="s">
        <v>85</v>
      </c>
      <c r="AV268" s="13" t="s">
        <v>83</v>
      </c>
      <c r="AW268" s="13" t="s">
        <v>37</v>
      </c>
      <c r="AX268" s="13" t="s">
        <v>76</v>
      </c>
      <c r="AY268" s="204" t="s">
        <v>381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320</v>
      </c>
      <c r="G269" s="206"/>
      <c r="H269" s="209">
        <v>735.00099999999998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85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5" customFormat="1">
      <c r="B270" s="216"/>
      <c r="C270" s="217"/>
      <c r="D270" s="196" t="s">
        <v>391</v>
      </c>
      <c r="E270" s="218" t="s">
        <v>19</v>
      </c>
      <c r="F270" s="219" t="s">
        <v>394</v>
      </c>
      <c r="G270" s="217"/>
      <c r="H270" s="220">
        <v>735.00099999999998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391</v>
      </c>
      <c r="AU270" s="226" t="s">
        <v>85</v>
      </c>
      <c r="AV270" s="15" t="s">
        <v>389</v>
      </c>
      <c r="AW270" s="15" t="s">
        <v>37</v>
      </c>
      <c r="AX270" s="15" t="s">
        <v>83</v>
      </c>
      <c r="AY270" s="226" t="s">
        <v>381</v>
      </c>
    </row>
    <row r="271" spans="1:65" s="2" customFormat="1" ht="37.9" customHeight="1">
      <c r="A271" s="36"/>
      <c r="B271" s="37"/>
      <c r="C271" s="181" t="s">
        <v>667</v>
      </c>
      <c r="D271" s="181" t="s">
        <v>384</v>
      </c>
      <c r="E271" s="182" t="s">
        <v>912</v>
      </c>
      <c r="F271" s="183" t="s">
        <v>913</v>
      </c>
      <c r="G271" s="184" t="s">
        <v>411</v>
      </c>
      <c r="H271" s="185">
        <v>735.00099999999998</v>
      </c>
      <c r="I271" s="186"/>
      <c r="J271" s="187">
        <f>ROUND(I271*H271,2)</f>
        <v>0</v>
      </c>
      <c r="K271" s="183" t="s">
        <v>388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2.5999999999999998E-4</v>
      </c>
      <c r="R271" s="190">
        <f>Q271*H271</f>
        <v>0.19110025999999997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454</v>
      </c>
      <c r="AT271" s="192" t="s">
        <v>384</v>
      </c>
      <c r="AU271" s="192" t="s">
        <v>85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454</v>
      </c>
      <c r="BM271" s="192" t="s">
        <v>3160</v>
      </c>
    </row>
    <row r="272" spans="1:65" s="13" customFormat="1">
      <c r="B272" s="194"/>
      <c r="C272" s="195"/>
      <c r="D272" s="196" t="s">
        <v>391</v>
      </c>
      <c r="E272" s="197" t="s">
        <v>19</v>
      </c>
      <c r="F272" s="198" t="s">
        <v>915</v>
      </c>
      <c r="G272" s="195"/>
      <c r="H272" s="197" t="s">
        <v>19</v>
      </c>
      <c r="I272" s="199"/>
      <c r="J272" s="195"/>
      <c r="K272" s="195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391</v>
      </c>
      <c r="AU272" s="204" t="s">
        <v>85</v>
      </c>
      <c r="AV272" s="13" t="s">
        <v>83</v>
      </c>
      <c r="AW272" s="13" t="s">
        <v>37</v>
      </c>
      <c r="AX272" s="13" t="s">
        <v>76</v>
      </c>
      <c r="AY272" s="204" t="s">
        <v>381</v>
      </c>
    </row>
    <row r="273" spans="1:65" s="14" customFormat="1">
      <c r="B273" s="205"/>
      <c r="C273" s="206"/>
      <c r="D273" s="196" t="s">
        <v>391</v>
      </c>
      <c r="E273" s="207" t="s">
        <v>19</v>
      </c>
      <c r="F273" s="208" t="s">
        <v>322</v>
      </c>
      <c r="G273" s="206"/>
      <c r="H273" s="209">
        <v>155.33000000000001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391</v>
      </c>
      <c r="AU273" s="215" t="s">
        <v>85</v>
      </c>
      <c r="AV273" s="14" t="s">
        <v>85</v>
      </c>
      <c r="AW273" s="14" t="s">
        <v>37</v>
      </c>
      <c r="AX273" s="14" t="s">
        <v>76</v>
      </c>
      <c r="AY273" s="215" t="s">
        <v>381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325</v>
      </c>
      <c r="G274" s="206"/>
      <c r="H274" s="209">
        <v>29.64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328</v>
      </c>
      <c r="G275" s="206"/>
      <c r="H275" s="209">
        <v>123.13500000000001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916</v>
      </c>
      <c r="G276" s="206"/>
      <c r="H276" s="209">
        <v>327.35399999999998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85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4" customFormat="1">
      <c r="B277" s="205"/>
      <c r="C277" s="206"/>
      <c r="D277" s="196" t="s">
        <v>391</v>
      </c>
      <c r="E277" s="207" t="s">
        <v>19</v>
      </c>
      <c r="F277" s="208" t="s">
        <v>3161</v>
      </c>
      <c r="G277" s="206"/>
      <c r="H277" s="209">
        <v>177.16200000000001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85</v>
      </c>
      <c r="AV277" s="14" t="s">
        <v>85</v>
      </c>
      <c r="AW277" s="14" t="s">
        <v>37</v>
      </c>
      <c r="AX277" s="14" t="s">
        <v>76</v>
      </c>
      <c r="AY277" s="215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2489</v>
      </c>
      <c r="G278" s="206"/>
      <c r="H278" s="209">
        <v>-77.62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85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5" customFormat="1">
      <c r="B279" s="216"/>
      <c r="C279" s="217"/>
      <c r="D279" s="196" t="s">
        <v>391</v>
      </c>
      <c r="E279" s="218" t="s">
        <v>320</v>
      </c>
      <c r="F279" s="219" t="s">
        <v>394</v>
      </c>
      <c r="G279" s="217"/>
      <c r="H279" s="220">
        <v>735.00099999999998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391</v>
      </c>
      <c r="AU279" s="226" t="s">
        <v>85</v>
      </c>
      <c r="AV279" s="15" t="s">
        <v>389</v>
      </c>
      <c r="AW279" s="15" t="s">
        <v>37</v>
      </c>
      <c r="AX279" s="15" t="s">
        <v>83</v>
      </c>
      <c r="AY279" s="226" t="s">
        <v>381</v>
      </c>
    </row>
    <row r="280" spans="1:65" s="12" customFormat="1" ht="25.9" customHeight="1">
      <c r="B280" s="165"/>
      <c r="C280" s="166"/>
      <c r="D280" s="167" t="s">
        <v>75</v>
      </c>
      <c r="E280" s="168" t="s">
        <v>920</v>
      </c>
      <c r="F280" s="168" t="s">
        <v>921</v>
      </c>
      <c r="G280" s="166"/>
      <c r="H280" s="166"/>
      <c r="I280" s="169"/>
      <c r="J280" s="170">
        <f>BK280</f>
        <v>0</v>
      </c>
      <c r="K280" s="166"/>
      <c r="L280" s="171"/>
      <c r="M280" s="172"/>
      <c r="N280" s="173"/>
      <c r="O280" s="173"/>
      <c r="P280" s="174">
        <f>SUM(P281:P288)</f>
        <v>0</v>
      </c>
      <c r="Q280" s="173"/>
      <c r="R280" s="174">
        <f>SUM(R281:R288)</f>
        <v>0</v>
      </c>
      <c r="S280" s="173"/>
      <c r="T280" s="175">
        <f>SUM(T281:T288)</f>
        <v>0</v>
      </c>
      <c r="AR280" s="176" t="s">
        <v>389</v>
      </c>
      <c r="AT280" s="177" t="s">
        <v>75</v>
      </c>
      <c r="AU280" s="177" t="s">
        <v>76</v>
      </c>
      <c r="AY280" s="176" t="s">
        <v>381</v>
      </c>
      <c r="BK280" s="178">
        <f>SUM(BK281:BK288)</f>
        <v>0</v>
      </c>
    </row>
    <row r="281" spans="1:65" s="2" customFormat="1" ht="24.2" customHeight="1">
      <c r="A281" s="36"/>
      <c r="B281" s="37"/>
      <c r="C281" s="181" t="s">
        <v>671</v>
      </c>
      <c r="D281" s="181" t="s">
        <v>384</v>
      </c>
      <c r="E281" s="182" t="s">
        <v>3162</v>
      </c>
      <c r="F281" s="183" t="s">
        <v>3163</v>
      </c>
      <c r="G281" s="184" t="s">
        <v>607</v>
      </c>
      <c r="H281" s="185">
        <v>1</v>
      </c>
      <c r="I281" s="186"/>
      <c r="J281" s="187">
        <f t="shared" ref="J281:J288" si="10">ROUND(I281*H281,2)</f>
        <v>0</v>
      </c>
      <c r="K281" s="183" t="s">
        <v>432</v>
      </c>
      <c r="L281" s="41"/>
      <c r="M281" s="188" t="s">
        <v>19</v>
      </c>
      <c r="N281" s="189" t="s">
        <v>47</v>
      </c>
      <c r="O281" s="66"/>
      <c r="P281" s="190">
        <f t="shared" ref="P281:P288" si="11">O281*H281</f>
        <v>0</v>
      </c>
      <c r="Q281" s="190">
        <v>0</v>
      </c>
      <c r="R281" s="190">
        <f t="shared" ref="R281:R288" si="12">Q281*H281</f>
        <v>0</v>
      </c>
      <c r="S281" s="190">
        <v>0</v>
      </c>
      <c r="T281" s="191">
        <f t="shared" ref="T281:T288" si="13"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389</v>
      </c>
      <c r="AT281" s="192" t="s">
        <v>384</v>
      </c>
      <c r="AU281" s="192" t="s">
        <v>83</v>
      </c>
      <c r="AY281" s="19" t="s">
        <v>381</v>
      </c>
      <c r="BE281" s="193">
        <f t="shared" ref="BE281:BE288" si="14">IF(N281="základní",J281,0)</f>
        <v>0</v>
      </c>
      <c r="BF281" s="193">
        <f t="shared" ref="BF281:BF288" si="15">IF(N281="snížená",J281,0)</f>
        <v>0</v>
      </c>
      <c r="BG281" s="193">
        <f t="shared" ref="BG281:BG288" si="16">IF(N281="zákl. přenesená",J281,0)</f>
        <v>0</v>
      </c>
      <c r="BH281" s="193">
        <f t="shared" ref="BH281:BH288" si="17">IF(N281="sníž. přenesená",J281,0)</f>
        <v>0</v>
      </c>
      <c r="BI281" s="193">
        <f t="shared" ref="BI281:BI288" si="18">IF(N281="nulová",J281,0)</f>
        <v>0</v>
      </c>
      <c r="BJ281" s="19" t="s">
        <v>83</v>
      </c>
      <c r="BK281" s="193">
        <f t="shared" ref="BK281:BK288" si="19">ROUND(I281*H281,2)</f>
        <v>0</v>
      </c>
      <c r="BL281" s="19" t="s">
        <v>389</v>
      </c>
      <c r="BM281" s="192" t="s">
        <v>3164</v>
      </c>
    </row>
    <row r="282" spans="1:65" s="2" customFormat="1" ht="24.2" customHeight="1">
      <c r="A282" s="36"/>
      <c r="B282" s="37"/>
      <c r="C282" s="181" t="s">
        <v>674</v>
      </c>
      <c r="D282" s="181" t="s">
        <v>384</v>
      </c>
      <c r="E282" s="182" t="s">
        <v>3165</v>
      </c>
      <c r="F282" s="183" t="s">
        <v>924</v>
      </c>
      <c r="G282" s="184" t="s">
        <v>607</v>
      </c>
      <c r="H282" s="185">
        <v>2</v>
      </c>
      <c r="I282" s="186"/>
      <c r="J282" s="187">
        <f t="shared" si="10"/>
        <v>0</v>
      </c>
      <c r="K282" s="183" t="s">
        <v>432</v>
      </c>
      <c r="L282" s="41"/>
      <c r="M282" s="188" t="s">
        <v>19</v>
      </c>
      <c r="N282" s="189" t="s">
        <v>47</v>
      </c>
      <c r="O282" s="66"/>
      <c r="P282" s="190">
        <f t="shared" si="11"/>
        <v>0</v>
      </c>
      <c r="Q282" s="190">
        <v>0</v>
      </c>
      <c r="R282" s="190">
        <f t="shared" si="12"/>
        <v>0</v>
      </c>
      <c r="S282" s="190">
        <v>0</v>
      </c>
      <c r="T282" s="191">
        <f t="shared" si="1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83</v>
      </c>
      <c r="AY282" s="19" t="s">
        <v>381</v>
      </c>
      <c r="BE282" s="193">
        <f t="shared" si="14"/>
        <v>0</v>
      </c>
      <c r="BF282" s="193">
        <f t="shared" si="15"/>
        <v>0</v>
      </c>
      <c r="BG282" s="193">
        <f t="shared" si="16"/>
        <v>0</v>
      </c>
      <c r="BH282" s="193">
        <f t="shared" si="17"/>
        <v>0</v>
      </c>
      <c r="BI282" s="193">
        <f t="shared" si="18"/>
        <v>0</v>
      </c>
      <c r="BJ282" s="19" t="s">
        <v>83</v>
      </c>
      <c r="BK282" s="193">
        <f t="shared" si="19"/>
        <v>0</v>
      </c>
      <c r="BL282" s="19" t="s">
        <v>389</v>
      </c>
      <c r="BM282" s="192" t="s">
        <v>3166</v>
      </c>
    </row>
    <row r="283" spans="1:65" s="2" customFormat="1" ht="37.9" customHeight="1">
      <c r="A283" s="36"/>
      <c r="B283" s="37"/>
      <c r="C283" s="181" t="s">
        <v>678</v>
      </c>
      <c r="D283" s="181" t="s">
        <v>384</v>
      </c>
      <c r="E283" s="182" t="s">
        <v>3167</v>
      </c>
      <c r="F283" s="183" t="s">
        <v>3168</v>
      </c>
      <c r="G283" s="184" t="s">
        <v>607</v>
      </c>
      <c r="H283" s="185">
        <v>1</v>
      </c>
      <c r="I283" s="186"/>
      <c r="J283" s="187">
        <f t="shared" si="10"/>
        <v>0</v>
      </c>
      <c r="K283" s="183" t="s">
        <v>432</v>
      </c>
      <c r="L283" s="41"/>
      <c r="M283" s="188" t="s">
        <v>19</v>
      </c>
      <c r="N283" s="189" t="s">
        <v>47</v>
      </c>
      <c r="O283" s="66"/>
      <c r="P283" s="190">
        <f t="shared" si="11"/>
        <v>0</v>
      </c>
      <c r="Q283" s="190">
        <v>0</v>
      </c>
      <c r="R283" s="190">
        <f t="shared" si="12"/>
        <v>0</v>
      </c>
      <c r="S283" s="190">
        <v>0</v>
      </c>
      <c r="T283" s="191">
        <f t="shared" si="1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389</v>
      </c>
      <c r="AT283" s="192" t="s">
        <v>384</v>
      </c>
      <c r="AU283" s="192" t="s">
        <v>83</v>
      </c>
      <c r="AY283" s="19" t="s">
        <v>381</v>
      </c>
      <c r="BE283" s="193">
        <f t="shared" si="14"/>
        <v>0</v>
      </c>
      <c r="BF283" s="193">
        <f t="shared" si="15"/>
        <v>0</v>
      </c>
      <c r="BG283" s="193">
        <f t="shared" si="16"/>
        <v>0</v>
      </c>
      <c r="BH283" s="193">
        <f t="shared" si="17"/>
        <v>0</v>
      </c>
      <c r="BI283" s="193">
        <f t="shared" si="18"/>
        <v>0</v>
      </c>
      <c r="BJ283" s="19" t="s">
        <v>83</v>
      </c>
      <c r="BK283" s="193">
        <f t="shared" si="19"/>
        <v>0</v>
      </c>
      <c r="BL283" s="19" t="s">
        <v>389</v>
      </c>
      <c r="BM283" s="192" t="s">
        <v>3169</v>
      </c>
    </row>
    <row r="284" spans="1:65" s="2" customFormat="1" ht="37.9" customHeight="1">
      <c r="A284" s="36"/>
      <c r="B284" s="37"/>
      <c r="C284" s="181" t="s">
        <v>682</v>
      </c>
      <c r="D284" s="181" t="s">
        <v>384</v>
      </c>
      <c r="E284" s="182" t="s">
        <v>3170</v>
      </c>
      <c r="F284" s="183" t="s">
        <v>3171</v>
      </c>
      <c r="G284" s="184" t="s">
        <v>607</v>
      </c>
      <c r="H284" s="185">
        <v>1</v>
      </c>
      <c r="I284" s="186"/>
      <c r="J284" s="187">
        <f t="shared" si="10"/>
        <v>0</v>
      </c>
      <c r="K284" s="183" t="s">
        <v>432</v>
      </c>
      <c r="L284" s="41"/>
      <c r="M284" s="188" t="s">
        <v>19</v>
      </c>
      <c r="N284" s="189" t="s">
        <v>47</v>
      </c>
      <c r="O284" s="66"/>
      <c r="P284" s="190">
        <f t="shared" si="11"/>
        <v>0</v>
      </c>
      <c r="Q284" s="190">
        <v>0</v>
      </c>
      <c r="R284" s="190">
        <f t="shared" si="12"/>
        <v>0</v>
      </c>
      <c r="S284" s="190">
        <v>0</v>
      </c>
      <c r="T284" s="191">
        <f t="shared" si="1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389</v>
      </c>
      <c r="AT284" s="192" t="s">
        <v>384</v>
      </c>
      <c r="AU284" s="192" t="s">
        <v>83</v>
      </c>
      <c r="AY284" s="19" t="s">
        <v>381</v>
      </c>
      <c r="BE284" s="193">
        <f t="shared" si="14"/>
        <v>0</v>
      </c>
      <c r="BF284" s="193">
        <f t="shared" si="15"/>
        <v>0</v>
      </c>
      <c r="BG284" s="193">
        <f t="shared" si="16"/>
        <v>0</v>
      </c>
      <c r="BH284" s="193">
        <f t="shared" si="17"/>
        <v>0</v>
      </c>
      <c r="BI284" s="193">
        <f t="shared" si="18"/>
        <v>0</v>
      </c>
      <c r="BJ284" s="19" t="s">
        <v>83</v>
      </c>
      <c r="BK284" s="193">
        <f t="shared" si="19"/>
        <v>0</v>
      </c>
      <c r="BL284" s="19" t="s">
        <v>389</v>
      </c>
      <c r="BM284" s="192" t="s">
        <v>3172</v>
      </c>
    </row>
    <row r="285" spans="1:65" s="2" customFormat="1" ht="24.2" customHeight="1">
      <c r="A285" s="36"/>
      <c r="B285" s="37"/>
      <c r="C285" s="181" t="s">
        <v>686</v>
      </c>
      <c r="D285" s="181" t="s">
        <v>384</v>
      </c>
      <c r="E285" s="182" t="s">
        <v>3173</v>
      </c>
      <c r="F285" s="183" t="s">
        <v>3174</v>
      </c>
      <c r="G285" s="184" t="s">
        <v>607</v>
      </c>
      <c r="H285" s="185">
        <v>2</v>
      </c>
      <c r="I285" s="186"/>
      <c r="J285" s="187">
        <f t="shared" si="10"/>
        <v>0</v>
      </c>
      <c r="K285" s="183" t="s">
        <v>432</v>
      </c>
      <c r="L285" s="41"/>
      <c r="M285" s="188" t="s">
        <v>19</v>
      </c>
      <c r="N285" s="189" t="s">
        <v>47</v>
      </c>
      <c r="O285" s="66"/>
      <c r="P285" s="190">
        <f t="shared" si="11"/>
        <v>0</v>
      </c>
      <c r="Q285" s="190">
        <v>0</v>
      </c>
      <c r="R285" s="190">
        <f t="shared" si="12"/>
        <v>0</v>
      </c>
      <c r="S285" s="190">
        <v>0</v>
      </c>
      <c r="T285" s="191">
        <f t="shared" si="1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389</v>
      </c>
      <c r="AT285" s="192" t="s">
        <v>384</v>
      </c>
      <c r="AU285" s="192" t="s">
        <v>83</v>
      </c>
      <c r="AY285" s="19" t="s">
        <v>381</v>
      </c>
      <c r="BE285" s="193">
        <f t="shared" si="14"/>
        <v>0</v>
      </c>
      <c r="BF285" s="193">
        <f t="shared" si="15"/>
        <v>0</v>
      </c>
      <c r="BG285" s="193">
        <f t="shared" si="16"/>
        <v>0</v>
      </c>
      <c r="BH285" s="193">
        <f t="shared" si="17"/>
        <v>0</v>
      </c>
      <c r="BI285" s="193">
        <f t="shared" si="18"/>
        <v>0</v>
      </c>
      <c r="BJ285" s="19" t="s">
        <v>83</v>
      </c>
      <c r="BK285" s="193">
        <f t="shared" si="19"/>
        <v>0</v>
      </c>
      <c r="BL285" s="19" t="s">
        <v>389</v>
      </c>
      <c r="BM285" s="192" t="s">
        <v>3175</v>
      </c>
    </row>
    <row r="286" spans="1:65" s="2" customFormat="1" ht="24.2" customHeight="1">
      <c r="A286" s="36"/>
      <c r="B286" s="37"/>
      <c r="C286" s="181" t="s">
        <v>690</v>
      </c>
      <c r="D286" s="181" t="s">
        <v>384</v>
      </c>
      <c r="E286" s="182" t="s">
        <v>3176</v>
      </c>
      <c r="F286" s="183" t="s">
        <v>3177</v>
      </c>
      <c r="G286" s="184" t="s">
        <v>607</v>
      </c>
      <c r="H286" s="185">
        <v>2</v>
      </c>
      <c r="I286" s="186"/>
      <c r="J286" s="187">
        <f t="shared" si="10"/>
        <v>0</v>
      </c>
      <c r="K286" s="183" t="s">
        <v>432</v>
      </c>
      <c r="L286" s="41"/>
      <c r="M286" s="188" t="s">
        <v>19</v>
      </c>
      <c r="N286" s="189" t="s">
        <v>47</v>
      </c>
      <c r="O286" s="66"/>
      <c r="P286" s="190">
        <f t="shared" si="11"/>
        <v>0</v>
      </c>
      <c r="Q286" s="190">
        <v>0</v>
      </c>
      <c r="R286" s="190">
        <f t="shared" si="12"/>
        <v>0</v>
      </c>
      <c r="S286" s="190">
        <v>0</v>
      </c>
      <c r="T286" s="191">
        <f t="shared" si="1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389</v>
      </c>
      <c r="AT286" s="192" t="s">
        <v>384</v>
      </c>
      <c r="AU286" s="192" t="s">
        <v>83</v>
      </c>
      <c r="AY286" s="19" t="s">
        <v>381</v>
      </c>
      <c r="BE286" s="193">
        <f t="shared" si="14"/>
        <v>0</v>
      </c>
      <c r="BF286" s="193">
        <f t="shared" si="15"/>
        <v>0</v>
      </c>
      <c r="BG286" s="193">
        <f t="shared" si="16"/>
        <v>0</v>
      </c>
      <c r="BH286" s="193">
        <f t="shared" si="17"/>
        <v>0</v>
      </c>
      <c r="BI286" s="193">
        <f t="shared" si="18"/>
        <v>0</v>
      </c>
      <c r="BJ286" s="19" t="s">
        <v>83</v>
      </c>
      <c r="BK286" s="193">
        <f t="shared" si="19"/>
        <v>0</v>
      </c>
      <c r="BL286" s="19" t="s">
        <v>389</v>
      </c>
      <c r="BM286" s="192" t="s">
        <v>3178</v>
      </c>
    </row>
    <row r="287" spans="1:65" s="2" customFormat="1" ht="24.2" customHeight="1">
      <c r="A287" s="36"/>
      <c r="B287" s="37"/>
      <c r="C287" s="181" t="s">
        <v>696</v>
      </c>
      <c r="D287" s="181" t="s">
        <v>384</v>
      </c>
      <c r="E287" s="182" t="s">
        <v>3179</v>
      </c>
      <c r="F287" s="183" t="s">
        <v>3180</v>
      </c>
      <c r="G287" s="184" t="s">
        <v>607</v>
      </c>
      <c r="H287" s="185">
        <v>1</v>
      </c>
      <c r="I287" s="186"/>
      <c r="J287" s="187">
        <f t="shared" si="10"/>
        <v>0</v>
      </c>
      <c r="K287" s="183" t="s">
        <v>432</v>
      </c>
      <c r="L287" s="41"/>
      <c r="M287" s="188" t="s">
        <v>19</v>
      </c>
      <c r="N287" s="189" t="s">
        <v>47</v>
      </c>
      <c r="O287" s="66"/>
      <c r="P287" s="190">
        <f t="shared" si="11"/>
        <v>0</v>
      </c>
      <c r="Q287" s="190">
        <v>0</v>
      </c>
      <c r="R287" s="190">
        <f t="shared" si="12"/>
        <v>0</v>
      </c>
      <c r="S287" s="190">
        <v>0</v>
      </c>
      <c r="T287" s="191">
        <f t="shared" si="1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389</v>
      </c>
      <c r="AT287" s="192" t="s">
        <v>384</v>
      </c>
      <c r="AU287" s="192" t="s">
        <v>83</v>
      </c>
      <c r="AY287" s="19" t="s">
        <v>381</v>
      </c>
      <c r="BE287" s="193">
        <f t="shared" si="14"/>
        <v>0</v>
      </c>
      <c r="BF287" s="193">
        <f t="shared" si="15"/>
        <v>0</v>
      </c>
      <c r="BG287" s="193">
        <f t="shared" si="16"/>
        <v>0</v>
      </c>
      <c r="BH287" s="193">
        <f t="shared" si="17"/>
        <v>0</v>
      </c>
      <c r="BI287" s="193">
        <f t="shared" si="18"/>
        <v>0</v>
      </c>
      <c r="BJ287" s="19" t="s">
        <v>83</v>
      </c>
      <c r="BK287" s="193">
        <f t="shared" si="19"/>
        <v>0</v>
      </c>
      <c r="BL287" s="19" t="s">
        <v>389</v>
      </c>
      <c r="BM287" s="192" t="s">
        <v>3181</v>
      </c>
    </row>
    <row r="288" spans="1:65" s="2" customFormat="1" ht="21.75" customHeight="1">
      <c r="A288" s="36"/>
      <c r="B288" s="37"/>
      <c r="C288" s="181" t="s">
        <v>701</v>
      </c>
      <c r="D288" s="181" t="s">
        <v>384</v>
      </c>
      <c r="E288" s="182" t="s">
        <v>3182</v>
      </c>
      <c r="F288" s="183" t="s">
        <v>1276</v>
      </c>
      <c r="G288" s="184" t="s">
        <v>1277</v>
      </c>
      <c r="H288" s="185">
        <v>1</v>
      </c>
      <c r="I288" s="186"/>
      <c r="J288" s="187">
        <f t="shared" si="10"/>
        <v>0</v>
      </c>
      <c r="K288" s="183" t="s">
        <v>19</v>
      </c>
      <c r="L288" s="41"/>
      <c r="M288" s="248" t="s">
        <v>19</v>
      </c>
      <c r="N288" s="249" t="s">
        <v>47</v>
      </c>
      <c r="O288" s="250"/>
      <c r="P288" s="251">
        <f t="shared" si="11"/>
        <v>0</v>
      </c>
      <c r="Q288" s="251">
        <v>0</v>
      </c>
      <c r="R288" s="251">
        <f t="shared" si="12"/>
        <v>0</v>
      </c>
      <c r="S288" s="251">
        <v>0</v>
      </c>
      <c r="T288" s="252">
        <f t="shared" si="1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389</v>
      </c>
      <c r="AT288" s="192" t="s">
        <v>384</v>
      </c>
      <c r="AU288" s="192" t="s">
        <v>83</v>
      </c>
      <c r="AY288" s="19" t="s">
        <v>381</v>
      </c>
      <c r="BE288" s="193">
        <f t="shared" si="14"/>
        <v>0</v>
      </c>
      <c r="BF288" s="193">
        <f t="shared" si="15"/>
        <v>0</v>
      </c>
      <c r="BG288" s="193">
        <f t="shared" si="16"/>
        <v>0</v>
      </c>
      <c r="BH288" s="193">
        <f t="shared" si="17"/>
        <v>0</v>
      </c>
      <c r="BI288" s="193">
        <f t="shared" si="18"/>
        <v>0</v>
      </c>
      <c r="BJ288" s="19" t="s">
        <v>83</v>
      </c>
      <c r="BK288" s="193">
        <f t="shared" si="19"/>
        <v>0</v>
      </c>
      <c r="BL288" s="19" t="s">
        <v>389</v>
      </c>
      <c r="BM288" s="192" t="s">
        <v>3183</v>
      </c>
    </row>
    <row r="289" spans="1:31" s="2" customFormat="1" ht="6.95" customHeight="1">
      <c r="A289" s="36"/>
      <c r="B289" s="49"/>
      <c r="C289" s="50"/>
      <c r="D289" s="50"/>
      <c r="E289" s="50"/>
      <c r="F289" s="50"/>
      <c r="G289" s="50"/>
      <c r="H289" s="50"/>
      <c r="I289" s="50"/>
      <c r="J289" s="50"/>
      <c r="K289" s="50"/>
      <c r="L289" s="41"/>
      <c r="M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</row>
  </sheetData>
  <sheetProtection algorithmName="SHA-512" hashValue="Yd2aOi9nysJa57jByJnEcOWKTDlpkm3tyPmkqQCONw5p6hGFwM8/HtF5LK8oy2UsVd7VjdPgiaxNQYlOU1Sk0g==" saltValue="bVJdPq39NFc7u7DkrXTCQKi9ydpo58L/69EiPaVnDTtPr6WGVh2wiaG/H3u7XwZKzr7F7DPYUunBPInQMxA+vA==" spinCount="100000" sheet="1" objects="1" scenarios="1" formatColumns="0" formatRows="0" autoFilter="0"/>
  <autoFilter ref="C100:K288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opLeftCell="A61" workbookViewId="0">
      <selection activeCell="F92" sqref="F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171</v>
      </c>
      <c r="AZ2" s="110" t="s">
        <v>987</v>
      </c>
      <c r="BA2" s="110" t="s">
        <v>19</v>
      </c>
      <c r="BB2" s="110" t="s">
        <v>19</v>
      </c>
      <c r="BC2" s="110" t="s">
        <v>3184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3185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ROUND((SUM(BE89:BE137)),  2)</f>
        <v>0</v>
      </c>
      <c r="G35" s="36"/>
      <c r="H35" s="36"/>
      <c r="I35" s="127">
        <v>0.21</v>
      </c>
      <c r="J35" s="126">
        <f>ROUND(((SUM(BE89:BE137))*I35),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ROUND((SUM(BF89:BF137)),  2)</f>
        <v>0</v>
      </c>
      <c r="G36" s="36"/>
      <c r="H36" s="36"/>
      <c r="I36" s="127">
        <v>0.15</v>
      </c>
      <c r="J36" s="126">
        <f>ROUND(((SUM(BF89:BF137))*I36),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ROUND((SUM(BG89:BG137)),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ROUND((SUM(BH89:BH137)),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ROUND((SUM(BI89:BI137)),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104.02 -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J91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J106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J136</f>
        <v>0</v>
      </c>
      <c r="K67" s="99"/>
      <c r="L67" s="153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3002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104.02 - Betonové konstrukce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</f>
        <v>0</v>
      </c>
      <c r="Q89" s="74"/>
      <c r="R89" s="162">
        <f>R90</f>
        <v>190.61758757999999</v>
      </c>
      <c r="S89" s="74"/>
      <c r="T89" s="163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379</v>
      </c>
      <c r="F90" s="168" t="s">
        <v>380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P91+P106+P136</f>
        <v>0</v>
      </c>
      <c r="Q90" s="173"/>
      <c r="R90" s="174">
        <f>R91+R106+R136</f>
        <v>190.61758757999999</v>
      </c>
      <c r="S90" s="173"/>
      <c r="T90" s="175">
        <f>T91+T106+T136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BK91+BK106+BK136</f>
        <v>0</v>
      </c>
    </row>
    <row r="91" spans="1:65" s="12" customFormat="1" ht="22.9" customHeight="1">
      <c r="B91" s="165"/>
      <c r="C91" s="166"/>
      <c r="D91" s="167" t="s">
        <v>75</v>
      </c>
      <c r="E91" s="179" t="s">
        <v>83</v>
      </c>
      <c r="F91" s="179" t="s">
        <v>997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SUM(P92:P105)</f>
        <v>0</v>
      </c>
      <c r="Q91" s="173"/>
      <c r="R91" s="174">
        <f>SUM(R92:R105)</f>
        <v>0</v>
      </c>
      <c r="S91" s="173"/>
      <c r="T91" s="175">
        <f>SUM(T92:T105)</f>
        <v>0</v>
      </c>
      <c r="AR91" s="176" t="s">
        <v>83</v>
      </c>
      <c r="AT91" s="177" t="s">
        <v>75</v>
      </c>
      <c r="AU91" s="177" t="s">
        <v>83</v>
      </c>
      <c r="AY91" s="176" t="s">
        <v>381</v>
      </c>
      <c r="BK91" s="178">
        <f>SUM(BK92:BK105)</f>
        <v>0</v>
      </c>
    </row>
    <row r="92" spans="1:65" s="2" customFormat="1" ht="44.25" customHeight="1">
      <c r="A92" s="36"/>
      <c r="B92" s="37"/>
      <c r="C92" s="181" t="s">
        <v>83</v>
      </c>
      <c r="D92" s="181" t="s">
        <v>384</v>
      </c>
      <c r="E92" s="182" t="s">
        <v>1003</v>
      </c>
      <c r="F92" s="183" t="s">
        <v>1004</v>
      </c>
      <c r="G92" s="184" t="s">
        <v>387</v>
      </c>
      <c r="H92" s="185">
        <v>45.311999999999998</v>
      </c>
      <c r="I92" s="186"/>
      <c r="J92" s="187">
        <f>ROUND(I92*H92,2)</f>
        <v>0</v>
      </c>
      <c r="K92" s="183" t="s">
        <v>388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1005</v>
      </c>
    </row>
    <row r="93" spans="1:65" s="13" customFormat="1">
      <c r="B93" s="194"/>
      <c r="C93" s="195"/>
      <c r="D93" s="196" t="s">
        <v>391</v>
      </c>
      <c r="E93" s="197" t="s">
        <v>19</v>
      </c>
      <c r="F93" s="198" t="s">
        <v>1006</v>
      </c>
      <c r="G93" s="195"/>
      <c r="H93" s="197" t="s">
        <v>19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391</v>
      </c>
      <c r="AU93" s="204" t="s">
        <v>85</v>
      </c>
      <c r="AV93" s="13" t="s">
        <v>83</v>
      </c>
      <c r="AW93" s="13" t="s">
        <v>37</v>
      </c>
      <c r="AX93" s="13" t="s">
        <v>76</v>
      </c>
      <c r="AY93" s="204" t="s">
        <v>381</v>
      </c>
    </row>
    <row r="94" spans="1:65" s="14" customFormat="1">
      <c r="B94" s="205"/>
      <c r="C94" s="206"/>
      <c r="D94" s="196" t="s">
        <v>391</v>
      </c>
      <c r="E94" s="207" t="s">
        <v>19</v>
      </c>
      <c r="F94" s="208" t="s">
        <v>3186</v>
      </c>
      <c r="G94" s="206"/>
      <c r="H94" s="209">
        <v>39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391</v>
      </c>
      <c r="AU94" s="215" t="s">
        <v>85</v>
      </c>
      <c r="AV94" s="14" t="s">
        <v>85</v>
      </c>
      <c r="AW94" s="14" t="s">
        <v>37</v>
      </c>
      <c r="AX94" s="14" t="s">
        <v>76</v>
      </c>
      <c r="AY94" s="215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3187</v>
      </c>
      <c r="G95" s="206"/>
      <c r="H95" s="209">
        <v>4.3920000000000003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4" customFormat="1">
      <c r="B96" s="205"/>
      <c r="C96" s="206"/>
      <c r="D96" s="196" t="s">
        <v>391</v>
      </c>
      <c r="E96" s="207" t="s">
        <v>19</v>
      </c>
      <c r="F96" s="208" t="s">
        <v>3188</v>
      </c>
      <c r="G96" s="206"/>
      <c r="H96" s="209">
        <v>1.92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391</v>
      </c>
      <c r="AU96" s="215" t="s">
        <v>85</v>
      </c>
      <c r="AV96" s="14" t="s">
        <v>85</v>
      </c>
      <c r="AW96" s="14" t="s">
        <v>37</v>
      </c>
      <c r="AX96" s="14" t="s">
        <v>76</v>
      </c>
      <c r="AY96" s="215" t="s">
        <v>381</v>
      </c>
    </row>
    <row r="97" spans="1:65" s="15" customFormat="1">
      <c r="B97" s="216"/>
      <c r="C97" s="217"/>
      <c r="D97" s="196" t="s">
        <v>391</v>
      </c>
      <c r="E97" s="218" t="s">
        <v>987</v>
      </c>
      <c r="F97" s="219" t="s">
        <v>394</v>
      </c>
      <c r="G97" s="217"/>
      <c r="H97" s="220">
        <v>45.311999999999998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391</v>
      </c>
      <c r="AU97" s="226" t="s">
        <v>85</v>
      </c>
      <c r="AV97" s="15" t="s">
        <v>389</v>
      </c>
      <c r="AW97" s="15" t="s">
        <v>37</v>
      </c>
      <c r="AX97" s="15" t="s">
        <v>83</v>
      </c>
      <c r="AY97" s="226" t="s">
        <v>381</v>
      </c>
    </row>
    <row r="98" spans="1:65" s="2" customFormat="1" ht="62.65" customHeight="1">
      <c r="A98" s="36"/>
      <c r="B98" s="37"/>
      <c r="C98" s="181" t="s">
        <v>85</v>
      </c>
      <c r="D98" s="181" t="s">
        <v>384</v>
      </c>
      <c r="E98" s="182" t="s">
        <v>1008</v>
      </c>
      <c r="F98" s="183" t="s">
        <v>1009</v>
      </c>
      <c r="G98" s="184" t="s">
        <v>387</v>
      </c>
      <c r="H98" s="185">
        <v>45.311999999999998</v>
      </c>
      <c r="I98" s="186"/>
      <c r="J98" s="187">
        <f>ROUND(I98*H98,2)</f>
        <v>0</v>
      </c>
      <c r="K98" s="183" t="s">
        <v>388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3189</v>
      </c>
    </row>
    <row r="99" spans="1:65" s="13" customFormat="1">
      <c r="B99" s="194"/>
      <c r="C99" s="195"/>
      <c r="D99" s="196" t="s">
        <v>391</v>
      </c>
      <c r="E99" s="197" t="s">
        <v>19</v>
      </c>
      <c r="F99" s="198" t="s">
        <v>1011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391</v>
      </c>
      <c r="AU99" s="204" t="s">
        <v>85</v>
      </c>
      <c r="AV99" s="13" t="s">
        <v>83</v>
      </c>
      <c r="AW99" s="13" t="s">
        <v>37</v>
      </c>
      <c r="AX99" s="13" t="s">
        <v>76</v>
      </c>
      <c r="AY99" s="204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987</v>
      </c>
      <c r="G100" s="206"/>
      <c r="H100" s="209">
        <v>45.311999999999998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45.311999999999998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37.9" customHeight="1">
      <c r="A102" s="36"/>
      <c r="B102" s="37"/>
      <c r="C102" s="181" t="s">
        <v>398</v>
      </c>
      <c r="D102" s="181" t="s">
        <v>384</v>
      </c>
      <c r="E102" s="182" t="s">
        <v>1016</v>
      </c>
      <c r="F102" s="183" t="s">
        <v>1017</v>
      </c>
      <c r="G102" s="184" t="s">
        <v>387</v>
      </c>
      <c r="H102" s="185">
        <v>45.311999999999998</v>
      </c>
      <c r="I102" s="186"/>
      <c r="J102" s="187">
        <f>ROUND(I102*H102,2)</f>
        <v>0</v>
      </c>
      <c r="K102" s="183" t="s">
        <v>388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3190</v>
      </c>
    </row>
    <row r="103" spans="1:65" s="13" customFormat="1">
      <c r="B103" s="194"/>
      <c r="C103" s="195"/>
      <c r="D103" s="196" t="s">
        <v>391</v>
      </c>
      <c r="E103" s="197" t="s">
        <v>19</v>
      </c>
      <c r="F103" s="198" t="s">
        <v>1019</v>
      </c>
      <c r="G103" s="195"/>
      <c r="H103" s="197" t="s">
        <v>19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391</v>
      </c>
      <c r="AU103" s="204" t="s">
        <v>85</v>
      </c>
      <c r="AV103" s="13" t="s">
        <v>83</v>
      </c>
      <c r="AW103" s="13" t="s">
        <v>37</v>
      </c>
      <c r="AX103" s="13" t="s">
        <v>76</v>
      </c>
      <c r="AY103" s="204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987</v>
      </c>
      <c r="G104" s="206"/>
      <c r="H104" s="209">
        <v>45.311999999999998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19</v>
      </c>
      <c r="F105" s="219" t="s">
        <v>394</v>
      </c>
      <c r="G105" s="217"/>
      <c r="H105" s="220">
        <v>45.311999999999998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12" customFormat="1" ht="22.9" customHeight="1">
      <c r="B106" s="165"/>
      <c r="C106" s="166"/>
      <c r="D106" s="167" t="s">
        <v>75</v>
      </c>
      <c r="E106" s="179" t="s">
        <v>85</v>
      </c>
      <c r="F106" s="179" t="s">
        <v>1045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SUM(P107:P135)</f>
        <v>0</v>
      </c>
      <c r="Q106" s="173"/>
      <c r="R106" s="174">
        <f>SUM(R107:R135)</f>
        <v>190.61758757999999</v>
      </c>
      <c r="S106" s="173"/>
      <c r="T106" s="175">
        <f>SUM(T107:T135)</f>
        <v>0</v>
      </c>
      <c r="AR106" s="176" t="s">
        <v>83</v>
      </c>
      <c r="AT106" s="177" t="s">
        <v>75</v>
      </c>
      <c r="AU106" s="177" t="s">
        <v>83</v>
      </c>
      <c r="AY106" s="176" t="s">
        <v>381</v>
      </c>
      <c r="BK106" s="178">
        <f>SUM(BK107:BK135)</f>
        <v>0</v>
      </c>
    </row>
    <row r="107" spans="1:65" s="2" customFormat="1" ht="37.9" customHeight="1">
      <c r="A107" s="36"/>
      <c r="B107" s="37"/>
      <c r="C107" s="181" t="s">
        <v>389</v>
      </c>
      <c r="D107" s="181" t="s">
        <v>384</v>
      </c>
      <c r="E107" s="182" t="s">
        <v>3191</v>
      </c>
      <c r="F107" s="183" t="s">
        <v>3192</v>
      </c>
      <c r="G107" s="184" t="s">
        <v>387</v>
      </c>
      <c r="H107" s="185">
        <v>23.31</v>
      </c>
      <c r="I107" s="186"/>
      <c r="J107" s="187">
        <f>ROUND(I107*H107,2)</f>
        <v>0</v>
      </c>
      <c r="K107" s="183" t="s">
        <v>388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2.16</v>
      </c>
      <c r="R107" s="190">
        <f>Q107*H107</f>
        <v>50.349600000000002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85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3193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1028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85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3194</v>
      </c>
      <c r="G109" s="206"/>
      <c r="H109" s="209">
        <v>21.06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3195</v>
      </c>
      <c r="G110" s="206"/>
      <c r="H110" s="209">
        <v>2.25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85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5" customFormat="1">
      <c r="B111" s="216"/>
      <c r="C111" s="217"/>
      <c r="D111" s="196" t="s">
        <v>391</v>
      </c>
      <c r="E111" s="218" t="s">
        <v>19</v>
      </c>
      <c r="F111" s="219" t="s">
        <v>394</v>
      </c>
      <c r="G111" s="217"/>
      <c r="H111" s="220">
        <v>23.31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391</v>
      </c>
      <c r="AU111" s="226" t="s">
        <v>85</v>
      </c>
      <c r="AV111" s="15" t="s">
        <v>389</v>
      </c>
      <c r="AW111" s="15" t="s">
        <v>37</v>
      </c>
      <c r="AX111" s="15" t="s">
        <v>83</v>
      </c>
      <c r="AY111" s="226" t="s">
        <v>381</v>
      </c>
    </row>
    <row r="112" spans="1:65" s="2" customFormat="1" ht="24.2" customHeight="1">
      <c r="A112" s="36"/>
      <c r="B112" s="37"/>
      <c r="C112" s="181" t="s">
        <v>408</v>
      </c>
      <c r="D112" s="181" t="s">
        <v>384</v>
      </c>
      <c r="E112" s="182" t="s">
        <v>3196</v>
      </c>
      <c r="F112" s="183" t="s">
        <v>3197</v>
      </c>
      <c r="G112" s="184" t="s">
        <v>387</v>
      </c>
      <c r="H112" s="185">
        <v>45.311999999999998</v>
      </c>
      <c r="I112" s="186"/>
      <c r="J112" s="187">
        <f>ROUND(I112*H112,2)</f>
        <v>0</v>
      </c>
      <c r="K112" s="183" t="s">
        <v>388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2.45329</v>
      </c>
      <c r="R112" s="190">
        <f>Q112*H112</f>
        <v>111.16347647999999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1106</v>
      </c>
    </row>
    <row r="113" spans="1:65" s="13" customFormat="1">
      <c r="B113" s="194"/>
      <c r="C113" s="195"/>
      <c r="D113" s="196" t="s">
        <v>391</v>
      </c>
      <c r="E113" s="197" t="s">
        <v>19</v>
      </c>
      <c r="F113" s="198" t="s">
        <v>1107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391</v>
      </c>
      <c r="AU113" s="204" t="s">
        <v>85</v>
      </c>
      <c r="AV113" s="13" t="s">
        <v>83</v>
      </c>
      <c r="AW113" s="13" t="s">
        <v>37</v>
      </c>
      <c r="AX113" s="13" t="s">
        <v>76</v>
      </c>
      <c r="AY113" s="204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3186</v>
      </c>
      <c r="G114" s="206"/>
      <c r="H114" s="209">
        <v>39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3187</v>
      </c>
      <c r="G115" s="206"/>
      <c r="H115" s="209">
        <v>4.3920000000000003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3188</v>
      </c>
      <c r="G116" s="206"/>
      <c r="H116" s="209">
        <v>1.92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45.311999999999998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85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44.25" customHeight="1">
      <c r="A118" s="36"/>
      <c r="B118" s="37"/>
      <c r="C118" s="181" t="s">
        <v>382</v>
      </c>
      <c r="D118" s="181" t="s">
        <v>384</v>
      </c>
      <c r="E118" s="182" t="s">
        <v>3198</v>
      </c>
      <c r="F118" s="183" t="s">
        <v>3199</v>
      </c>
      <c r="G118" s="184" t="s">
        <v>411</v>
      </c>
      <c r="H118" s="185">
        <v>8.5</v>
      </c>
      <c r="I118" s="186"/>
      <c r="J118" s="187">
        <f>ROUND(I118*H118,2)</f>
        <v>0</v>
      </c>
      <c r="K118" s="183" t="s">
        <v>388</v>
      </c>
      <c r="L118" s="41"/>
      <c r="M118" s="188" t="s">
        <v>19</v>
      </c>
      <c r="N118" s="189" t="s">
        <v>47</v>
      </c>
      <c r="O118" s="66"/>
      <c r="P118" s="190">
        <f>O118*H118</f>
        <v>0</v>
      </c>
      <c r="Q118" s="190">
        <v>0.71545999999999998</v>
      </c>
      <c r="R118" s="190">
        <f>Q118*H118</f>
        <v>6.08141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85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3200</v>
      </c>
    </row>
    <row r="119" spans="1:65" s="13" customFormat="1">
      <c r="B119" s="194"/>
      <c r="C119" s="195"/>
      <c r="D119" s="196" t="s">
        <v>391</v>
      </c>
      <c r="E119" s="197" t="s">
        <v>19</v>
      </c>
      <c r="F119" s="198" t="s">
        <v>3201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3202</v>
      </c>
      <c r="G120" s="206"/>
      <c r="H120" s="209">
        <v>7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3203</v>
      </c>
      <c r="G121" s="206"/>
      <c r="H121" s="209">
        <v>1.5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8.5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44.25" customHeight="1">
      <c r="A123" s="36"/>
      <c r="B123" s="37"/>
      <c r="C123" s="181" t="s">
        <v>419</v>
      </c>
      <c r="D123" s="181" t="s">
        <v>384</v>
      </c>
      <c r="E123" s="182" t="s">
        <v>3204</v>
      </c>
      <c r="F123" s="183" t="s">
        <v>3205</v>
      </c>
      <c r="G123" s="184" t="s">
        <v>411</v>
      </c>
      <c r="H123" s="185">
        <v>18.809999999999999</v>
      </c>
      <c r="I123" s="186"/>
      <c r="J123" s="187">
        <f>ROUND(I123*H123,2)</f>
        <v>0</v>
      </c>
      <c r="K123" s="183" t="s">
        <v>388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1.20855</v>
      </c>
      <c r="R123" s="190">
        <f>Q123*H123</f>
        <v>22.732825499999997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3206</v>
      </c>
    </row>
    <row r="124" spans="1:65" s="13" customFormat="1">
      <c r="B124" s="194"/>
      <c r="C124" s="195"/>
      <c r="D124" s="196" t="s">
        <v>391</v>
      </c>
      <c r="E124" s="197" t="s">
        <v>19</v>
      </c>
      <c r="F124" s="198" t="s">
        <v>3201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391</v>
      </c>
      <c r="AU124" s="204" t="s">
        <v>85</v>
      </c>
      <c r="AV124" s="13" t="s">
        <v>83</v>
      </c>
      <c r="AW124" s="13" t="s">
        <v>37</v>
      </c>
      <c r="AX124" s="13" t="s">
        <v>76</v>
      </c>
      <c r="AY124" s="204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3207</v>
      </c>
      <c r="G125" s="206"/>
      <c r="H125" s="209">
        <v>16.559999999999999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3208</v>
      </c>
      <c r="G126" s="206"/>
      <c r="H126" s="209">
        <v>2.25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18.809999999999999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85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55.5" customHeight="1">
      <c r="A128" s="36"/>
      <c r="B128" s="37"/>
      <c r="C128" s="181" t="s">
        <v>428</v>
      </c>
      <c r="D128" s="181" t="s">
        <v>384</v>
      </c>
      <c r="E128" s="182" t="s">
        <v>3209</v>
      </c>
      <c r="F128" s="183" t="s">
        <v>3210</v>
      </c>
      <c r="G128" s="184" t="s">
        <v>404</v>
      </c>
      <c r="H128" s="185">
        <v>0.27400000000000002</v>
      </c>
      <c r="I128" s="186"/>
      <c r="J128" s="187">
        <f>ROUND(I128*H128,2)</f>
        <v>0</v>
      </c>
      <c r="K128" s="183" t="s">
        <v>388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1.0593999999999999</v>
      </c>
      <c r="R128" s="190">
        <f>Q128*H128</f>
        <v>0.29027559999999997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3211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3212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3213</v>
      </c>
      <c r="G130" s="206"/>
      <c r="H130" s="209">
        <v>0.16600000000000001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3214</v>
      </c>
      <c r="G131" s="206"/>
      <c r="H131" s="209">
        <v>7.0000000000000007E-2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3215</v>
      </c>
      <c r="G132" s="206"/>
      <c r="H132" s="209">
        <v>2.3E-2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3216</v>
      </c>
      <c r="G133" s="206"/>
      <c r="H133" s="209">
        <v>1.4999999999999999E-2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5" customFormat="1">
      <c r="B134" s="216"/>
      <c r="C134" s="217"/>
      <c r="D134" s="196" t="s">
        <v>391</v>
      </c>
      <c r="E134" s="218" t="s">
        <v>19</v>
      </c>
      <c r="F134" s="219" t="s">
        <v>394</v>
      </c>
      <c r="G134" s="217"/>
      <c r="H134" s="220">
        <v>0.27400000000000002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391</v>
      </c>
      <c r="AU134" s="226" t="s">
        <v>85</v>
      </c>
      <c r="AV134" s="15" t="s">
        <v>389</v>
      </c>
      <c r="AW134" s="15" t="s">
        <v>37</v>
      </c>
      <c r="AX134" s="15" t="s">
        <v>83</v>
      </c>
      <c r="AY134" s="226" t="s">
        <v>381</v>
      </c>
    </row>
    <row r="135" spans="1:65" s="2" customFormat="1" ht="16.5" customHeight="1">
      <c r="A135" s="36"/>
      <c r="B135" s="37"/>
      <c r="C135" s="181" t="s">
        <v>426</v>
      </c>
      <c r="D135" s="181" t="s">
        <v>384</v>
      </c>
      <c r="E135" s="182" t="s">
        <v>1160</v>
      </c>
      <c r="F135" s="183" t="s">
        <v>1161</v>
      </c>
      <c r="G135" s="184" t="s">
        <v>607</v>
      </c>
      <c r="H135" s="185">
        <v>1</v>
      </c>
      <c r="I135" s="186"/>
      <c r="J135" s="187">
        <f>ROUND(I135*H135,2)</f>
        <v>0</v>
      </c>
      <c r="K135" s="183" t="s">
        <v>432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3217</v>
      </c>
    </row>
    <row r="136" spans="1:65" s="12" customFormat="1" ht="22.9" customHeight="1">
      <c r="B136" s="165"/>
      <c r="C136" s="166"/>
      <c r="D136" s="167" t="s">
        <v>75</v>
      </c>
      <c r="E136" s="179" t="s">
        <v>441</v>
      </c>
      <c r="F136" s="179" t="s">
        <v>442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P137</f>
        <v>0</v>
      </c>
      <c r="Q136" s="173"/>
      <c r="R136" s="174">
        <f>R137</f>
        <v>0</v>
      </c>
      <c r="S136" s="173"/>
      <c r="T136" s="175">
        <f>T137</f>
        <v>0</v>
      </c>
      <c r="AR136" s="176" t="s">
        <v>83</v>
      </c>
      <c r="AT136" s="177" t="s">
        <v>75</v>
      </c>
      <c r="AU136" s="177" t="s">
        <v>83</v>
      </c>
      <c r="AY136" s="176" t="s">
        <v>381</v>
      </c>
      <c r="BK136" s="178">
        <f>BK137</f>
        <v>0</v>
      </c>
    </row>
    <row r="137" spans="1:65" s="2" customFormat="1" ht="76.349999999999994" customHeight="1">
      <c r="A137" s="36"/>
      <c r="B137" s="37"/>
      <c r="C137" s="181" t="s">
        <v>437</v>
      </c>
      <c r="D137" s="181" t="s">
        <v>384</v>
      </c>
      <c r="E137" s="182" t="s">
        <v>1178</v>
      </c>
      <c r="F137" s="183" t="s">
        <v>1179</v>
      </c>
      <c r="G137" s="184" t="s">
        <v>404</v>
      </c>
      <c r="H137" s="185">
        <v>190.61799999999999</v>
      </c>
      <c r="I137" s="186"/>
      <c r="J137" s="187">
        <f>ROUND(I137*H137,2)</f>
        <v>0</v>
      </c>
      <c r="K137" s="183" t="s">
        <v>388</v>
      </c>
      <c r="L137" s="41"/>
      <c r="M137" s="248" t="s">
        <v>19</v>
      </c>
      <c r="N137" s="249" t="s">
        <v>47</v>
      </c>
      <c r="O137" s="250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1180</v>
      </c>
    </row>
    <row r="138" spans="1:65" s="2" customFormat="1" ht="6.95" customHeight="1">
      <c r="A138" s="36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1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algorithmName="SHA-512" hashValue="i/DFNovtCWgIUvx0texgagRPPIqUTwaCHP0MFNe9T3xpGZrBzrIbwMSW+Yed/xPdZupJTP75nqAxTr7LbMJyOw==" saltValue="GWyWmyZ3ltTQZsimjNsIDRvmItmxqN2CYp4i6C8CIO5PzqBtGo+96rbk2I4Q6uJcr42NA4oTXIlUyXhczmPlLg==" spinCount="100000" sheet="1" objects="1" scenarios="1" formatColumns="0" formatRows="0" autoFilter="0"/>
  <autoFilter ref="C88:K13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topLeftCell="A199" workbookViewId="0">
      <selection activeCell="F206" sqref="F2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174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3218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ROUND((SUM(BE98:BE371)),  2)</f>
        <v>0</v>
      </c>
      <c r="G35" s="36"/>
      <c r="H35" s="36"/>
      <c r="I35" s="127">
        <v>0.21</v>
      </c>
      <c r="J35" s="126">
        <f>ROUND(((SUM(BE98:BE371))*I35),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ROUND((SUM(BF98:BF371)),  2)</f>
        <v>0</v>
      </c>
      <c r="G36" s="36"/>
      <c r="H36" s="36"/>
      <c r="I36" s="127">
        <v>0.15</v>
      </c>
      <c r="J36" s="126">
        <f>ROUND(((SUM(BF98:BF371))*I36),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ROUND((SUM(BG98:BG371)),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ROUND((SUM(BH98:BH371)),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ROUND((SUM(BI98:BI371)),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104.05 - Zdravotní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J99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J157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J160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J170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J177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J193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J196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J233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J268</f>
        <v>0</v>
      </c>
      <c r="K72" s="144"/>
      <c r="L72" s="148"/>
    </row>
    <row r="73" spans="1:31" s="9" customFormat="1" ht="24.95" customHeight="1">
      <c r="B73" s="143"/>
      <c r="C73" s="144"/>
      <c r="D73" s="145" t="s">
        <v>1290</v>
      </c>
      <c r="E73" s="146"/>
      <c r="F73" s="146"/>
      <c r="G73" s="146"/>
      <c r="H73" s="146"/>
      <c r="I73" s="146"/>
      <c r="J73" s="147">
        <f>J315</f>
        <v>0</v>
      </c>
      <c r="K73" s="144"/>
      <c r="L73" s="148"/>
    </row>
    <row r="74" spans="1:31" s="9" customFormat="1" ht="24.95" customHeight="1">
      <c r="B74" s="143"/>
      <c r="C74" s="144"/>
      <c r="D74" s="145" t="s">
        <v>1291</v>
      </c>
      <c r="E74" s="146"/>
      <c r="F74" s="146"/>
      <c r="G74" s="146"/>
      <c r="H74" s="146"/>
      <c r="I74" s="146"/>
      <c r="J74" s="147">
        <f>J324</f>
        <v>0</v>
      </c>
      <c r="K74" s="144"/>
      <c r="L74" s="148"/>
    </row>
    <row r="75" spans="1:31" s="9" customFormat="1" ht="24.95" customHeight="1">
      <c r="B75" s="143"/>
      <c r="C75" s="144"/>
      <c r="D75" s="145" t="s">
        <v>1292</v>
      </c>
      <c r="E75" s="146"/>
      <c r="F75" s="146"/>
      <c r="G75" s="146"/>
      <c r="H75" s="146"/>
      <c r="I75" s="146"/>
      <c r="J75" s="147">
        <f>J356</f>
        <v>0</v>
      </c>
      <c r="K75" s="144"/>
      <c r="L75" s="148"/>
    </row>
    <row r="76" spans="1:31" s="9" customFormat="1" ht="24.95" customHeight="1">
      <c r="B76" s="143"/>
      <c r="C76" s="144"/>
      <c r="D76" s="145" t="s">
        <v>1293</v>
      </c>
      <c r="E76" s="146"/>
      <c r="F76" s="146"/>
      <c r="G76" s="146"/>
      <c r="H76" s="146"/>
      <c r="I76" s="146"/>
      <c r="J76" s="147">
        <f>J366</f>
        <v>0</v>
      </c>
      <c r="K76" s="144"/>
      <c r="L76" s="148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366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6.25" customHeight="1">
      <c r="A86" s="36"/>
      <c r="B86" s="37"/>
      <c r="C86" s="38"/>
      <c r="D86" s="38"/>
      <c r="E86" s="408" t="str">
        <f>E7</f>
        <v>Nová vstupní a vjezdová zóna v západní části výstaviště včetně nového odpadového hospodářství</v>
      </c>
      <c r="F86" s="409"/>
      <c r="G86" s="409"/>
      <c r="H86" s="409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324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08" t="s">
        <v>3002</v>
      </c>
      <c r="F88" s="407"/>
      <c r="G88" s="407"/>
      <c r="H88" s="40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330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89" t="str">
        <f>E11</f>
        <v>D 104.05 - Zdravotní instalace</v>
      </c>
      <c r="F90" s="407"/>
      <c r="G90" s="407"/>
      <c r="H90" s="407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F14</f>
        <v xml:space="preserve"> </v>
      </c>
      <c r="G92" s="38"/>
      <c r="H92" s="38"/>
      <c r="I92" s="31" t="s">
        <v>23</v>
      </c>
      <c r="J92" s="61" t="str">
        <f>IF(J14="","",J14)</f>
        <v>25. 3. 2021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E17</f>
        <v>Veletrhy Brno a.s.</v>
      </c>
      <c r="G94" s="38"/>
      <c r="H94" s="38"/>
      <c r="I94" s="31" t="s">
        <v>33</v>
      </c>
      <c r="J94" s="34" t="str">
        <f>E23</f>
        <v>AiD team a.s.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31</v>
      </c>
      <c r="D95" s="38"/>
      <c r="E95" s="38"/>
      <c r="F95" s="29" t="str">
        <f>IF(E20="","",E20)</f>
        <v>Vyplň údaj</v>
      </c>
      <c r="G95" s="38"/>
      <c r="H95" s="38"/>
      <c r="I95" s="31" t="s">
        <v>38</v>
      </c>
      <c r="J95" s="34" t="str">
        <f>E26</f>
        <v xml:space="preserve"> 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4"/>
      <c r="B97" s="155"/>
      <c r="C97" s="156" t="s">
        <v>367</v>
      </c>
      <c r="D97" s="157" t="s">
        <v>61</v>
      </c>
      <c r="E97" s="157" t="s">
        <v>57</v>
      </c>
      <c r="F97" s="157" t="s">
        <v>58</v>
      </c>
      <c r="G97" s="157" t="s">
        <v>368</v>
      </c>
      <c r="H97" s="157" t="s">
        <v>369</v>
      </c>
      <c r="I97" s="157" t="s">
        <v>370</v>
      </c>
      <c r="J97" s="157" t="s">
        <v>347</v>
      </c>
      <c r="K97" s="158" t="s">
        <v>371</v>
      </c>
      <c r="L97" s="159"/>
      <c r="M97" s="70" t="s">
        <v>19</v>
      </c>
      <c r="N97" s="71" t="s">
        <v>46</v>
      </c>
      <c r="O97" s="71" t="s">
        <v>372</v>
      </c>
      <c r="P97" s="71" t="s">
        <v>373</v>
      </c>
      <c r="Q97" s="71" t="s">
        <v>374</v>
      </c>
      <c r="R97" s="71" t="s">
        <v>375</v>
      </c>
      <c r="S97" s="71" t="s">
        <v>376</v>
      </c>
      <c r="T97" s="72" t="s">
        <v>377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6"/>
      <c r="B98" s="37"/>
      <c r="C98" s="77" t="s">
        <v>378</v>
      </c>
      <c r="D98" s="38"/>
      <c r="E98" s="38"/>
      <c r="F98" s="38"/>
      <c r="G98" s="38"/>
      <c r="H98" s="38"/>
      <c r="I98" s="38"/>
      <c r="J98" s="160">
        <f>BK98</f>
        <v>0</v>
      </c>
      <c r="K98" s="38"/>
      <c r="L98" s="41"/>
      <c r="M98" s="73"/>
      <c r="N98" s="161"/>
      <c r="O98" s="74"/>
      <c r="P98" s="162">
        <f>P99+P157+P160+P170+P177+P193+P196+P233+P268+P315+P324+P356+P366</f>
        <v>0</v>
      </c>
      <c r="Q98" s="74"/>
      <c r="R98" s="162">
        <f>R99+R157+R160+R170+R177+R193+R196+R233+R268+R315+R324+R356+R366</f>
        <v>0</v>
      </c>
      <c r="S98" s="74"/>
      <c r="T98" s="163">
        <f>T99+T157+T160+T170+T177+T193+T196+T233+T268+T315+T324+T356+T366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75</v>
      </c>
      <c r="AU98" s="19" t="s">
        <v>348</v>
      </c>
      <c r="BK98" s="164">
        <f>BK99+BK157+BK160+BK170+BK177+BK193+BK196+BK233+BK268+BK315+BK324+BK356+BK366</f>
        <v>0</v>
      </c>
    </row>
    <row r="99" spans="1:65" s="12" customFormat="1" ht="25.9" customHeight="1">
      <c r="B99" s="165"/>
      <c r="C99" s="166"/>
      <c r="D99" s="167" t="s">
        <v>75</v>
      </c>
      <c r="E99" s="168" t="s">
        <v>83</v>
      </c>
      <c r="F99" s="168" t="s">
        <v>997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SUM(P100:P156)</f>
        <v>0</v>
      </c>
      <c r="Q99" s="173"/>
      <c r="R99" s="174">
        <f>SUM(R100:R156)</f>
        <v>0</v>
      </c>
      <c r="S99" s="173"/>
      <c r="T99" s="175">
        <f>SUM(T100:T156)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SUM(BK100:BK156)</f>
        <v>0</v>
      </c>
    </row>
    <row r="100" spans="1:65" s="2" customFormat="1" ht="24.2" customHeight="1">
      <c r="A100" s="36"/>
      <c r="B100" s="37"/>
      <c r="C100" s="181" t="s">
        <v>83</v>
      </c>
      <c r="D100" s="181" t="s">
        <v>384</v>
      </c>
      <c r="E100" s="182" t="s">
        <v>3219</v>
      </c>
      <c r="F100" s="183" t="s">
        <v>3220</v>
      </c>
      <c r="G100" s="184" t="s">
        <v>1766</v>
      </c>
      <c r="H100" s="185">
        <v>168</v>
      </c>
      <c r="I100" s="186"/>
      <c r="J100" s="187">
        <f>ROUND(I100*H100,2)</f>
        <v>0</v>
      </c>
      <c r="K100" s="183" t="s">
        <v>3221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85</v>
      </c>
    </row>
    <row r="101" spans="1:65" s="2" customFormat="1" ht="39">
      <c r="A101" s="36"/>
      <c r="B101" s="37"/>
      <c r="C101" s="38"/>
      <c r="D101" s="196" t="s">
        <v>1198</v>
      </c>
      <c r="E101" s="38"/>
      <c r="F101" s="253" t="s">
        <v>3222</v>
      </c>
      <c r="G101" s="38"/>
      <c r="H101" s="38"/>
      <c r="I101" s="254"/>
      <c r="J101" s="38"/>
      <c r="K101" s="38"/>
      <c r="L101" s="41"/>
      <c r="M101" s="255"/>
      <c r="N101" s="256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1198</v>
      </c>
      <c r="AU101" s="19" t="s">
        <v>83</v>
      </c>
    </row>
    <row r="102" spans="1:65" s="2" customFormat="1" ht="37.9" customHeight="1">
      <c r="A102" s="36"/>
      <c r="B102" s="37"/>
      <c r="C102" s="181" t="s">
        <v>85</v>
      </c>
      <c r="D102" s="181" t="s">
        <v>384</v>
      </c>
      <c r="E102" s="182" t="s">
        <v>3223</v>
      </c>
      <c r="F102" s="183" t="s">
        <v>3224</v>
      </c>
      <c r="G102" s="184" t="s">
        <v>3225</v>
      </c>
      <c r="H102" s="185">
        <v>7</v>
      </c>
      <c r="I102" s="186"/>
      <c r="J102" s="187">
        <f>ROUND(I102*H102,2)</f>
        <v>0</v>
      </c>
      <c r="K102" s="183" t="s">
        <v>3221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389</v>
      </c>
    </row>
    <row r="103" spans="1:65" s="2" customFormat="1" ht="48.75">
      <c r="A103" s="36"/>
      <c r="B103" s="37"/>
      <c r="C103" s="38"/>
      <c r="D103" s="196" t="s">
        <v>1198</v>
      </c>
      <c r="E103" s="38"/>
      <c r="F103" s="253" t="s">
        <v>3226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83</v>
      </c>
    </row>
    <row r="104" spans="1:65" s="2" customFormat="1" ht="24.2" customHeight="1">
      <c r="A104" s="36"/>
      <c r="B104" s="37"/>
      <c r="C104" s="181" t="s">
        <v>398</v>
      </c>
      <c r="D104" s="181" t="s">
        <v>384</v>
      </c>
      <c r="E104" s="182" t="s">
        <v>3227</v>
      </c>
      <c r="F104" s="183" t="s">
        <v>3228</v>
      </c>
      <c r="G104" s="184" t="s">
        <v>387</v>
      </c>
      <c r="H104" s="185">
        <v>121.285</v>
      </c>
      <c r="I104" s="186"/>
      <c r="J104" s="187">
        <f>ROUND(I104*H104,2)</f>
        <v>0</v>
      </c>
      <c r="K104" s="183" t="s">
        <v>3221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382</v>
      </c>
    </row>
    <row r="105" spans="1:65" s="2" customFormat="1" ht="58.5">
      <c r="A105" s="36"/>
      <c r="B105" s="37"/>
      <c r="C105" s="38"/>
      <c r="D105" s="196" t="s">
        <v>1198</v>
      </c>
      <c r="E105" s="38"/>
      <c r="F105" s="253" t="s">
        <v>1298</v>
      </c>
      <c r="G105" s="38"/>
      <c r="H105" s="38"/>
      <c r="I105" s="254"/>
      <c r="J105" s="38"/>
      <c r="K105" s="38"/>
      <c r="L105" s="41"/>
      <c r="M105" s="255"/>
      <c r="N105" s="256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1198</v>
      </c>
      <c r="AU105" s="19" t="s">
        <v>83</v>
      </c>
    </row>
    <row r="106" spans="1:65" s="2" customFormat="1" ht="24.2" customHeight="1">
      <c r="A106" s="36"/>
      <c r="B106" s="37"/>
      <c r="C106" s="181" t="s">
        <v>389</v>
      </c>
      <c r="D106" s="181" t="s">
        <v>384</v>
      </c>
      <c r="E106" s="182" t="s">
        <v>1299</v>
      </c>
      <c r="F106" s="183" t="s">
        <v>1300</v>
      </c>
      <c r="G106" s="184" t="s">
        <v>387</v>
      </c>
      <c r="H106" s="185">
        <v>200.9</v>
      </c>
      <c r="I106" s="186"/>
      <c r="J106" s="187">
        <f>ROUND(I106*H106,2)</f>
        <v>0</v>
      </c>
      <c r="K106" s="183" t="s">
        <v>3221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428</v>
      </c>
    </row>
    <row r="107" spans="1:65" s="2" customFormat="1" ht="58.5">
      <c r="A107" s="36"/>
      <c r="B107" s="37"/>
      <c r="C107" s="38"/>
      <c r="D107" s="196" t="s">
        <v>1198</v>
      </c>
      <c r="E107" s="38"/>
      <c r="F107" s="253" t="s">
        <v>1298</v>
      </c>
      <c r="G107" s="38"/>
      <c r="H107" s="38"/>
      <c r="I107" s="254"/>
      <c r="J107" s="38"/>
      <c r="K107" s="38"/>
      <c r="L107" s="41"/>
      <c r="M107" s="255"/>
      <c r="N107" s="25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1198</v>
      </c>
      <c r="AU107" s="19" t="s">
        <v>83</v>
      </c>
    </row>
    <row r="108" spans="1:65" s="2" customFormat="1" ht="24.2" customHeight="1">
      <c r="A108" s="36"/>
      <c r="B108" s="37"/>
      <c r="C108" s="181" t="s">
        <v>408</v>
      </c>
      <c r="D108" s="181" t="s">
        <v>384</v>
      </c>
      <c r="E108" s="182" t="s">
        <v>1301</v>
      </c>
      <c r="F108" s="183" t="s">
        <v>1302</v>
      </c>
      <c r="G108" s="184" t="s">
        <v>387</v>
      </c>
      <c r="H108" s="185">
        <v>27.128</v>
      </c>
      <c r="I108" s="186"/>
      <c r="J108" s="187">
        <f>ROUND(I108*H108,2)</f>
        <v>0</v>
      </c>
      <c r="K108" s="183" t="s">
        <v>3221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437</v>
      </c>
    </row>
    <row r="109" spans="1:65" s="2" customFormat="1" ht="58.5">
      <c r="A109" s="36"/>
      <c r="B109" s="37"/>
      <c r="C109" s="38"/>
      <c r="D109" s="196" t="s">
        <v>1198</v>
      </c>
      <c r="E109" s="38"/>
      <c r="F109" s="253" t="s">
        <v>1303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3229</v>
      </c>
      <c r="G110" s="206"/>
      <c r="H110" s="209">
        <v>4.1159999999999997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3230</v>
      </c>
      <c r="G111" s="206"/>
      <c r="H111" s="209">
        <v>1.008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83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3231</v>
      </c>
      <c r="G112" s="206"/>
      <c r="H112" s="209">
        <v>3.6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3232</v>
      </c>
      <c r="G113" s="206"/>
      <c r="H113" s="209">
        <v>2.6240000000000001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3233</v>
      </c>
      <c r="G114" s="206"/>
      <c r="H114" s="209">
        <v>9.9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83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3234</v>
      </c>
      <c r="G115" s="206"/>
      <c r="H115" s="209">
        <v>5.88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83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5" customFormat="1">
      <c r="B116" s="216"/>
      <c r="C116" s="217"/>
      <c r="D116" s="196" t="s">
        <v>391</v>
      </c>
      <c r="E116" s="218" t="s">
        <v>19</v>
      </c>
      <c r="F116" s="219" t="s">
        <v>394</v>
      </c>
      <c r="G116" s="217"/>
      <c r="H116" s="220">
        <v>27.128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391</v>
      </c>
      <c r="AU116" s="226" t="s">
        <v>83</v>
      </c>
      <c r="AV116" s="15" t="s">
        <v>389</v>
      </c>
      <c r="AW116" s="15" t="s">
        <v>37</v>
      </c>
      <c r="AX116" s="15" t="s">
        <v>83</v>
      </c>
      <c r="AY116" s="226" t="s">
        <v>381</v>
      </c>
    </row>
    <row r="117" spans="1:65" s="2" customFormat="1" ht="24.2" customHeight="1">
      <c r="A117" s="36"/>
      <c r="B117" s="37"/>
      <c r="C117" s="181" t="s">
        <v>382</v>
      </c>
      <c r="D117" s="181" t="s">
        <v>384</v>
      </c>
      <c r="E117" s="182" t="s">
        <v>1307</v>
      </c>
      <c r="F117" s="183" t="s">
        <v>1308</v>
      </c>
      <c r="G117" s="184" t="s">
        <v>387</v>
      </c>
      <c r="H117" s="185">
        <v>13.564</v>
      </c>
      <c r="I117" s="186"/>
      <c r="J117" s="187">
        <f>ROUND(I117*H117,2)</f>
        <v>0</v>
      </c>
      <c r="K117" s="183" t="s">
        <v>3221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451</v>
      </c>
    </row>
    <row r="118" spans="1:65" s="2" customFormat="1" ht="58.5">
      <c r="A118" s="36"/>
      <c r="B118" s="37"/>
      <c r="C118" s="38"/>
      <c r="D118" s="196" t="s">
        <v>1198</v>
      </c>
      <c r="E118" s="38"/>
      <c r="F118" s="253" t="s">
        <v>1303</v>
      </c>
      <c r="G118" s="38"/>
      <c r="H118" s="38"/>
      <c r="I118" s="254"/>
      <c r="J118" s="38"/>
      <c r="K118" s="38"/>
      <c r="L118" s="41"/>
      <c r="M118" s="255"/>
      <c r="N118" s="25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1198</v>
      </c>
      <c r="AU118" s="19" t="s">
        <v>83</v>
      </c>
    </row>
    <row r="119" spans="1:65" s="2" customFormat="1" ht="16.5" customHeight="1">
      <c r="A119" s="36"/>
      <c r="B119" s="37"/>
      <c r="C119" s="181" t="s">
        <v>419</v>
      </c>
      <c r="D119" s="181" t="s">
        <v>384</v>
      </c>
      <c r="E119" s="182" t="s">
        <v>1309</v>
      </c>
      <c r="F119" s="183" t="s">
        <v>1310</v>
      </c>
      <c r="G119" s="184" t="s">
        <v>387</v>
      </c>
      <c r="H119" s="185">
        <v>12.15</v>
      </c>
      <c r="I119" s="186"/>
      <c r="J119" s="187">
        <f>ROUND(I119*H119,2)</f>
        <v>0</v>
      </c>
      <c r="K119" s="183" t="s">
        <v>3221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464</v>
      </c>
    </row>
    <row r="120" spans="1:65" s="2" customFormat="1" ht="58.5">
      <c r="A120" s="36"/>
      <c r="B120" s="37"/>
      <c r="C120" s="38"/>
      <c r="D120" s="196" t="s">
        <v>1198</v>
      </c>
      <c r="E120" s="38"/>
      <c r="F120" s="253" t="s">
        <v>1311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83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3235</v>
      </c>
      <c r="G121" s="206"/>
      <c r="H121" s="209">
        <v>6.75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83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2595</v>
      </c>
      <c r="G122" s="206"/>
      <c r="H122" s="209">
        <v>3.6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3236</v>
      </c>
      <c r="G123" s="206"/>
      <c r="H123" s="209">
        <v>1.8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12.15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83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24.2" customHeight="1">
      <c r="A125" s="36"/>
      <c r="B125" s="37"/>
      <c r="C125" s="181" t="s">
        <v>428</v>
      </c>
      <c r="D125" s="181" t="s">
        <v>384</v>
      </c>
      <c r="E125" s="182" t="s">
        <v>1331</v>
      </c>
      <c r="F125" s="183" t="s">
        <v>3237</v>
      </c>
      <c r="G125" s="184" t="s">
        <v>387</v>
      </c>
      <c r="H125" s="185">
        <v>6.0750000000000002</v>
      </c>
      <c r="I125" s="186"/>
      <c r="J125" s="187">
        <f>ROUND(I125*H125,2)</f>
        <v>0</v>
      </c>
      <c r="K125" s="183" t="s">
        <v>3221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454</v>
      </c>
    </row>
    <row r="126" spans="1:65" s="2" customFormat="1" ht="58.5">
      <c r="A126" s="36"/>
      <c r="B126" s="37"/>
      <c r="C126" s="38"/>
      <c r="D126" s="196" t="s">
        <v>1198</v>
      </c>
      <c r="E126" s="38"/>
      <c r="F126" s="253" t="s">
        <v>1311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83</v>
      </c>
    </row>
    <row r="127" spans="1:65" s="2" customFormat="1" ht="24.2" customHeight="1">
      <c r="A127" s="36"/>
      <c r="B127" s="37"/>
      <c r="C127" s="181" t="s">
        <v>426</v>
      </c>
      <c r="D127" s="181" t="s">
        <v>384</v>
      </c>
      <c r="E127" s="182" t="s">
        <v>1315</v>
      </c>
      <c r="F127" s="183" t="s">
        <v>1316</v>
      </c>
      <c r="G127" s="184" t="s">
        <v>411</v>
      </c>
      <c r="H127" s="185">
        <v>9.8000000000000007</v>
      </c>
      <c r="I127" s="186"/>
      <c r="J127" s="187">
        <f>ROUND(I127*H127,2)</f>
        <v>0</v>
      </c>
      <c r="K127" s="183" t="s">
        <v>3221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486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1317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3238</v>
      </c>
      <c r="G129" s="206"/>
      <c r="H129" s="209">
        <v>9.8000000000000007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83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5" customFormat="1">
      <c r="B130" s="216"/>
      <c r="C130" s="217"/>
      <c r="D130" s="196" t="s">
        <v>391</v>
      </c>
      <c r="E130" s="218" t="s">
        <v>19</v>
      </c>
      <c r="F130" s="219" t="s">
        <v>394</v>
      </c>
      <c r="G130" s="217"/>
      <c r="H130" s="220">
        <v>9.8000000000000007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391</v>
      </c>
      <c r="AU130" s="226" t="s">
        <v>83</v>
      </c>
      <c r="AV130" s="15" t="s">
        <v>389</v>
      </c>
      <c r="AW130" s="15" t="s">
        <v>37</v>
      </c>
      <c r="AX130" s="15" t="s">
        <v>83</v>
      </c>
      <c r="AY130" s="226" t="s">
        <v>381</v>
      </c>
    </row>
    <row r="131" spans="1:65" s="2" customFormat="1" ht="24.2" customHeight="1">
      <c r="A131" s="36"/>
      <c r="B131" s="37"/>
      <c r="C131" s="181" t="s">
        <v>437</v>
      </c>
      <c r="D131" s="181" t="s">
        <v>384</v>
      </c>
      <c r="E131" s="182" t="s">
        <v>1320</v>
      </c>
      <c r="F131" s="183" t="s">
        <v>1321</v>
      </c>
      <c r="G131" s="184" t="s">
        <v>411</v>
      </c>
      <c r="H131" s="185">
        <v>9.8000000000000007</v>
      </c>
      <c r="I131" s="186"/>
      <c r="J131" s="187">
        <f>ROUND(I131*H131,2)</f>
        <v>0</v>
      </c>
      <c r="K131" s="183" t="s">
        <v>3221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495</v>
      </c>
    </row>
    <row r="132" spans="1:65" s="2" customFormat="1" ht="29.25">
      <c r="A132" s="36"/>
      <c r="B132" s="37"/>
      <c r="C132" s="38"/>
      <c r="D132" s="196" t="s">
        <v>1198</v>
      </c>
      <c r="E132" s="38"/>
      <c r="F132" s="253" t="s">
        <v>1322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2" customFormat="1" ht="24.2" customHeight="1">
      <c r="A133" s="36"/>
      <c r="B133" s="37"/>
      <c r="C133" s="181" t="s">
        <v>443</v>
      </c>
      <c r="D133" s="181" t="s">
        <v>384</v>
      </c>
      <c r="E133" s="182" t="s">
        <v>1323</v>
      </c>
      <c r="F133" s="183" t="s">
        <v>1324</v>
      </c>
      <c r="G133" s="184" t="s">
        <v>387</v>
      </c>
      <c r="H133" s="185">
        <v>5.88</v>
      </c>
      <c r="I133" s="186"/>
      <c r="J133" s="187">
        <f>ROUND(I133*H133,2)</f>
        <v>0</v>
      </c>
      <c r="K133" s="183" t="s">
        <v>3221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505</v>
      </c>
    </row>
    <row r="134" spans="1:65" s="2" customFormat="1" ht="19.5">
      <c r="A134" s="36"/>
      <c r="B134" s="37"/>
      <c r="C134" s="38"/>
      <c r="D134" s="196" t="s">
        <v>1198</v>
      </c>
      <c r="E134" s="38"/>
      <c r="F134" s="253" t="s">
        <v>1325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83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3234</v>
      </c>
      <c r="G135" s="206"/>
      <c r="H135" s="209">
        <v>5.88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5" customFormat="1">
      <c r="B136" s="216"/>
      <c r="C136" s="217"/>
      <c r="D136" s="196" t="s">
        <v>391</v>
      </c>
      <c r="E136" s="218" t="s">
        <v>19</v>
      </c>
      <c r="F136" s="219" t="s">
        <v>394</v>
      </c>
      <c r="G136" s="217"/>
      <c r="H136" s="220">
        <v>5.88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391</v>
      </c>
      <c r="AU136" s="226" t="s">
        <v>83</v>
      </c>
      <c r="AV136" s="15" t="s">
        <v>389</v>
      </c>
      <c r="AW136" s="15" t="s">
        <v>37</v>
      </c>
      <c r="AX136" s="15" t="s">
        <v>83</v>
      </c>
      <c r="AY136" s="226" t="s">
        <v>381</v>
      </c>
    </row>
    <row r="137" spans="1:65" s="2" customFormat="1" ht="24.2" customHeight="1">
      <c r="A137" s="36"/>
      <c r="B137" s="37"/>
      <c r="C137" s="181" t="s">
        <v>451</v>
      </c>
      <c r="D137" s="181" t="s">
        <v>384</v>
      </c>
      <c r="E137" s="182" t="s">
        <v>1326</v>
      </c>
      <c r="F137" s="183" t="s">
        <v>1327</v>
      </c>
      <c r="G137" s="184" t="s">
        <v>387</v>
      </c>
      <c r="H137" s="185">
        <v>147.41499999999999</v>
      </c>
      <c r="I137" s="186"/>
      <c r="J137" s="187">
        <f>ROUND(I137*H137,2)</f>
        <v>0</v>
      </c>
      <c r="K137" s="183" t="s">
        <v>3221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516</v>
      </c>
    </row>
    <row r="138" spans="1:65" s="2" customFormat="1" ht="29.25">
      <c r="A138" s="36"/>
      <c r="B138" s="37"/>
      <c r="C138" s="38"/>
      <c r="D138" s="196" t="s">
        <v>1198</v>
      </c>
      <c r="E138" s="38"/>
      <c r="F138" s="253" t="s">
        <v>1328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83</v>
      </c>
    </row>
    <row r="139" spans="1:65" s="2" customFormat="1" ht="24.2" customHeight="1">
      <c r="A139" s="36"/>
      <c r="B139" s="37"/>
      <c r="C139" s="181" t="s">
        <v>457</v>
      </c>
      <c r="D139" s="181" t="s">
        <v>384</v>
      </c>
      <c r="E139" s="182" t="s">
        <v>3239</v>
      </c>
      <c r="F139" s="183" t="s">
        <v>3240</v>
      </c>
      <c r="G139" s="184" t="s">
        <v>387</v>
      </c>
      <c r="H139" s="185">
        <v>88.802999999999997</v>
      </c>
      <c r="I139" s="186"/>
      <c r="J139" s="187">
        <f>ROUND(I139*H139,2)</f>
        <v>0</v>
      </c>
      <c r="K139" s="183" t="s">
        <v>3221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529</v>
      </c>
    </row>
    <row r="140" spans="1:65" s="2" customFormat="1" ht="29.25">
      <c r="A140" s="36"/>
      <c r="B140" s="37"/>
      <c r="C140" s="38"/>
      <c r="D140" s="196" t="s">
        <v>1198</v>
      </c>
      <c r="E140" s="38"/>
      <c r="F140" s="253" t="s">
        <v>1333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83</v>
      </c>
    </row>
    <row r="141" spans="1:65" s="2" customFormat="1" ht="37.9" customHeight="1">
      <c r="A141" s="36"/>
      <c r="B141" s="37"/>
      <c r="C141" s="181" t="s">
        <v>464</v>
      </c>
      <c r="D141" s="181" t="s">
        <v>384</v>
      </c>
      <c r="E141" s="182" t="s">
        <v>1336</v>
      </c>
      <c r="F141" s="183" t="s">
        <v>1337</v>
      </c>
      <c r="G141" s="184" t="s">
        <v>387</v>
      </c>
      <c r="H141" s="185">
        <v>888.02800000000002</v>
      </c>
      <c r="I141" s="186"/>
      <c r="J141" s="187">
        <f>ROUND(I141*H141,2)</f>
        <v>0</v>
      </c>
      <c r="K141" s="183" t="s">
        <v>3221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540</v>
      </c>
    </row>
    <row r="142" spans="1:65" s="2" customFormat="1" ht="29.25">
      <c r="A142" s="36"/>
      <c r="B142" s="37"/>
      <c r="C142" s="38"/>
      <c r="D142" s="196" t="s">
        <v>1198</v>
      </c>
      <c r="E142" s="38"/>
      <c r="F142" s="253" t="s">
        <v>1333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2" customFormat="1" ht="33" customHeight="1">
      <c r="A143" s="36"/>
      <c r="B143" s="37"/>
      <c r="C143" s="181" t="s">
        <v>8</v>
      </c>
      <c r="D143" s="181" t="s">
        <v>384</v>
      </c>
      <c r="E143" s="182" t="s">
        <v>1339</v>
      </c>
      <c r="F143" s="183" t="s">
        <v>1340</v>
      </c>
      <c r="G143" s="184" t="s">
        <v>387</v>
      </c>
      <c r="H143" s="185">
        <v>88.802999999999997</v>
      </c>
      <c r="I143" s="186"/>
      <c r="J143" s="187">
        <f>ROUND(I143*H143,2)</f>
        <v>0</v>
      </c>
      <c r="K143" s="183" t="s">
        <v>3221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556</v>
      </c>
    </row>
    <row r="144" spans="1:65" s="2" customFormat="1" ht="33" customHeight="1">
      <c r="A144" s="36"/>
      <c r="B144" s="37"/>
      <c r="C144" s="181" t="s">
        <v>454</v>
      </c>
      <c r="D144" s="181" t="s">
        <v>384</v>
      </c>
      <c r="E144" s="182" t="s">
        <v>1341</v>
      </c>
      <c r="F144" s="183" t="s">
        <v>1342</v>
      </c>
      <c r="G144" s="184" t="s">
        <v>387</v>
      </c>
      <c r="H144" s="185">
        <v>88.802999999999997</v>
      </c>
      <c r="I144" s="186"/>
      <c r="J144" s="187">
        <f>ROUND(I144*H144,2)</f>
        <v>0</v>
      </c>
      <c r="K144" s="183" t="s">
        <v>3221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389</v>
      </c>
      <c r="BM144" s="192" t="s">
        <v>468</v>
      </c>
    </row>
    <row r="145" spans="1:65" s="2" customFormat="1" ht="24.2" customHeight="1">
      <c r="A145" s="36"/>
      <c r="B145" s="37"/>
      <c r="C145" s="181" t="s">
        <v>481</v>
      </c>
      <c r="D145" s="181" t="s">
        <v>384</v>
      </c>
      <c r="E145" s="182" t="s">
        <v>1343</v>
      </c>
      <c r="F145" s="183" t="s">
        <v>1344</v>
      </c>
      <c r="G145" s="184" t="s">
        <v>387</v>
      </c>
      <c r="H145" s="185">
        <v>71.760000000000005</v>
      </c>
      <c r="I145" s="186"/>
      <c r="J145" s="187">
        <f>ROUND(I145*H145,2)</f>
        <v>0</v>
      </c>
      <c r="K145" s="183" t="s">
        <v>3221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577</v>
      </c>
    </row>
    <row r="146" spans="1:65" s="2" customFormat="1" ht="39">
      <c r="A146" s="36"/>
      <c r="B146" s="37"/>
      <c r="C146" s="38"/>
      <c r="D146" s="196" t="s">
        <v>1198</v>
      </c>
      <c r="E146" s="38"/>
      <c r="F146" s="253" t="s">
        <v>1345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83</v>
      </c>
    </row>
    <row r="147" spans="1:65" s="2" customFormat="1" ht="24.2" customHeight="1">
      <c r="A147" s="36"/>
      <c r="B147" s="37"/>
      <c r="C147" s="181" t="s">
        <v>486</v>
      </c>
      <c r="D147" s="181" t="s">
        <v>384</v>
      </c>
      <c r="E147" s="182" t="s">
        <v>1346</v>
      </c>
      <c r="F147" s="183" t="s">
        <v>1347</v>
      </c>
      <c r="G147" s="184" t="s">
        <v>387</v>
      </c>
      <c r="H147" s="185">
        <v>14.148</v>
      </c>
      <c r="I147" s="186"/>
      <c r="J147" s="187">
        <f>ROUND(I147*H147,2)</f>
        <v>0</v>
      </c>
      <c r="K147" s="183" t="s">
        <v>3221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587</v>
      </c>
    </row>
    <row r="148" spans="1:65" s="2" customFormat="1" ht="39">
      <c r="A148" s="36"/>
      <c r="B148" s="37"/>
      <c r="C148" s="38"/>
      <c r="D148" s="196" t="s">
        <v>1198</v>
      </c>
      <c r="E148" s="38"/>
      <c r="F148" s="253" t="s">
        <v>1348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83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3241</v>
      </c>
      <c r="G149" s="206"/>
      <c r="H149" s="209">
        <v>3.2759999999999998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83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3242</v>
      </c>
      <c r="G150" s="206"/>
      <c r="H150" s="209">
        <v>0.75600000000000001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83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3243</v>
      </c>
      <c r="G151" s="206"/>
      <c r="H151" s="209">
        <v>2.7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83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3244</v>
      </c>
      <c r="G152" s="206"/>
      <c r="H152" s="209">
        <v>1.476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83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3245</v>
      </c>
      <c r="G153" s="206"/>
      <c r="H153" s="209">
        <v>4.05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83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3246</v>
      </c>
      <c r="G154" s="206"/>
      <c r="H154" s="209">
        <v>1.89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83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5" customFormat="1">
      <c r="B155" s="216"/>
      <c r="C155" s="217"/>
      <c r="D155" s="196" t="s">
        <v>391</v>
      </c>
      <c r="E155" s="218" t="s">
        <v>19</v>
      </c>
      <c r="F155" s="219" t="s">
        <v>394</v>
      </c>
      <c r="G155" s="217"/>
      <c r="H155" s="220">
        <v>14.148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391</v>
      </c>
      <c r="AU155" s="226" t="s">
        <v>83</v>
      </c>
      <c r="AV155" s="15" t="s">
        <v>389</v>
      </c>
      <c r="AW155" s="15" t="s">
        <v>37</v>
      </c>
      <c r="AX155" s="15" t="s">
        <v>83</v>
      </c>
      <c r="AY155" s="226" t="s">
        <v>381</v>
      </c>
    </row>
    <row r="156" spans="1:65" s="2" customFormat="1" ht="24.2" customHeight="1">
      <c r="A156" s="36"/>
      <c r="B156" s="37"/>
      <c r="C156" s="181" t="s">
        <v>490</v>
      </c>
      <c r="D156" s="181" t="s">
        <v>384</v>
      </c>
      <c r="E156" s="182" t="s">
        <v>1352</v>
      </c>
      <c r="F156" s="183" t="s">
        <v>3247</v>
      </c>
      <c r="G156" s="184" t="s">
        <v>387</v>
      </c>
      <c r="H156" s="185">
        <v>88.802999999999997</v>
      </c>
      <c r="I156" s="186"/>
      <c r="J156" s="187">
        <f>ROUND(I156*H156,2)</f>
        <v>0</v>
      </c>
      <c r="K156" s="183" t="s">
        <v>3221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598</v>
      </c>
    </row>
    <row r="157" spans="1:65" s="12" customFormat="1" ht="25.9" customHeight="1">
      <c r="B157" s="165"/>
      <c r="C157" s="166"/>
      <c r="D157" s="167" t="s">
        <v>75</v>
      </c>
      <c r="E157" s="168" t="s">
        <v>85</v>
      </c>
      <c r="F157" s="168" t="s">
        <v>1354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SUM(P158:P159)</f>
        <v>0</v>
      </c>
      <c r="Q157" s="173"/>
      <c r="R157" s="174">
        <f>SUM(R158:R159)</f>
        <v>0</v>
      </c>
      <c r="S157" s="173"/>
      <c r="T157" s="175">
        <f>SUM(T158:T159)</f>
        <v>0</v>
      </c>
      <c r="AR157" s="176" t="s">
        <v>83</v>
      </c>
      <c r="AT157" s="177" t="s">
        <v>75</v>
      </c>
      <c r="AU157" s="177" t="s">
        <v>76</v>
      </c>
      <c r="AY157" s="176" t="s">
        <v>381</v>
      </c>
      <c r="BK157" s="178">
        <f>SUM(BK158:BK159)</f>
        <v>0</v>
      </c>
    </row>
    <row r="158" spans="1:65" s="2" customFormat="1" ht="24.2" customHeight="1">
      <c r="A158" s="36"/>
      <c r="B158" s="37"/>
      <c r="C158" s="181" t="s">
        <v>495</v>
      </c>
      <c r="D158" s="181" t="s">
        <v>384</v>
      </c>
      <c r="E158" s="182" t="s">
        <v>1355</v>
      </c>
      <c r="F158" s="183" t="s">
        <v>1356</v>
      </c>
      <c r="G158" s="184" t="s">
        <v>387</v>
      </c>
      <c r="H158" s="185">
        <v>4.5579999999999998</v>
      </c>
      <c r="I158" s="186"/>
      <c r="J158" s="187">
        <f>ROUND(I158*H158,2)</f>
        <v>0</v>
      </c>
      <c r="K158" s="183" t="s">
        <v>3221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609</v>
      </c>
    </row>
    <row r="159" spans="1:65" s="2" customFormat="1" ht="19.5">
      <c r="A159" s="36"/>
      <c r="B159" s="37"/>
      <c r="C159" s="38"/>
      <c r="D159" s="196" t="s">
        <v>1198</v>
      </c>
      <c r="E159" s="38"/>
      <c r="F159" s="253" t="s">
        <v>1357</v>
      </c>
      <c r="G159" s="38"/>
      <c r="H159" s="38"/>
      <c r="I159" s="254"/>
      <c r="J159" s="38"/>
      <c r="K159" s="38"/>
      <c r="L159" s="41"/>
      <c r="M159" s="255"/>
      <c r="N159" s="256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1198</v>
      </c>
      <c r="AU159" s="19" t="s">
        <v>83</v>
      </c>
    </row>
    <row r="160" spans="1:65" s="12" customFormat="1" ht="25.9" customHeight="1">
      <c r="B160" s="165"/>
      <c r="C160" s="166"/>
      <c r="D160" s="167" t="s">
        <v>75</v>
      </c>
      <c r="E160" s="168" t="s">
        <v>625</v>
      </c>
      <c r="F160" s="168" t="s">
        <v>1358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SUM(P161:P169)</f>
        <v>0</v>
      </c>
      <c r="Q160" s="173"/>
      <c r="R160" s="174">
        <f>SUM(R161:R169)</f>
        <v>0</v>
      </c>
      <c r="S160" s="173"/>
      <c r="T160" s="175">
        <f>SUM(T161:T169)</f>
        <v>0</v>
      </c>
      <c r="AR160" s="176" t="s">
        <v>83</v>
      </c>
      <c r="AT160" s="177" t="s">
        <v>75</v>
      </c>
      <c r="AU160" s="177" t="s">
        <v>76</v>
      </c>
      <c r="AY160" s="176" t="s">
        <v>381</v>
      </c>
      <c r="BK160" s="178">
        <f>SUM(BK161:BK169)</f>
        <v>0</v>
      </c>
    </row>
    <row r="161" spans="1:65" s="2" customFormat="1" ht="24.2" customHeight="1">
      <c r="A161" s="36"/>
      <c r="B161" s="37"/>
      <c r="C161" s="181" t="s">
        <v>7</v>
      </c>
      <c r="D161" s="181" t="s">
        <v>384</v>
      </c>
      <c r="E161" s="182" t="s">
        <v>1359</v>
      </c>
      <c r="F161" s="183" t="s">
        <v>1360</v>
      </c>
      <c r="G161" s="184" t="s">
        <v>387</v>
      </c>
      <c r="H161" s="185">
        <v>3.2559999999999998</v>
      </c>
      <c r="I161" s="186"/>
      <c r="J161" s="187">
        <f>ROUND(I161*H161,2)</f>
        <v>0</v>
      </c>
      <c r="K161" s="183" t="s">
        <v>3221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615</v>
      </c>
    </row>
    <row r="162" spans="1:65" s="2" customFormat="1" ht="19.5">
      <c r="A162" s="36"/>
      <c r="B162" s="37"/>
      <c r="C162" s="38"/>
      <c r="D162" s="196" t="s">
        <v>1198</v>
      </c>
      <c r="E162" s="38"/>
      <c r="F162" s="253" t="s">
        <v>1361</v>
      </c>
      <c r="G162" s="38"/>
      <c r="H162" s="38"/>
      <c r="I162" s="254"/>
      <c r="J162" s="38"/>
      <c r="K162" s="38"/>
      <c r="L162" s="41"/>
      <c r="M162" s="255"/>
      <c r="N162" s="25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1198</v>
      </c>
      <c r="AU162" s="19" t="s">
        <v>83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3248</v>
      </c>
      <c r="G163" s="206"/>
      <c r="H163" s="209">
        <v>0.84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83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3249</v>
      </c>
      <c r="G164" s="206"/>
      <c r="H164" s="209">
        <v>0.16800000000000001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83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4" customFormat="1">
      <c r="B165" s="205"/>
      <c r="C165" s="206"/>
      <c r="D165" s="196" t="s">
        <v>391</v>
      </c>
      <c r="E165" s="207" t="s">
        <v>19</v>
      </c>
      <c r="F165" s="208" t="s">
        <v>3250</v>
      </c>
      <c r="G165" s="206"/>
      <c r="H165" s="209">
        <v>0.6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391</v>
      </c>
      <c r="AU165" s="215" t="s">
        <v>83</v>
      </c>
      <c r="AV165" s="14" t="s">
        <v>85</v>
      </c>
      <c r="AW165" s="14" t="s">
        <v>37</v>
      </c>
      <c r="AX165" s="14" t="s">
        <v>76</v>
      </c>
      <c r="AY165" s="215" t="s">
        <v>381</v>
      </c>
    </row>
    <row r="166" spans="1:65" s="14" customFormat="1">
      <c r="B166" s="205"/>
      <c r="C166" s="206"/>
      <c r="D166" s="196" t="s">
        <v>391</v>
      </c>
      <c r="E166" s="207" t="s">
        <v>19</v>
      </c>
      <c r="F166" s="208" t="s">
        <v>3251</v>
      </c>
      <c r="G166" s="206"/>
      <c r="H166" s="209">
        <v>0.32800000000000001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83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3252</v>
      </c>
      <c r="G167" s="206"/>
      <c r="H167" s="209">
        <v>0.9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83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3253</v>
      </c>
      <c r="G168" s="206"/>
      <c r="H168" s="209">
        <v>0.42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83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5" customFormat="1">
      <c r="B169" s="216"/>
      <c r="C169" s="217"/>
      <c r="D169" s="196" t="s">
        <v>391</v>
      </c>
      <c r="E169" s="218" t="s">
        <v>19</v>
      </c>
      <c r="F169" s="219" t="s">
        <v>394</v>
      </c>
      <c r="G169" s="217"/>
      <c r="H169" s="220">
        <v>3.2560000000000002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391</v>
      </c>
      <c r="AU169" s="226" t="s">
        <v>83</v>
      </c>
      <c r="AV169" s="15" t="s">
        <v>389</v>
      </c>
      <c r="AW169" s="15" t="s">
        <v>37</v>
      </c>
      <c r="AX169" s="15" t="s">
        <v>83</v>
      </c>
      <c r="AY169" s="226" t="s">
        <v>381</v>
      </c>
    </row>
    <row r="170" spans="1:65" s="12" customFormat="1" ht="25.9" customHeight="1">
      <c r="B170" s="165"/>
      <c r="C170" s="166"/>
      <c r="D170" s="167" t="s">
        <v>75</v>
      </c>
      <c r="E170" s="168" t="s">
        <v>813</v>
      </c>
      <c r="F170" s="168" t="s">
        <v>1365</v>
      </c>
      <c r="G170" s="166"/>
      <c r="H170" s="166"/>
      <c r="I170" s="169"/>
      <c r="J170" s="170">
        <f>BK170</f>
        <v>0</v>
      </c>
      <c r="K170" s="166"/>
      <c r="L170" s="171"/>
      <c r="M170" s="172"/>
      <c r="N170" s="173"/>
      <c r="O170" s="173"/>
      <c r="P170" s="174">
        <f>SUM(P171:P176)</f>
        <v>0</v>
      </c>
      <c r="Q170" s="173"/>
      <c r="R170" s="174">
        <f>SUM(R171:R176)</f>
        <v>0</v>
      </c>
      <c r="S170" s="173"/>
      <c r="T170" s="175">
        <f>SUM(T171:T176)</f>
        <v>0</v>
      </c>
      <c r="AR170" s="176" t="s">
        <v>83</v>
      </c>
      <c r="AT170" s="177" t="s">
        <v>75</v>
      </c>
      <c r="AU170" s="177" t="s">
        <v>76</v>
      </c>
      <c r="AY170" s="176" t="s">
        <v>381</v>
      </c>
      <c r="BK170" s="178">
        <f>SUM(BK171:BK176)</f>
        <v>0</v>
      </c>
    </row>
    <row r="171" spans="1:65" s="2" customFormat="1" ht="24.2" customHeight="1">
      <c r="A171" s="36"/>
      <c r="B171" s="37"/>
      <c r="C171" s="181" t="s">
        <v>505</v>
      </c>
      <c r="D171" s="181" t="s">
        <v>384</v>
      </c>
      <c r="E171" s="182" t="s">
        <v>1366</v>
      </c>
      <c r="F171" s="183" t="s">
        <v>2905</v>
      </c>
      <c r="G171" s="184" t="s">
        <v>422</v>
      </c>
      <c r="H171" s="185">
        <v>3</v>
      </c>
      <c r="I171" s="186"/>
      <c r="J171" s="187">
        <f>ROUND(I171*H171,2)</f>
        <v>0</v>
      </c>
      <c r="K171" s="183" t="s">
        <v>1390</v>
      </c>
      <c r="L171" s="41"/>
      <c r="M171" s="188" t="s">
        <v>19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622</v>
      </c>
    </row>
    <row r="172" spans="1:65" s="2" customFormat="1" ht="19.5">
      <c r="A172" s="36"/>
      <c r="B172" s="37"/>
      <c r="C172" s="38"/>
      <c r="D172" s="196" t="s">
        <v>1198</v>
      </c>
      <c r="E172" s="38"/>
      <c r="F172" s="253" t="s">
        <v>1369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83</v>
      </c>
    </row>
    <row r="173" spans="1:65" s="2" customFormat="1" ht="24.2" customHeight="1">
      <c r="A173" s="36"/>
      <c r="B173" s="37"/>
      <c r="C173" s="181" t="s">
        <v>510</v>
      </c>
      <c r="D173" s="181" t="s">
        <v>384</v>
      </c>
      <c r="E173" s="182" t="s">
        <v>1370</v>
      </c>
      <c r="F173" s="183" t="s">
        <v>1367</v>
      </c>
      <c r="G173" s="184" t="s">
        <v>422</v>
      </c>
      <c r="H173" s="185">
        <v>38</v>
      </c>
      <c r="I173" s="186"/>
      <c r="J173" s="187">
        <f>ROUND(I173*H173,2)</f>
        <v>0</v>
      </c>
      <c r="K173" s="183" t="s">
        <v>1390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628</v>
      </c>
    </row>
    <row r="174" spans="1:65" s="2" customFormat="1" ht="19.5">
      <c r="A174" s="36"/>
      <c r="B174" s="37"/>
      <c r="C174" s="38"/>
      <c r="D174" s="196" t="s">
        <v>1198</v>
      </c>
      <c r="E174" s="38"/>
      <c r="F174" s="253" t="s">
        <v>1369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83</v>
      </c>
    </row>
    <row r="175" spans="1:65" s="2" customFormat="1" ht="24.2" customHeight="1">
      <c r="A175" s="36"/>
      <c r="B175" s="37"/>
      <c r="C175" s="181" t="s">
        <v>516</v>
      </c>
      <c r="D175" s="181" t="s">
        <v>384</v>
      </c>
      <c r="E175" s="182" t="s">
        <v>2909</v>
      </c>
      <c r="F175" s="183" t="s">
        <v>1371</v>
      </c>
      <c r="G175" s="184" t="s">
        <v>422</v>
      </c>
      <c r="H175" s="185">
        <v>8</v>
      </c>
      <c r="I175" s="186"/>
      <c r="J175" s="187">
        <f>ROUND(I175*H175,2)</f>
        <v>0</v>
      </c>
      <c r="K175" s="183" t="s">
        <v>1390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634</v>
      </c>
    </row>
    <row r="176" spans="1:65" s="2" customFormat="1" ht="19.5">
      <c r="A176" s="36"/>
      <c r="B176" s="37"/>
      <c r="C176" s="38"/>
      <c r="D176" s="196" t="s">
        <v>1198</v>
      </c>
      <c r="E176" s="38"/>
      <c r="F176" s="253" t="s">
        <v>1369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83</v>
      </c>
    </row>
    <row r="177" spans="1:65" s="12" customFormat="1" ht="25.9" customHeight="1">
      <c r="B177" s="165"/>
      <c r="C177" s="166"/>
      <c r="D177" s="167" t="s">
        <v>75</v>
      </c>
      <c r="E177" s="168" t="s">
        <v>823</v>
      </c>
      <c r="F177" s="168" t="s">
        <v>1373</v>
      </c>
      <c r="G177" s="166"/>
      <c r="H177" s="166"/>
      <c r="I177" s="169"/>
      <c r="J177" s="170">
        <f>BK177</f>
        <v>0</v>
      </c>
      <c r="K177" s="166"/>
      <c r="L177" s="171"/>
      <c r="M177" s="172"/>
      <c r="N177" s="173"/>
      <c r="O177" s="173"/>
      <c r="P177" s="174">
        <f>SUM(P178:P192)</f>
        <v>0</v>
      </c>
      <c r="Q177" s="173"/>
      <c r="R177" s="174">
        <f>SUM(R178:R192)</f>
        <v>0</v>
      </c>
      <c r="S177" s="173"/>
      <c r="T177" s="175">
        <f>SUM(T178:T192)</f>
        <v>0</v>
      </c>
      <c r="AR177" s="176" t="s">
        <v>83</v>
      </c>
      <c r="AT177" s="177" t="s">
        <v>75</v>
      </c>
      <c r="AU177" s="177" t="s">
        <v>76</v>
      </c>
      <c r="AY177" s="176" t="s">
        <v>381</v>
      </c>
      <c r="BK177" s="178">
        <f>SUM(BK178:BK192)</f>
        <v>0</v>
      </c>
    </row>
    <row r="178" spans="1:65" s="2" customFormat="1" ht="33" customHeight="1">
      <c r="A178" s="36"/>
      <c r="B178" s="37"/>
      <c r="C178" s="181" t="s">
        <v>523</v>
      </c>
      <c r="D178" s="181" t="s">
        <v>384</v>
      </c>
      <c r="E178" s="182" t="s">
        <v>1374</v>
      </c>
      <c r="F178" s="183" t="s">
        <v>1375</v>
      </c>
      <c r="G178" s="184" t="s">
        <v>422</v>
      </c>
      <c r="H178" s="185">
        <v>39</v>
      </c>
      <c r="I178" s="186"/>
      <c r="J178" s="187">
        <f>ROUND(I178*H178,2)</f>
        <v>0</v>
      </c>
      <c r="K178" s="183" t="s">
        <v>3221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640</v>
      </c>
    </row>
    <row r="179" spans="1:65" s="2" customFormat="1" ht="19.5">
      <c r="A179" s="36"/>
      <c r="B179" s="37"/>
      <c r="C179" s="38"/>
      <c r="D179" s="196" t="s">
        <v>1198</v>
      </c>
      <c r="E179" s="38"/>
      <c r="F179" s="253" t="s">
        <v>1376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83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3254</v>
      </c>
      <c r="G180" s="206"/>
      <c r="H180" s="209">
        <v>39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83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5" customFormat="1">
      <c r="B181" s="216"/>
      <c r="C181" s="217"/>
      <c r="D181" s="196" t="s">
        <v>391</v>
      </c>
      <c r="E181" s="218" t="s">
        <v>19</v>
      </c>
      <c r="F181" s="219" t="s">
        <v>394</v>
      </c>
      <c r="G181" s="217"/>
      <c r="H181" s="220">
        <v>39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391</v>
      </c>
      <c r="AU181" s="226" t="s">
        <v>83</v>
      </c>
      <c r="AV181" s="15" t="s">
        <v>389</v>
      </c>
      <c r="AW181" s="15" t="s">
        <v>37</v>
      </c>
      <c r="AX181" s="15" t="s">
        <v>83</v>
      </c>
      <c r="AY181" s="226" t="s">
        <v>381</v>
      </c>
    </row>
    <row r="182" spans="1:65" s="2" customFormat="1" ht="33" customHeight="1">
      <c r="A182" s="36"/>
      <c r="B182" s="37"/>
      <c r="C182" s="181" t="s">
        <v>529</v>
      </c>
      <c r="D182" s="181" t="s">
        <v>384</v>
      </c>
      <c r="E182" s="182" t="s">
        <v>1377</v>
      </c>
      <c r="F182" s="183" t="s">
        <v>1378</v>
      </c>
      <c r="G182" s="184" t="s">
        <v>422</v>
      </c>
      <c r="H182" s="185">
        <v>12</v>
      </c>
      <c r="I182" s="186"/>
      <c r="J182" s="187">
        <f>ROUND(I182*H182,2)</f>
        <v>0</v>
      </c>
      <c r="K182" s="183" t="s">
        <v>3221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647</v>
      </c>
    </row>
    <row r="183" spans="1:65" s="2" customFormat="1" ht="19.5">
      <c r="A183" s="36"/>
      <c r="B183" s="37"/>
      <c r="C183" s="38"/>
      <c r="D183" s="196" t="s">
        <v>1198</v>
      </c>
      <c r="E183" s="38"/>
      <c r="F183" s="253" t="s">
        <v>1376</v>
      </c>
      <c r="G183" s="38"/>
      <c r="H183" s="38"/>
      <c r="I183" s="254"/>
      <c r="J183" s="38"/>
      <c r="K183" s="38"/>
      <c r="L183" s="41"/>
      <c r="M183" s="255"/>
      <c r="N183" s="256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1198</v>
      </c>
      <c r="AU183" s="19" t="s">
        <v>83</v>
      </c>
    </row>
    <row r="184" spans="1:65" s="2" customFormat="1" ht="37.9" customHeight="1">
      <c r="A184" s="36"/>
      <c r="B184" s="37"/>
      <c r="C184" s="181" t="s">
        <v>534</v>
      </c>
      <c r="D184" s="181" t="s">
        <v>384</v>
      </c>
      <c r="E184" s="182" t="s">
        <v>1379</v>
      </c>
      <c r="F184" s="183" t="s">
        <v>1380</v>
      </c>
      <c r="G184" s="184" t="s">
        <v>1381</v>
      </c>
      <c r="H184" s="185">
        <v>1</v>
      </c>
      <c r="I184" s="186"/>
      <c r="J184" s="187">
        <f>ROUND(I184*H184,2)</f>
        <v>0</v>
      </c>
      <c r="K184" s="183" t="s">
        <v>3221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653</v>
      </c>
    </row>
    <row r="185" spans="1:65" s="2" customFormat="1" ht="19.5">
      <c r="A185" s="36"/>
      <c r="B185" s="37"/>
      <c r="C185" s="38"/>
      <c r="D185" s="196" t="s">
        <v>1198</v>
      </c>
      <c r="E185" s="38"/>
      <c r="F185" s="253" t="s">
        <v>1376</v>
      </c>
      <c r="G185" s="38"/>
      <c r="H185" s="38"/>
      <c r="I185" s="254"/>
      <c r="J185" s="38"/>
      <c r="K185" s="38"/>
      <c r="L185" s="41"/>
      <c r="M185" s="255"/>
      <c r="N185" s="256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1198</v>
      </c>
      <c r="AU185" s="19" t="s">
        <v>83</v>
      </c>
    </row>
    <row r="186" spans="1:65" s="2" customFormat="1" ht="21.75" customHeight="1">
      <c r="A186" s="36"/>
      <c r="B186" s="37"/>
      <c r="C186" s="181" t="s">
        <v>540</v>
      </c>
      <c r="D186" s="181" t="s">
        <v>384</v>
      </c>
      <c r="E186" s="182" t="s">
        <v>1382</v>
      </c>
      <c r="F186" s="183" t="s">
        <v>1383</v>
      </c>
      <c r="G186" s="184" t="s">
        <v>431</v>
      </c>
      <c r="H186" s="185">
        <v>4</v>
      </c>
      <c r="I186" s="186"/>
      <c r="J186" s="187">
        <f>ROUND(I186*H186,2)</f>
        <v>0</v>
      </c>
      <c r="K186" s="183" t="s">
        <v>3221</v>
      </c>
      <c r="L186" s="41"/>
      <c r="M186" s="188" t="s">
        <v>19</v>
      </c>
      <c r="N186" s="189" t="s">
        <v>47</v>
      </c>
      <c r="O186" s="66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389</v>
      </c>
      <c r="AT186" s="192" t="s">
        <v>384</v>
      </c>
      <c r="AU186" s="192" t="s">
        <v>83</v>
      </c>
      <c r="AY186" s="19" t="s">
        <v>381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83</v>
      </c>
      <c r="BK186" s="193">
        <f>ROUND(I186*H186,2)</f>
        <v>0</v>
      </c>
      <c r="BL186" s="19" t="s">
        <v>389</v>
      </c>
      <c r="BM186" s="192" t="s">
        <v>659</v>
      </c>
    </row>
    <row r="187" spans="1:65" s="2" customFormat="1" ht="37.9" customHeight="1">
      <c r="A187" s="36"/>
      <c r="B187" s="37"/>
      <c r="C187" s="181" t="s">
        <v>549</v>
      </c>
      <c r="D187" s="181" t="s">
        <v>384</v>
      </c>
      <c r="E187" s="182" t="s">
        <v>2614</v>
      </c>
      <c r="F187" s="183" t="s">
        <v>2615</v>
      </c>
      <c r="G187" s="184" t="s">
        <v>431</v>
      </c>
      <c r="H187" s="185">
        <v>3</v>
      </c>
      <c r="I187" s="186"/>
      <c r="J187" s="187">
        <f>ROUND(I187*H187,2)</f>
        <v>0</v>
      </c>
      <c r="K187" s="183" t="s">
        <v>3221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667</v>
      </c>
    </row>
    <row r="188" spans="1:65" s="2" customFormat="1" ht="29.25">
      <c r="A188" s="36"/>
      <c r="B188" s="37"/>
      <c r="C188" s="38"/>
      <c r="D188" s="196" t="s">
        <v>1198</v>
      </c>
      <c r="E188" s="38"/>
      <c r="F188" s="253" t="s">
        <v>1386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1198</v>
      </c>
      <c r="AU188" s="19" t="s">
        <v>83</v>
      </c>
    </row>
    <row r="189" spans="1:65" s="2" customFormat="1" ht="37.9" customHeight="1">
      <c r="A189" s="36"/>
      <c r="B189" s="37"/>
      <c r="C189" s="181" t="s">
        <v>556</v>
      </c>
      <c r="D189" s="181" t="s">
        <v>384</v>
      </c>
      <c r="E189" s="182" t="s">
        <v>1384</v>
      </c>
      <c r="F189" s="183" t="s">
        <v>1385</v>
      </c>
      <c r="G189" s="184" t="s">
        <v>431</v>
      </c>
      <c r="H189" s="185">
        <v>1</v>
      </c>
      <c r="I189" s="186"/>
      <c r="J189" s="187">
        <f>ROUND(I189*H189,2)</f>
        <v>0</v>
      </c>
      <c r="K189" s="183" t="s">
        <v>3221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389</v>
      </c>
      <c r="BM189" s="192" t="s">
        <v>674</v>
      </c>
    </row>
    <row r="190" spans="1:65" s="2" customFormat="1" ht="29.25">
      <c r="A190" s="36"/>
      <c r="B190" s="37"/>
      <c r="C190" s="38"/>
      <c r="D190" s="196" t="s">
        <v>1198</v>
      </c>
      <c r="E190" s="38"/>
      <c r="F190" s="253" t="s">
        <v>1386</v>
      </c>
      <c r="G190" s="38"/>
      <c r="H190" s="38"/>
      <c r="I190" s="254"/>
      <c r="J190" s="38"/>
      <c r="K190" s="38"/>
      <c r="L190" s="41"/>
      <c r="M190" s="255"/>
      <c r="N190" s="256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1198</v>
      </c>
      <c r="AU190" s="19" t="s">
        <v>83</v>
      </c>
    </row>
    <row r="191" spans="1:65" s="2" customFormat="1" ht="37.9" customHeight="1">
      <c r="A191" s="36"/>
      <c r="B191" s="37"/>
      <c r="C191" s="181" t="s">
        <v>561</v>
      </c>
      <c r="D191" s="181" t="s">
        <v>384</v>
      </c>
      <c r="E191" s="182" t="s">
        <v>1389</v>
      </c>
      <c r="F191" s="183" t="s">
        <v>6475</v>
      </c>
      <c r="G191" s="184" t="s">
        <v>607</v>
      </c>
      <c r="H191" s="185">
        <v>1</v>
      </c>
      <c r="I191" s="186"/>
      <c r="J191" s="187">
        <f>ROUND(I191*H191,2)</f>
        <v>0</v>
      </c>
      <c r="K191" s="183" t="s">
        <v>1390</v>
      </c>
      <c r="L191" s="41"/>
      <c r="M191" s="188" t="s">
        <v>19</v>
      </c>
      <c r="N191" s="189" t="s">
        <v>47</v>
      </c>
      <c r="O191" s="6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682</v>
      </c>
    </row>
    <row r="192" spans="1:65" s="2" customFormat="1" ht="16.5" customHeight="1">
      <c r="A192" s="36"/>
      <c r="B192" s="37"/>
      <c r="C192" s="181" t="s">
        <v>468</v>
      </c>
      <c r="D192" s="181" t="s">
        <v>384</v>
      </c>
      <c r="E192" s="182" t="s">
        <v>1395</v>
      </c>
      <c r="F192" s="183" t="s">
        <v>1396</v>
      </c>
      <c r="G192" s="184" t="s">
        <v>607</v>
      </c>
      <c r="H192" s="185">
        <v>1</v>
      </c>
      <c r="I192" s="186"/>
      <c r="J192" s="187">
        <f>ROUND(I192*H192,2)</f>
        <v>0</v>
      </c>
      <c r="K192" s="183" t="s">
        <v>1390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389</v>
      </c>
      <c r="BM192" s="192" t="s">
        <v>690</v>
      </c>
    </row>
    <row r="193" spans="1:65" s="12" customFormat="1" ht="25.9" customHeight="1">
      <c r="B193" s="165"/>
      <c r="C193" s="166"/>
      <c r="D193" s="167" t="s">
        <v>75</v>
      </c>
      <c r="E193" s="168" t="s">
        <v>889</v>
      </c>
      <c r="F193" s="168" t="s">
        <v>1397</v>
      </c>
      <c r="G193" s="166"/>
      <c r="H193" s="166"/>
      <c r="I193" s="169"/>
      <c r="J193" s="170">
        <f>BK193</f>
        <v>0</v>
      </c>
      <c r="K193" s="166"/>
      <c r="L193" s="171"/>
      <c r="M193" s="172"/>
      <c r="N193" s="173"/>
      <c r="O193" s="173"/>
      <c r="P193" s="174">
        <f>SUM(P194:P195)</f>
        <v>0</v>
      </c>
      <c r="Q193" s="173"/>
      <c r="R193" s="174">
        <f>SUM(R194:R195)</f>
        <v>0</v>
      </c>
      <c r="S193" s="173"/>
      <c r="T193" s="175">
        <f>SUM(T194:T195)</f>
        <v>0</v>
      </c>
      <c r="AR193" s="176" t="s">
        <v>83</v>
      </c>
      <c r="AT193" s="177" t="s">
        <v>75</v>
      </c>
      <c r="AU193" s="177" t="s">
        <v>76</v>
      </c>
      <c r="AY193" s="176" t="s">
        <v>381</v>
      </c>
      <c r="BK193" s="178">
        <f>SUM(BK194:BK195)</f>
        <v>0</v>
      </c>
    </row>
    <row r="194" spans="1:65" s="2" customFormat="1" ht="24.2" customHeight="1">
      <c r="A194" s="36"/>
      <c r="B194" s="37"/>
      <c r="C194" s="181" t="s">
        <v>571</v>
      </c>
      <c r="D194" s="181" t="s">
        <v>384</v>
      </c>
      <c r="E194" s="182" t="s">
        <v>1398</v>
      </c>
      <c r="F194" s="183" t="s">
        <v>1399</v>
      </c>
      <c r="G194" s="184" t="s">
        <v>404</v>
      </c>
      <c r="H194" s="185">
        <v>30.347999999999999</v>
      </c>
      <c r="I194" s="186"/>
      <c r="J194" s="187">
        <f>ROUND(I194*H194,2)</f>
        <v>0</v>
      </c>
      <c r="K194" s="183" t="s">
        <v>3221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701</v>
      </c>
    </row>
    <row r="195" spans="1:65" s="2" customFormat="1" ht="39">
      <c r="A195" s="36"/>
      <c r="B195" s="37"/>
      <c r="C195" s="38"/>
      <c r="D195" s="196" t="s">
        <v>1198</v>
      </c>
      <c r="E195" s="38"/>
      <c r="F195" s="253" t="s">
        <v>2616</v>
      </c>
      <c r="G195" s="38"/>
      <c r="H195" s="38"/>
      <c r="I195" s="254"/>
      <c r="J195" s="38"/>
      <c r="K195" s="38"/>
      <c r="L195" s="41"/>
      <c r="M195" s="255"/>
      <c r="N195" s="256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1198</v>
      </c>
      <c r="AU195" s="19" t="s">
        <v>83</v>
      </c>
    </row>
    <row r="196" spans="1:65" s="12" customFormat="1" ht="25.9" customHeight="1">
      <c r="B196" s="165"/>
      <c r="C196" s="166"/>
      <c r="D196" s="167" t="s">
        <v>75</v>
      </c>
      <c r="E196" s="168" t="s">
        <v>1401</v>
      </c>
      <c r="F196" s="168" t="s">
        <v>1402</v>
      </c>
      <c r="G196" s="166"/>
      <c r="H196" s="166"/>
      <c r="I196" s="169"/>
      <c r="J196" s="170">
        <f>BK196</f>
        <v>0</v>
      </c>
      <c r="K196" s="166"/>
      <c r="L196" s="171"/>
      <c r="M196" s="172"/>
      <c r="N196" s="173"/>
      <c r="O196" s="173"/>
      <c r="P196" s="174">
        <f>SUM(P197:P232)</f>
        <v>0</v>
      </c>
      <c r="Q196" s="173"/>
      <c r="R196" s="174">
        <f>SUM(R197:R232)</f>
        <v>0</v>
      </c>
      <c r="S196" s="173"/>
      <c r="T196" s="175">
        <f>SUM(T197:T232)</f>
        <v>0</v>
      </c>
      <c r="AR196" s="176" t="s">
        <v>85</v>
      </c>
      <c r="AT196" s="177" t="s">
        <v>75</v>
      </c>
      <c r="AU196" s="177" t="s">
        <v>76</v>
      </c>
      <c r="AY196" s="176" t="s">
        <v>381</v>
      </c>
      <c r="BK196" s="178">
        <f>SUM(BK197:BK232)</f>
        <v>0</v>
      </c>
    </row>
    <row r="197" spans="1:65" s="2" customFormat="1" ht="24.2" customHeight="1">
      <c r="A197" s="36"/>
      <c r="B197" s="37"/>
      <c r="C197" s="181" t="s">
        <v>577</v>
      </c>
      <c r="D197" s="181" t="s">
        <v>384</v>
      </c>
      <c r="E197" s="182" t="s">
        <v>1405</v>
      </c>
      <c r="F197" s="183" t="s">
        <v>1406</v>
      </c>
      <c r="G197" s="184" t="s">
        <v>422</v>
      </c>
      <c r="H197" s="185">
        <v>20</v>
      </c>
      <c r="I197" s="186"/>
      <c r="J197" s="187">
        <f>ROUND(I197*H197,2)</f>
        <v>0</v>
      </c>
      <c r="K197" s="183" t="s">
        <v>3221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710</v>
      </c>
    </row>
    <row r="198" spans="1:65" s="2" customFormat="1" ht="29.25">
      <c r="A198" s="36"/>
      <c r="B198" s="37"/>
      <c r="C198" s="38"/>
      <c r="D198" s="196" t="s">
        <v>1198</v>
      </c>
      <c r="E198" s="38"/>
      <c r="F198" s="253" t="s">
        <v>1407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24.2" customHeight="1">
      <c r="A199" s="36"/>
      <c r="B199" s="37"/>
      <c r="C199" s="181" t="s">
        <v>582</v>
      </c>
      <c r="D199" s="181" t="s">
        <v>384</v>
      </c>
      <c r="E199" s="182" t="s">
        <v>1408</v>
      </c>
      <c r="F199" s="183" t="s">
        <v>1409</v>
      </c>
      <c r="G199" s="184" t="s">
        <v>422</v>
      </c>
      <c r="H199" s="185">
        <v>12</v>
      </c>
      <c r="I199" s="186"/>
      <c r="J199" s="187">
        <f>ROUND(I199*H199,2)</f>
        <v>0</v>
      </c>
      <c r="K199" s="183" t="s">
        <v>3221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454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454</v>
      </c>
      <c r="BM199" s="192" t="s">
        <v>722</v>
      </c>
    </row>
    <row r="200" spans="1:65" s="2" customFormat="1" ht="29.25">
      <c r="A200" s="36"/>
      <c r="B200" s="37"/>
      <c r="C200" s="38"/>
      <c r="D200" s="196" t="s">
        <v>1198</v>
      </c>
      <c r="E200" s="38"/>
      <c r="F200" s="253" t="s">
        <v>1407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1198</v>
      </c>
      <c r="AU200" s="19" t="s">
        <v>83</v>
      </c>
    </row>
    <row r="201" spans="1:65" s="2" customFormat="1" ht="24.2" customHeight="1">
      <c r="A201" s="36"/>
      <c r="B201" s="37"/>
      <c r="C201" s="181" t="s">
        <v>587</v>
      </c>
      <c r="D201" s="181" t="s">
        <v>384</v>
      </c>
      <c r="E201" s="182" t="s">
        <v>1410</v>
      </c>
      <c r="F201" s="183" t="s">
        <v>1411</v>
      </c>
      <c r="G201" s="184" t="s">
        <v>422</v>
      </c>
      <c r="H201" s="185">
        <v>1</v>
      </c>
      <c r="I201" s="186"/>
      <c r="J201" s="187">
        <f>ROUND(I201*H201,2)</f>
        <v>0</v>
      </c>
      <c r="K201" s="183" t="s">
        <v>3221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730</v>
      </c>
    </row>
    <row r="202" spans="1:65" s="2" customFormat="1" ht="29.25">
      <c r="A202" s="36"/>
      <c r="B202" s="37"/>
      <c r="C202" s="38"/>
      <c r="D202" s="196" t="s">
        <v>1198</v>
      </c>
      <c r="E202" s="38"/>
      <c r="F202" s="253" t="s">
        <v>1407</v>
      </c>
      <c r="G202" s="38"/>
      <c r="H202" s="38"/>
      <c r="I202" s="254"/>
      <c r="J202" s="38"/>
      <c r="K202" s="38"/>
      <c r="L202" s="41"/>
      <c r="M202" s="255"/>
      <c r="N202" s="25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1198</v>
      </c>
      <c r="AU202" s="19" t="s">
        <v>83</v>
      </c>
    </row>
    <row r="203" spans="1:65" s="2" customFormat="1" ht="24.2" customHeight="1">
      <c r="A203" s="36"/>
      <c r="B203" s="37"/>
      <c r="C203" s="181" t="s">
        <v>593</v>
      </c>
      <c r="D203" s="181" t="s">
        <v>384</v>
      </c>
      <c r="E203" s="182" t="s">
        <v>1412</v>
      </c>
      <c r="F203" s="183" t="s">
        <v>1413</v>
      </c>
      <c r="G203" s="184" t="s">
        <v>422</v>
      </c>
      <c r="H203" s="185">
        <v>6</v>
      </c>
      <c r="I203" s="186"/>
      <c r="J203" s="187">
        <f>ROUND(I203*H203,2)</f>
        <v>0</v>
      </c>
      <c r="K203" s="183" t="s">
        <v>3221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740</v>
      </c>
    </row>
    <row r="204" spans="1:65" s="2" customFormat="1" ht="29.25">
      <c r="A204" s="36"/>
      <c r="B204" s="37"/>
      <c r="C204" s="38"/>
      <c r="D204" s="196" t="s">
        <v>1198</v>
      </c>
      <c r="E204" s="38"/>
      <c r="F204" s="253" t="s">
        <v>1407</v>
      </c>
      <c r="G204" s="38"/>
      <c r="H204" s="38"/>
      <c r="I204" s="254"/>
      <c r="J204" s="38"/>
      <c r="K204" s="38"/>
      <c r="L204" s="41"/>
      <c r="M204" s="255"/>
      <c r="N204" s="256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1198</v>
      </c>
      <c r="AU204" s="19" t="s">
        <v>83</v>
      </c>
    </row>
    <row r="205" spans="1:65" s="2" customFormat="1" ht="24.2" customHeight="1">
      <c r="A205" s="36"/>
      <c r="B205" s="37"/>
      <c r="C205" s="181" t="s">
        <v>598</v>
      </c>
      <c r="D205" s="181" t="s">
        <v>384</v>
      </c>
      <c r="E205" s="182" t="s">
        <v>1417</v>
      </c>
      <c r="F205" s="183" t="s">
        <v>1418</v>
      </c>
      <c r="G205" s="184" t="s">
        <v>422</v>
      </c>
      <c r="H205" s="185">
        <v>28</v>
      </c>
      <c r="I205" s="186"/>
      <c r="J205" s="187">
        <f>ROUND(I205*H205,2)</f>
        <v>0</v>
      </c>
      <c r="K205" s="183" t="s">
        <v>3221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751</v>
      </c>
    </row>
    <row r="206" spans="1:65" s="2" customFormat="1" ht="48.75">
      <c r="A206" s="36"/>
      <c r="B206" s="37"/>
      <c r="C206" s="38"/>
      <c r="D206" s="196" t="s">
        <v>1198</v>
      </c>
      <c r="E206" s="38"/>
      <c r="F206" s="253" t="s">
        <v>1416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1198</v>
      </c>
      <c r="AU206" s="19" t="s">
        <v>83</v>
      </c>
    </row>
    <row r="207" spans="1:65" s="2" customFormat="1" ht="33" customHeight="1">
      <c r="A207" s="36"/>
      <c r="B207" s="37"/>
      <c r="C207" s="181" t="s">
        <v>604</v>
      </c>
      <c r="D207" s="181" t="s">
        <v>384</v>
      </c>
      <c r="E207" s="182" t="s">
        <v>2912</v>
      </c>
      <c r="F207" s="183" t="s">
        <v>2913</v>
      </c>
      <c r="G207" s="184" t="s">
        <v>422</v>
      </c>
      <c r="H207" s="185">
        <v>34</v>
      </c>
      <c r="I207" s="186"/>
      <c r="J207" s="187">
        <f>ROUND(I207*H207,2)</f>
        <v>0</v>
      </c>
      <c r="K207" s="183" t="s">
        <v>3221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762</v>
      </c>
    </row>
    <row r="208" spans="1:65" s="2" customFormat="1" ht="29.25">
      <c r="A208" s="36"/>
      <c r="B208" s="37"/>
      <c r="C208" s="38"/>
      <c r="D208" s="196" t="s">
        <v>1198</v>
      </c>
      <c r="E208" s="38"/>
      <c r="F208" s="253" t="s">
        <v>1407</v>
      </c>
      <c r="G208" s="38"/>
      <c r="H208" s="38"/>
      <c r="I208" s="254"/>
      <c r="J208" s="38"/>
      <c r="K208" s="38"/>
      <c r="L208" s="41"/>
      <c r="M208" s="255"/>
      <c r="N208" s="256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1198</v>
      </c>
      <c r="AU208" s="19" t="s">
        <v>83</v>
      </c>
    </row>
    <row r="209" spans="1:65" s="2" customFormat="1" ht="33" customHeight="1">
      <c r="A209" s="36"/>
      <c r="B209" s="37"/>
      <c r="C209" s="181" t="s">
        <v>609</v>
      </c>
      <c r="D209" s="181" t="s">
        <v>384</v>
      </c>
      <c r="E209" s="182" t="s">
        <v>2914</v>
      </c>
      <c r="F209" s="183" t="s">
        <v>2915</v>
      </c>
      <c r="G209" s="184" t="s">
        <v>422</v>
      </c>
      <c r="H209" s="185">
        <v>29</v>
      </c>
      <c r="I209" s="186"/>
      <c r="J209" s="187">
        <f>ROUND(I209*H209,2)</f>
        <v>0</v>
      </c>
      <c r="K209" s="183" t="s">
        <v>3221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454</v>
      </c>
      <c r="BM209" s="192" t="s">
        <v>773</v>
      </c>
    </row>
    <row r="210" spans="1:65" s="2" customFormat="1" ht="29.25">
      <c r="A210" s="36"/>
      <c r="B210" s="37"/>
      <c r="C210" s="38"/>
      <c r="D210" s="196" t="s">
        <v>1198</v>
      </c>
      <c r="E210" s="38"/>
      <c r="F210" s="253" t="s">
        <v>1407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2" customFormat="1" ht="24.2" customHeight="1">
      <c r="A211" s="36"/>
      <c r="B211" s="37"/>
      <c r="C211" s="181" t="s">
        <v>612</v>
      </c>
      <c r="D211" s="181" t="s">
        <v>384</v>
      </c>
      <c r="E211" s="182" t="s">
        <v>1421</v>
      </c>
      <c r="F211" s="183" t="s">
        <v>1422</v>
      </c>
      <c r="G211" s="184" t="s">
        <v>431</v>
      </c>
      <c r="H211" s="185">
        <v>8</v>
      </c>
      <c r="I211" s="186"/>
      <c r="J211" s="187">
        <f>ROUND(I211*H211,2)</f>
        <v>0</v>
      </c>
      <c r="K211" s="183" t="s">
        <v>3221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454</v>
      </c>
      <c r="BM211" s="192" t="s">
        <v>786</v>
      </c>
    </row>
    <row r="212" spans="1:65" s="2" customFormat="1" ht="19.5">
      <c r="A212" s="36"/>
      <c r="B212" s="37"/>
      <c r="C212" s="38"/>
      <c r="D212" s="196" t="s">
        <v>1198</v>
      </c>
      <c r="E212" s="38"/>
      <c r="F212" s="253" t="s">
        <v>1423</v>
      </c>
      <c r="G212" s="38"/>
      <c r="H212" s="38"/>
      <c r="I212" s="254"/>
      <c r="J212" s="38"/>
      <c r="K212" s="38"/>
      <c r="L212" s="41"/>
      <c r="M212" s="255"/>
      <c r="N212" s="25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1198</v>
      </c>
      <c r="AU212" s="19" t="s">
        <v>83</v>
      </c>
    </row>
    <row r="213" spans="1:65" s="2" customFormat="1" ht="24.2" customHeight="1">
      <c r="A213" s="36"/>
      <c r="B213" s="37"/>
      <c r="C213" s="181" t="s">
        <v>615</v>
      </c>
      <c r="D213" s="181" t="s">
        <v>384</v>
      </c>
      <c r="E213" s="182" t="s">
        <v>1424</v>
      </c>
      <c r="F213" s="183" t="s">
        <v>1425</v>
      </c>
      <c r="G213" s="184" t="s">
        <v>431</v>
      </c>
      <c r="H213" s="185">
        <v>7</v>
      </c>
      <c r="I213" s="186"/>
      <c r="J213" s="187">
        <f>ROUND(I213*H213,2)</f>
        <v>0</v>
      </c>
      <c r="K213" s="183" t="s">
        <v>3221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83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454</v>
      </c>
      <c r="BM213" s="192" t="s">
        <v>797</v>
      </c>
    </row>
    <row r="214" spans="1:65" s="2" customFormat="1" ht="19.5">
      <c r="A214" s="36"/>
      <c r="B214" s="37"/>
      <c r="C214" s="38"/>
      <c r="D214" s="196" t="s">
        <v>1198</v>
      </c>
      <c r="E214" s="38"/>
      <c r="F214" s="253" t="s">
        <v>1423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1198</v>
      </c>
      <c r="AU214" s="19" t="s">
        <v>83</v>
      </c>
    </row>
    <row r="215" spans="1:65" s="2" customFormat="1" ht="24.2" customHeight="1">
      <c r="A215" s="36"/>
      <c r="B215" s="37"/>
      <c r="C215" s="181" t="s">
        <v>619</v>
      </c>
      <c r="D215" s="181" t="s">
        <v>384</v>
      </c>
      <c r="E215" s="182" t="s">
        <v>1426</v>
      </c>
      <c r="F215" s="183" t="s">
        <v>1427</v>
      </c>
      <c r="G215" s="184" t="s">
        <v>431</v>
      </c>
      <c r="H215" s="185">
        <v>8</v>
      </c>
      <c r="I215" s="186"/>
      <c r="J215" s="187">
        <f>ROUND(I215*H215,2)</f>
        <v>0</v>
      </c>
      <c r="K215" s="183" t="s">
        <v>3221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454</v>
      </c>
      <c r="BM215" s="192" t="s">
        <v>808</v>
      </c>
    </row>
    <row r="216" spans="1:65" s="2" customFormat="1" ht="19.5">
      <c r="A216" s="36"/>
      <c r="B216" s="37"/>
      <c r="C216" s="38"/>
      <c r="D216" s="196" t="s">
        <v>1198</v>
      </c>
      <c r="E216" s="38"/>
      <c r="F216" s="253" t="s">
        <v>1423</v>
      </c>
      <c r="G216" s="38"/>
      <c r="H216" s="38"/>
      <c r="I216" s="254"/>
      <c r="J216" s="38"/>
      <c r="K216" s="38"/>
      <c r="L216" s="41"/>
      <c r="M216" s="255"/>
      <c r="N216" s="25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1198</v>
      </c>
      <c r="AU216" s="19" t="s">
        <v>83</v>
      </c>
    </row>
    <row r="217" spans="1:65" s="2" customFormat="1" ht="49.15" customHeight="1">
      <c r="A217" s="36"/>
      <c r="B217" s="37"/>
      <c r="C217" s="181" t="s">
        <v>622</v>
      </c>
      <c r="D217" s="181" t="s">
        <v>384</v>
      </c>
      <c r="E217" s="182" t="s">
        <v>3255</v>
      </c>
      <c r="F217" s="183" t="s">
        <v>3256</v>
      </c>
      <c r="G217" s="184" t="s">
        <v>431</v>
      </c>
      <c r="H217" s="185">
        <v>2</v>
      </c>
      <c r="I217" s="186"/>
      <c r="J217" s="187">
        <f>ROUND(I217*H217,2)</f>
        <v>0</v>
      </c>
      <c r="K217" s="183" t="s">
        <v>3221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83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454</v>
      </c>
      <c r="BM217" s="192" t="s">
        <v>817</v>
      </c>
    </row>
    <row r="218" spans="1:65" s="2" customFormat="1" ht="62.65" customHeight="1">
      <c r="A218" s="36"/>
      <c r="B218" s="37"/>
      <c r="C218" s="181" t="s">
        <v>625</v>
      </c>
      <c r="D218" s="181" t="s">
        <v>384</v>
      </c>
      <c r="E218" s="182" t="s">
        <v>1428</v>
      </c>
      <c r="F218" s="183" t="s">
        <v>3257</v>
      </c>
      <c r="G218" s="184" t="s">
        <v>431</v>
      </c>
      <c r="H218" s="185">
        <v>4</v>
      </c>
      <c r="I218" s="186"/>
      <c r="J218" s="187">
        <f>ROUND(I218*H218,2)</f>
        <v>0</v>
      </c>
      <c r="K218" s="183" t="s">
        <v>3221</v>
      </c>
      <c r="L218" s="41"/>
      <c r="M218" s="188" t="s">
        <v>19</v>
      </c>
      <c r="N218" s="189" t="s">
        <v>47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454</v>
      </c>
      <c r="AT218" s="192" t="s">
        <v>384</v>
      </c>
      <c r="AU218" s="192" t="s">
        <v>83</v>
      </c>
      <c r="AY218" s="19" t="s">
        <v>381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83</v>
      </c>
      <c r="BK218" s="193">
        <f>ROUND(I218*H218,2)</f>
        <v>0</v>
      </c>
      <c r="BL218" s="19" t="s">
        <v>454</v>
      </c>
      <c r="BM218" s="192" t="s">
        <v>829</v>
      </c>
    </row>
    <row r="219" spans="1:65" s="2" customFormat="1" ht="16.5" customHeight="1">
      <c r="A219" s="36"/>
      <c r="B219" s="37"/>
      <c r="C219" s="181" t="s">
        <v>628</v>
      </c>
      <c r="D219" s="181" t="s">
        <v>384</v>
      </c>
      <c r="E219" s="182" t="s">
        <v>1430</v>
      </c>
      <c r="F219" s="183" t="s">
        <v>1431</v>
      </c>
      <c r="G219" s="184" t="s">
        <v>431</v>
      </c>
      <c r="H219" s="185">
        <v>4</v>
      </c>
      <c r="I219" s="186"/>
      <c r="J219" s="187">
        <f>ROUND(I219*H219,2)</f>
        <v>0</v>
      </c>
      <c r="K219" s="183" t="s">
        <v>3221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83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454</v>
      </c>
      <c r="BM219" s="192" t="s">
        <v>845</v>
      </c>
    </row>
    <row r="220" spans="1:65" s="2" customFormat="1" ht="24.2" customHeight="1">
      <c r="A220" s="36"/>
      <c r="B220" s="37"/>
      <c r="C220" s="181" t="s">
        <v>631</v>
      </c>
      <c r="D220" s="181" t="s">
        <v>384</v>
      </c>
      <c r="E220" s="182" t="s">
        <v>1432</v>
      </c>
      <c r="F220" s="183" t="s">
        <v>1433</v>
      </c>
      <c r="G220" s="184" t="s">
        <v>422</v>
      </c>
      <c r="H220" s="185">
        <v>130</v>
      </c>
      <c r="I220" s="186"/>
      <c r="J220" s="187">
        <f>ROUND(I220*H220,2)</f>
        <v>0</v>
      </c>
      <c r="K220" s="183" t="s">
        <v>3221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454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855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3258</v>
      </c>
      <c r="G221" s="206"/>
      <c r="H221" s="209">
        <v>130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83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19</v>
      </c>
      <c r="F222" s="219" t="s">
        <v>394</v>
      </c>
      <c r="G222" s="217"/>
      <c r="H222" s="220">
        <v>130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83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16.5" customHeight="1">
      <c r="A223" s="36"/>
      <c r="B223" s="37"/>
      <c r="C223" s="181" t="s">
        <v>634</v>
      </c>
      <c r="D223" s="181" t="s">
        <v>384</v>
      </c>
      <c r="E223" s="182" t="s">
        <v>1435</v>
      </c>
      <c r="F223" s="183" t="s">
        <v>1436</v>
      </c>
      <c r="G223" s="184" t="s">
        <v>431</v>
      </c>
      <c r="H223" s="185">
        <v>3</v>
      </c>
      <c r="I223" s="186"/>
      <c r="J223" s="187">
        <f>ROUND(I223*H223,2)</f>
        <v>0</v>
      </c>
      <c r="K223" s="183" t="s">
        <v>3221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454</v>
      </c>
      <c r="AT223" s="192" t="s">
        <v>384</v>
      </c>
      <c r="AU223" s="192" t="s">
        <v>83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454</v>
      </c>
      <c r="BM223" s="192" t="s">
        <v>866</v>
      </c>
    </row>
    <row r="224" spans="1:65" s="2" customFormat="1" ht="19.5">
      <c r="A224" s="36"/>
      <c r="B224" s="37"/>
      <c r="C224" s="38"/>
      <c r="D224" s="196" t="s">
        <v>1198</v>
      </c>
      <c r="E224" s="38"/>
      <c r="F224" s="253" t="s">
        <v>1437</v>
      </c>
      <c r="G224" s="38"/>
      <c r="H224" s="38"/>
      <c r="I224" s="254"/>
      <c r="J224" s="38"/>
      <c r="K224" s="38"/>
      <c r="L224" s="41"/>
      <c r="M224" s="255"/>
      <c r="N224" s="256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1198</v>
      </c>
      <c r="AU224" s="19" t="s">
        <v>83</v>
      </c>
    </row>
    <row r="225" spans="1:65" s="2" customFormat="1" ht="21.75" customHeight="1">
      <c r="A225" s="36"/>
      <c r="B225" s="37"/>
      <c r="C225" s="181" t="s">
        <v>637</v>
      </c>
      <c r="D225" s="181" t="s">
        <v>384</v>
      </c>
      <c r="E225" s="182" t="s">
        <v>2919</v>
      </c>
      <c r="F225" s="183" t="s">
        <v>2920</v>
      </c>
      <c r="G225" s="184" t="s">
        <v>431</v>
      </c>
      <c r="H225" s="185">
        <v>9</v>
      </c>
      <c r="I225" s="186"/>
      <c r="J225" s="187">
        <f t="shared" ref="J225:J231" si="0">ROUND(I225*H225,2)</f>
        <v>0</v>
      </c>
      <c r="K225" s="183" t="s">
        <v>3221</v>
      </c>
      <c r="L225" s="41"/>
      <c r="M225" s="188" t="s">
        <v>19</v>
      </c>
      <c r="N225" s="189" t="s">
        <v>47</v>
      </c>
      <c r="O225" s="66"/>
      <c r="P225" s="190">
        <f t="shared" ref="P225:P231" si="1">O225*H225</f>
        <v>0</v>
      </c>
      <c r="Q225" s="190">
        <v>0</v>
      </c>
      <c r="R225" s="190">
        <f t="shared" ref="R225:R231" si="2">Q225*H225</f>
        <v>0</v>
      </c>
      <c r="S225" s="190">
        <v>0</v>
      </c>
      <c r="T225" s="191">
        <f t="shared" ref="T225:T231" si="3"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83</v>
      </c>
      <c r="AY225" s="19" t="s">
        <v>381</v>
      </c>
      <c r="BE225" s="193">
        <f t="shared" ref="BE225:BE231" si="4">IF(N225="základní",J225,0)</f>
        <v>0</v>
      </c>
      <c r="BF225" s="193">
        <f t="shared" ref="BF225:BF231" si="5">IF(N225="snížená",J225,0)</f>
        <v>0</v>
      </c>
      <c r="BG225" s="193">
        <f t="shared" ref="BG225:BG231" si="6">IF(N225="zákl. přenesená",J225,0)</f>
        <v>0</v>
      </c>
      <c r="BH225" s="193">
        <f t="shared" ref="BH225:BH231" si="7">IF(N225="sníž. přenesená",J225,0)</f>
        <v>0</v>
      </c>
      <c r="BI225" s="193">
        <f t="shared" ref="BI225:BI231" si="8">IF(N225="nulová",J225,0)</f>
        <v>0</v>
      </c>
      <c r="BJ225" s="19" t="s">
        <v>83</v>
      </c>
      <c r="BK225" s="193">
        <f t="shared" ref="BK225:BK231" si="9">ROUND(I225*H225,2)</f>
        <v>0</v>
      </c>
      <c r="BL225" s="19" t="s">
        <v>454</v>
      </c>
      <c r="BM225" s="192" t="s">
        <v>883</v>
      </c>
    </row>
    <row r="226" spans="1:65" s="2" customFormat="1" ht="16.5" customHeight="1">
      <c r="A226" s="36"/>
      <c r="B226" s="37"/>
      <c r="C226" s="181" t="s">
        <v>640</v>
      </c>
      <c r="D226" s="181" t="s">
        <v>384</v>
      </c>
      <c r="E226" s="182" t="s">
        <v>1448</v>
      </c>
      <c r="F226" s="183" t="s">
        <v>1449</v>
      </c>
      <c r="G226" s="184" t="s">
        <v>431</v>
      </c>
      <c r="H226" s="185">
        <v>8</v>
      </c>
      <c r="I226" s="186"/>
      <c r="J226" s="187">
        <f t="shared" si="0"/>
        <v>0</v>
      </c>
      <c r="K226" s="183" t="s">
        <v>3221</v>
      </c>
      <c r="L226" s="41"/>
      <c r="M226" s="188" t="s">
        <v>19</v>
      </c>
      <c r="N226" s="189" t="s">
        <v>47</v>
      </c>
      <c r="O226" s="66"/>
      <c r="P226" s="190">
        <f t="shared" si="1"/>
        <v>0</v>
      </c>
      <c r="Q226" s="190">
        <v>0</v>
      </c>
      <c r="R226" s="190">
        <f t="shared" si="2"/>
        <v>0</v>
      </c>
      <c r="S226" s="190">
        <v>0</v>
      </c>
      <c r="T226" s="191">
        <f t="shared" si="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 t="shared" si="4"/>
        <v>0</v>
      </c>
      <c r="BF226" s="193">
        <f t="shared" si="5"/>
        <v>0</v>
      </c>
      <c r="BG226" s="193">
        <f t="shared" si="6"/>
        <v>0</v>
      </c>
      <c r="BH226" s="193">
        <f t="shared" si="7"/>
        <v>0</v>
      </c>
      <c r="BI226" s="193">
        <f t="shared" si="8"/>
        <v>0</v>
      </c>
      <c r="BJ226" s="19" t="s">
        <v>83</v>
      </c>
      <c r="BK226" s="193">
        <f t="shared" si="9"/>
        <v>0</v>
      </c>
      <c r="BL226" s="19" t="s">
        <v>454</v>
      </c>
      <c r="BM226" s="192" t="s">
        <v>895</v>
      </c>
    </row>
    <row r="227" spans="1:65" s="2" customFormat="1" ht="37.9" customHeight="1">
      <c r="A227" s="36"/>
      <c r="B227" s="37"/>
      <c r="C227" s="181" t="s">
        <v>644</v>
      </c>
      <c r="D227" s="181" t="s">
        <v>384</v>
      </c>
      <c r="E227" s="182" t="s">
        <v>2923</v>
      </c>
      <c r="F227" s="183" t="s">
        <v>2924</v>
      </c>
      <c r="G227" s="184" t="s">
        <v>431</v>
      </c>
      <c r="H227" s="185">
        <v>2</v>
      </c>
      <c r="I227" s="186"/>
      <c r="J227" s="187">
        <f t="shared" si="0"/>
        <v>0</v>
      </c>
      <c r="K227" s="183" t="s">
        <v>3221</v>
      </c>
      <c r="L227" s="41"/>
      <c r="M227" s="188" t="s">
        <v>19</v>
      </c>
      <c r="N227" s="189" t="s">
        <v>47</v>
      </c>
      <c r="O227" s="66"/>
      <c r="P227" s="190">
        <f t="shared" si="1"/>
        <v>0</v>
      </c>
      <c r="Q227" s="190">
        <v>0</v>
      </c>
      <c r="R227" s="190">
        <f t="shared" si="2"/>
        <v>0</v>
      </c>
      <c r="S227" s="190">
        <v>0</v>
      </c>
      <c r="T227" s="191">
        <f t="shared" si="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 t="shared" si="4"/>
        <v>0</v>
      </c>
      <c r="BF227" s="193">
        <f t="shared" si="5"/>
        <v>0</v>
      </c>
      <c r="BG227" s="193">
        <f t="shared" si="6"/>
        <v>0</v>
      </c>
      <c r="BH227" s="193">
        <f t="shared" si="7"/>
        <v>0</v>
      </c>
      <c r="BI227" s="193">
        <f t="shared" si="8"/>
        <v>0</v>
      </c>
      <c r="BJ227" s="19" t="s">
        <v>83</v>
      </c>
      <c r="BK227" s="193">
        <f t="shared" si="9"/>
        <v>0</v>
      </c>
      <c r="BL227" s="19" t="s">
        <v>454</v>
      </c>
      <c r="BM227" s="192" t="s">
        <v>906</v>
      </c>
    </row>
    <row r="228" spans="1:65" s="2" customFormat="1" ht="37.9" customHeight="1">
      <c r="A228" s="36"/>
      <c r="B228" s="37"/>
      <c r="C228" s="181" t="s">
        <v>647</v>
      </c>
      <c r="D228" s="181" t="s">
        <v>384</v>
      </c>
      <c r="E228" s="182" t="s">
        <v>3259</v>
      </c>
      <c r="F228" s="183" t="s">
        <v>3260</v>
      </c>
      <c r="G228" s="184" t="s">
        <v>431</v>
      </c>
      <c r="H228" s="185">
        <v>2</v>
      </c>
      <c r="I228" s="186"/>
      <c r="J228" s="187">
        <f t="shared" si="0"/>
        <v>0</v>
      </c>
      <c r="K228" s="183" t="s">
        <v>3221</v>
      </c>
      <c r="L228" s="41"/>
      <c r="M228" s="188" t="s">
        <v>19</v>
      </c>
      <c r="N228" s="189" t="s">
        <v>47</v>
      </c>
      <c r="O228" s="66"/>
      <c r="P228" s="190">
        <f t="shared" si="1"/>
        <v>0</v>
      </c>
      <c r="Q228" s="190">
        <v>0</v>
      </c>
      <c r="R228" s="190">
        <f t="shared" si="2"/>
        <v>0</v>
      </c>
      <c r="S228" s="190">
        <v>0</v>
      </c>
      <c r="T228" s="191">
        <f t="shared" si="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83</v>
      </c>
      <c r="AY228" s="19" t="s">
        <v>381</v>
      </c>
      <c r="BE228" s="193">
        <f t="shared" si="4"/>
        <v>0</v>
      </c>
      <c r="BF228" s="193">
        <f t="shared" si="5"/>
        <v>0</v>
      </c>
      <c r="BG228" s="193">
        <f t="shared" si="6"/>
        <v>0</v>
      </c>
      <c r="BH228" s="193">
        <f t="shared" si="7"/>
        <v>0</v>
      </c>
      <c r="BI228" s="193">
        <f t="shared" si="8"/>
        <v>0</v>
      </c>
      <c r="BJ228" s="19" t="s">
        <v>83</v>
      </c>
      <c r="BK228" s="193">
        <f t="shared" si="9"/>
        <v>0</v>
      </c>
      <c r="BL228" s="19" t="s">
        <v>454</v>
      </c>
      <c r="BM228" s="192" t="s">
        <v>922</v>
      </c>
    </row>
    <row r="229" spans="1:65" s="2" customFormat="1" ht="24.2" customHeight="1">
      <c r="A229" s="36"/>
      <c r="B229" s="37"/>
      <c r="C229" s="181" t="s">
        <v>650</v>
      </c>
      <c r="D229" s="181" t="s">
        <v>384</v>
      </c>
      <c r="E229" s="182" t="s">
        <v>3261</v>
      </c>
      <c r="F229" s="183" t="s">
        <v>2926</v>
      </c>
      <c r="G229" s="184" t="s">
        <v>431</v>
      </c>
      <c r="H229" s="185">
        <v>7</v>
      </c>
      <c r="I229" s="186"/>
      <c r="J229" s="187">
        <f t="shared" si="0"/>
        <v>0</v>
      </c>
      <c r="K229" s="183" t="s">
        <v>1390</v>
      </c>
      <c r="L229" s="41"/>
      <c r="M229" s="188" t="s">
        <v>19</v>
      </c>
      <c r="N229" s="189" t="s">
        <v>47</v>
      </c>
      <c r="O229" s="66"/>
      <c r="P229" s="190">
        <f t="shared" si="1"/>
        <v>0</v>
      </c>
      <c r="Q229" s="190">
        <v>0</v>
      </c>
      <c r="R229" s="190">
        <f t="shared" si="2"/>
        <v>0</v>
      </c>
      <c r="S229" s="190">
        <v>0</v>
      </c>
      <c r="T229" s="191">
        <f t="shared" si="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454</v>
      </c>
      <c r="AT229" s="192" t="s">
        <v>384</v>
      </c>
      <c r="AU229" s="192" t="s">
        <v>83</v>
      </c>
      <c r="AY229" s="19" t="s">
        <v>381</v>
      </c>
      <c r="BE229" s="193">
        <f t="shared" si="4"/>
        <v>0</v>
      </c>
      <c r="BF229" s="193">
        <f t="shared" si="5"/>
        <v>0</v>
      </c>
      <c r="BG229" s="193">
        <f t="shared" si="6"/>
        <v>0</v>
      </c>
      <c r="BH229" s="193">
        <f t="shared" si="7"/>
        <v>0</v>
      </c>
      <c r="BI229" s="193">
        <f t="shared" si="8"/>
        <v>0</v>
      </c>
      <c r="BJ229" s="19" t="s">
        <v>83</v>
      </c>
      <c r="BK229" s="193">
        <f t="shared" si="9"/>
        <v>0</v>
      </c>
      <c r="BL229" s="19" t="s">
        <v>454</v>
      </c>
      <c r="BM229" s="192" t="s">
        <v>930</v>
      </c>
    </row>
    <row r="230" spans="1:65" s="2" customFormat="1" ht="16.5" customHeight="1">
      <c r="A230" s="36"/>
      <c r="B230" s="37"/>
      <c r="C230" s="181" t="s">
        <v>653</v>
      </c>
      <c r="D230" s="181" t="s">
        <v>384</v>
      </c>
      <c r="E230" s="182" t="s">
        <v>3262</v>
      </c>
      <c r="F230" s="183" t="s">
        <v>3263</v>
      </c>
      <c r="G230" s="184" t="s">
        <v>431</v>
      </c>
      <c r="H230" s="185">
        <v>2</v>
      </c>
      <c r="I230" s="186"/>
      <c r="J230" s="187">
        <f t="shared" si="0"/>
        <v>0</v>
      </c>
      <c r="K230" s="183" t="s">
        <v>3221</v>
      </c>
      <c r="L230" s="41"/>
      <c r="M230" s="188" t="s">
        <v>19</v>
      </c>
      <c r="N230" s="189" t="s">
        <v>47</v>
      </c>
      <c r="O230" s="66"/>
      <c r="P230" s="190">
        <f t="shared" si="1"/>
        <v>0</v>
      </c>
      <c r="Q230" s="190">
        <v>0</v>
      </c>
      <c r="R230" s="190">
        <f t="shared" si="2"/>
        <v>0</v>
      </c>
      <c r="S230" s="190">
        <v>0</v>
      </c>
      <c r="T230" s="191">
        <f t="shared" si="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83</v>
      </c>
      <c r="AY230" s="19" t="s">
        <v>381</v>
      </c>
      <c r="BE230" s="193">
        <f t="shared" si="4"/>
        <v>0</v>
      </c>
      <c r="BF230" s="193">
        <f t="shared" si="5"/>
        <v>0</v>
      </c>
      <c r="BG230" s="193">
        <f t="shared" si="6"/>
        <v>0</v>
      </c>
      <c r="BH230" s="193">
        <f t="shared" si="7"/>
        <v>0</v>
      </c>
      <c r="BI230" s="193">
        <f t="shared" si="8"/>
        <v>0</v>
      </c>
      <c r="BJ230" s="19" t="s">
        <v>83</v>
      </c>
      <c r="BK230" s="193">
        <f t="shared" si="9"/>
        <v>0</v>
      </c>
      <c r="BL230" s="19" t="s">
        <v>454</v>
      </c>
      <c r="BM230" s="192" t="s">
        <v>938</v>
      </c>
    </row>
    <row r="231" spans="1:65" s="2" customFormat="1" ht="24.2" customHeight="1">
      <c r="A231" s="36"/>
      <c r="B231" s="37"/>
      <c r="C231" s="181" t="s">
        <v>656</v>
      </c>
      <c r="D231" s="181" t="s">
        <v>384</v>
      </c>
      <c r="E231" s="182" t="s">
        <v>1450</v>
      </c>
      <c r="F231" s="183" t="s">
        <v>1451</v>
      </c>
      <c r="G231" s="184" t="s">
        <v>404</v>
      </c>
      <c r="H231" s="185">
        <v>0.219</v>
      </c>
      <c r="I231" s="186"/>
      <c r="J231" s="187">
        <f t="shared" si="0"/>
        <v>0</v>
      </c>
      <c r="K231" s="183" t="s">
        <v>3221</v>
      </c>
      <c r="L231" s="41"/>
      <c r="M231" s="188" t="s">
        <v>19</v>
      </c>
      <c r="N231" s="189" t="s">
        <v>47</v>
      </c>
      <c r="O231" s="66"/>
      <c r="P231" s="190">
        <f t="shared" si="1"/>
        <v>0</v>
      </c>
      <c r="Q231" s="190">
        <v>0</v>
      </c>
      <c r="R231" s="190">
        <f t="shared" si="2"/>
        <v>0</v>
      </c>
      <c r="S231" s="190">
        <v>0</v>
      </c>
      <c r="T231" s="191">
        <f t="shared" si="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454</v>
      </c>
      <c r="AT231" s="192" t="s">
        <v>384</v>
      </c>
      <c r="AU231" s="192" t="s">
        <v>83</v>
      </c>
      <c r="AY231" s="19" t="s">
        <v>381</v>
      </c>
      <c r="BE231" s="193">
        <f t="shared" si="4"/>
        <v>0</v>
      </c>
      <c r="BF231" s="193">
        <f t="shared" si="5"/>
        <v>0</v>
      </c>
      <c r="BG231" s="193">
        <f t="shared" si="6"/>
        <v>0</v>
      </c>
      <c r="BH231" s="193">
        <f t="shared" si="7"/>
        <v>0</v>
      </c>
      <c r="BI231" s="193">
        <f t="shared" si="8"/>
        <v>0</v>
      </c>
      <c r="BJ231" s="19" t="s">
        <v>83</v>
      </c>
      <c r="BK231" s="193">
        <f t="shared" si="9"/>
        <v>0</v>
      </c>
      <c r="BL231" s="19" t="s">
        <v>454</v>
      </c>
      <c r="BM231" s="192" t="s">
        <v>945</v>
      </c>
    </row>
    <row r="232" spans="1:65" s="2" customFormat="1" ht="29.25">
      <c r="A232" s="36"/>
      <c r="B232" s="37"/>
      <c r="C232" s="38"/>
      <c r="D232" s="196" t="s">
        <v>1198</v>
      </c>
      <c r="E232" s="38"/>
      <c r="F232" s="253" t="s">
        <v>1452</v>
      </c>
      <c r="G232" s="38"/>
      <c r="H232" s="38"/>
      <c r="I232" s="254"/>
      <c r="J232" s="38"/>
      <c r="K232" s="38"/>
      <c r="L232" s="41"/>
      <c r="M232" s="255"/>
      <c r="N232" s="256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1198</v>
      </c>
      <c r="AU232" s="19" t="s">
        <v>83</v>
      </c>
    </row>
    <row r="233" spans="1:65" s="12" customFormat="1" ht="25.9" customHeight="1">
      <c r="B233" s="165"/>
      <c r="C233" s="166"/>
      <c r="D233" s="167" t="s">
        <v>75</v>
      </c>
      <c r="E233" s="168" t="s">
        <v>1453</v>
      </c>
      <c r="F233" s="168" t="s">
        <v>1454</v>
      </c>
      <c r="G233" s="166"/>
      <c r="H233" s="166"/>
      <c r="I233" s="169"/>
      <c r="J233" s="170">
        <f>BK233</f>
        <v>0</v>
      </c>
      <c r="K233" s="166"/>
      <c r="L233" s="171"/>
      <c r="M233" s="172"/>
      <c r="N233" s="173"/>
      <c r="O233" s="173"/>
      <c r="P233" s="174">
        <f>SUM(P234:P267)</f>
        <v>0</v>
      </c>
      <c r="Q233" s="173"/>
      <c r="R233" s="174">
        <f>SUM(R234:R267)</f>
        <v>0</v>
      </c>
      <c r="S233" s="173"/>
      <c r="T233" s="175">
        <f>SUM(T234:T267)</f>
        <v>0</v>
      </c>
      <c r="AR233" s="176" t="s">
        <v>83</v>
      </c>
      <c r="AT233" s="177" t="s">
        <v>75</v>
      </c>
      <c r="AU233" s="177" t="s">
        <v>76</v>
      </c>
      <c r="AY233" s="176" t="s">
        <v>381</v>
      </c>
      <c r="BK233" s="178">
        <f>SUM(BK234:BK267)</f>
        <v>0</v>
      </c>
    </row>
    <row r="234" spans="1:65" s="2" customFormat="1" ht="24.2" customHeight="1">
      <c r="A234" s="36"/>
      <c r="B234" s="37"/>
      <c r="C234" s="181" t="s">
        <v>659</v>
      </c>
      <c r="D234" s="181" t="s">
        <v>384</v>
      </c>
      <c r="E234" s="182" t="s">
        <v>1301</v>
      </c>
      <c r="F234" s="183" t="s">
        <v>1302</v>
      </c>
      <c r="G234" s="184" t="s">
        <v>387</v>
      </c>
      <c r="H234" s="185">
        <v>21.832000000000001</v>
      </c>
      <c r="I234" s="186"/>
      <c r="J234" s="187">
        <f>ROUND(I234*H234,2)</f>
        <v>0</v>
      </c>
      <c r="K234" s="183" t="s">
        <v>3221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389</v>
      </c>
      <c r="AT234" s="192" t="s">
        <v>384</v>
      </c>
      <c r="AU234" s="192" t="s">
        <v>83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389</v>
      </c>
      <c r="BM234" s="192" t="s">
        <v>953</v>
      </c>
    </row>
    <row r="235" spans="1:65" s="2" customFormat="1" ht="58.5">
      <c r="A235" s="36"/>
      <c r="B235" s="37"/>
      <c r="C235" s="38"/>
      <c r="D235" s="196" t="s">
        <v>1198</v>
      </c>
      <c r="E235" s="38"/>
      <c r="F235" s="253" t="s">
        <v>1303</v>
      </c>
      <c r="G235" s="38"/>
      <c r="H235" s="38"/>
      <c r="I235" s="254"/>
      <c r="J235" s="38"/>
      <c r="K235" s="38"/>
      <c r="L235" s="41"/>
      <c r="M235" s="255"/>
      <c r="N235" s="256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1198</v>
      </c>
      <c r="AU235" s="19" t="s">
        <v>83</v>
      </c>
    </row>
    <row r="236" spans="1:65" s="14" customFormat="1">
      <c r="B236" s="205"/>
      <c r="C236" s="206"/>
      <c r="D236" s="196" t="s">
        <v>391</v>
      </c>
      <c r="E236" s="207" t="s">
        <v>19</v>
      </c>
      <c r="F236" s="208" t="s">
        <v>3264</v>
      </c>
      <c r="G236" s="206"/>
      <c r="H236" s="209">
        <v>0.52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391</v>
      </c>
      <c r="AU236" s="215" t="s">
        <v>83</v>
      </c>
      <c r="AV236" s="14" t="s">
        <v>85</v>
      </c>
      <c r="AW236" s="14" t="s">
        <v>37</v>
      </c>
      <c r="AX236" s="14" t="s">
        <v>76</v>
      </c>
      <c r="AY236" s="215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3265</v>
      </c>
      <c r="G237" s="206"/>
      <c r="H237" s="209">
        <v>18.143999999999998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83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4" customFormat="1">
      <c r="B238" s="205"/>
      <c r="C238" s="206"/>
      <c r="D238" s="196" t="s">
        <v>391</v>
      </c>
      <c r="E238" s="207" t="s">
        <v>19</v>
      </c>
      <c r="F238" s="208" t="s">
        <v>3266</v>
      </c>
      <c r="G238" s="206"/>
      <c r="H238" s="209">
        <v>3.1680000000000001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391</v>
      </c>
      <c r="AU238" s="215" t="s">
        <v>83</v>
      </c>
      <c r="AV238" s="14" t="s">
        <v>85</v>
      </c>
      <c r="AW238" s="14" t="s">
        <v>37</v>
      </c>
      <c r="AX238" s="14" t="s">
        <v>76</v>
      </c>
      <c r="AY238" s="215" t="s">
        <v>381</v>
      </c>
    </row>
    <row r="239" spans="1:65" s="15" customFormat="1">
      <c r="B239" s="216"/>
      <c r="C239" s="217"/>
      <c r="D239" s="196" t="s">
        <v>391</v>
      </c>
      <c r="E239" s="218" t="s">
        <v>19</v>
      </c>
      <c r="F239" s="219" t="s">
        <v>394</v>
      </c>
      <c r="G239" s="217"/>
      <c r="H239" s="220">
        <v>21.831999999999997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391</v>
      </c>
      <c r="AU239" s="226" t="s">
        <v>83</v>
      </c>
      <c r="AV239" s="15" t="s">
        <v>389</v>
      </c>
      <c r="AW239" s="15" t="s">
        <v>37</v>
      </c>
      <c r="AX239" s="15" t="s">
        <v>83</v>
      </c>
      <c r="AY239" s="226" t="s">
        <v>381</v>
      </c>
    </row>
    <row r="240" spans="1:65" s="2" customFormat="1" ht="24.2" customHeight="1">
      <c r="A240" s="36"/>
      <c r="B240" s="37"/>
      <c r="C240" s="181" t="s">
        <v>663</v>
      </c>
      <c r="D240" s="181" t="s">
        <v>384</v>
      </c>
      <c r="E240" s="182" t="s">
        <v>1307</v>
      </c>
      <c r="F240" s="183" t="s">
        <v>1308</v>
      </c>
      <c r="G240" s="184" t="s">
        <v>387</v>
      </c>
      <c r="H240" s="185">
        <v>10.916</v>
      </c>
      <c r="I240" s="186"/>
      <c r="J240" s="187">
        <f>ROUND(I240*H240,2)</f>
        <v>0</v>
      </c>
      <c r="K240" s="183" t="s">
        <v>3221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389</v>
      </c>
      <c r="AT240" s="192" t="s">
        <v>384</v>
      </c>
      <c r="AU240" s="192" t="s">
        <v>83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389</v>
      </c>
      <c r="BM240" s="192" t="s">
        <v>961</v>
      </c>
    </row>
    <row r="241" spans="1:65" s="2" customFormat="1" ht="58.5">
      <c r="A241" s="36"/>
      <c r="B241" s="37"/>
      <c r="C241" s="38"/>
      <c r="D241" s="196" t="s">
        <v>1198</v>
      </c>
      <c r="E241" s="38"/>
      <c r="F241" s="253" t="s">
        <v>1303</v>
      </c>
      <c r="G241" s="38"/>
      <c r="H241" s="38"/>
      <c r="I241" s="254"/>
      <c r="J241" s="38"/>
      <c r="K241" s="38"/>
      <c r="L241" s="41"/>
      <c r="M241" s="255"/>
      <c r="N241" s="256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1198</v>
      </c>
      <c r="AU241" s="19" t="s">
        <v>83</v>
      </c>
    </row>
    <row r="242" spans="1:65" s="2" customFormat="1" ht="24.2" customHeight="1">
      <c r="A242" s="36"/>
      <c r="B242" s="37"/>
      <c r="C242" s="181" t="s">
        <v>667</v>
      </c>
      <c r="D242" s="181" t="s">
        <v>384</v>
      </c>
      <c r="E242" s="182" t="s">
        <v>1326</v>
      </c>
      <c r="F242" s="183" t="s">
        <v>1327</v>
      </c>
      <c r="G242" s="184" t="s">
        <v>387</v>
      </c>
      <c r="H242" s="185">
        <v>21.832000000000001</v>
      </c>
      <c r="I242" s="186"/>
      <c r="J242" s="187">
        <f>ROUND(I242*H242,2)</f>
        <v>0</v>
      </c>
      <c r="K242" s="183" t="s">
        <v>3221</v>
      </c>
      <c r="L242" s="41"/>
      <c r="M242" s="188" t="s">
        <v>19</v>
      </c>
      <c r="N242" s="189" t="s">
        <v>47</v>
      </c>
      <c r="O242" s="66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389</v>
      </c>
      <c r="AT242" s="192" t="s">
        <v>384</v>
      </c>
      <c r="AU242" s="192" t="s">
        <v>83</v>
      </c>
      <c r="AY242" s="19" t="s">
        <v>381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83</v>
      </c>
      <c r="BK242" s="193">
        <f>ROUND(I242*H242,2)</f>
        <v>0</v>
      </c>
      <c r="BL242" s="19" t="s">
        <v>389</v>
      </c>
      <c r="BM242" s="192" t="s">
        <v>969</v>
      </c>
    </row>
    <row r="243" spans="1:65" s="2" customFormat="1" ht="29.25">
      <c r="A243" s="36"/>
      <c r="B243" s="37"/>
      <c r="C243" s="38"/>
      <c r="D243" s="196" t="s">
        <v>1198</v>
      </c>
      <c r="E243" s="38"/>
      <c r="F243" s="253" t="s">
        <v>1328</v>
      </c>
      <c r="G243" s="38"/>
      <c r="H243" s="38"/>
      <c r="I243" s="254"/>
      <c r="J243" s="38"/>
      <c r="K243" s="38"/>
      <c r="L243" s="41"/>
      <c r="M243" s="255"/>
      <c r="N243" s="256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1198</v>
      </c>
      <c r="AU243" s="19" t="s">
        <v>83</v>
      </c>
    </row>
    <row r="244" spans="1:65" s="2" customFormat="1" ht="24.2" customHeight="1">
      <c r="A244" s="36"/>
      <c r="B244" s="37"/>
      <c r="C244" s="181" t="s">
        <v>671</v>
      </c>
      <c r="D244" s="181" t="s">
        <v>384</v>
      </c>
      <c r="E244" s="182" t="s">
        <v>1334</v>
      </c>
      <c r="F244" s="183" t="s">
        <v>1335</v>
      </c>
      <c r="G244" s="184" t="s">
        <v>387</v>
      </c>
      <c r="H244" s="185">
        <v>14.336</v>
      </c>
      <c r="I244" s="186"/>
      <c r="J244" s="187">
        <f>ROUND(I244*H244,2)</f>
        <v>0</v>
      </c>
      <c r="K244" s="183" t="s">
        <v>3221</v>
      </c>
      <c r="L244" s="41"/>
      <c r="M244" s="188" t="s">
        <v>19</v>
      </c>
      <c r="N244" s="189" t="s">
        <v>47</v>
      </c>
      <c r="O244" s="66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389</v>
      </c>
      <c r="AT244" s="192" t="s">
        <v>384</v>
      </c>
      <c r="AU244" s="192" t="s">
        <v>83</v>
      </c>
      <c r="AY244" s="19" t="s">
        <v>381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83</v>
      </c>
      <c r="BK244" s="193">
        <f>ROUND(I244*H244,2)</f>
        <v>0</v>
      </c>
      <c r="BL244" s="19" t="s">
        <v>389</v>
      </c>
      <c r="BM244" s="192" t="s">
        <v>977</v>
      </c>
    </row>
    <row r="245" spans="1:65" s="2" customFormat="1" ht="29.25">
      <c r="A245" s="36"/>
      <c r="B245" s="37"/>
      <c r="C245" s="38"/>
      <c r="D245" s="196" t="s">
        <v>1198</v>
      </c>
      <c r="E245" s="38"/>
      <c r="F245" s="253" t="s">
        <v>1333</v>
      </c>
      <c r="G245" s="38"/>
      <c r="H245" s="38"/>
      <c r="I245" s="254"/>
      <c r="J245" s="38"/>
      <c r="K245" s="38"/>
      <c r="L245" s="41"/>
      <c r="M245" s="255"/>
      <c r="N245" s="256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1198</v>
      </c>
      <c r="AU245" s="19" t="s">
        <v>83</v>
      </c>
    </row>
    <row r="246" spans="1:65" s="2" customFormat="1" ht="37.9" customHeight="1">
      <c r="A246" s="36"/>
      <c r="B246" s="37"/>
      <c r="C246" s="181" t="s">
        <v>674</v>
      </c>
      <c r="D246" s="181" t="s">
        <v>384</v>
      </c>
      <c r="E246" s="182" t="s">
        <v>1336</v>
      </c>
      <c r="F246" s="183" t="s">
        <v>1337</v>
      </c>
      <c r="G246" s="184" t="s">
        <v>387</v>
      </c>
      <c r="H246" s="185">
        <v>71.680000000000007</v>
      </c>
      <c r="I246" s="186"/>
      <c r="J246" s="187">
        <f>ROUND(I246*H246,2)</f>
        <v>0</v>
      </c>
      <c r="K246" s="183" t="s">
        <v>3221</v>
      </c>
      <c r="L246" s="41"/>
      <c r="M246" s="188" t="s">
        <v>19</v>
      </c>
      <c r="N246" s="189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389</v>
      </c>
      <c r="AT246" s="192" t="s">
        <v>384</v>
      </c>
      <c r="AU246" s="192" t="s">
        <v>83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1462</v>
      </c>
    </row>
    <row r="247" spans="1:65" s="2" customFormat="1" ht="29.25">
      <c r="A247" s="36"/>
      <c r="B247" s="37"/>
      <c r="C247" s="38"/>
      <c r="D247" s="196" t="s">
        <v>1198</v>
      </c>
      <c r="E247" s="38"/>
      <c r="F247" s="253" t="s">
        <v>1333</v>
      </c>
      <c r="G247" s="38"/>
      <c r="H247" s="38"/>
      <c r="I247" s="254"/>
      <c r="J247" s="38"/>
      <c r="K247" s="38"/>
      <c r="L247" s="41"/>
      <c r="M247" s="255"/>
      <c r="N247" s="256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1198</v>
      </c>
      <c r="AU247" s="19" t="s">
        <v>83</v>
      </c>
    </row>
    <row r="248" spans="1:65" s="2" customFormat="1" ht="33" customHeight="1">
      <c r="A248" s="36"/>
      <c r="B248" s="37"/>
      <c r="C248" s="181" t="s">
        <v>678</v>
      </c>
      <c r="D248" s="181" t="s">
        <v>384</v>
      </c>
      <c r="E248" s="182" t="s">
        <v>1339</v>
      </c>
      <c r="F248" s="183" t="s">
        <v>1340</v>
      </c>
      <c r="G248" s="184" t="s">
        <v>387</v>
      </c>
      <c r="H248" s="185">
        <v>14.336</v>
      </c>
      <c r="I248" s="186"/>
      <c r="J248" s="187">
        <f>ROUND(I248*H248,2)</f>
        <v>0</v>
      </c>
      <c r="K248" s="183" t="s">
        <v>3221</v>
      </c>
      <c r="L248" s="41"/>
      <c r="M248" s="188" t="s">
        <v>19</v>
      </c>
      <c r="N248" s="189" t="s">
        <v>47</v>
      </c>
      <c r="O248" s="66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389</v>
      </c>
      <c r="AT248" s="192" t="s">
        <v>384</v>
      </c>
      <c r="AU248" s="192" t="s">
        <v>83</v>
      </c>
      <c r="AY248" s="19" t="s">
        <v>381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83</v>
      </c>
      <c r="BK248" s="193">
        <f>ROUND(I248*H248,2)</f>
        <v>0</v>
      </c>
      <c r="BL248" s="19" t="s">
        <v>389</v>
      </c>
      <c r="BM248" s="192" t="s">
        <v>1463</v>
      </c>
    </row>
    <row r="249" spans="1:65" s="2" customFormat="1" ht="33" customHeight="1">
      <c r="A249" s="36"/>
      <c r="B249" s="37"/>
      <c r="C249" s="181" t="s">
        <v>682</v>
      </c>
      <c r="D249" s="181" t="s">
        <v>384</v>
      </c>
      <c r="E249" s="182" t="s">
        <v>1341</v>
      </c>
      <c r="F249" s="183" t="s">
        <v>1342</v>
      </c>
      <c r="G249" s="184" t="s">
        <v>387</v>
      </c>
      <c r="H249" s="185">
        <v>14.336</v>
      </c>
      <c r="I249" s="186"/>
      <c r="J249" s="187">
        <f>ROUND(I249*H249,2)</f>
        <v>0</v>
      </c>
      <c r="K249" s="183" t="s">
        <v>3221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1464</v>
      </c>
    </row>
    <row r="250" spans="1:65" s="2" customFormat="1" ht="24.2" customHeight="1">
      <c r="A250" s="36"/>
      <c r="B250" s="37"/>
      <c r="C250" s="181" t="s">
        <v>686</v>
      </c>
      <c r="D250" s="181" t="s">
        <v>384</v>
      </c>
      <c r="E250" s="182" t="s">
        <v>1343</v>
      </c>
      <c r="F250" s="183" t="s">
        <v>1344</v>
      </c>
      <c r="G250" s="184" t="s">
        <v>387</v>
      </c>
      <c r="H250" s="185">
        <v>7.4960000000000004</v>
      </c>
      <c r="I250" s="186"/>
      <c r="J250" s="187">
        <f>ROUND(I250*H250,2)</f>
        <v>0</v>
      </c>
      <c r="K250" s="183" t="s">
        <v>3221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389</v>
      </c>
      <c r="AT250" s="192" t="s">
        <v>384</v>
      </c>
      <c r="AU250" s="192" t="s">
        <v>83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389</v>
      </c>
      <c r="BM250" s="192" t="s">
        <v>1466</v>
      </c>
    </row>
    <row r="251" spans="1:65" s="2" customFormat="1" ht="39">
      <c r="A251" s="36"/>
      <c r="B251" s="37"/>
      <c r="C251" s="38"/>
      <c r="D251" s="196" t="s">
        <v>1198</v>
      </c>
      <c r="E251" s="38"/>
      <c r="F251" s="253" t="s">
        <v>1345</v>
      </c>
      <c r="G251" s="38"/>
      <c r="H251" s="38"/>
      <c r="I251" s="254"/>
      <c r="J251" s="38"/>
      <c r="K251" s="38"/>
      <c r="L251" s="41"/>
      <c r="M251" s="255"/>
      <c r="N251" s="256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1198</v>
      </c>
      <c r="AU251" s="19" t="s">
        <v>83</v>
      </c>
    </row>
    <row r="252" spans="1:65" s="14" customFormat="1">
      <c r="B252" s="205"/>
      <c r="C252" s="206"/>
      <c r="D252" s="196" t="s">
        <v>391</v>
      </c>
      <c r="E252" s="207" t="s">
        <v>19</v>
      </c>
      <c r="F252" s="208" t="s">
        <v>3267</v>
      </c>
      <c r="G252" s="206"/>
      <c r="H252" s="209">
        <v>6.2640000000000002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391</v>
      </c>
      <c r="AU252" s="215" t="s">
        <v>83</v>
      </c>
      <c r="AV252" s="14" t="s">
        <v>85</v>
      </c>
      <c r="AW252" s="14" t="s">
        <v>37</v>
      </c>
      <c r="AX252" s="14" t="s">
        <v>76</v>
      </c>
      <c r="AY252" s="215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3268</v>
      </c>
      <c r="G253" s="206"/>
      <c r="H253" s="209">
        <v>1.232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83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5" customFormat="1">
      <c r="B254" s="216"/>
      <c r="C254" s="217"/>
      <c r="D254" s="196" t="s">
        <v>391</v>
      </c>
      <c r="E254" s="218" t="s">
        <v>19</v>
      </c>
      <c r="F254" s="219" t="s">
        <v>394</v>
      </c>
      <c r="G254" s="217"/>
      <c r="H254" s="220">
        <v>7.4960000000000004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391</v>
      </c>
      <c r="AU254" s="226" t="s">
        <v>83</v>
      </c>
      <c r="AV254" s="15" t="s">
        <v>389</v>
      </c>
      <c r="AW254" s="15" t="s">
        <v>37</v>
      </c>
      <c r="AX254" s="15" t="s">
        <v>83</v>
      </c>
      <c r="AY254" s="226" t="s">
        <v>381</v>
      </c>
    </row>
    <row r="255" spans="1:65" s="2" customFormat="1" ht="24.2" customHeight="1">
      <c r="A255" s="36"/>
      <c r="B255" s="37"/>
      <c r="C255" s="181" t="s">
        <v>690</v>
      </c>
      <c r="D255" s="181" t="s">
        <v>384</v>
      </c>
      <c r="E255" s="182" t="s">
        <v>1346</v>
      </c>
      <c r="F255" s="183" t="s">
        <v>1347</v>
      </c>
      <c r="G255" s="184" t="s">
        <v>387</v>
      </c>
      <c r="H255" s="185">
        <v>11.72</v>
      </c>
      <c r="I255" s="186"/>
      <c r="J255" s="187">
        <f>ROUND(I255*H255,2)</f>
        <v>0</v>
      </c>
      <c r="K255" s="183" t="s">
        <v>3221</v>
      </c>
      <c r="L255" s="41"/>
      <c r="M255" s="188" t="s">
        <v>19</v>
      </c>
      <c r="N255" s="189" t="s">
        <v>47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389</v>
      </c>
      <c r="AT255" s="192" t="s">
        <v>384</v>
      </c>
      <c r="AU255" s="192" t="s">
        <v>83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389</v>
      </c>
      <c r="BM255" s="192" t="s">
        <v>1467</v>
      </c>
    </row>
    <row r="256" spans="1:65" s="2" customFormat="1" ht="39">
      <c r="A256" s="36"/>
      <c r="B256" s="37"/>
      <c r="C256" s="38"/>
      <c r="D256" s="196" t="s">
        <v>1198</v>
      </c>
      <c r="E256" s="38"/>
      <c r="F256" s="253" t="s">
        <v>1348</v>
      </c>
      <c r="G256" s="38"/>
      <c r="H256" s="38"/>
      <c r="I256" s="254"/>
      <c r="J256" s="38"/>
      <c r="K256" s="38"/>
      <c r="L256" s="41"/>
      <c r="M256" s="255"/>
      <c r="N256" s="256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1198</v>
      </c>
      <c r="AU256" s="19" t="s">
        <v>83</v>
      </c>
    </row>
    <row r="257" spans="1:65" s="14" customFormat="1">
      <c r="B257" s="205"/>
      <c r="C257" s="206"/>
      <c r="D257" s="196" t="s">
        <v>391</v>
      </c>
      <c r="E257" s="207" t="s">
        <v>19</v>
      </c>
      <c r="F257" s="208" t="s">
        <v>3269</v>
      </c>
      <c r="G257" s="206"/>
      <c r="H257" s="209">
        <v>0.41599999999999998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83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1:65" s="14" customFormat="1">
      <c r="B258" s="205"/>
      <c r="C258" s="206"/>
      <c r="D258" s="196" t="s">
        <v>391</v>
      </c>
      <c r="E258" s="207" t="s">
        <v>19</v>
      </c>
      <c r="F258" s="208" t="s">
        <v>3270</v>
      </c>
      <c r="G258" s="206"/>
      <c r="H258" s="209">
        <v>9.7200000000000006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391</v>
      </c>
      <c r="AU258" s="215" t="s">
        <v>83</v>
      </c>
      <c r="AV258" s="14" t="s">
        <v>85</v>
      </c>
      <c r="AW258" s="14" t="s">
        <v>37</v>
      </c>
      <c r="AX258" s="14" t="s">
        <v>76</v>
      </c>
      <c r="AY258" s="215" t="s">
        <v>381</v>
      </c>
    </row>
    <row r="259" spans="1:65" s="14" customFormat="1">
      <c r="B259" s="205"/>
      <c r="C259" s="206"/>
      <c r="D259" s="196" t="s">
        <v>391</v>
      </c>
      <c r="E259" s="207" t="s">
        <v>19</v>
      </c>
      <c r="F259" s="208" t="s">
        <v>3271</v>
      </c>
      <c r="G259" s="206"/>
      <c r="H259" s="209">
        <v>1.5840000000000001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391</v>
      </c>
      <c r="AU259" s="215" t="s">
        <v>83</v>
      </c>
      <c r="AV259" s="14" t="s">
        <v>85</v>
      </c>
      <c r="AW259" s="14" t="s">
        <v>37</v>
      </c>
      <c r="AX259" s="14" t="s">
        <v>76</v>
      </c>
      <c r="AY259" s="215" t="s">
        <v>381</v>
      </c>
    </row>
    <row r="260" spans="1:65" s="15" customFormat="1">
      <c r="B260" s="216"/>
      <c r="C260" s="217"/>
      <c r="D260" s="196" t="s">
        <v>391</v>
      </c>
      <c r="E260" s="218" t="s">
        <v>19</v>
      </c>
      <c r="F260" s="219" t="s">
        <v>394</v>
      </c>
      <c r="G260" s="217"/>
      <c r="H260" s="220">
        <v>11.72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391</v>
      </c>
      <c r="AU260" s="226" t="s">
        <v>83</v>
      </c>
      <c r="AV260" s="15" t="s">
        <v>389</v>
      </c>
      <c r="AW260" s="15" t="s">
        <v>37</v>
      </c>
      <c r="AX260" s="15" t="s">
        <v>83</v>
      </c>
      <c r="AY260" s="226" t="s">
        <v>381</v>
      </c>
    </row>
    <row r="261" spans="1:65" s="2" customFormat="1" ht="24.2" customHeight="1">
      <c r="A261" s="36"/>
      <c r="B261" s="37"/>
      <c r="C261" s="181" t="s">
        <v>696</v>
      </c>
      <c r="D261" s="181" t="s">
        <v>384</v>
      </c>
      <c r="E261" s="182" t="s">
        <v>1352</v>
      </c>
      <c r="F261" s="183" t="s">
        <v>3247</v>
      </c>
      <c r="G261" s="184" t="s">
        <v>387</v>
      </c>
      <c r="H261" s="185">
        <v>14.336</v>
      </c>
      <c r="I261" s="186"/>
      <c r="J261" s="187">
        <f>ROUND(I261*H261,2)</f>
        <v>0</v>
      </c>
      <c r="K261" s="183" t="s">
        <v>3221</v>
      </c>
      <c r="L261" s="41"/>
      <c r="M261" s="188" t="s">
        <v>19</v>
      </c>
      <c r="N261" s="189" t="s">
        <v>47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389</v>
      </c>
      <c r="AT261" s="192" t="s">
        <v>384</v>
      </c>
      <c r="AU261" s="192" t="s">
        <v>83</v>
      </c>
      <c r="AY261" s="19" t="s">
        <v>381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83</v>
      </c>
      <c r="BK261" s="193">
        <f>ROUND(I261*H261,2)</f>
        <v>0</v>
      </c>
      <c r="BL261" s="19" t="s">
        <v>389</v>
      </c>
      <c r="BM261" s="192" t="s">
        <v>1468</v>
      </c>
    </row>
    <row r="262" spans="1:65" s="2" customFormat="1" ht="24.2" customHeight="1">
      <c r="A262" s="36"/>
      <c r="B262" s="37"/>
      <c r="C262" s="181" t="s">
        <v>701</v>
      </c>
      <c r="D262" s="181" t="s">
        <v>384</v>
      </c>
      <c r="E262" s="182" t="s">
        <v>1359</v>
      </c>
      <c r="F262" s="183" t="s">
        <v>1360</v>
      </c>
      <c r="G262" s="184" t="s">
        <v>387</v>
      </c>
      <c r="H262" s="185">
        <v>2.6160000000000001</v>
      </c>
      <c r="I262" s="186"/>
      <c r="J262" s="187">
        <f>ROUND(I262*H262,2)</f>
        <v>0</v>
      </c>
      <c r="K262" s="183" t="s">
        <v>3221</v>
      </c>
      <c r="L262" s="41"/>
      <c r="M262" s="188" t="s">
        <v>19</v>
      </c>
      <c r="N262" s="189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389</v>
      </c>
      <c r="AT262" s="192" t="s">
        <v>384</v>
      </c>
      <c r="AU262" s="192" t="s">
        <v>83</v>
      </c>
      <c r="AY262" s="19" t="s">
        <v>381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83</v>
      </c>
      <c r="BK262" s="193">
        <f>ROUND(I262*H262,2)</f>
        <v>0</v>
      </c>
      <c r="BL262" s="19" t="s">
        <v>389</v>
      </c>
      <c r="BM262" s="192" t="s">
        <v>1471</v>
      </c>
    </row>
    <row r="263" spans="1:65" s="2" customFormat="1" ht="19.5">
      <c r="A263" s="36"/>
      <c r="B263" s="37"/>
      <c r="C263" s="38"/>
      <c r="D263" s="196" t="s">
        <v>1198</v>
      </c>
      <c r="E263" s="38"/>
      <c r="F263" s="253" t="s">
        <v>1361</v>
      </c>
      <c r="G263" s="38"/>
      <c r="H263" s="38"/>
      <c r="I263" s="254"/>
      <c r="J263" s="38"/>
      <c r="K263" s="38"/>
      <c r="L263" s="41"/>
      <c r="M263" s="255"/>
      <c r="N263" s="256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1198</v>
      </c>
      <c r="AU263" s="19" t="s">
        <v>83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3272</v>
      </c>
      <c r="G264" s="206"/>
      <c r="H264" s="209">
        <v>0.104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83</v>
      </c>
      <c r="AV264" s="14" t="s">
        <v>85</v>
      </c>
      <c r="AW264" s="14" t="s">
        <v>37</v>
      </c>
      <c r="AX264" s="14" t="s">
        <v>76</v>
      </c>
      <c r="AY264" s="215" t="s">
        <v>381</v>
      </c>
    </row>
    <row r="265" spans="1:65" s="14" customFormat="1">
      <c r="B265" s="205"/>
      <c r="C265" s="206"/>
      <c r="D265" s="196" t="s">
        <v>391</v>
      </c>
      <c r="E265" s="207" t="s">
        <v>19</v>
      </c>
      <c r="F265" s="208" t="s">
        <v>3273</v>
      </c>
      <c r="G265" s="206"/>
      <c r="H265" s="209">
        <v>2.16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83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1:65" s="14" customFormat="1">
      <c r="B266" s="205"/>
      <c r="C266" s="206"/>
      <c r="D266" s="196" t="s">
        <v>391</v>
      </c>
      <c r="E266" s="207" t="s">
        <v>19</v>
      </c>
      <c r="F266" s="208" t="s">
        <v>3274</v>
      </c>
      <c r="G266" s="206"/>
      <c r="H266" s="209">
        <v>0.35199999999999998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83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1:65" s="15" customFormat="1">
      <c r="B267" s="216"/>
      <c r="C267" s="217"/>
      <c r="D267" s="196" t="s">
        <v>391</v>
      </c>
      <c r="E267" s="218" t="s">
        <v>19</v>
      </c>
      <c r="F267" s="219" t="s">
        <v>394</v>
      </c>
      <c r="G267" s="217"/>
      <c r="H267" s="220">
        <v>2.6160000000000001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391</v>
      </c>
      <c r="AU267" s="226" t="s">
        <v>83</v>
      </c>
      <c r="AV267" s="15" t="s">
        <v>389</v>
      </c>
      <c r="AW267" s="15" t="s">
        <v>37</v>
      </c>
      <c r="AX267" s="15" t="s">
        <v>83</v>
      </c>
      <c r="AY267" s="226" t="s">
        <v>381</v>
      </c>
    </row>
    <row r="268" spans="1:65" s="12" customFormat="1" ht="25.9" customHeight="1">
      <c r="B268" s="165"/>
      <c r="C268" s="166"/>
      <c r="D268" s="167" t="s">
        <v>75</v>
      </c>
      <c r="E268" s="168" t="s">
        <v>1488</v>
      </c>
      <c r="F268" s="168" t="s">
        <v>1489</v>
      </c>
      <c r="G268" s="166"/>
      <c r="H268" s="166"/>
      <c r="I268" s="169"/>
      <c r="J268" s="170">
        <f>BK268</f>
        <v>0</v>
      </c>
      <c r="K268" s="166"/>
      <c r="L268" s="171"/>
      <c r="M268" s="172"/>
      <c r="N268" s="173"/>
      <c r="O268" s="173"/>
      <c r="P268" s="174">
        <f>SUM(P269:P314)</f>
        <v>0</v>
      </c>
      <c r="Q268" s="173"/>
      <c r="R268" s="174">
        <f>SUM(R269:R314)</f>
        <v>0</v>
      </c>
      <c r="S268" s="173"/>
      <c r="T268" s="175">
        <f>SUM(T269:T314)</f>
        <v>0</v>
      </c>
      <c r="AR268" s="176" t="s">
        <v>85</v>
      </c>
      <c r="AT268" s="177" t="s">
        <v>75</v>
      </c>
      <c r="AU268" s="177" t="s">
        <v>76</v>
      </c>
      <c r="AY268" s="176" t="s">
        <v>381</v>
      </c>
      <c r="BK268" s="178">
        <f>SUM(BK269:BK314)</f>
        <v>0</v>
      </c>
    </row>
    <row r="269" spans="1:65" s="2" customFormat="1" ht="37.9" customHeight="1">
      <c r="A269" s="36"/>
      <c r="B269" s="37"/>
      <c r="C269" s="181" t="s">
        <v>705</v>
      </c>
      <c r="D269" s="181" t="s">
        <v>384</v>
      </c>
      <c r="E269" s="182" t="s">
        <v>1490</v>
      </c>
      <c r="F269" s="183" t="s">
        <v>1491</v>
      </c>
      <c r="G269" s="184" t="s">
        <v>422</v>
      </c>
      <c r="H269" s="185">
        <v>57</v>
      </c>
      <c r="I269" s="186"/>
      <c r="J269" s="187">
        <f>ROUND(I269*H269,2)</f>
        <v>0</v>
      </c>
      <c r="K269" s="183" t="s">
        <v>3221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454</v>
      </c>
      <c r="AT269" s="192" t="s">
        <v>384</v>
      </c>
      <c r="AU269" s="192" t="s">
        <v>83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454</v>
      </c>
      <c r="BM269" s="192" t="s">
        <v>1479</v>
      </c>
    </row>
    <row r="270" spans="1:65" s="2" customFormat="1" ht="48.75">
      <c r="A270" s="36"/>
      <c r="B270" s="37"/>
      <c r="C270" s="38"/>
      <c r="D270" s="196" t="s">
        <v>1198</v>
      </c>
      <c r="E270" s="38"/>
      <c r="F270" s="253" t="s">
        <v>1493</v>
      </c>
      <c r="G270" s="38"/>
      <c r="H270" s="38"/>
      <c r="I270" s="254"/>
      <c r="J270" s="38"/>
      <c r="K270" s="38"/>
      <c r="L270" s="41"/>
      <c r="M270" s="255"/>
      <c r="N270" s="256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1198</v>
      </c>
      <c r="AU270" s="19" t="s">
        <v>83</v>
      </c>
    </row>
    <row r="271" spans="1:65" s="2" customFormat="1" ht="37.9" customHeight="1">
      <c r="A271" s="36"/>
      <c r="B271" s="37"/>
      <c r="C271" s="181" t="s">
        <v>710</v>
      </c>
      <c r="D271" s="181" t="s">
        <v>384</v>
      </c>
      <c r="E271" s="182" t="s">
        <v>1494</v>
      </c>
      <c r="F271" s="183" t="s">
        <v>1495</v>
      </c>
      <c r="G271" s="184" t="s">
        <v>422</v>
      </c>
      <c r="H271" s="185">
        <v>26</v>
      </c>
      <c r="I271" s="186"/>
      <c r="J271" s="187">
        <f>ROUND(I271*H271,2)</f>
        <v>0</v>
      </c>
      <c r="K271" s="183" t="s">
        <v>3221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454</v>
      </c>
      <c r="AT271" s="192" t="s">
        <v>384</v>
      </c>
      <c r="AU271" s="192" t="s">
        <v>83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454</v>
      </c>
      <c r="BM271" s="192" t="s">
        <v>1480</v>
      </c>
    </row>
    <row r="272" spans="1:65" s="2" customFormat="1" ht="48.75">
      <c r="A272" s="36"/>
      <c r="B272" s="37"/>
      <c r="C272" s="38"/>
      <c r="D272" s="196" t="s">
        <v>1198</v>
      </c>
      <c r="E272" s="38"/>
      <c r="F272" s="253" t="s">
        <v>1493</v>
      </c>
      <c r="G272" s="38"/>
      <c r="H272" s="38"/>
      <c r="I272" s="254"/>
      <c r="J272" s="38"/>
      <c r="K272" s="38"/>
      <c r="L272" s="41"/>
      <c r="M272" s="255"/>
      <c r="N272" s="256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1198</v>
      </c>
      <c r="AU272" s="19" t="s">
        <v>83</v>
      </c>
    </row>
    <row r="273" spans="1:65" s="2" customFormat="1" ht="37.9" customHeight="1">
      <c r="A273" s="36"/>
      <c r="B273" s="37"/>
      <c r="C273" s="181" t="s">
        <v>716</v>
      </c>
      <c r="D273" s="181" t="s">
        <v>384</v>
      </c>
      <c r="E273" s="182" t="s">
        <v>1497</v>
      </c>
      <c r="F273" s="183" t="s">
        <v>1498</v>
      </c>
      <c r="G273" s="184" t="s">
        <v>422</v>
      </c>
      <c r="H273" s="185">
        <v>36</v>
      </c>
      <c r="I273" s="186"/>
      <c r="J273" s="187">
        <f>ROUND(I273*H273,2)</f>
        <v>0</v>
      </c>
      <c r="K273" s="183" t="s">
        <v>3221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454</v>
      </c>
      <c r="AT273" s="192" t="s">
        <v>384</v>
      </c>
      <c r="AU273" s="192" t="s">
        <v>83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454</v>
      </c>
      <c r="BM273" s="192" t="s">
        <v>1492</v>
      </c>
    </row>
    <row r="274" spans="1:65" s="2" customFormat="1" ht="48.75">
      <c r="A274" s="36"/>
      <c r="B274" s="37"/>
      <c r="C274" s="38"/>
      <c r="D274" s="196" t="s">
        <v>1198</v>
      </c>
      <c r="E274" s="38"/>
      <c r="F274" s="253" t="s">
        <v>1493</v>
      </c>
      <c r="G274" s="38"/>
      <c r="H274" s="38"/>
      <c r="I274" s="254"/>
      <c r="J274" s="38"/>
      <c r="K274" s="38"/>
      <c r="L274" s="41"/>
      <c r="M274" s="255"/>
      <c r="N274" s="256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1198</v>
      </c>
      <c r="AU274" s="19" t="s">
        <v>83</v>
      </c>
    </row>
    <row r="275" spans="1:65" s="2" customFormat="1" ht="37.9" customHeight="1">
      <c r="A275" s="36"/>
      <c r="B275" s="37"/>
      <c r="C275" s="181" t="s">
        <v>722</v>
      </c>
      <c r="D275" s="181" t="s">
        <v>384</v>
      </c>
      <c r="E275" s="182" t="s">
        <v>1500</v>
      </c>
      <c r="F275" s="183" t="s">
        <v>1501</v>
      </c>
      <c r="G275" s="184" t="s">
        <v>422</v>
      </c>
      <c r="H275" s="185">
        <v>8</v>
      </c>
      <c r="I275" s="186"/>
      <c r="J275" s="187">
        <f>ROUND(I275*H275,2)</f>
        <v>0</v>
      </c>
      <c r="K275" s="183" t="s">
        <v>3221</v>
      </c>
      <c r="L275" s="41"/>
      <c r="M275" s="188" t="s">
        <v>19</v>
      </c>
      <c r="N275" s="189" t="s">
        <v>47</v>
      </c>
      <c r="O275" s="6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454</v>
      </c>
      <c r="AT275" s="192" t="s">
        <v>384</v>
      </c>
      <c r="AU275" s="192" t="s">
        <v>83</v>
      </c>
      <c r="AY275" s="19" t="s">
        <v>381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83</v>
      </c>
      <c r="BK275" s="193">
        <f>ROUND(I275*H275,2)</f>
        <v>0</v>
      </c>
      <c r="BL275" s="19" t="s">
        <v>454</v>
      </c>
      <c r="BM275" s="192" t="s">
        <v>1496</v>
      </c>
    </row>
    <row r="276" spans="1:65" s="2" customFormat="1" ht="48.75">
      <c r="A276" s="36"/>
      <c r="B276" s="37"/>
      <c r="C276" s="38"/>
      <c r="D276" s="196" t="s">
        <v>1198</v>
      </c>
      <c r="E276" s="38"/>
      <c r="F276" s="253" t="s">
        <v>1493</v>
      </c>
      <c r="G276" s="38"/>
      <c r="H276" s="38"/>
      <c r="I276" s="254"/>
      <c r="J276" s="38"/>
      <c r="K276" s="38"/>
      <c r="L276" s="41"/>
      <c r="M276" s="255"/>
      <c r="N276" s="256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1198</v>
      </c>
      <c r="AU276" s="19" t="s">
        <v>83</v>
      </c>
    </row>
    <row r="277" spans="1:65" s="2" customFormat="1" ht="33" customHeight="1">
      <c r="A277" s="36"/>
      <c r="B277" s="37"/>
      <c r="C277" s="181" t="s">
        <v>726</v>
      </c>
      <c r="D277" s="181" t="s">
        <v>384</v>
      </c>
      <c r="E277" s="182" t="s">
        <v>1503</v>
      </c>
      <c r="F277" s="183" t="s">
        <v>1504</v>
      </c>
      <c r="G277" s="184" t="s">
        <v>422</v>
      </c>
      <c r="H277" s="185">
        <v>25</v>
      </c>
      <c r="I277" s="186"/>
      <c r="J277" s="187">
        <f>ROUND(I277*H277,2)</f>
        <v>0</v>
      </c>
      <c r="K277" s="183" t="s">
        <v>3221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454</v>
      </c>
      <c r="AT277" s="192" t="s">
        <v>384</v>
      </c>
      <c r="AU277" s="192" t="s">
        <v>83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454</v>
      </c>
      <c r="BM277" s="192" t="s">
        <v>1499</v>
      </c>
    </row>
    <row r="278" spans="1:65" s="2" customFormat="1" ht="29.25">
      <c r="A278" s="36"/>
      <c r="B278" s="37"/>
      <c r="C278" s="38"/>
      <c r="D278" s="196" t="s">
        <v>1198</v>
      </c>
      <c r="E278" s="38"/>
      <c r="F278" s="253" t="s">
        <v>1506</v>
      </c>
      <c r="G278" s="38"/>
      <c r="H278" s="38"/>
      <c r="I278" s="254"/>
      <c r="J278" s="38"/>
      <c r="K278" s="38"/>
      <c r="L278" s="41"/>
      <c r="M278" s="255"/>
      <c r="N278" s="256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1198</v>
      </c>
      <c r="AU278" s="19" t="s">
        <v>83</v>
      </c>
    </row>
    <row r="279" spans="1:65" s="2" customFormat="1" ht="33" customHeight="1">
      <c r="A279" s="36"/>
      <c r="B279" s="37"/>
      <c r="C279" s="181" t="s">
        <v>730</v>
      </c>
      <c r="D279" s="181" t="s">
        <v>384</v>
      </c>
      <c r="E279" s="182" t="s">
        <v>1507</v>
      </c>
      <c r="F279" s="183" t="s">
        <v>1508</v>
      </c>
      <c r="G279" s="184" t="s">
        <v>422</v>
      </c>
      <c r="H279" s="185">
        <v>16</v>
      </c>
      <c r="I279" s="186"/>
      <c r="J279" s="187">
        <f>ROUND(I279*H279,2)</f>
        <v>0</v>
      </c>
      <c r="K279" s="183" t="s">
        <v>3221</v>
      </c>
      <c r="L279" s="41"/>
      <c r="M279" s="188" t="s">
        <v>19</v>
      </c>
      <c r="N279" s="189" t="s">
        <v>47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454</v>
      </c>
      <c r="AT279" s="192" t="s">
        <v>384</v>
      </c>
      <c r="AU279" s="192" t="s">
        <v>83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454</v>
      </c>
      <c r="BM279" s="192" t="s">
        <v>1502</v>
      </c>
    </row>
    <row r="280" spans="1:65" s="2" customFormat="1" ht="29.25">
      <c r="A280" s="36"/>
      <c r="B280" s="37"/>
      <c r="C280" s="38"/>
      <c r="D280" s="196" t="s">
        <v>1198</v>
      </c>
      <c r="E280" s="38"/>
      <c r="F280" s="253" t="s">
        <v>1506</v>
      </c>
      <c r="G280" s="38"/>
      <c r="H280" s="38"/>
      <c r="I280" s="254"/>
      <c r="J280" s="38"/>
      <c r="K280" s="38"/>
      <c r="L280" s="41"/>
      <c r="M280" s="255"/>
      <c r="N280" s="256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1198</v>
      </c>
      <c r="AU280" s="19" t="s">
        <v>83</v>
      </c>
    </row>
    <row r="281" spans="1:65" s="2" customFormat="1" ht="33" customHeight="1">
      <c r="A281" s="36"/>
      <c r="B281" s="37"/>
      <c r="C281" s="181" t="s">
        <v>734</v>
      </c>
      <c r="D281" s="181" t="s">
        <v>384</v>
      </c>
      <c r="E281" s="182" t="s">
        <v>1510</v>
      </c>
      <c r="F281" s="183" t="s">
        <v>1511</v>
      </c>
      <c r="G281" s="184" t="s">
        <v>422</v>
      </c>
      <c r="H281" s="185">
        <v>18</v>
      </c>
      <c r="I281" s="186"/>
      <c r="J281" s="187">
        <f>ROUND(I281*H281,2)</f>
        <v>0</v>
      </c>
      <c r="K281" s="183" t="s">
        <v>3221</v>
      </c>
      <c r="L281" s="41"/>
      <c r="M281" s="188" t="s">
        <v>19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454</v>
      </c>
      <c r="AT281" s="192" t="s">
        <v>384</v>
      </c>
      <c r="AU281" s="192" t="s">
        <v>83</v>
      </c>
      <c r="AY281" s="19" t="s">
        <v>381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83</v>
      </c>
      <c r="BK281" s="193">
        <f>ROUND(I281*H281,2)</f>
        <v>0</v>
      </c>
      <c r="BL281" s="19" t="s">
        <v>454</v>
      </c>
      <c r="BM281" s="192" t="s">
        <v>1505</v>
      </c>
    </row>
    <row r="282" spans="1:65" s="2" customFormat="1" ht="29.25">
      <c r="A282" s="36"/>
      <c r="B282" s="37"/>
      <c r="C282" s="38"/>
      <c r="D282" s="196" t="s">
        <v>1198</v>
      </c>
      <c r="E282" s="38"/>
      <c r="F282" s="253" t="s">
        <v>1506</v>
      </c>
      <c r="G282" s="38"/>
      <c r="H282" s="38"/>
      <c r="I282" s="254"/>
      <c r="J282" s="38"/>
      <c r="K282" s="38"/>
      <c r="L282" s="41"/>
      <c r="M282" s="255"/>
      <c r="N282" s="256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1198</v>
      </c>
      <c r="AU282" s="19" t="s">
        <v>83</v>
      </c>
    </row>
    <row r="283" spans="1:65" s="2" customFormat="1" ht="33" customHeight="1">
      <c r="A283" s="36"/>
      <c r="B283" s="37"/>
      <c r="C283" s="181" t="s">
        <v>740</v>
      </c>
      <c r="D283" s="181" t="s">
        <v>384</v>
      </c>
      <c r="E283" s="182" t="s">
        <v>1513</v>
      </c>
      <c r="F283" s="183" t="s">
        <v>1514</v>
      </c>
      <c r="G283" s="184" t="s">
        <v>422</v>
      </c>
      <c r="H283" s="185">
        <v>8</v>
      </c>
      <c r="I283" s="186"/>
      <c r="J283" s="187">
        <f>ROUND(I283*H283,2)</f>
        <v>0</v>
      </c>
      <c r="K283" s="183" t="s">
        <v>3221</v>
      </c>
      <c r="L283" s="41"/>
      <c r="M283" s="188" t="s">
        <v>19</v>
      </c>
      <c r="N283" s="189" t="s">
        <v>47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454</v>
      </c>
      <c r="AT283" s="192" t="s">
        <v>384</v>
      </c>
      <c r="AU283" s="192" t="s">
        <v>83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454</v>
      </c>
      <c r="BM283" s="192" t="s">
        <v>1509</v>
      </c>
    </row>
    <row r="284" spans="1:65" s="2" customFormat="1" ht="29.25">
      <c r="A284" s="36"/>
      <c r="B284" s="37"/>
      <c r="C284" s="38"/>
      <c r="D284" s="196" t="s">
        <v>1198</v>
      </c>
      <c r="E284" s="38"/>
      <c r="F284" s="253" t="s">
        <v>1506</v>
      </c>
      <c r="G284" s="38"/>
      <c r="H284" s="38"/>
      <c r="I284" s="254"/>
      <c r="J284" s="38"/>
      <c r="K284" s="38"/>
      <c r="L284" s="41"/>
      <c r="M284" s="255"/>
      <c r="N284" s="256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1198</v>
      </c>
      <c r="AU284" s="19" t="s">
        <v>83</v>
      </c>
    </row>
    <row r="285" spans="1:65" s="2" customFormat="1" ht="24.2" customHeight="1">
      <c r="A285" s="36"/>
      <c r="B285" s="37"/>
      <c r="C285" s="181" t="s">
        <v>745</v>
      </c>
      <c r="D285" s="181" t="s">
        <v>384</v>
      </c>
      <c r="E285" s="182" t="s">
        <v>1516</v>
      </c>
      <c r="F285" s="183" t="s">
        <v>1517</v>
      </c>
      <c r="G285" s="184" t="s">
        <v>422</v>
      </c>
      <c r="H285" s="185">
        <v>42</v>
      </c>
      <c r="I285" s="186"/>
      <c r="J285" s="187">
        <f>ROUND(I285*H285,2)</f>
        <v>0</v>
      </c>
      <c r="K285" s="183" t="s">
        <v>3221</v>
      </c>
      <c r="L285" s="41"/>
      <c r="M285" s="188" t="s">
        <v>19</v>
      </c>
      <c r="N285" s="189" t="s">
        <v>47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454</v>
      </c>
      <c r="AT285" s="192" t="s">
        <v>384</v>
      </c>
      <c r="AU285" s="192" t="s">
        <v>83</v>
      </c>
      <c r="AY285" s="19" t="s">
        <v>381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83</v>
      </c>
      <c r="BK285" s="193">
        <f>ROUND(I285*H285,2)</f>
        <v>0</v>
      </c>
      <c r="BL285" s="19" t="s">
        <v>454</v>
      </c>
      <c r="BM285" s="192" t="s">
        <v>1512</v>
      </c>
    </row>
    <row r="286" spans="1:65" s="14" customFormat="1">
      <c r="B286" s="205"/>
      <c r="C286" s="206"/>
      <c r="D286" s="196" t="s">
        <v>391</v>
      </c>
      <c r="E286" s="207" t="s">
        <v>19</v>
      </c>
      <c r="F286" s="208" t="s">
        <v>3275</v>
      </c>
      <c r="G286" s="206"/>
      <c r="H286" s="209">
        <v>42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391</v>
      </c>
      <c r="AU286" s="215" t="s">
        <v>83</v>
      </c>
      <c r="AV286" s="14" t="s">
        <v>85</v>
      </c>
      <c r="AW286" s="14" t="s">
        <v>37</v>
      </c>
      <c r="AX286" s="14" t="s">
        <v>76</v>
      </c>
      <c r="AY286" s="215" t="s">
        <v>381</v>
      </c>
    </row>
    <row r="287" spans="1:65" s="15" customFormat="1">
      <c r="B287" s="216"/>
      <c r="C287" s="217"/>
      <c r="D287" s="196" t="s">
        <v>391</v>
      </c>
      <c r="E287" s="218" t="s">
        <v>19</v>
      </c>
      <c r="F287" s="219" t="s">
        <v>394</v>
      </c>
      <c r="G287" s="217"/>
      <c r="H287" s="220">
        <v>42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391</v>
      </c>
      <c r="AU287" s="226" t="s">
        <v>83</v>
      </c>
      <c r="AV287" s="15" t="s">
        <v>389</v>
      </c>
      <c r="AW287" s="15" t="s">
        <v>37</v>
      </c>
      <c r="AX287" s="15" t="s">
        <v>83</v>
      </c>
      <c r="AY287" s="226" t="s">
        <v>381</v>
      </c>
    </row>
    <row r="288" spans="1:65" s="2" customFormat="1" ht="24.2" customHeight="1">
      <c r="A288" s="36"/>
      <c r="B288" s="37"/>
      <c r="C288" s="181" t="s">
        <v>751</v>
      </c>
      <c r="D288" s="181" t="s">
        <v>384</v>
      </c>
      <c r="E288" s="182" t="s">
        <v>1520</v>
      </c>
      <c r="F288" s="183" t="s">
        <v>1521</v>
      </c>
      <c r="G288" s="184" t="s">
        <v>422</v>
      </c>
      <c r="H288" s="185">
        <v>18</v>
      </c>
      <c r="I288" s="186"/>
      <c r="J288" s="187">
        <f t="shared" ref="J288:J299" si="10">ROUND(I288*H288,2)</f>
        <v>0</v>
      </c>
      <c r="K288" s="183" t="s">
        <v>3221</v>
      </c>
      <c r="L288" s="41"/>
      <c r="M288" s="188" t="s">
        <v>19</v>
      </c>
      <c r="N288" s="189" t="s">
        <v>47</v>
      </c>
      <c r="O288" s="66"/>
      <c r="P288" s="190">
        <f t="shared" ref="P288:P299" si="11">O288*H288</f>
        <v>0</v>
      </c>
      <c r="Q288" s="190">
        <v>0</v>
      </c>
      <c r="R288" s="190">
        <f t="shared" ref="R288:R299" si="12">Q288*H288</f>
        <v>0</v>
      </c>
      <c r="S288" s="190">
        <v>0</v>
      </c>
      <c r="T288" s="191">
        <f t="shared" ref="T288:T299" si="13"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454</v>
      </c>
      <c r="AT288" s="192" t="s">
        <v>384</v>
      </c>
      <c r="AU288" s="192" t="s">
        <v>83</v>
      </c>
      <c r="AY288" s="19" t="s">
        <v>381</v>
      </c>
      <c r="BE288" s="193">
        <f t="shared" ref="BE288:BE299" si="14">IF(N288="základní",J288,0)</f>
        <v>0</v>
      </c>
      <c r="BF288" s="193">
        <f t="shared" ref="BF288:BF299" si="15">IF(N288="snížená",J288,0)</f>
        <v>0</v>
      </c>
      <c r="BG288" s="193">
        <f t="shared" ref="BG288:BG299" si="16">IF(N288="zákl. přenesená",J288,0)</f>
        <v>0</v>
      </c>
      <c r="BH288" s="193">
        <f t="shared" ref="BH288:BH299" si="17">IF(N288="sníž. přenesená",J288,0)</f>
        <v>0</v>
      </c>
      <c r="BI288" s="193">
        <f t="shared" ref="BI288:BI299" si="18">IF(N288="nulová",J288,0)</f>
        <v>0</v>
      </c>
      <c r="BJ288" s="19" t="s">
        <v>83</v>
      </c>
      <c r="BK288" s="193">
        <f t="shared" ref="BK288:BK299" si="19">ROUND(I288*H288,2)</f>
        <v>0</v>
      </c>
      <c r="BL288" s="19" t="s">
        <v>454</v>
      </c>
      <c r="BM288" s="192" t="s">
        <v>1515</v>
      </c>
    </row>
    <row r="289" spans="1:65" s="2" customFormat="1" ht="16.5" customHeight="1">
      <c r="A289" s="36"/>
      <c r="B289" s="37"/>
      <c r="C289" s="181" t="s">
        <v>756</v>
      </c>
      <c r="D289" s="181" t="s">
        <v>384</v>
      </c>
      <c r="E289" s="182" t="s">
        <v>1524</v>
      </c>
      <c r="F289" s="183" t="s">
        <v>1525</v>
      </c>
      <c r="G289" s="184" t="s">
        <v>431</v>
      </c>
      <c r="H289" s="185">
        <v>35</v>
      </c>
      <c r="I289" s="186"/>
      <c r="J289" s="187">
        <f t="shared" si="10"/>
        <v>0</v>
      </c>
      <c r="K289" s="183" t="s">
        <v>3221</v>
      </c>
      <c r="L289" s="41"/>
      <c r="M289" s="188" t="s">
        <v>19</v>
      </c>
      <c r="N289" s="189" t="s">
        <v>47</v>
      </c>
      <c r="O289" s="66"/>
      <c r="P289" s="190">
        <f t="shared" si="11"/>
        <v>0</v>
      </c>
      <c r="Q289" s="190">
        <v>0</v>
      </c>
      <c r="R289" s="190">
        <f t="shared" si="12"/>
        <v>0</v>
      </c>
      <c r="S289" s="190">
        <v>0</v>
      </c>
      <c r="T289" s="191">
        <f t="shared" si="1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454</v>
      </c>
      <c r="AT289" s="192" t="s">
        <v>384</v>
      </c>
      <c r="AU289" s="192" t="s">
        <v>83</v>
      </c>
      <c r="AY289" s="19" t="s">
        <v>381</v>
      </c>
      <c r="BE289" s="193">
        <f t="shared" si="14"/>
        <v>0</v>
      </c>
      <c r="BF289" s="193">
        <f t="shared" si="15"/>
        <v>0</v>
      </c>
      <c r="BG289" s="193">
        <f t="shared" si="16"/>
        <v>0</v>
      </c>
      <c r="BH289" s="193">
        <f t="shared" si="17"/>
        <v>0</v>
      </c>
      <c r="BI289" s="193">
        <f t="shared" si="18"/>
        <v>0</v>
      </c>
      <c r="BJ289" s="19" t="s">
        <v>83</v>
      </c>
      <c r="BK289" s="193">
        <f t="shared" si="19"/>
        <v>0</v>
      </c>
      <c r="BL289" s="19" t="s">
        <v>454</v>
      </c>
      <c r="BM289" s="192" t="s">
        <v>1518</v>
      </c>
    </row>
    <row r="290" spans="1:65" s="2" customFormat="1" ht="33" customHeight="1">
      <c r="A290" s="36"/>
      <c r="B290" s="37"/>
      <c r="C290" s="181" t="s">
        <v>762</v>
      </c>
      <c r="D290" s="181" t="s">
        <v>384</v>
      </c>
      <c r="E290" s="182" t="s">
        <v>3276</v>
      </c>
      <c r="F290" s="183" t="s">
        <v>3277</v>
      </c>
      <c r="G290" s="184" t="s">
        <v>431</v>
      </c>
      <c r="H290" s="185">
        <v>2</v>
      </c>
      <c r="I290" s="186"/>
      <c r="J290" s="187">
        <f t="shared" si="10"/>
        <v>0</v>
      </c>
      <c r="K290" s="183" t="s">
        <v>3221</v>
      </c>
      <c r="L290" s="41"/>
      <c r="M290" s="188" t="s">
        <v>19</v>
      </c>
      <c r="N290" s="189" t="s">
        <v>47</v>
      </c>
      <c r="O290" s="66"/>
      <c r="P290" s="190">
        <f t="shared" si="11"/>
        <v>0</v>
      </c>
      <c r="Q290" s="190">
        <v>0</v>
      </c>
      <c r="R290" s="190">
        <f t="shared" si="12"/>
        <v>0</v>
      </c>
      <c r="S290" s="190">
        <v>0</v>
      </c>
      <c r="T290" s="191">
        <f t="shared" si="1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83</v>
      </c>
      <c r="AY290" s="19" t="s">
        <v>381</v>
      </c>
      <c r="BE290" s="193">
        <f t="shared" si="14"/>
        <v>0</v>
      </c>
      <c r="BF290" s="193">
        <f t="shared" si="15"/>
        <v>0</v>
      </c>
      <c r="BG290" s="193">
        <f t="shared" si="16"/>
        <v>0</v>
      </c>
      <c r="BH290" s="193">
        <f t="shared" si="17"/>
        <v>0</v>
      </c>
      <c r="BI290" s="193">
        <f t="shared" si="18"/>
        <v>0</v>
      </c>
      <c r="BJ290" s="19" t="s">
        <v>83</v>
      </c>
      <c r="BK290" s="193">
        <f t="shared" si="19"/>
        <v>0</v>
      </c>
      <c r="BL290" s="19" t="s">
        <v>454</v>
      </c>
      <c r="BM290" s="192" t="s">
        <v>1522</v>
      </c>
    </row>
    <row r="291" spans="1:65" s="2" customFormat="1" ht="24.2" customHeight="1">
      <c r="A291" s="36"/>
      <c r="B291" s="37"/>
      <c r="C291" s="181" t="s">
        <v>768</v>
      </c>
      <c r="D291" s="181" t="s">
        <v>384</v>
      </c>
      <c r="E291" s="182" t="s">
        <v>1527</v>
      </c>
      <c r="F291" s="183" t="s">
        <v>1528</v>
      </c>
      <c r="G291" s="184" t="s">
        <v>431</v>
      </c>
      <c r="H291" s="185">
        <v>6</v>
      </c>
      <c r="I291" s="186"/>
      <c r="J291" s="187">
        <f t="shared" si="10"/>
        <v>0</v>
      </c>
      <c r="K291" s="183" t="s">
        <v>3221</v>
      </c>
      <c r="L291" s="41"/>
      <c r="M291" s="188" t="s">
        <v>19</v>
      </c>
      <c r="N291" s="189" t="s">
        <v>47</v>
      </c>
      <c r="O291" s="66"/>
      <c r="P291" s="190">
        <f t="shared" si="11"/>
        <v>0</v>
      </c>
      <c r="Q291" s="190">
        <v>0</v>
      </c>
      <c r="R291" s="190">
        <f t="shared" si="12"/>
        <v>0</v>
      </c>
      <c r="S291" s="190">
        <v>0</v>
      </c>
      <c r="T291" s="191">
        <f t="shared" si="1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454</v>
      </c>
      <c r="AT291" s="192" t="s">
        <v>384</v>
      </c>
      <c r="AU291" s="192" t="s">
        <v>83</v>
      </c>
      <c r="AY291" s="19" t="s">
        <v>381</v>
      </c>
      <c r="BE291" s="193">
        <f t="shared" si="14"/>
        <v>0</v>
      </c>
      <c r="BF291" s="193">
        <f t="shared" si="15"/>
        <v>0</v>
      </c>
      <c r="BG291" s="193">
        <f t="shared" si="16"/>
        <v>0</v>
      </c>
      <c r="BH291" s="193">
        <f t="shared" si="17"/>
        <v>0</v>
      </c>
      <c r="BI291" s="193">
        <f t="shared" si="18"/>
        <v>0</v>
      </c>
      <c r="BJ291" s="19" t="s">
        <v>83</v>
      </c>
      <c r="BK291" s="193">
        <f t="shared" si="19"/>
        <v>0</v>
      </c>
      <c r="BL291" s="19" t="s">
        <v>454</v>
      </c>
      <c r="BM291" s="192" t="s">
        <v>1526</v>
      </c>
    </row>
    <row r="292" spans="1:65" s="2" customFormat="1" ht="24.2" customHeight="1">
      <c r="A292" s="36"/>
      <c r="B292" s="37"/>
      <c r="C292" s="181" t="s">
        <v>773</v>
      </c>
      <c r="D292" s="181" t="s">
        <v>384</v>
      </c>
      <c r="E292" s="182" t="s">
        <v>3278</v>
      </c>
      <c r="F292" s="183" t="s">
        <v>3279</v>
      </c>
      <c r="G292" s="184" t="s">
        <v>431</v>
      </c>
      <c r="H292" s="185">
        <v>4</v>
      </c>
      <c r="I292" s="186"/>
      <c r="J292" s="187">
        <f t="shared" si="10"/>
        <v>0</v>
      </c>
      <c r="K292" s="183" t="s">
        <v>3221</v>
      </c>
      <c r="L292" s="41"/>
      <c r="M292" s="188" t="s">
        <v>19</v>
      </c>
      <c r="N292" s="189" t="s">
        <v>47</v>
      </c>
      <c r="O292" s="66"/>
      <c r="P292" s="190">
        <f t="shared" si="11"/>
        <v>0</v>
      </c>
      <c r="Q292" s="190">
        <v>0</v>
      </c>
      <c r="R292" s="190">
        <f t="shared" si="12"/>
        <v>0</v>
      </c>
      <c r="S292" s="190">
        <v>0</v>
      </c>
      <c r="T292" s="191">
        <f t="shared" si="1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454</v>
      </c>
      <c r="AT292" s="192" t="s">
        <v>384</v>
      </c>
      <c r="AU292" s="192" t="s">
        <v>83</v>
      </c>
      <c r="AY292" s="19" t="s">
        <v>381</v>
      </c>
      <c r="BE292" s="193">
        <f t="shared" si="14"/>
        <v>0</v>
      </c>
      <c r="BF292" s="193">
        <f t="shared" si="15"/>
        <v>0</v>
      </c>
      <c r="BG292" s="193">
        <f t="shared" si="16"/>
        <v>0</v>
      </c>
      <c r="BH292" s="193">
        <f t="shared" si="17"/>
        <v>0</v>
      </c>
      <c r="BI292" s="193">
        <f t="shared" si="18"/>
        <v>0</v>
      </c>
      <c r="BJ292" s="19" t="s">
        <v>83</v>
      </c>
      <c r="BK292" s="193">
        <f t="shared" si="19"/>
        <v>0</v>
      </c>
      <c r="BL292" s="19" t="s">
        <v>454</v>
      </c>
      <c r="BM292" s="192" t="s">
        <v>1529</v>
      </c>
    </row>
    <row r="293" spans="1:65" s="2" customFormat="1" ht="24.2" customHeight="1">
      <c r="A293" s="36"/>
      <c r="B293" s="37"/>
      <c r="C293" s="181" t="s">
        <v>781</v>
      </c>
      <c r="D293" s="181" t="s">
        <v>384</v>
      </c>
      <c r="E293" s="182" t="s">
        <v>2644</v>
      </c>
      <c r="F293" s="183" t="s">
        <v>2645</v>
      </c>
      <c r="G293" s="184" t="s">
        <v>431</v>
      </c>
      <c r="H293" s="185">
        <v>8</v>
      </c>
      <c r="I293" s="186"/>
      <c r="J293" s="187">
        <f t="shared" si="10"/>
        <v>0</v>
      </c>
      <c r="K293" s="183" t="s">
        <v>3221</v>
      </c>
      <c r="L293" s="41"/>
      <c r="M293" s="188" t="s">
        <v>19</v>
      </c>
      <c r="N293" s="189" t="s">
        <v>47</v>
      </c>
      <c r="O293" s="66"/>
      <c r="P293" s="190">
        <f t="shared" si="11"/>
        <v>0</v>
      </c>
      <c r="Q293" s="190">
        <v>0</v>
      </c>
      <c r="R293" s="190">
        <f t="shared" si="12"/>
        <v>0</v>
      </c>
      <c r="S293" s="190">
        <v>0</v>
      </c>
      <c r="T293" s="191">
        <f t="shared" si="1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454</v>
      </c>
      <c r="AT293" s="192" t="s">
        <v>384</v>
      </c>
      <c r="AU293" s="192" t="s">
        <v>83</v>
      </c>
      <c r="AY293" s="19" t="s">
        <v>381</v>
      </c>
      <c r="BE293" s="193">
        <f t="shared" si="14"/>
        <v>0</v>
      </c>
      <c r="BF293" s="193">
        <f t="shared" si="15"/>
        <v>0</v>
      </c>
      <c r="BG293" s="193">
        <f t="shared" si="16"/>
        <v>0</v>
      </c>
      <c r="BH293" s="193">
        <f t="shared" si="17"/>
        <v>0</v>
      </c>
      <c r="BI293" s="193">
        <f t="shared" si="18"/>
        <v>0</v>
      </c>
      <c r="BJ293" s="19" t="s">
        <v>83</v>
      </c>
      <c r="BK293" s="193">
        <f t="shared" si="19"/>
        <v>0</v>
      </c>
      <c r="BL293" s="19" t="s">
        <v>454</v>
      </c>
      <c r="BM293" s="192" t="s">
        <v>1532</v>
      </c>
    </row>
    <row r="294" spans="1:65" s="2" customFormat="1" ht="24.2" customHeight="1">
      <c r="A294" s="36"/>
      <c r="B294" s="37"/>
      <c r="C294" s="181" t="s">
        <v>786</v>
      </c>
      <c r="D294" s="181" t="s">
        <v>384</v>
      </c>
      <c r="E294" s="182" t="s">
        <v>1530</v>
      </c>
      <c r="F294" s="183" t="s">
        <v>1531</v>
      </c>
      <c r="G294" s="184" t="s">
        <v>431</v>
      </c>
      <c r="H294" s="185">
        <v>5</v>
      </c>
      <c r="I294" s="186"/>
      <c r="J294" s="187">
        <f t="shared" si="10"/>
        <v>0</v>
      </c>
      <c r="K294" s="183" t="s">
        <v>3221</v>
      </c>
      <c r="L294" s="41"/>
      <c r="M294" s="188" t="s">
        <v>19</v>
      </c>
      <c r="N294" s="189" t="s">
        <v>47</v>
      </c>
      <c r="O294" s="66"/>
      <c r="P294" s="190">
        <f t="shared" si="11"/>
        <v>0</v>
      </c>
      <c r="Q294" s="190">
        <v>0</v>
      </c>
      <c r="R294" s="190">
        <f t="shared" si="12"/>
        <v>0</v>
      </c>
      <c r="S294" s="190">
        <v>0</v>
      </c>
      <c r="T294" s="191">
        <f t="shared" si="1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454</v>
      </c>
      <c r="AT294" s="192" t="s">
        <v>384</v>
      </c>
      <c r="AU294" s="192" t="s">
        <v>83</v>
      </c>
      <c r="AY294" s="19" t="s">
        <v>381</v>
      </c>
      <c r="BE294" s="193">
        <f t="shared" si="14"/>
        <v>0</v>
      </c>
      <c r="BF294" s="193">
        <f t="shared" si="15"/>
        <v>0</v>
      </c>
      <c r="BG294" s="193">
        <f t="shared" si="16"/>
        <v>0</v>
      </c>
      <c r="BH294" s="193">
        <f t="shared" si="17"/>
        <v>0</v>
      </c>
      <c r="BI294" s="193">
        <f t="shared" si="18"/>
        <v>0</v>
      </c>
      <c r="BJ294" s="19" t="s">
        <v>83</v>
      </c>
      <c r="BK294" s="193">
        <f t="shared" si="19"/>
        <v>0</v>
      </c>
      <c r="BL294" s="19" t="s">
        <v>454</v>
      </c>
      <c r="BM294" s="192" t="s">
        <v>1535</v>
      </c>
    </row>
    <row r="295" spans="1:65" s="2" customFormat="1" ht="33" customHeight="1">
      <c r="A295" s="36"/>
      <c r="B295" s="37"/>
      <c r="C295" s="181" t="s">
        <v>792</v>
      </c>
      <c r="D295" s="181" t="s">
        <v>384</v>
      </c>
      <c r="E295" s="182" t="s">
        <v>1533</v>
      </c>
      <c r="F295" s="183" t="s">
        <v>1534</v>
      </c>
      <c r="G295" s="184" t="s">
        <v>431</v>
      </c>
      <c r="H295" s="185">
        <v>2</v>
      </c>
      <c r="I295" s="186"/>
      <c r="J295" s="187">
        <f t="shared" si="10"/>
        <v>0</v>
      </c>
      <c r="K295" s="183" t="s">
        <v>3221</v>
      </c>
      <c r="L295" s="41"/>
      <c r="M295" s="188" t="s">
        <v>19</v>
      </c>
      <c r="N295" s="189" t="s">
        <v>47</v>
      </c>
      <c r="O295" s="66"/>
      <c r="P295" s="190">
        <f t="shared" si="11"/>
        <v>0</v>
      </c>
      <c r="Q295" s="190">
        <v>0</v>
      </c>
      <c r="R295" s="190">
        <f t="shared" si="12"/>
        <v>0</v>
      </c>
      <c r="S295" s="190">
        <v>0</v>
      </c>
      <c r="T295" s="191">
        <f t="shared" si="1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454</v>
      </c>
      <c r="AT295" s="192" t="s">
        <v>384</v>
      </c>
      <c r="AU295" s="192" t="s">
        <v>83</v>
      </c>
      <c r="AY295" s="19" t="s">
        <v>381</v>
      </c>
      <c r="BE295" s="193">
        <f t="shared" si="14"/>
        <v>0</v>
      </c>
      <c r="BF295" s="193">
        <f t="shared" si="15"/>
        <v>0</v>
      </c>
      <c r="BG295" s="193">
        <f t="shared" si="16"/>
        <v>0</v>
      </c>
      <c r="BH295" s="193">
        <f t="shared" si="17"/>
        <v>0</v>
      </c>
      <c r="BI295" s="193">
        <f t="shared" si="18"/>
        <v>0</v>
      </c>
      <c r="BJ295" s="19" t="s">
        <v>83</v>
      </c>
      <c r="BK295" s="193">
        <f t="shared" si="19"/>
        <v>0</v>
      </c>
      <c r="BL295" s="19" t="s">
        <v>454</v>
      </c>
      <c r="BM295" s="192" t="s">
        <v>1538</v>
      </c>
    </row>
    <row r="296" spans="1:65" s="2" customFormat="1" ht="33" customHeight="1">
      <c r="A296" s="36"/>
      <c r="B296" s="37"/>
      <c r="C296" s="181" t="s">
        <v>797</v>
      </c>
      <c r="D296" s="181" t="s">
        <v>384</v>
      </c>
      <c r="E296" s="182" t="s">
        <v>3280</v>
      </c>
      <c r="F296" s="183" t="s">
        <v>3281</v>
      </c>
      <c r="G296" s="184" t="s">
        <v>431</v>
      </c>
      <c r="H296" s="185">
        <v>1</v>
      </c>
      <c r="I296" s="186"/>
      <c r="J296" s="187">
        <f t="shared" si="10"/>
        <v>0</v>
      </c>
      <c r="K296" s="183" t="s">
        <v>3221</v>
      </c>
      <c r="L296" s="41"/>
      <c r="M296" s="188" t="s">
        <v>19</v>
      </c>
      <c r="N296" s="189" t="s">
        <v>47</v>
      </c>
      <c r="O296" s="66"/>
      <c r="P296" s="190">
        <f t="shared" si="11"/>
        <v>0</v>
      </c>
      <c r="Q296" s="190">
        <v>0</v>
      </c>
      <c r="R296" s="190">
        <f t="shared" si="12"/>
        <v>0</v>
      </c>
      <c r="S296" s="190">
        <v>0</v>
      </c>
      <c r="T296" s="191">
        <f t="shared" si="1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454</v>
      </c>
      <c r="AT296" s="192" t="s">
        <v>384</v>
      </c>
      <c r="AU296" s="192" t="s">
        <v>83</v>
      </c>
      <c r="AY296" s="19" t="s">
        <v>381</v>
      </c>
      <c r="BE296" s="193">
        <f t="shared" si="14"/>
        <v>0</v>
      </c>
      <c r="BF296" s="193">
        <f t="shared" si="15"/>
        <v>0</v>
      </c>
      <c r="BG296" s="193">
        <f t="shared" si="16"/>
        <v>0</v>
      </c>
      <c r="BH296" s="193">
        <f t="shared" si="17"/>
        <v>0</v>
      </c>
      <c r="BI296" s="193">
        <f t="shared" si="18"/>
        <v>0</v>
      </c>
      <c r="BJ296" s="19" t="s">
        <v>83</v>
      </c>
      <c r="BK296" s="193">
        <f t="shared" si="19"/>
        <v>0</v>
      </c>
      <c r="BL296" s="19" t="s">
        <v>454</v>
      </c>
      <c r="BM296" s="192" t="s">
        <v>1541</v>
      </c>
    </row>
    <row r="297" spans="1:65" s="2" customFormat="1" ht="33" customHeight="1">
      <c r="A297" s="36"/>
      <c r="B297" s="37"/>
      <c r="C297" s="181" t="s">
        <v>803</v>
      </c>
      <c r="D297" s="181" t="s">
        <v>384</v>
      </c>
      <c r="E297" s="182" t="s">
        <v>2648</v>
      </c>
      <c r="F297" s="183" t="s">
        <v>2649</v>
      </c>
      <c r="G297" s="184" t="s">
        <v>431</v>
      </c>
      <c r="H297" s="185">
        <v>2</v>
      </c>
      <c r="I297" s="186"/>
      <c r="J297" s="187">
        <f t="shared" si="10"/>
        <v>0</v>
      </c>
      <c r="K297" s="183" t="s">
        <v>3221</v>
      </c>
      <c r="L297" s="41"/>
      <c r="M297" s="188" t="s">
        <v>19</v>
      </c>
      <c r="N297" s="189" t="s">
        <v>47</v>
      </c>
      <c r="O297" s="66"/>
      <c r="P297" s="190">
        <f t="shared" si="11"/>
        <v>0</v>
      </c>
      <c r="Q297" s="190">
        <v>0</v>
      </c>
      <c r="R297" s="190">
        <f t="shared" si="12"/>
        <v>0</v>
      </c>
      <c r="S297" s="190">
        <v>0</v>
      </c>
      <c r="T297" s="191">
        <f t="shared" si="1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454</v>
      </c>
      <c r="AT297" s="192" t="s">
        <v>384</v>
      </c>
      <c r="AU297" s="192" t="s">
        <v>83</v>
      </c>
      <c r="AY297" s="19" t="s">
        <v>381</v>
      </c>
      <c r="BE297" s="193">
        <f t="shared" si="14"/>
        <v>0</v>
      </c>
      <c r="BF297" s="193">
        <f t="shared" si="15"/>
        <v>0</v>
      </c>
      <c r="BG297" s="193">
        <f t="shared" si="16"/>
        <v>0</v>
      </c>
      <c r="BH297" s="193">
        <f t="shared" si="17"/>
        <v>0</v>
      </c>
      <c r="BI297" s="193">
        <f t="shared" si="18"/>
        <v>0</v>
      </c>
      <c r="BJ297" s="19" t="s">
        <v>83</v>
      </c>
      <c r="BK297" s="193">
        <f t="shared" si="19"/>
        <v>0</v>
      </c>
      <c r="BL297" s="19" t="s">
        <v>454</v>
      </c>
      <c r="BM297" s="192" t="s">
        <v>1544</v>
      </c>
    </row>
    <row r="298" spans="1:65" s="2" customFormat="1" ht="49.15" customHeight="1">
      <c r="A298" s="36"/>
      <c r="B298" s="37"/>
      <c r="C298" s="181" t="s">
        <v>808</v>
      </c>
      <c r="D298" s="181" t="s">
        <v>384</v>
      </c>
      <c r="E298" s="182" t="s">
        <v>1539</v>
      </c>
      <c r="F298" s="183" t="s">
        <v>1540</v>
      </c>
      <c r="G298" s="184" t="s">
        <v>431</v>
      </c>
      <c r="H298" s="185">
        <v>3</v>
      </c>
      <c r="I298" s="186"/>
      <c r="J298" s="187">
        <f t="shared" si="10"/>
        <v>0</v>
      </c>
      <c r="K298" s="183" t="s">
        <v>3221</v>
      </c>
      <c r="L298" s="41"/>
      <c r="M298" s="188" t="s">
        <v>19</v>
      </c>
      <c r="N298" s="189" t="s">
        <v>47</v>
      </c>
      <c r="O298" s="66"/>
      <c r="P298" s="190">
        <f t="shared" si="11"/>
        <v>0</v>
      </c>
      <c r="Q298" s="190">
        <v>0</v>
      </c>
      <c r="R298" s="190">
        <f t="shared" si="12"/>
        <v>0</v>
      </c>
      <c r="S298" s="190">
        <v>0</v>
      </c>
      <c r="T298" s="191">
        <f t="shared" si="1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454</v>
      </c>
      <c r="AT298" s="192" t="s">
        <v>384</v>
      </c>
      <c r="AU298" s="192" t="s">
        <v>83</v>
      </c>
      <c r="AY298" s="19" t="s">
        <v>381</v>
      </c>
      <c r="BE298" s="193">
        <f t="shared" si="14"/>
        <v>0</v>
      </c>
      <c r="BF298" s="193">
        <f t="shared" si="15"/>
        <v>0</v>
      </c>
      <c r="BG298" s="193">
        <f t="shared" si="16"/>
        <v>0</v>
      </c>
      <c r="BH298" s="193">
        <f t="shared" si="17"/>
        <v>0</v>
      </c>
      <c r="BI298" s="193">
        <f t="shared" si="18"/>
        <v>0</v>
      </c>
      <c r="BJ298" s="19" t="s">
        <v>83</v>
      </c>
      <c r="BK298" s="193">
        <f t="shared" si="19"/>
        <v>0</v>
      </c>
      <c r="BL298" s="19" t="s">
        <v>454</v>
      </c>
      <c r="BM298" s="192" t="s">
        <v>1549</v>
      </c>
    </row>
    <row r="299" spans="1:65" s="2" customFormat="1" ht="16.5" customHeight="1">
      <c r="A299" s="36"/>
      <c r="B299" s="37"/>
      <c r="C299" s="181" t="s">
        <v>813</v>
      </c>
      <c r="D299" s="181" t="s">
        <v>384</v>
      </c>
      <c r="E299" s="182" t="s">
        <v>1542</v>
      </c>
      <c r="F299" s="183" t="s">
        <v>1543</v>
      </c>
      <c r="G299" s="184" t="s">
        <v>422</v>
      </c>
      <c r="H299" s="185">
        <v>119</v>
      </c>
      <c r="I299" s="186"/>
      <c r="J299" s="187">
        <f t="shared" si="10"/>
        <v>0</v>
      </c>
      <c r="K299" s="183" t="s">
        <v>3221</v>
      </c>
      <c r="L299" s="41"/>
      <c r="M299" s="188" t="s">
        <v>19</v>
      </c>
      <c r="N299" s="189" t="s">
        <v>47</v>
      </c>
      <c r="O299" s="66"/>
      <c r="P299" s="190">
        <f t="shared" si="11"/>
        <v>0</v>
      </c>
      <c r="Q299" s="190">
        <v>0</v>
      </c>
      <c r="R299" s="190">
        <f t="shared" si="12"/>
        <v>0</v>
      </c>
      <c r="S299" s="190">
        <v>0</v>
      </c>
      <c r="T299" s="191">
        <f t="shared" si="1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454</v>
      </c>
      <c r="AT299" s="192" t="s">
        <v>384</v>
      </c>
      <c r="AU299" s="192" t="s">
        <v>83</v>
      </c>
      <c r="AY299" s="19" t="s">
        <v>381</v>
      </c>
      <c r="BE299" s="193">
        <f t="shared" si="14"/>
        <v>0</v>
      </c>
      <c r="BF299" s="193">
        <f t="shared" si="15"/>
        <v>0</v>
      </c>
      <c r="BG299" s="193">
        <f t="shared" si="16"/>
        <v>0</v>
      </c>
      <c r="BH299" s="193">
        <f t="shared" si="17"/>
        <v>0</v>
      </c>
      <c r="BI299" s="193">
        <f t="shared" si="18"/>
        <v>0</v>
      </c>
      <c r="BJ299" s="19" t="s">
        <v>83</v>
      </c>
      <c r="BK299" s="193">
        <f t="shared" si="19"/>
        <v>0</v>
      </c>
      <c r="BL299" s="19" t="s">
        <v>454</v>
      </c>
      <c r="BM299" s="192" t="s">
        <v>1552</v>
      </c>
    </row>
    <row r="300" spans="1:65" s="2" customFormat="1" ht="19.5">
      <c r="A300" s="36"/>
      <c r="B300" s="37"/>
      <c r="C300" s="38"/>
      <c r="D300" s="196" t="s">
        <v>1198</v>
      </c>
      <c r="E300" s="38"/>
      <c r="F300" s="253" t="s">
        <v>1545</v>
      </c>
      <c r="G300" s="38"/>
      <c r="H300" s="38"/>
      <c r="I300" s="254"/>
      <c r="J300" s="38"/>
      <c r="K300" s="38"/>
      <c r="L300" s="41"/>
      <c r="M300" s="255"/>
      <c r="N300" s="256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1198</v>
      </c>
      <c r="AU300" s="19" t="s">
        <v>83</v>
      </c>
    </row>
    <row r="301" spans="1:65" s="14" customFormat="1">
      <c r="B301" s="205"/>
      <c r="C301" s="206"/>
      <c r="D301" s="196" t="s">
        <v>391</v>
      </c>
      <c r="E301" s="207" t="s">
        <v>19</v>
      </c>
      <c r="F301" s="208" t="s">
        <v>3282</v>
      </c>
      <c r="G301" s="206"/>
      <c r="H301" s="209">
        <v>119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391</v>
      </c>
      <c r="AU301" s="215" t="s">
        <v>83</v>
      </c>
      <c r="AV301" s="14" t="s">
        <v>85</v>
      </c>
      <c r="AW301" s="14" t="s">
        <v>37</v>
      </c>
      <c r="AX301" s="14" t="s">
        <v>76</v>
      </c>
      <c r="AY301" s="215" t="s">
        <v>381</v>
      </c>
    </row>
    <row r="302" spans="1:65" s="15" customFormat="1">
      <c r="B302" s="216"/>
      <c r="C302" s="217"/>
      <c r="D302" s="196" t="s">
        <v>391</v>
      </c>
      <c r="E302" s="218" t="s">
        <v>19</v>
      </c>
      <c r="F302" s="219" t="s">
        <v>394</v>
      </c>
      <c r="G302" s="217"/>
      <c r="H302" s="220">
        <v>119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391</v>
      </c>
      <c r="AU302" s="226" t="s">
        <v>83</v>
      </c>
      <c r="AV302" s="15" t="s">
        <v>389</v>
      </c>
      <c r="AW302" s="15" t="s">
        <v>37</v>
      </c>
      <c r="AX302" s="15" t="s">
        <v>83</v>
      </c>
      <c r="AY302" s="226" t="s">
        <v>381</v>
      </c>
    </row>
    <row r="303" spans="1:65" s="2" customFormat="1" ht="24.2" customHeight="1">
      <c r="A303" s="36"/>
      <c r="B303" s="37"/>
      <c r="C303" s="181" t="s">
        <v>817</v>
      </c>
      <c r="D303" s="181" t="s">
        <v>384</v>
      </c>
      <c r="E303" s="182" t="s">
        <v>1547</v>
      </c>
      <c r="F303" s="183" t="s">
        <v>1548</v>
      </c>
      <c r="G303" s="184" t="s">
        <v>422</v>
      </c>
      <c r="H303" s="185">
        <v>8</v>
      </c>
      <c r="I303" s="186"/>
      <c r="J303" s="187">
        <f>ROUND(I303*H303,2)</f>
        <v>0</v>
      </c>
      <c r="K303" s="183" t="s">
        <v>3221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454</v>
      </c>
      <c r="AT303" s="192" t="s">
        <v>384</v>
      </c>
      <c r="AU303" s="192" t="s">
        <v>83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454</v>
      </c>
      <c r="BM303" s="192" t="s">
        <v>1558</v>
      </c>
    </row>
    <row r="304" spans="1:65" s="2" customFormat="1" ht="19.5">
      <c r="A304" s="36"/>
      <c r="B304" s="37"/>
      <c r="C304" s="38"/>
      <c r="D304" s="196" t="s">
        <v>1198</v>
      </c>
      <c r="E304" s="38"/>
      <c r="F304" s="253" t="s">
        <v>1545</v>
      </c>
      <c r="G304" s="38"/>
      <c r="H304" s="38"/>
      <c r="I304" s="254"/>
      <c r="J304" s="38"/>
      <c r="K304" s="38"/>
      <c r="L304" s="41"/>
      <c r="M304" s="255"/>
      <c r="N304" s="256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1198</v>
      </c>
      <c r="AU304" s="19" t="s">
        <v>83</v>
      </c>
    </row>
    <row r="305" spans="1:65" s="2" customFormat="1" ht="21.75" customHeight="1">
      <c r="A305" s="36"/>
      <c r="B305" s="37"/>
      <c r="C305" s="181" t="s">
        <v>823</v>
      </c>
      <c r="D305" s="181" t="s">
        <v>384</v>
      </c>
      <c r="E305" s="182" t="s">
        <v>1550</v>
      </c>
      <c r="F305" s="183" t="s">
        <v>1551</v>
      </c>
      <c r="G305" s="184" t="s">
        <v>422</v>
      </c>
      <c r="H305" s="185">
        <v>127</v>
      </c>
      <c r="I305" s="186"/>
      <c r="J305" s="187">
        <f>ROUND(I305*H305,2)</f>
        <v>0</v>
      </c>
      <c r="K305" s="183" t="s">
        <v>3221</v>
      </c>
      <c r="L305" s="41"/>
      <c r="M305" s="188" t="s">
        <v>19</v>
      </c>
      <c r="N305" s="189" t="s">
        <v>47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454</v>
      </c>
      <c r="AT305" s="192" t="s">
        <v>384</v>
      </c>
      <c r="AU305" s="192" t="s">
        <v>83</v>
      </c>
      <c r="AY305" s="19" t="s">
        <v>381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83</v>
      </c>
      <c r="BK305" s="193">
        <f>ROUND(I305*H305,2)</f>
        <v>0</v>
      </c>
      <c r="BL305" s="19" t="s">
        <v>454</v>
      </c>
      <c r="BM305" s="192" t="s">
        <v>1561</v>
      </c>
    </row>
    <row r="306" spans="1:65" s="2" customFormat="1" ht="19.5">
      <c r="A306" s="36"/>
      <c r="B306" s="37"/>
      <c r="C306" s="38"/>
      <c r="D306" s="196" t="s">
        <v>1198</v>
      </c>
      <c r="E306" s="38"/>
      <c r="F306" s="253" t="s">
        <v>1553</v>
      </c>
      <c r="G306" s="38"/>
      <c r="H306" s="38"/>
      <c r="I306" s="254"/>
      <c r="J306" s="38"/>
      <c r="K306" s="38"/>
      <c r="L306" s="41"/>
      <c r="M306" s="255"/>
      <c r="N306" s="256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1198</v>
      </c>
      <c r="AU306" s="19" t="s">
        <v>83</v>
      </c>
    </row>
    <row r="307" spans="1:65" s="14" customFormat="1">
      <c r="B307" s="205"/>
      <c r="C307" s="206"/>
      <c r="D307" s="196" t="s">
        <v>391</v>
      </c>
      <c r="E307" s="207" t="s">
        <v>19</v>
      </c>
      <c r="F307" s="208" t="s">
        <v>3283</v>
      </c>
      <c r="G307" s="206"/>
      <c r="H307" s="209">
        <v>127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391</v>
      </c>
      <c r="AU307" s="215" t="s">
        <v>83</v>
      </c>
      <c r="AV307" s="14" t="s">
        <v>85</v>
      </c>
      <c r="AW307" s="14" t="s">
        <v>37</v>
      </c>
      <c r="AX307" s="14" t="s">
        <v>76</v>
      </c>
      <c r="AY307" s="215" t="s">
        <v>381</v>
      </c>
    </row>
    <row r="308" spans="1:65" s="15" customFormat="1">
      <c r="B308" s="216"/>
      <c r="C308" s="217"/>
      <c r="D308" s="196" t="s">
        <v>391</v>
      </c>
      <c r="E308" s="218" t="s">
        <v>19</v>
      </c>
      <c r="F308" s="219" t="s">
        <v>394</v>
      </c>
      <c r="G308" s="217"/>
      <c r="H308" s="220">
        <v>127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391</v>
      </c>
      <c r="AU308" s="226" t="s">
        <v>83</v>
      </c>
      <c r="AV308" s="15" t="s">
        <v>389</v>
      </c>
      <c r="AW308" s="15" t="s">
        <v>37</v>
      </c>
      <c r="AX308" s="15" t="s">
        <v>83</v>
      </c>
      <c r="AY308" s="226" t="s">
        <v>381</v>
      </c>
    </row>
    <row r="309" spans="1:65" s="2" customFormat="1" ht="16.5" customHeight="1">
      <c r="A309" s="36"/>
      <c r="B309" s="37"/>
      <c r="C309" s="181" t="s">
        <v>829</v>
      </c>
      <c r="D309" s="181" t="s">
        <v>384</v>
      </c>
      <c r="E309" s="182" t="s">
        <v>1555</v>
      </c>
      <c r="F309" s="183" t="s">
        <v>1556</v>
      </c>
      <c r="G309" s="184" t="s">
        <v>1557</v>
      </c>
      <c r="H309" s="185">
        <v>2</v>
      </c>
      <c r="I309" s="186"/>
      <c r="J309" s="187">
        <f>ROUND(I309*H309,2)</f>
        <v>0</v>
      </c>
      <c r="K309" s="183" t="s">
        <v>1390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454</v>
      </c>
      <c r="BM309" s="192" t="s">
        <v>1564</v>
      </c>
    </row>
    <row r="310" spans="1:65" s="2" customFormat="1" ht="66.75" customHeight="1">
      <c r="A310" s="36"/>
      <c r="B310" s="37"/>
      <c r="C310" s="181" t="s">
        <v>834</v>
      </c>
      <c r="D310" s="181" t="s">
        <v>384</v>
      </c>
      <c r="E310" s="182" t="s">
        <v>1559</v>
      </c>
      <c r="F310" s="183" t="s">
        <v>3284</v>
      </c>
      <c r="G310" s="184" t="s">
        <v>422</v>
      </c>
      <c r="H310" s="185">
        <v>32</v>
      </c>
      <c r="I310" s="186"/>
      <c r="J310" s="187">
        <f>ROUND(I310*H310,2)</f>
        <v>0</v>
      </c>
      <c r="K310" s="183" t="s">
        <v>3221</v>
      </c>
      <c r="L310" s="41"/>
      <c r="M310" s="188" t="s">
        <v>19</v>
      </c>
      <c r="N310" s="189" t="s">
        <v>47</v>
      </c>
      <c r="O310" s="66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454</v>
      </c>
      <c r="AT310" s="192" t="s">
        <v>384</v>
      </c>
      <c r="AU310" s="192" t="s">
        <v>83</v>
      </c>
      <c r="AY310" s="19" t="s">
        <v>381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9" t="s">
        <v>83</v>
      </c>
      <c r="BK310" s="193">
        <f>ROUND(I310*H310,2)</f>
        <v>0</v>
      </c>
      <c r="BL310" s="19" t="s">
        <v>454</v>
      </c>
      <c r="BM310" s="192" t="s">
        <v>1567</v>
      </c>
    </row>
    <row r="311" spans="1:65" s="2" customFormat="1" ht="66.75" customHeight="1">
      <c r="A311" s="36"/>
      <c r="B311" s="37"/>
      <c r="C311" s="181" t="s">
        <v>845</v>
      </c>
      <c r="D311" s="181" t="s">
        <v>384</v>
      </c>
      <c r="E311" s="182" t="s">
        <v>1562</v>
      </c>
      <c r="F311" s="183" t="s">
        <v>3285</v>
      </c>
      <c r="G311" s="184" t="s">
        <v>422</v>
      </c>
      <c r="H311" s="185">
        <v>10</v>
      </c>
      <c r="I311" s="186"/>
      <c r="J311" s="187">
        <f>ROUND(I311*H311,2)</f>
        <v>0</v>
      </c>
      <c r="K311" s="183" t="s">
        <v>3221</v>
      </c>
      <c r="L311" s="41"/>
      <c r="M311" s="188" t="s">
        <v>19</v>
      </c>
      <c r="N311" s="189" t="s">
        <v>47</v>
      </c>
      <c r="O311" s="66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83</v>
      </c>
      <c r="AY311" s="19" t="s">
        <v>381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83</v>
      </c>
      <c r="BK311" s="193">
        <f>ROUND(I311*H311,2)</f>
        <v>0</v>
      </c>
      <c r="BL311" s="19" t="s">
        <v>454</v>
      </c>
      <c r="BM311" s="192" t="s">
        <v>1570</v>
      </c>
    </row>
    <row r="312" spans="1:65" s="2" customFormat="1" ht="66.75" customHeight="1">
      <c r="A312" s="36"/>
      <c r="B312" s="37"/>
      <c r="C312" s="181" t="s">
        <v>850</v>
      </c>
      <c r="D312" s="181" t="s">
        <v>384</v>
      </c>
      <c r="E312" s="182" t="s">
        <v>1565</v>
      </c>
      <c r="F312" s="183" t="s">
        <v>3286</v>
      </c>
      <c r="G312" s="184" t="s">
        <v>422</v>
      </c>
      <c r="H312" s="185">
        <v>18</v>
      </c>
      <c r="I312" s="186"/>
      <c r="J312" s="187">
        <f>ROUND(I312*H312,2)</f>
        <v>0</v>
      </c>
      <c r="K312" s="183" t="s">
        <v>3221</v>
      </c>
      <c r="L312" s="41"/>
      <c r="M312" s="188" t="s">
        <v>19</v>
      </c>
      <c r="N312" s="189" t="s">
        <v>47</v>
      </c>
      <c r="O312" s="66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454</v>
      </c>
      <c r="AT312" s="192" t="s">
        <v>384</v>
      </c>
      <c r="AU312" s="192" t="s">
        <v>83</v>
      </c>
      <c r="AY312" s="19" t="s">
        <v>381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83</v>
      </c>
      <c r="BK312" s="193">
        <f>ROUND(I312*H312,2)</f>
        <v>0</v>
      </c>
      <c r="BL312" s="19" t="s">
        <v>454</v>
      </c>
      <c r="BM312" s="192" t="s">
        <v>1573</v>
      </c>
    </row>
    <row r="313" spans="1:65" s="2" customFormat="1" ht="24.2" customHeight="1">
      <c r="A313" s="36"/>
      <c r="B313" s="37"/>
      <c r="C313" s="181" t="s">
        <v>855</v>
      </c>
      <c r="D313" s="181" t="s">
        <v>384</v>
      </c>
      <c r="E313" s="182" t="s">
        <v>1571</v>
      </c>
      <c r="F313" s="183" t="s">
        <v>1572</v>
      </c>
      <c r="G313" s="184" t="s">
        <v>404</v>
      </c>
      <c r="H313" s="185">
        <v>0.123</v>
      </c>
      <c r="I313" s="186"/>
      <c r="J313" s="187">
        <f>ROUND(I313*H313,2)</f>
        <v>0</v>
      </c>
      <c r="K313" s="183" t="s">
        <v>3221</v>
      </c>
      <c r="L313" s="41"/>
      <c r="M313" s="188" t="s">
        <v>19</v>
      </c>
      <c r="N313" s="189" t="s">
        <v>47</v>
      </c>
      <c r="O313" s="66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454</v>
      </c>
      <c r="AT313" s="192" t="s">
        <v>384</v>
      </c>
      <c r="AU313" s="192" t="s">
        <v>83</v>
      </c>
      <c r="AY313" s="19" t="s">
        <v>381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9" t="s">
        <v>83</v>
      </c>
      <c r="BK313" s="193">
        <f>ROUND(I313*H313,2)</f>
        <v>0</v>
      </c>
      <c r="BL313" s="19" t="s">
        <v>454</v>
      </c>
      <c r="BM313" s="192" t="s">
        <v>1579</v>
      </c>
    </row>
    <row r="314" spans="1:65" s="2" customFormat="1" ht="19.5">
      <c r="A314" s="36"/>
      <c r="B314" s="37"/>
      <c r="C314" s="38"/>
      <c r="D314" s="196" t="s">
        <v>1198</v>
      </c>
      <c r="E314" s="38"/>
      <c r="F314" s="253" t="s">
        <v>1574</v>
      </c>
      <c r="G314" s="38"/>
      <c r="H314" s="38"/>
      <c r="I314" s="254"/>
      <c r="J314" s="38"/>
      <c r="K314" s="38"/>
      <c r="L314" s="41"/>
      <c r="M314" s="255"/>
      <c r="N314" s="256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1198</v>
      </c>
      <c r="AU314" s="19" t="s">
        <v>83</v>
      </c>
    </row>
    <row r="315" spans="1:65" s="12" customFormat="1" ht="25.9" customHeight="1">
      <c r="B315" s="165"/>
      <c r="C315" s="166"/>
      <c r="D315" s="167" t="s">
        <v>75</v>
      </c>
      <c r="E315" s="168" t="s">
        <v>1622</v>
      </c>
      <c r="F315" s="168" t="s">
        <v>1623</v>
      </c>
      <c r="G315" s="166"/>
      <c r="H315" s="166"/>
      <c r="I315" s="169"/>
      <c r="J315" s="170">
        <f>BK315</f>
        <v>0</v>
      </c>
      <c r="K315" s="166"/>
      <c r="L315" s="171"/>
      <c r="M315" s="172"/>
      <c r="N315" s="173"/>
      <c r="O315" s="173"/>
      <c r="P315" s="174">
        <f>SUM(P316:P323)</f>
        <v>0</v>
      </c>
      <c r="Q315" s="173"/>
      <c r="R315" s="174">
        <f>SUM(R316:R323)</f>
        <v>0</v>
      </c>
      <c r="S315" s="173"/>
      <c r="T315" s="175">
        <f>SUM(T316:T323)</f>
        <v>0</v>
      </c>
      <c r="AR315" s="176" t="s">
        <v>85</v>
      </c>
      <c r="AT315" s="177" t="s">
        <v>75</v>
      </c>
      <c r="AU315" s="177" t="s">
        <v>76</v>
      </c>
      <c r="AY315" s="176" t="s">
        <v>381</v>
      </c>
      <c r="BK315" s="178">
        <f>SUM(BK316:BK323)</f>
        <v>0</v>
      </c>
    </row>
    <row r="316" spans="1:65" s="2" customFormat="1" ht="24.2" customHeight="1">
      <c r="A316" s="36"/>
      <c r="B316" s="37"/>
      <c r="C316" s="181" t="s">
        <v>860</v>
      </c>
      <c r="D316" s="181" t="s">
        <v>384</v>
      </c>
      <c r="E316" s="182" t="s">
        <v>1624</v>
      </c>
      <c r="F316" s="183" t="s">
        <v>1625</v>
      </c>
      <c r="G316" s="184" t="s">
        <v>1586</v>
      </c>
      <c r="H316" s="185">
        <v>1</v>
      </c>
      <c r="I316" s="186"/>
      <c r="J316" s="187">
        <f>ROUND(I316*H316,2)</f>
        <v>0</v>
      </c>
      <c r="K316" s="183" t="s">
        <v>1390</v>
      </c>
      <c r="L316" s="41"/>
      <c r="M316" s="188" t="s">
        <v>19</v>
      </c>
      <c r="N316" s="189" t="s">
        <v>47</v>
      </c>
      <c r="O316" s="66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454</v>
      </c>
      <c r="AT316" s="192" t="s">
        <v>384</v>
      </c>
      <c r="AU316" s="192" t="s">
        <v>83</v>
      </c>
      <c r="AY316" s="19" t="s">
        <v>381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9" t="s">
        <v>83</v>
      </c>
      <c r="BK316" s="193">
        <f>ROUND(I316*H316,2)</f>
        <v>0</v>
      </c>
      <c r="BL316" s="19" t="s">
        <v>454</v>
      </c>
      <c r="BM316" s="192" t="s">
        <v>1583</v>
      </c>
    </row>
    <row r="317" spans="1:65" s="2" customFormat="1" ht="29.25">
      <c r="A317" s="36"/>
      <c r="B317" s="37"/>
      <c r="C317" s="38"/>
      <c r="D317" s="196" t="s">
        <v>1198</v>
      </c>
      <c r="E317" s="38"/>
      <c r="F317" s="253" t="s">
        <v>1627</v>
      </c>
      <c r="G317" s="38"/>
      <c r="H317" s="38"/>
      <c r="I317" s="254"/>
      <c r="J317" s="38"/>
      <c r="K317" s="38"/>
      <c r="L317" s="41"/>
      <c r="M317" s="255"/>
      <c r="N317" s="256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1198</v>
      </c>
      <c r="AU317" s="19" t="s">
        <v>83</v>
      </c>
    </row>
    <row r="318" spans="1:65" s="2" customFormat="1" ht="24.2" customHeight="1">
      <c r="A318" s="36"/>
      <c r="B318" s="37"/>
      <c r="C318" s="181" t="s">
        <v>866</v>
      </c>
      <c r="D318" s="181" t="s">
        <v>384</v>
      </c>
      <c r="E318" s="182" t="s">
        <v>3287</v>
      </c>
      <c r="F318" s="183" t="s">
        <v>3288</v>
      </c>
      <c r="G318" s="184" t="s">
        <v>1586</v>
      </c>
      <c r="H318" s="185">
        <v>2</v>
      </c>
      <c r="I318" s="186"/>
      <c r="J318" s="187">
        <f>ROUND(I318*H318,2)</f>
        <v>0</v>
      </c>
      <c r="K318" s="183" t="s">
        <v>3221</v>
      </c>
      <c r="L318" s="41"/>
      <c r="M318" s="188" t="s">
        <v>19</v>
      </c>
      <c r="N318" s="189" t="s">
        <v>47</v>
      </c>
      <c r="O318" s="66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454</v>
      </c>
      <c r="AT318" s="192" t="s">
        <v>384</v>
      </c>
      <c r="AU318" s="192" t="s">
        <v>83</v>
      </c>
      <c r="AY318" s="19" t="s">
        <v>381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9" t="s">
        <v>83</v>
      </c>
      <c r="BK318" s="193">
        <f>ROUND(I318*H318,2)</f>
        <v>0</v>
      </c>
      <c r="BL318" s="19" t="s">
        <v>454</v>
      </c>
      <c r="BM318" s="192" t="s">
        <v>1587</v>
      </c>
    </row>
    <row r="319" spans="1:65" s="2" customFormat="1" ht="24.2" customHeight="1">
      <c r="A319" s="36"/>
      <c r="B319" s="37"/>
      <c r="C319" s="181" t="s">
        <v>871</v>
      </c>
      <c r="D319" s="181" t="s">
        <v>384</v>
      </c>
      <c r="E319" s="182" t="s">
        <v>1628</v>
      </c>
      <c r="F319" s="183" t="s">
        <v>1629</v>
      </c>
      <c r="G319" s="184" t="s">
        <v>431</v>
      </c>
      <c r="H319" s="185">
        <v>3</v>
      </c>
      <c r="I319" s="186"/>
      <c r="J319" s="187">
        <f>ROUND(I319*H319,2)</f>
        <v>0</v>
      </c>
      <c r="K319" s="183" t="s">
        <v>3221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83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1591</v>
      </c>
    </row>
    <row r="320" spans="1:65" s="2" customFormat="1" ht="101.25" customHeight="1">
      <c r="A320" s="36"/>
      <c r="B320" s="37"/>
      <c r="C320" s="181" t="s">
        <v>883</v>
      </c>
      <c r="D320" s="181" t="s">
        <v>384</v>
      </c>
      <c r="E320" s="182" t="s">
        <v>3289</v>
      </c>
      <c r="F320" s="183" t="s">
        <v>3290</v>
      </c>
      <c r="G320" s="184" t="s">
        <v>431</v>
      </c>
      <c r="H320" s="185">
        <v>2</v>
      </c>
      <c r="I320" s="186"/>
      <c r="J320" s="187">
        <f>ROUND(I320*H320,2)</f>
        <v>0</v>
      </c>
      <c r="K320" s="183" t="s">
        <v>3291</v>
      </c>
      <c r="L320" s="41"/>
      <c r="M320" s="188" t="s">
        <v>19</v>
      </c>
      <c r="N320" s="189" t="s">
        <v>47</v>
      </c>
      <c r="O320" s="66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454</v>
      </c>
      <c r="AT320" s="192" t="s">
        <v>384</v>
      </c>
      <c r="AU320" s="192" t="s">
        <v>83</v>
      </c>
      <c r="AY320" s="19" t="s">
        <v>381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9" t="s">
        <v>83</v>
      </c>
      <c r="BK320" s="193">
        <f>ROUND(I320*H320,2)</f>
        <v>0</v>
      </c>
      <c r="BL320" s="19" t="s">
        <v>454</v>
      </c>
      <c r="BM320" s="192" t="s">
        <v>1594</v>
      </c>
    </row>
    <row r="321" spans="1:65" s="2" customFormat="1" ht="49.15" customHeight="1">
      <c r="A321" s="36"/>
      <c r="B321" s="37"/>
      <c r="C321" s="181" t="s">
        <v>889</v>
      </c>
      <c r="D321" s="181" t="s">
        <v>384</v>
      </c>
      <c r="E321" s="182" t="s">
        <v>1631</v>
      </c>
      <c r="F321" s="183" t="s">
        <v>1632</v>
      </c>
      <c r="G321" s="184" t="s">
        <v>431</v>
      </c>
      <c r="H321" s="185">
        <v>1</v>
      </c>
      <c r="I321" s="186"/>
      <c r="J321" s="187">
        <f>ROUND(I321*H321,2)</f>
        <v>0</v>
      </c>
      <c r="K321" s="183" t="s">
        <v>3221</v>
      </c>
      <c r="L321" s="41"/>
      <c r="M321" s="188" t="s">
        <v>19</v>
      </c>
      <c r="N321" s="189" t="s">
        <v>47</v>
      </c>
      <c r="O321" s="66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454</v>
      </c>
      <c r="AT321" s="192" t="s">
        <v>384</v>
      </c>
      <c r="AU321" s="192" t="s">
        <v>83</v>
      </c>
      <c r="AY321" s="19" t="s">
        <v>381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83</v>
      </c>
      <c r="BK321" s="193">
        <f>ROUND(I321*H321,2)</f>
        <v>0</v>
      </c>
      <c r="BL321" s="19" t="s">
        <v>454</v>
      </c>
      <c r="BM321" s="192" t="s">
        <v>1597</v>
      </c>
    </row>
    <row r="322" spans="1:65" s="2" customFormat="1" ht="24.2" customHeight="1">
      <c r="A322" s="36"/>
      <c r="B322" s="37"/>
      <c r="C322" s="181" t="s">
        <v>895</v>
      </c>
      <c r="D322" s="181" t="s">
        <v>384</v>
      </c>
      <c r="E322" s="182" t="s">
        <v>1634</v>
      </c>
      <c r="F322" s="183" t="s">
        <v>1635</v>
      </c>
      <c r="G322" s="184" t="s">
        <v>404</v>
      </c>
      <c r="H322" s="185">
        <v>0.03</v>
      </c>
      <c r="I322" s="186"/>
      <c r="J322" s="187">
        <f>ROUND(I322*H322,2)</f>
        <v>0</v>
      </c>
      <c r="K322" s="183" t="s">
        <v>3221</v>
      </c>
      <c r="L322" s="41"/>
      <c r="M322" s="188" t="s">
        <v>19</v>
      </c>
      <c r="N322" s="189" t="s">
        <v>47</v>
      </c>
      <c r="O322" s="66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454</v>
      </c>
      <c r="AT322" s="192" t="s">
        <v>384</v>
      </c>
      <c r="AU322" s="192" t="s">
        <v>83</v>
      </c>
      <c r="AY322" s="19" t="s">
        <v>381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83</v>
      </c>
      <c r="BK322" s="193">
        <f>ROUND(I322*H322,2)</f>
        <v>0</v>
      </c>
      <c r="BL322" s="19" t="s">
        <v>454</v>
      </c>
      <c r="BM322" s="192" t="s">
        <v>1600</v>
      </c>
    </row>
    <row r="323" spans="1:65" s="2" customFormat="1" ht="19.5">
      <c r="A323" s="36"/>
      <c r="B323" s="37"/>
      <c r="C323" s="38"/>
      <c r="D323" s="196" t="s">
        <v>1198</v>
      </c>
      <c r="E323" s="38"/>
      <c r="F323" s="253" t="s">
        <v>1574</v>
      </c>
      <c r="G323" s="38"/>
      <c r="H323" s="38"/>
      <c r="I323" s="254"/>
      <c r="J323" s="38"/>
      <c r="K323" s="38"/>
      <c r="L323" s="41"/>
      <c r="M323" s="255"/>
      <c r="N323" s="256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1198</v>
      </c>
      <c r="AU323" s="19" t="s">
        <v>83</v>
      </c>
    </row>
    <row r="324" spans="1:65" s="12" customFormat="1" ht="25.9" customHeight="1">
      <c r="B324" s="165"/>
      <c r="C324" s="166"/>
      <c r="D324" s="167" t="s">
        <v>75</v>
      </c>
      <c r="E324" s="168" t="s">
        <v>1637</v>
      </c>
      <c r="F324" s="168" t="s">
        <v>1638</v>
      </c>
      <c r="G324" s="166"/>
      <c r="H324" s="166"/>
      <c r="I324" s="169"/>
      <c r="J324" s="170">
        <f>BK324</f>
        <v>0</v>
      </c>
      <c r="K324" s="166"/>
      <c r="L324" s="171"/>
      <c r="M324" s="172"/>
      <c r="N324" s="173"/>
      <c r="O324" s="173"/>
      <c r="P324" s="174">
        <f>SUM(P325:P355)</f>
        <v>0</v>
      </c>
      <c r="Q324" s="173"/>
      <c r="R324" s="174">
        <f>SUM(R325:R355)</f>
        <v>0</v>
      </c>
      <c r="S324" s="173"/>
      <c r="T324" s="175">
        <f>SUM(T325:T355)</f>
        <v>0</v>
      </c>
      <c r="AR324" s="176" t="s">
        <v>85</v>
      </c>
      <c r="AT324" s="177" t="s">
        <v>75</v>
      </c>
      <c r="AU324" s="177" t="s">
        <v>76</v>
      </c>
      <c r="AY324" s="176" t="s">
        <v>381</v>
      </c>
      <c r="BK324" s="178">
        <f>SUM(BK325:BK355)</f>
        <v>0</v>
      </c>
    </row>
    <row r="325" spans="1:65" s="2" customFormat="1" ht="24.2" customHeight="1">
      <c r="A325" s="36"/>
      <c r="B325" s="37"/>
      <c r="C325" s="181" t="s">
        <v>899</v>
      </c>
      <c r="D325" s="181" t="s">
        <v>384</v>
      </c>
      <c r="E325" s="182" t="s">
        <v>2652</v>
      </c>
      <c r="F325" s="183" t="s">
        <v>2653</v>
      </c>
      <c r="G325" s="184" t="s">
        <v>431</v>
      </c>
      <c r="H325" s="185">
        <v>2</v>
      </c>
      <c r="I325" s="186"/>
      <c r="J325" s="187">
        <f>ROUND(I325*H325,2)</f>
        <v>0</v>
      </c>
      <c r="K325" s="183" t="s">
        <v>3221</v>
      </c>
      <c r="L325" s="41"/>
      <c r="M325" s="188" t="s">
        <v>19</v>
      </c>
      <c r="N325" s="189" t="s">
        <v>47</v>
      </c>
      <c r="O325" s="66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454</v>
      </c>
      <c r="AT325" s="192" t="s">
        <v>384</v>
      </c>
      <c r="AU325" s="192" t="s">
        <v>83</v>
      </c>
      <c r="AY325" s="19" t="s">
        <v>381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83</v>
      </c>
      <c r="BK325" s="193">
        <f>ROUND(I325*H325,2)</f>
        <v>0</v>
      </c>
      <c r="BL325" s="19" t="s">
        <v>454</v>
      </c>
      <c r="BM325" s="192" t="s">
        <v>1603</v>
      </c>
    </row>
    <row r="326" spans="1:65" s="2" customFormat="1" ht="29.25">
      <c r="A326" s="36"/>
      <c r="B326" s="37"/>
      <c r="C326" s="38"/>
      <c r="D326" s="196" t="s">
        <v>1198</v>
      </c>
      <c r="E326" s="38"/>
      <c r="F326" s="253" t="s">
        <v>2654</v>
      </c>
      <c r="G326" s="38"/>
      <c r="H326" s="38"/>
      <c r="I326" s="254"/>
      <c r="J326" s="38"/>
      <c r="K326" s="38"/>
      <c r="L326" s="41"/>
      <c r="M326" s="255"/>
      <c r="N326" s="256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1198</v>
      </c>
      <c r="AU326" s="19" t="s">
        <v>83</v>
      </c>
    </row>
    <row r="327" spans="1:65" s="2" customFormat="1" ht="16.5" customHeight="1">
      <c r="A327" s="36"/>
      <c r="B327" s="37"/>
      <c r="C327" s="181" t="s">
        <v>906</v>
      </c>
      <c r="D327" s="181" t="s">
        <v>384</v>
      </c>
      <c r="E327" s="182" t="s">
        <v>1639</v>
      </c>
      <c r="F327" s="183" t="s">
        <v>1640</v>
      </c>
      <c r="G327" s="184" t="s">
        <v>1586</v>
      </c>
      <c r="H327" s="185">
        <v>6</v>
      </c>
      <c r="I327" s="186"/>
      <c r="J327" s="187">
        <f>ROUND(I327*H327,2)</f>
        <v>0</v>
      </c>
      <c r="K327" s="183" t="s">
        <v>3221</v>
      </c>
      <c r="L327" s="41"/>
      <c r="M327" s="188" t="s">
        <v>19</v>
      </c>
      <c r="N327" s="189" t="s">
        <v>47</v>
      </c>
      <c r="O327" s="66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454</v>
      </c>
      <c r="AT327" s="192" t="s">
        <v>384</v>
      </c>
      <c r="AU327" s="192" t="s">
        <v>83</v>
      </c>
      <c r="AY327" s="19" t="s">
        <v>381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83</v>
      </c>
      <c r="BK327" s="193">
        <f>ROUND(I327*H327,2)</f>
        <v>0</v>
      </c>
      <c r="BL327" s="19" t="s">
        <v>454</v>
      </c>
      <c r="BM327" s="192" t="s">
        <v>1606</v>
      </c>
    </row>
    <row r="328" spans="1:65" s="2" customFormat="1" ht="16.5" customHeight="1">
      <c r="A328" s="36"/>
      <c r="B328" s="37"/>
      <c r="C328" s="181" t="s">
        <v>911</v>
      </c>
      <c r="D328" s="181" t="s">
        <v>384</v>
      </c>
      <c r="E328" s="182" t="s">
        <v>1645</v>
      </c>
      <c r="F328" s="183" t="s">
        <v>1646</v>
      </c>
      <c r="G328" s="184" t="s">
        <v>1586</v>
      </c>
      <c r="H328" s="185">
        <v>4</v>
      </c>
      <c r="I328" s="186"/>
      <c r="J328" s="187">
        <f>ROUND(I328*H328,2)</f>
        <v>0</v>
      </c>
      <c r="K328" s="183" t="s">
        <v>3221</v>
      </c>
      <c r="L328" s="41"/>
      <c r="M328" s="188" t="s">
        <v>19</v>
      </c>
      <c r="N328" s="189" t="s">
        <v>47</v>
      </c>
      <c r="O328" s="66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454</v>
      </c>
      <c r="AT328" s="192" t="s">
        <v>384</v>
      </c>
      <c r="AU328" s="192" t="s">
        <v>83</v>
      </c>
      <c r="AY328" s="19" t="s">
        <v>381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9" t="s">
        <v>83</v>
      </c>
      <c r="BK328" s="193">
        <f>ROUND(I328*H328,2)</f>
        <v>0</v>
      </c>
      <c r="BL328" s="19" t="s">
        <v>454</v>
      </c>
      <c r="BM328" s="192" t="s">
        <v>1609</v>
      </c>
    </row>
    <row r="329" spans="1:65" s="2" customFormat="1" ht="19.5">
      <c r="A329" s="36"/>
      <c r="B329" s="37"/>
      <c r="C329" s="38"/>
      <c r="D329" s="196" t="s">
        <v>1198</v>
      </c>
      <c r="E329" s="38"/>
      <c r="F329" s="253" t="s">
        <v>1648</v>
      </c>
      <c r="G329" s="38"/>
      <c r="H329" s="38"/>
      <c r="I329" s="254"/>
      <c r="J329" s="38"/>
      <c r="K329" s="38"/>
      <c r="L329" s="41"/>
      <c r="M329" s="255"/>
      <c r="N329" s="256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1198</v>
      </c>
      <c r="AU329" s="19" t="s">
        <v>83</v>
      </c>
    </row>
    <row r="330" spans="1:65" s="2" customFormat="1" ht="24.2" customHeight="1">
      <c r="A330" s="36"/>
      <c r="B330" s="37"/>
      <c r="C330" s="181" t="s">
        <v>922</v>
      </c>
      <c r="D330" s="181" t="s">
        <v>384</v>
      </c>
      <c r="E330" s="182" t="s">
        <v>3292</v>
      </c>
      <c r="F330" s="183" t="s">
        <v>3293</v>
      </c>
      <c r="G330" s="184" t="s">
        <v>1586</v>
      </c>
      <c r="H330" s="185">
        <v>1</v>
      </c>
      <c r="I330" s="186"/>
      <c r="J330" s="187">
        <f>ROUND(I330*H330,2)</f>
        <v>0</v>
      </c>
      <c r="K330" s="183" t="s">
        <v>3221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1616</v>
      </c>
    </row>
    <row r="331" spans="1:65" s="2" customFormat="1" ht="16.5" customHeight="1">
      <c r="A331" s="36"/>
      <c r="B331" s="37"/>
      <c r="C331" s="181" t="s">
        <v>926</v>
      </c>
      <c r="D331" s="181" t="s">
        <v>384</v>
      </c>
      <c r="E331" s="182" t="s">
        <v>1649</v>
      </c>
      <c r="F331" s="183" t="s">
        <v>1650</v>
      </c>
      <c r="G331" s="184" t="s">
        <v>1586</v>
      </c>
      <c r="H331" s="185">
        <v>2</v>
      </c>
      <c r="I331" s="186"/>
      <c r="J331" s="187">
        <f>ROUND(I331*H331,2)</f>
        <v>0</v>
      </c>
      <c r="K331" s="183" t="s">
        <v>3221</v>
      </c>
      <c r="L331" s="41"/>
      <c r="M331" s="188" t="s">
        <v>19</v>
      </c>
      <c r="N331" s="189" t="s">
        <v>47</v>
      </c>
      <c r="O331" s="66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454</v>
      </c>
      <c r="AT331" s="192" t="s">
        <v>384</v>
      </c>
      <c r="AU331" s="192" t="s">
        <v>83</v>
      </c>
      <c r="AY331" s="19" t="s">
        <v>381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83</v>
      </c>
      <c r="BK331" s="193">
        <f>ROUND(I331*H331,2)</f>
        <v>0</v>
      </c>
      <c r="BL331" s="19" t="s">
        <v>454</v>
      </c>
      <c r="BM331" s="192" t="s">
        <v>1620</v>
      </c>
    </row>
    <row r="332" spans="1:65" s="2" customFormat="1" ht="16.5" customHeight="1">
      <c r="A332" s="36"/>
      <c r="B332" s="37"/>
      <c r="C332" s="181" t="s">
        <v>930</v>
      </c>
      <c r="D332" s="181" t="s">
        <v>384</v>
      </c>
      <c r="E332" s="182" t="s">
        <v>1652</v>
      </c>
      <c r="F332" s="183" t="s">
        <v>1653</v>
      </c>
      <c r="G332" s="184" t="s">
        <v>431</v>
      </c>
      <c r="H332" s="185">
        <v>2</v>
      </c>
      <c r="I332" s="186"/>
      <c r="J332" s="187">
        <f>ROUND(I332*H332,2)</f>
        <v>0</v>
      </c>
      <c r="K332" s="183" t="s">
        <v>3221</v>
      </c>
      <c r="L332" s="41"/>
      <c r="M332" s="188" t="s">
        <v>19</v>
      </c>
      <c r="N332" s="189" t="s">
        <v>47</v>
      </c>
      <c r="O332" s="66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454</v>
      </c>
      <c r="AT332" s="192" t="s">
        <v>384</v>
      </c>
      <c r="AU332" s="192" t="s">
        <v>83</v>
      </c>
      <c r="AY332" s="19" t="s">
        <v>381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9" t="s">
        <v>83</v>
      </c>
      <c r="BK332" s="193">
        <f>ROUND(I332*H332,2)</f>
        <v>0</v>
      </c>
      <c r="BL332" s="19" t="s">
        <v>454</v>
      </c>
      <c r="BM332" s="192" t="s">
        <v>1626</v>
      </c>
    </row>
    <row r="333" spans="1:65" s="2" customFormat="1" ht="24.2" customHeight="1">
      <c r="A333" s="36"/>
      <c r="B333" s="37"/>
      <c r="C333" s="181" t="s">
        <v>934</v>
      </c>
      <c r="D333" s="181" t="s">
        <v>384</v>
      </c>
      <c r="E333" s="182" t="s">
        <v>1655</v>
      </c>
      <c r="F333" s="183" t="s">
        <v>1656</v>
      </c>
      <c r="G333" s="184" t="s">
        <v>1586</v>
      </c>
      <c r="H333" s="185">
        <v>12</v>
      </c>
      <c r="I333" s="186"/>
      <c r="J333" s="187">
        <f>ROUND(I333*H333,2)</f>
        <v>0</v>
      </c>
      <c r="K333" s="183" t="s">
        <v>3221</v>
      </c>
      <c r="L333" s="41"/>
      <c r="M333" s="188" t="s">
        <v>19</v>
      </c>
      <c r="N333" s="189" t="s">
        <v>47</v>
      </c>
      <c r="O333" s="66"/>
      <c r="P333" s="190">
        <f>O333*H333</f>
        <v>0</v>
      </c>
      <c r="Q333" s="190">
        <v>0</v>
      </c>
      <c r="R333" s="190">
        <f>Q333*H333</f>
        <v>0</v>
      </c>
      <c r="S333" s="190">
        <v>0</v>
      </c>
      <c r="T333" s="191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9" t="s">
        <v>83</v>
      </c>
      <c r="BK333" s="193">
        <f>ROUND(I333*H333,2)</f>
        <v>0</v>
      </c>
      <c r="BL333" s="19" t="s">
        <v>454</v>
      </c>
      <c r="BM333" s="192" t="s">
        <v>1630</v>
      </c>
    </row>
    <row r="334" spans="1:65" s="14" customFormat="1">
      <c r="B334" s="205"/>
      <c r="C334" s="206"/>
      <c r="D334" s="196" t="s">
        <v>391</v>
      </c>
      <c r="E334" s="207" t="s">
        <v>19</v>
      </c>
      <c r="F334" s="208" t="s">
        <v>3294</v>
      </c>
      <c r="G334" s="206"/>
      <c r="H334" s="209">
        <v>12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391</v>
      </c>
      <c r="AU334" s="215" t="s">
        <v>83</v>
      </c>
      <c r="AV334" s="14" t="s">
        <v>85</v>
      </c>
      <c r="AW334" s="14" t="s">
        <v>37</v>
      </c>
      <c r="AX334" s="14" t="s">
        <v>76</v>
      </c>
      <c r="AY334" s="215" t="s">
        <v>381</v>
      </c>
    </row>
    <row r="335" spans="1:65" s="15" customFormat="1">
      <c r="B335" s="216"/>
      <c r="C335" s="217"/>
      <c r="D335" s="196" t="s">
        <v>391</v>
      </c>
      <c r="E335" s="218" t="s">
        <v>19</v>
      </c>
      <c r="F335" s="219" t="s">
        <v>394</v>
      </c>
      <c r="G335" s="217"/>
      <c r="H335" s="220">
        <v>12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391</v>
      </c>
      <c r="AU335" s="226" t="s">
        <v>83</v>
      </c>
      <c r="AV335" s="15" t="s">
        <v>389</v>
      </c>
      <c r="AW335" s="15" t="s">
        <v>37</v>
      </c>
      <c r="AX335" s="15" t="s">
        <v>83</v>
      </c>
      <c r="AY335" s="226" t="s">
        <v>381</v>
      </c>
    </row>
    <row r="336" spans="1:65" s="2" customFormat="1" ht="24.2" customHeight="1">
      <c r="A336" s="36"/>
      <c r="B336" s="37"/>
      <c r="C336" s="181" t="s">
        <v>938</v>
      </c>
      <c r="D336" s="181" t="s">
        <v>384</v>
      </c>
      <c r="E336" s="182" t="s">
        <v>1659</v>
      </c>
      <c r="F336" s="183" t="s">
        <v>1660</v>
      </c>
      <c r="G336" s="184" t="s">
        <v>431</v>
      </c>
      <c r="H336" s="185">
        <v>2</v>
      </c>
      <c r="I336" s="186"/>
      <c r="J336" s="187">
        <f t="shared" ref="J336:J354" si="20">ROUND(I336*H336,2)</f>
        <v>0</v>
      </c>
      <c r="K336" s="183" t="s">
        <v>3221</v>
      </c>
      <c r="L336" s="41"/>
      <c r="M336" s="188" t="s">
        <v>19</v>
      </c>
      <c r="N336" s="189" t="s">
        <v>47</v>
      </c>
      <c r="O336" s="66"/>
      <c r="P336" s="190">
        <f t="shared" ref="P336:P354" si="21">O336*H336</f>
        <v>0</v>
      </c>
      <c r="Q336" s="190">
        <v>0</v>
      </c>
      <c r="R336" s="190">
        <f t="shared" ref="R336:R354" si="22">Q336*H336</f>
        <v>0</v>
      </c>
      <c r="S336" s="190">
        <v>0</v>
      </c>
      <c r="T336" s="191">
        <f t="shared" ref="T336:T354" si="23"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83</v>
      </c>
      <c r="AY336" s="19" t="s">
        <v>381</v>
      </c>
      <c r="BE336" s="193">
        <f t="shared" ref="BE336:BE354" si="24">IF(N336="základní",J336,0)</f>
        <v>0</v>
      </c>
      <c r="BF336" s="193">
        <f t="shared" ref="BF336:BF354" si="25">IF(N336="snížená",J336,0)</f>
        <v>0</v>
      </c>
      <c r="BG336" s="193">
        <f t="shared" ref="BG336:BG354" si="26">IF(N336="zákl. přenesená",J336,0)</f>
        <v>0</v>
      </c>
      <c r="BH336" s="193">
        <f t="shared" ref="BH336:BH354" si="27">IF(N336="sníž. přenesená",J336,0)</f>
        <v>0</v>
      </c>
      <c r="BI336" s="193">
        <f t="shared" ref="BI336:BI354" si="28">IF(N336="nulová",J336,0)</f>
        <v>0</v>
      </c>
      <c r="BJ336" s="19" t="s">
        <v>83</v>
      </c>
      <c r="BK336" s="193">
        <f t="shared" ref="BK336:BK354" si="29">ROUND(I336*H336,2)</f>
        <v>0</v>
      </c>
      <c r="BL336" s="19" t="s">
        <v>454</v>
      </c>
      <c r="BM336" s="192" t="s">
        <v>1633</v>
      </c>
    </row>
    <row r="337" spans="1:65" s="2" customFormat="1" ht="24.2" customHeight="1">
      <c r="A337" s="36"/>
      <c r="B337" s="37"/>
      <c r="C337" s="181" t="s">
        <v>942</v>
      </c>
      <c r="D337" s="181" t="s">
        <v>384</v>
      </c>
      <c r="E337" s="182" t="s">
        <v>1662</v>
      </c>
      <c r="F337" s="183" t="s">
        <v>1663</v>
      </c>
      <c r="G337" s="184" t="s">
        <v>431</v>
      </c>
      <c r="H337" s="185">
        <v>6</v>
      </c>
      <c r="I337" s="186"/>
      <c r="J337" s="187">
        <f t="shared" si="20"/>
        <v>0</v>
      </c>
      <c r="K337" s="183" t="s">
        <v>3221</v>
      </c>
      <c r="L337" s="41"/>
      <c r="M337" s="188" t="s">
        <v>19</v>
      </c>
      <c r="N337" s="189" t="s">
        <v>47</v>
      </c>
      <c r="O337" s="66"/>
      <c r="P337" s="190">
        <f t="shared" si="21"/>
        <v>0</v>
      </c>
      <c r="Q337" s="190">
        <v>0</v>
      </c>
      <c r="R337" s="190">
        <f t="shared" si="22"/>
        <v>0</v>
      </c>
      <c r="S337" s="190">
        <v>0</v>
      </c>
      <c r="T337" s="191">
        <f t="shared" si="2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83</v>
      </c>
      <c r="AY337" s="19" t="s">
        <v>381</v>
      </c>
      <c r="BE337" s="193">
        <f t="shared" si="24"/>
        <v>0</v>
      </c>
      <c r="BF337" s="193">
        <f t="shared" si="25"/>
        <v>0</v>
      </c>
      <c r="BG337" s="193">
        <f t="shared" si="26"/>
        <v>0</v>
      </c>
      <c r="BH337" s="193">
        <f t="shared" si="27"/>
        <v>0</v>
      </c>
      <c r="BI337" s="193">
        <f t="shared" si="28"/>
        <v>0</v>
      </c>
      <c r="BJ337" s="19" t="s">
        <v>83</v>
      </c>
      <c r="BK337" s="193">
        <f t="shared" si="29"/>
        <v>0</v>
      </c>
      <c r="BL337" s="19" t="s">
        <v>454</v>
      </c>
      <c r="BM337" s="192" t="s">
        <v>1636</v>
      </c>
    </row>
    <row r="338" spans="1:65" s="2" customFormat="1" ht="16.5" customHeight="1">
      <c r="A338" s="36"/>
      <c r="B338" s="37"/>
      <c r="C338" s="181" t="s">
        <v>945</v>
      </c>
      <c r="D338" s="181" t="s">
        <v>384</v>
      </c>
      <c r="E338" s="182" t="s">
        <v>3295</v>
      </c>
      <c r="F338" s="183" t="s">
        <v>3296</v>
      </c>
      <c r="G338" s="184" t="s">
        <v>431</v>
      </c>
      <c r="H338" s="185">
        <v>1</v>
      </c>
      <c r="I338" s="186"/>
      <c r="J338" s="187">
        <f t="shared" si="20"/>
        <v>0</v>
      </c>
      <c r="K338" s="183" t="s">
        <v>3221</v>
      </c>
      <c r="L338" s="41"/>
      <c r="M338" s="188" t="s">
        <v>19</v>
      </c>
      <c r="N338" s="189" t="s">
        <v>47</v>
      </c>
      <c r="O338" s="66"/>
      <c r="P338" s="190">
        <f t="shared" si="21"/>
        <v>0</v>
      </c>
      <c r="Q338" s="190">
        <v>0</v>
      </c>
      <c r="R338" s="190">
        <f t="shared" si="22"/>
        <v>0</v>
      </c>
      <c r="S338" s="190">
        <v>0</v>
      </c>
      <c r="T338" s="191">
        <f t="shared" si="2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454</v>
      </c>
      <c r="AT338" s="192" t="s">
        <v>384</v>
      </c>
      <c r="AU338" s="192" t="s">
        <v>83</v>
      </c>
      <c r="AY338" s="19" t="s">
        <v>381</v>
      </c>
      <c r="BE338" s="193">
        <f t="shared" si="24"/>
        <v>0</v>
      </c>
      <c r="BF338" s="193">
        <f t="shared" si="25"/>
        <v>0</v>
      </c>
      <c r="BG338" s="193">
        <f t="shared" si="26"/>
        <v>0</v>
      </c>
      <c r="BH338" s="193">
        <f t="shared" si="27"/>
        <v>0</v>
      </c>
      <c r="BI338" s="193">
        <f t="shared" si="28"/>
        <v>0</v>
      </c>
      <c r="BJ338" s="19" t="s">
        <v>83</v>
      </c>
      <c r="BK338" s="193">
        <f t="shared" si="29"/>
        <v>0</v>
      </c>
      <c r="BL338" s="19" t="s">
        <v>454</v>
      </c>
      <c r="BM338" s="192" t="s">
        <v>1641</v>
      </c>
    </row>
    <row r="339" spans="1:65" s="2" customFormat="1" ht="16.5" customHeight="1">
      <c r="A339" s="36"/>
      <c r="B339" s="37"/>
      <c r="C339" s="181" t="s">
        <v>949</v>
      </c>
      <c r="D339" s="181" t="s">
        <v>384</v>
      </c>
      <c r="E339" s="182" t="s">
        <v>3297</v>
      </c>
      <c r="F339" s="183" t="s">
        <v>3298</v>
      </c>
      <c r="G339" s="184" t="s">
        <v>431</v>
      </c>
      <c r="H339" s="185">
        <v>1</v>
      </c>
      <c r="I339" s="186"/>
      <c r="J339" s="187">
        <f t="shared" si="20"/>
        <v>0</v>
      </c>
      <c r="K339" s="183" t="s">
        <v>3221</v>
      </c>
      <c r="L339" s="41"/>
      <c r="M339" s="188" t="s">
        <v>19</v>
      </c>
      <c r="N339" s="189" t="s">
        <v>47</v>
      </c>
      <c r="O339" s="66"/>
      <c r="P339" s="190">
        <f t="shared" si="21"/>
        <v>0</v>
      </c>
      <c r="Q339" s="190">
        <v>0</v>
      </c>
      <c r="R339" s="190">
        <f t="shared" si="22"/>
        <v>0</v>
      </c>
      <c r="S339" s="190">
        <v>0</v>
      </c>
      <c r="T339" s="191">
        <f t="shared" si="2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83</v>
      </c>
      <c r="AY339" s="19" t="s">
        <v>381</v>
      </c>
      <c r="BE339" s="193">
        <f t="shared" si="24"/>
        <v>0</v>
      </c>
      <c r="BF339" s="193">
        <f t="shared" si="25"/>
        <v>0</v>
      </c>
      <c r="BG339" s="193">
        <f t="shared" si="26"/>
        <v>0</v>
      </c>
      <c r="BH339" s="193">
        <f t="shared" si="27"/>
        <v>0</v>
      </c>
      <c r="BI339" s="193">
        <f t="shared" si="28"/>
        <v>0</v>
      </c>
      <c r="BJ339" s="19" t="s">
        <v>83</v>
      </c>
      <c r="BK339" s="193">
        <f t="shared" si="29"/>
        <v>0</v>
      </c>
      <c r="BL339" s="19" t="s">
        <v>454</v>
      </c>
      <c r="BM339" s="192" t="s">
        <v>1644</v>
      </c>
    </row>
    <row r="340" spans="1:65" s="2" customFormat="1" ht="24.2" customHeight="1">
      <c r="A340" s="36"/>
      <c r="B340" s="37"/>
      <c r="C340" s="181" t="s">
        <v>953</v>
      </c>
      <c r="D340" s="181" t="s">
        <v>384</v>
      </c>
      <c r="E340" s="182" t="s">
        <v>1665</v>
      </c>
      <c r="F340" s="183" t="s">
        <v>1666</v>
      </c>
      <c r="G340" s="184" t="s">
        <v>431</v>
      </c>
      <c r="H340" s="185">
        <v>3</v>
      </c>
      <c r="I340" s="186"/>
      <c r="J340" s="187">
        <f t="shared" si="20"/>
        <v>0</v>
      </c>
      <c r="K340" s="183" t="s">
        <v>3221</v>
      </c>
      <c r="L340" s="41"/>
      <c r="M340" s="188" t="s">
        <v>19</v>
      </c>
      <c r="N340" s="189" t="s">
        <v>47</v>
      </c>
      <c r="O340" s="66"/>
      <c r="P340" s="190">
        <f t="shared" si="21"/>
        <v>0</v>
      </c>
      <c r="Q340" s="190">
        <v>0</v>
      </c>
      <c r="R340" s="190">
        <f t="shared" si="22"/>
        <v>0</v>
      </c>
      <c r="S340" s="190">
        <v>0</v>
      </c>
      <c r="T340" s="191">
        <f t="shared" si="2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83</v>
      </c>
      <c r="AY340" s="19" t="s">
        <v>381</v>
      </c>
      <c r="BE340" s="193">
        <f t="shared" si="24"/>
        <v>0</v>
      </c>
      <c r="BF340" s="193">
        <f t="shared" si="25"/>
        <v>0</v>
      </c>
      <c r="BG340" s="193">
        <f t="shared" si="26"/>
        <v>0</v>
      </c>
      <c r="BH340" s="193">
        <f t="shared" si="27"/>
        <v>0</v>
      </c>
      <c r="BI340" s="193">
        <f t="shared" si="28"/>
        <v>0</v>
      </c>
      <c r="BJ340" s="19" t="s">
        <v>83</v>
      </c>
      <c r="BK340" s="193">
        <f t="shared" si="29"/>
        <v>0</v>
      </c>
      <c r="BL340" s="19" t="s">
        <v>454</v>
      </c>
      <c r="BM340" s="192" t="s">
        <v>1647</v>
      </c>
    </row>
    <row r="341" spans="1:65" s="2" customFormat="1" ht="44.25" customHeight="1">
      <c r="A341" s="36"/>
      <c r="B341" s="37"/>
      <c r="C341" s="181" t="s">
        <v>957</v>
      </c>
      <c r="D341" s="181" t="s">
        <v>384</v>
      </c>
      <c r="E341" s="182" t="s">
        <v>1668</v>
      </c>
      <c r="F341" s="183" t="s">
        <v>1669</v>
      </c>
      <c r="G341" s="184" t="s">
        <v>431</v>
      </c>
      <c r="H341" s="185">
        <v>2</v>
      </c>
      <c r="I341" s="186"/>
      <c r="J341" s="187">
        <f t="shared" si="20"/>
        <v>0</v>
      </c>
      <c r="K341" s="183" t="s">
        <v>3221</v>
      </c>
      <c r="L341" s="41"/>
      <c r="M341" s="188" t="s">
        <v>19</v>
      </c>
      <c r="N341" s="189" t="s">
        <v>47</v>
      </c>
      <c r="O341" s="66"/>
      <c r="P341" s="190">
        <f t="shared" si="21"/>
        <v>0</v>
      </c>
      <c r="Q341" s="190">
        <v>0</v>
      </c>
      <c r="R341" s="190">
        <f t="shared" si="22"/>
        <v>0</v>
      </c>
      <c r="S341" s="190">
        <v>0</v>
      </c>
      <c r="T341" s="191">
        <f t="shared" si="2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454</v>
      </c>
      <c r="AT341" s="192" t="s">
        <v>384</v>
      </c>
      <c r="AU341" s="192" t="s">
        <v>83</v>
      </c>
      <c r="AY341" s="19" t="s">
        <v>381</v>
      </c>
      <c r="BE341" s="193">
        <f t="shared" si="24"/>
        <v>0</v>
      </c>
      <c r="BF341" s="193">
        <f t="shared" si="25"/>
        <v>0</v>
      </c>
      <c r="BG341" s="193">
        <f t="shared" si="26"/>
        <v>0</v>
      </c>
      <c r="BH341" s="193">
        <f t="shared" si="27"/>
        <v>0</v>
      </c>
      <c r="BI341" s="193">
        <f t="shared" si="28"/>
        <v>0</v>
      </c>
      <c r="BJ341" s="19" t="s">
        <v>83</v>
      </c>
      <c r="BK341" s="193">
        <f t="shared" si="29"/>
        <v>0</v>
      </c>
      <c r="BL341" s="19" t="s">
        <v>454</v>
      </c>
      <c r="BM341" s="192" t="s">
        <v>1651</v>
      </c>
    </row>
    <row r="342" spans="1:65" s="2" customFormat="1" ht="37.9" customHeight="1">
      <c r="A342" s="36"/>
      <c r="B342" s="37"/>
      <c r="C342" s="181" t="s">
        <v>961</v>
      </c>
      <c r="D342" s="181" t="s">
        <v>384</v>
      </c>
      <c r="E342" s="182" t="s">
        <v>1671</v>
      </c>
      <c r="F342" s="183" t="s">
        <v>1672</v>
      </c>
      <c r="G342" s="184" t="s">
        <v>431</v>
      </c>
      <c r="H342" s="185">
        <v>4</v>
      </c>
      <c r="I342" s="186"/>
      <c r="J342" s="187">
        <f t="shared" si="20"/>
        <v>0</v>
      </c>
      <c r="K342" s="183" t="s">
        <v>3221</v>
      </c>
      <c r="L342" s="41"/>
      <c r="M342" s="188" t="s">
        <v>19</v>
      </c>
      <c r="N342" s="189" t="s">
        <v>47</v>
      </c>
      <c r="O342" s="66"/>
      <c r="P342" s="190">
        <f t="shared" si="21"/>
        <v>0</v>
      </c>
      <c r="Q342" s="190">
        <v>0</v>
      </c>
      <c r="R342" s="190">
        <f t="shared" si="22"/>
        <v>0</v>
      </c>
      <c r="S342" s="190">
        <v>0</v>
      </c>
      <c r="T342" s="191">
        <f t="shared" si="2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454</v>
      </c>
      <c r="AT342" s="192" t="s">
        <v>384</v>
      </c>
      <c r="AU342" s="192" t="s">
        <v>83</v>
      </c>
      <c r="AY342" s="19" t="s">
        <v>381</v>
      </c>
      <c r="BE342" s="193">
        <f t="shared" si="24"/>
        <v>0</v>
      </c>
      <c r="BF342" s="193">
        <f t="shared" si="25"/>
        <v>0</v>
      </c>
      <c r="BG342" s="193">
        <f t="shared" si="26"/>
        <v>0</v>
      </c>
      <c r="BH342" s="193">
        <f t="shared" si="27"/>
        <v>0</v>
      </c>
      <c r="BI342" s="193">
        <f t="shared" si="28"/>
        <v>0</v>
      </c>
      <c r="BJ342" s="19" t="s">
        <v>83</v>
      </c>
      <c r="BK342" s="193">
        <f t="shared" si="29"/>
        <v>0</v>
      </c>
      <c r="BL342" s="19" t="s">
        <v>454</v>
      </c>
      <c r="BM342" s="192" t="s">
        <v>1654</v>
      </c>
    </row>
    <row r="343" spans="1:65" s="2" customFormat="1" ht="24.2" customHeight="1">
      <c r="A343" s="36"/>
      <c r="B343" s="37"/>
      <c r="C343" s="181" t="s">
        <v>965</v>
      </c>
      <c r="D343" s="181" t="s">
        <v>384</v>
      </c>
      <c r="E343" s="182" t="s">
        <v>3299</v>
      </c>
      <c r="F343" s="183" t="s">
        <v>3300</v>
      </c>
      <c r="G343" s="184" t="s">
        <v>431</v>
      </c>
      <c r="H343" s="185">
        <v>1</v>
      </c>
      <c r="I343" s="186"/>
      <c r="J343" s="187">
        <f t="shared" si="20"/>
        <v>0</v>
      </c>
      <c r="K343" s="183" t="s">
        <v>3221</v>
      </c>
      <c r="L343" s="41"/>
      <c r="M343" s="188" t="s">
        <v>19</v>
      </c>
      <c r="N343" s="189" t="s">
        <v>47</v>
      </c>
      <c r="O343" s="66"/>
      <c r="P343" s="190">
        <f t="shared" si="21"/>
        <v>0</v>
      </c>
      <c r="Q343" s="190">
        <v>0</v>
      </c>
      <c r="R343" s="190">
        <f t="shared" si="22"/>
        <v>0</v>
      </c>
      <c r="S343" s="190">
        <v>0</v>
      </c>
      <c r="T343" s="191">
        <f t="shared" si="2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454</v>
      </c>
      <c r="AT343" s="192" t="s">
        <v>384</v>
      </c>
      <c r="AU343" s="192" t="s">
        <v>83</v>
      </c>
      <c r="AY343" s="19" t="s">
        <v>381</v>
      </c>
      <c r="BE343" s="193">
        <f t="shared" si="24"/>
        <v>0</v>
      </c>
      <c r="BF343" s="193">
        <f t="shared" si="25"/>
        <v>0</v>
      </c>
      <c r="BG343" s="193">
        <f t="shared" si="26"/>
        <v>0</v>
      </c>
      <c r="BH343" s="193">
        <f t="shared" si="27"/>
        <v>0</v>
      </c>
      <c r="BI343" s="193">
        <f t="shared" si="28"/>
        <v>0</v>
      </c>
      <c r="BJ343" s="19" t="s">
        <v>83</v>
      </c>
      <c r="BK343" s="193">
        <f t="shared" si="29"/>
        <v>0</v>
      </c>
      <c r="BL343" s="19" t="s">
        <v>454</v>
      </c>
      <c r="BM343" s="192" t="s">
        <v>1657</v>
      </c>
    </row>
    <row r="344" spans="1:65" s="2" customFormat="1" ht="24.2" customHeight="1">
      <c r="A344" s="36"/>
      <c r="B344" s="37"/>
      <c r="C344" s="181" t="s">
        <v>969</v>
      </c>
      <c r="D344" s="181" t="s">
        <v>384</v>
      </c>
      <c r="E344" s="182" t="s">
        <v>1675</v>
      </c>
      <c r="F344" s="183" t="s">
        <v>1676</v>
      </c>
      <c r="G344" s="184" t="s">
        <v>431</v>
      </c>
      <c r="H344" s="185">
        <v>2</v>
      </c>
      <c r="I344" s="186"/>
      <c r="J344" s="187">
        <f t="shared" si="20"/>
        <v>0</v>
      </c>
      <c r="K344" s="183" t="s">
        <v>3221</v>
      </c>
      <c r="L344" s="41"/>
      <c r="M344" s="188" t="s">
        <v>19</v>
      </c>
      <c r="N344" s="189" t="s">
        <v>47</v>
      </c>
      <c r="O344" s="66"/>
      <c r="P344" s="190">
        <f t="shared" si="21"/>
        <v>0</v>
      </c>
      <c r="Q344" s="190">
        <v>0</v>
      </c>
      <c r="R344" s="190">
        <f t="shared" si="22"/>
        <v>0</v>
      </c>
      <c r="S344" s="190">
        <v>0</v>
      </c>
      <c r="T344" s="191">
        <f t="shared" si="2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83</v>
      </c>
      <c r="AY344" s="19" t="s">
        <v>381</v>
      </c>
      <c r="BE344" s="193">
        <f t="shared" si="24"/>
        <v>0</v>
      </c>
      <c r="BF344" s="193">
        <f t="shared" si="25"/>
        <v>0</v>
      </c>
      <c r="BG344" s="193">
        <f t="shared" si="26"/>
        <v>0</v>
      </c>
      <c r="BH344" s="193">
        <f t="shared" si="27"/>
        <v>0</v>
      </c>
      <c r="BI344" s="193">
        <f t="shared" si="28"/>
        <v>0</v>
      </c>
      <c r="BJ344" s="19" t="s">
        <v>83</v>
      </c>
      <c r="BK344" s="193">
        <f t="shared" si="29"/>
        <v>0</v>
      </c>
      <c r="BL344" s="19" t="s">
        <v>454</v>
      </c>
      <c r="BM344" s="192" t="s">
        <v>1661</v>
      </c>
    </row>
    <row r="345" spans="1:65" s="2" customFormat="1" ht="24.2" customHeight="1">
      <c r="A345" s="36"/>
      <c r="B345" s="37"/>
      <c r="C345" s="181" t="s">
        <v>973</v>
      </c>
      <c r="D345" s="181" t="s">
        <v>384</v>
      </c>
      <c r="E345" s="182" t="s">
        <v>3301</v>
      </c>
      <c r="F345" s="183" t="s">
        <v>3302</v>
      </c>
      <c r="G345" s="184" t="s">
        <v>431</v>
      </c>
      <c r="H345" s="185">
        <v>1</v>
      </c>
      <c r="I345" s="186"/>
      <c r="J345" s="187">
        <f t="shared" si="20"/>
        <v>0</v>
      </c>
      <c r="K345" s="183" t="s">
        <v>3221</v>
      </c>
      <c r="L345" s="41"/>
      <c r="M345" s="188" t="s">
        <v>19</v>
      </c>
      <c r="N345" s="189" t="s">
        <v>47</v>
      </c>
      <c r="O345" s="66"/>
      <c r="P345" s="190">
        <f t="shared" si="21"/>
        <v>0</v>
      </c>
      <c r="Q345" s="190">
        <v>0</v>
      </c>
      <c r="R345" s="190">
        <f t="shared" si="22"/>
        <v>0</v>
      </c>
      <c r="S345" s="190">
        <v>0</v>
      </c>
      <c r="T345" s="191">
        <f t="shared" si="2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2" t="s">
        <v>454</v>
      </c>
      <c r="AT345" s="192" t="s">
        <v>384</v>
      </c>
      <c r="AU345" s="192" t="s">
        <v>83</v>
      </c>
      <c r="AY345" s="19" t="s">
        <v>381</v>
      </c>
      <c r="BE345" s="193">
        <f t="shared" si="24"/>
        <v>0</v>
      </c>
      <c r="BF345" s="193">
        <f t="shared" si="25"/>
        <v>0</v>
      </c>
      <c r="BG345" s="193">
        <f t="shared" si="26"/>
        <v>0</v>
      </c>
      <c r="BH345" s="193">
        <f t="shared" si="27"/>
        <v>0</v>
      </c>
      <c r="BI345" s="193">
        <f t="shared" si="28"/>
        <v>0</v>
      </c>
      <c r="BJ345" s="19" t="s">
        <v>83</v>
      </c>
      <c r="BK345" s="193">
        <f t="shared" si="29"/>
        <v>0</v>
      </c>
      <c r="BL345" s="19" t="s">
        <v>454</v>
      </c>
      <c r="BM345" s="192" t="s">
        <v>1664</v>
      </c>
    </row>
    <row r="346" spans="1:65" s="2" customFormat="1" ht="24.2" customHeight="1">
      <c r="A346" s="36"/>
      <c r="B346" s="37"/>
      <c r="C346" s="181" t="s">
        <v>977</v>
      </c>
      <c r="D346" s="181" t="s">
        <v>384</v>
      </c>
      <c r="E346" s="182" t="s">
        <v>1678</v>
      </c>
      <c r="F346" s="183" t="s">
        <v>1679</v>
      </c>
      <c r="G346" s="184" t="s">
        <v>431</v>
      </c>
      <c r="H346" s="185">
        <v>5</v>
      </c>
      <c r="I346" s="186"/>
      <c r="J346" s="187">
        <f t="shared" si="20"/>
        <v>0</v>
      </c>
      <c r="K346" s="183" t="s">
        <v>3221</v>
      </c>
      <c r="L346" s="41"/>
      <c r="M346" s="188" t="s">
        <v>19</v>
      </c>
      <c r="N346" s="189" t="s">
        <v>47</v>
      </c>
      <c r="O346" s="66"/>
      <c r="P346" s="190">
        <f t="shared" si="21"/>
        <v>0</v>
      </c>
      <c r="Q346" s="190">
        <v>0</v>
      </c>
      <c r="R346" s="190">
        <f t="shared" si="22"/>
        <v>0</v>
      </c>
      <c r="S346" s="190">
        <v>0</v>
      </c>
      <c r="T346" s="191">
        <f t="shared" si="2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83</v>
      </c>
      <c r="AY346" s="19" t="s">
        <v>381</v>
      </c>
      <c r="BE346" s="193">
        <f t="shared" si="24"/>
        <v>0</v>
      </c>
      <c r="BF346" s="193">
        <f t="shared" si="25"/>
        <v>0</v>
      </c>
      <c r="BG346" s="193">
        <f t="shared" si="26"/>
        <v>0</v>
      </c>
      <c r="BH346" s="193">
        <f t="shared" si="27"/>
        <v>0</v>
      </c>
      <c r="BI346" s="193">
        <f t="shared" si="28"/>
        <v>0</v>
      </c>
      <c r="BJ346" s="19" t="s">
        <v>83</v>
      </c>
      <c r="BK346" s="193">
        <f t="shared" si="29"/>
        <v>0</v>
      </c>
      <c r="BL346" s="19" t="s">
        <v>454</v>
      </c>
      <c r="BM346" s="192" t="s">
        <v>1667</v>
      </c>
    </row>
    <row r="347" spans="1:65" s="2" customFormat="1" ht="33" customHeight="1">
      <c r="A347" s="36"/>
      <c r="B347" s="37"/>
      <c r="C347" s="181" t="s">
        <v>1674</v>
      </c>
      <c r="D347" s="181" t="s">
        <v>384</v>
      </c>
      <c r="E347" s="182" t="s">
        <v>1682</v>
      </c>
      <c r="F347" s="183" t="s">
        <v>1683</v>
      </c>
      <c r="G347" s="184" t="s">
        <v>431</v>
      </c>
      <c r="H347" s="185">
        <v>1</v>
      </c>
      <c r="I347" s="186"/>
      <c r="J347" s="187">
        <f t="shared" si="20"/>
        <v>0</v>
      </c>
      <c r="K347" s="183" t="s">
        <v>1297</v>
      </c>
      <c r="L347" s="41"/>
      <c r="M347" s="188" t="s">
        <v>19</v>
      </c>
      <c r="N347" s="189" t="s">
        <v>47</v>
      </c>
      <c r="O347" s="66"/>
      <c r="P347" s="190">
        <f t="shared" si="21"/>
        <v>0</v>
      </c>
      <c r="Q347" s="190">
        <v>0</v>
      </c>
      <c r="R347" s="190">
        <f t="shared" si="22"/>
        <v>0</v>
      </c>
      <c r="S347" s="190">
        <v>0</v>
      </c>
      <c r="T347" s="191">
        <f t="shared" si="2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83</v>
      </c>
      <c r="AY347" s="19" t="s">
        <v>381</v>
      </c>
      <c r="BE347" s="193">
        <f t="shared" si="24"/>
        <v>0</v>
      </c>
      <c r="BF347" s="193">
        <f t="shared" si="25"/>
        <v>0</v>
      </c>
      <c r="BG347" s="193">
        <f t="shared" si="26"/>
        <v>0</v>
      </c>
      <c r="BH347" s="193">
        <f t="shared" si="27"/>
        <v>0</v>
      </c>
      <c r="BI347" s="193">
        <f t="shared" si="28"/>
        <v>0</v>
      </c>
      <c r="BJ347" s="19" t="s">
        <v>83</v>
      </c>
      <c r="BK347" s="193">
        <f t="shared" si="29"/>
        <v>0</v>
      </c>
      <c r="BL347" s="19" t="s">
        <v>454</v>
      </c>
      <c r="BM347" s="192" t="s">
        <v>1670</v>
      </c>
    </row>
    <row r="348" spans="1:65" s="2" customFormat="1" ht="33" customHeight="1">
      <c r="A348" s="36"/>
      <c r="B348" s="37"/>
      <c r="C348" s="181" t="s">
        <v>1462</v>
      </c>
      <c r="D348" s="181" t="s">
        <v>384</v>
      </c>
      <c r="E348" s="182" t="s">
        <v>3303</v>
      </c>
      <c r="F348" s="183" t="s">
        <v>3304</v>
      </c>
      <c r="G348" s="184" t="s">
        <v>431</v>
      </c>
      <c r="H348" s="185">
        <v>3</v>
      </c>
      <c r="I348" s="186"/>
      <c r="J348" s="187">
        <f t="shared" si="20"/>
        <v>0</v>
      </c>
      <c r="K348" s="183" t="s">
        <v>3221</v>
      </c>
      <c r="L348" s="41"/>
      <c r="M348" s="188" t="s">
        <v>19</v>
      </c>
      <c r="N348" s="189" t="s">
        <v>47</v>
      </c>
      <c r="O348" s="66"/>
      <c r="P348" s="190">
        <f t="shared" si="21"/>
        <v>0</v>
      </c>
      <c r="Q348" s="190">
        <v>0</v>
      </c>
      <c r="R348" s="190">
        <f t="shared" si="22"/>
        <v>0</v>
      </c>
      <c r="S348" s="190">
        <v>0</v>
      </c>
      <c r="T348" s="191">
        <f t="shared" si="2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83</v>
      </c>
      <c r="AY348" s="19" t="s">
        <v>381</v>
      </c>
      <c r="BE348" s="193">
        <f t="shared" si="24"/>
        <v>0</v>
      </c>
      <c r="BF348" s="193">
        <f t="shared" si="25"/>
        <v>0</v>
      </c>
      <c r="BG348" s="193">
        <f t="shared" si="26"/>
        <v>0</v>
      </c>
      <c r="BH348" s="193">
        <f t="shared" si="27"/>
        <v>0</v>
      </c>
      <c r="BI348" s="193">
        <f t="shared" si="28"/>
        <v>0</v>
      </c>
      <c r="BJ348" s="19" t="s">
        <v>83</v>
      </c>
      <c r="BK348" s="193">
        <f t="shared" si="29"/>
        <v>0</v>
      </c>
      <c r="BL348" s="19" t="s">
        <v>454</v>
      </c>
      <c r="BM348" s="192" t="s">
        <v>1673</v>
      </c>
    </row>
    <row r="349" spans="1:65" s="2" customFormat="1" ht="24.2" customHeight="1">
      <c r="A349" s="36"/>
      <c r="B349" s="37"/>
      <c r="C349" s="181" t="s">
        <v>1681</v>
      </c>
      <c r="D349" s="181" t="s">
        <v>384</v>
      </c>
      <c r="E349" s="182" t="s">
        <v>1689</v>
      </c>
      <c r="F349" s="183" t="s">
        <v>1690</v>
      </c>
      <c r="G349" s="184" t="s">
        <v>431</v>
      </c>
      <c r="H349" s="185">
        <v>1</v>
      </c>
      <c r="I349" s="186"/>
      <c r="J349" s="187">
        <f t="shared" si="20"/>
        <v>0</v>
      </c>
      <c r="K349" s="183" t="s">
        <v>3221</v>
      </c>
      <c r="L349" s="41"/>
      <c r="M349" s="188" t="s">
        <v>19</v>
      </c>
      <c r="N349" s="189" t="s">
        <v>47</v>
      </c>
      <c r="O349" s="66"/>
      <c r="P349" s="190">
        <f t="shared" si="21"/>
        <v>0</v>
      </c>
      <c r="Q349" s="190">
        <v>0</v>
      </c>
      <c r="R349" s="190">
        <f t="shared" si="22"/>
        <v>0</v>
      </c>
      <c r="S349" s="190">
        <v>0</v>
      </c>
      <c r="T349" s="191">
        <f t="shared" si="2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454</v>
      </c>
      <c r="AT349" s="192" t="s">
        <v>384</v>
      </c>
      <c r="AU349" s="192" t="s">
        <v>83</v>
      </c>
      <c r="AY349" s="19" t="s">
        <v>381</v>
      </c>
      <c r="BE349" s="193">
        <f t="shared" si="24"/>
        <v>0</v>
      </c>
      <c r="BF349" s="193">
        <f t="shared" si="25"/>
        <v>0</v>
      </c>
      <c r="BG349" s="193">
        <f t="shared" si="26"/>
        <v>0</v>
      </c>
      <c r="BH349" s="193">
        <f t="shared" si="27"/>
        <v>0</v>
      </c>
      <c r="BI349" s="193">
        <f t="shared" si="28"/>
        <v>0</v>
      </c>
      <c r="BJ349" s="19" t="s">
        <v>83</v>
      </c>
      <c r="BK349" s="193">
        <f t="shared" si="29"/>
        <v>0</v>
      </c>
      <c r="BL349" s="19" t="s">
        <v>454</v>
      </c>
      <c r="BM349" s="192" t="s">
        <v>1677</v>
      </c>
    </row>
    <row r="350" spans="1:65" s="2" customFormat="1" ht="24.2" customHeight="1">
      <c r="A350" s="36"/>
      <c r="B350" s="37"/>
      <c r="C350" s="181" t="s">
        <v>1463</v>
      </c>
      <c r="D350" s="181" t="s">
        <v>384</v>
      </c>
      <c r="E350" s="182" t="s">
        <v>1696</v>
      </c>
      <c r="F350" s="183" t="s">
        <v>1697</v>
      </c>
      <c r="G350" s="184" t="s">
        <v>431</v>
      </c>
      <c r="H350" s="185">
        <v>5</v>
      </c>
      <c r="I350" s="186"/>
      <c r="J350" s="187">
        <f t="shared" si="20"/>
        <v>0</v>
      </c>
      <c r="K350" s="183" t="s">
        <v>3221</v>
      </c>
      <c r="L350" s="41"/>
      <c r="M350" s="188" t="s">
        <v>19</v>
      </c>
      <c r="N350" s="189" t="s">
        <v>47</v>
      </c>
      <c r="O350" s="66"/>
      <c r="P350" s="190">
        <f t="shared" si="21"/>
        <v>0</v>
      </c>
      <c r="Q350" s="190">
        <v>0</v>
      </c>
      <c r="R350" s="190">
        <f t="shared" si="22"/>
        <v>0</v>
      </c>
      <c r="S350" s="190">
        <v>0</v>
      </c>
      <c r="T350" s="191">
        <f t="shared" si="2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2" t="s">
        <v>454</v>
      </c>
      <c r="AT350" s="192" t="s">
        <v>384</v>
      </c>
      <c r="AU350" s="192" t="s">
        <v>83</v>
      </c>
      <c r="AY350" s="19" t="s">
        <v>381</v>
      </c>
      <c r="BE350" s="193">
        <f t="shared" si="24"/>
        <v>0</v>
      </c>
      <c r="BF350" s="193">
        <f t="shared" si="25"/>
        <v>0</v>
      </c>
      <c r="BG350" s="193">
        <f t="shared" si="26"/>
        <v>0</v>
      </c>
      <c r="BH350" s="193">
        <f t="shared" si="27"/>
        <v>0</v>
      </c>
      <c r="BI350" s="193">
        <f t="shared" si="28"/>
        <v>0</v>
      </c>
      <c r="BJ350" s="19" t="s">
        <v>83</v>
      </c>
      <c r="BK350" s="193">
        <f t="shared" si="29"/>
        <v>0</v>
      </c>
      <c r="BL350" s="19" t="s">
        <v>454</v>
      </c>
      <c r="BM350" s="192" t="s">
        <v>1680</v>
      </c>
    </row>
    <row r="351" spans="1:65" s="2" customFormat="1" ht="33" customHeight="1">
      <c r="A351" s="36"/>
      <c r="B351" s="37"/>
      <c r="C351" s="181" t="s">
        <v>1688</v>
      </c>
      <c r="D351" s="181" t="s">
        <v>384</v>
      </c>
      <c r="E351" s="182" t="s">
        <v>1699</v>
      </c>
      <c r="F351" s="183" t="s">
        <v>1700</v>
      </c>
      <c r="G351" s="184" t="s">
        <v>431</v>
      </c>
      <c r="H351" s="185">
        <v>1</v>
      </c>
      <c r="I351" s="186"/>
      <c r="J351" s="187">
        <f t="shared" si="20"/>
        <v>0</v>
      </c>
      <c r="K351" s="183" t="s">
        <v>3221</v>
      </c>
      <c r="L351" s="41"/>
      <c r="M351" s="188" t="s">
        <v>19</v>
      </c>
      <c r="N351" s="189" t="s">
        <v>47</v>
      </c>
      <c r="O351" s="66"/>
      <c r="P351" s="190">
        <f t="shared" si="21"/>
        <v>0</v>
      </c>
      <c r="Q351" s="190">
        <v>0</v>
      </c>
      <c r="R351" s="190">
        <f t="shared" si="22"/>
        <v>0</v>
      </c>
      <c r="S351" s="190">
        <v>0</v>
      </c>
      <c r="T351" s="191">
        <f t="shared" si="2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83</v>
      </c>
      <c r="AY351" s="19" t="s">
        <v>381</v>
      </c>
      <c r="BE351" s="193">
        <f t="shared" si="24"/>
        <v>0</v>
      </c>
      <c r="BF351" s="193">
        <f t="shared" si="25"/>
        <v>0</v>
      </c>
      <c r="BG351" s="193">
        <f t="shared" si="26"/>
        <v>0</v>
      </c>
      <c r="BH351" s="193">
        <f t="shared" si="27"/>
        <v>0</v>
      </c>
      <c r="BI351" s="193">
        <f t="shared" si="28"/>
        <v>0</v>
      </c>
      <c r="BJ351" s="19" t="s">
        <v>83</v>
      </c>
      <c r="BK351" s="193">
        <f t="shared" si="29"/>
        <v>0</v>
      </c>
      <c r="BL351" s="19" t="s">
        <v>454</v>
      </c>
      <c r="BM351" s="192" t="s">
        <v>1684</v>
      </c>
    </row>
    <row r="352" spans="1:65" s="2" customFormat="1" ht="37.9" customHeight="1">
      <c r="A352" s="36"/>
      <c r="B352" s="37"/>
      <c r="C352" s="181" t="s">
        <v>1464</v>
      </c>
      <c r="D352" s="181" t="s">
        <v>384</v>
      </c>
      <c r="E352" s="182" t="s">
        <v>1706</v>
      </c>
      <c r="F352" s="183" t="s">
        <v>1707</v>
      </c>
      <c r="G352" s="184" t="s">
        <v>431</v>
      </c>
      <c r="H352" s="185">
        <v>2</v>
      </c>
      <c r="I352" s="186"/>
      <c r="J352" s="187">
        <f t="shared" si="20"/>
        <v>0</v>
      </c>
      <c r="K352" s="183" t="s">
        <v>3221</v>
      </c>
      <c r="L352" s="41"/>
      <c r="M352" s="188" t="s">
        <v>19</v>
      </c>
      <c r="N352" s="189" t="s">
        <v>47</v>
      </c>
      <c r="O352" s="66"/>
      <c r="P352" s="190">
        <f t="shared" si="21"/>
        <v>0</v>
      </c>
      <c r="Q352" s="190">
        <v>0</v>
      </c>
      <c r="R352" s="190">
        <f t="shared" si="22"/>
        <v>0</v>
      </c>
      <c r="S352" s="190">
        <v>0</v>
      </c>
      <c r="T352" s="191">
        <f t="shared" si="2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83</v>
      </c>
      <c r="AY352" s="19" t="s">
        <v>381</v>
      </c>
      <c r="BE352" s="193">
        <f t="shared" si="24"/>
        <v>0</v>
      </c>
      <c r="BF352" s="193">
        <f t="shared" si="25"/>
        <v>0</v>
      </c>
      <c r="BG352" s="193">
        <f t="shared" si="26"/>
        <v>0</v>
      </c>
      <c r="BH352" s="193">
        <f t="shared" si="27"/>
        <v>0</v>
      </c>
      <c r="BI352" s="193">
        <f t="shared" si="28"/>
        <v>0</v>
      </c>
      <c r="BJ352" s="19" t="s">
        <v>83</v>
      </c>
      <c r="BK352" s="193">
        <f t="shared" si="29"/>
        <v>0</v>
      </c>
      <c r="BL352" s="19" t="s">
        <v>454</v>
      </c>
      <c r="BM352" s="192" t="s">
        <v>1687</v>
      </c>
    </row>
    <row r="353" spans="1:65" s="2" customFormat="1" ht="16.5" customHeight="1">
      <c r="A353" s="36"/>
      <c r="B353" s="37"/>
      <c r="C353" s="181" t="s">
        <v>1695</v>
      </c>
      <c r="D353" s="181" t="s">
        <v>384</v>
      </c>
      <c r="E353" s="182" t="s">
        <v>3305</v>
      </c>
      <c r="F353" s="183" t="s">
        <v>3306</v>
      </c>
      <c r="G353" s="184" t="s">
        <v>431</v>
      </c>
      <c r="H353" s="185">
        <v>1</v>
      </c>
      <c r="I353" s="186"/>
      <c r="J353" s="187">
        <f t="shared" si="20"/>
        <v>0</v>
      </c>
      <c r="K353" s="183" t="s">
        <v>1390</v>
      </c>
      <c r="L353" s="41"/>
      <c r="M353" s="188" t="s">
        <v>19</v>
      </c>
      <c r="N353" s="189" t="s">
        <v>47</v>
      </c>
      <c r="O353" s="66"/>
      <c r="P353" s="190">
        <f t="shared" si="21"/>
        <v>0</v>
      </c>
      <c r="Q353" s="190">
        <v>0</v>
      </c>
      <c r="R353" s="190">
        <f t="shared" si="22"/>
        <v>0</v>
      </c>
      <c r="S353" s="190">
        <v>0</v>
      </c>
      <c r="T353" s="191">
        <f t="shared" si="2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83</v>
      </c>
      <c r="AY353" s="19" t="s">
        <v>381</v>
      </c>
      <c r="BE353" s="193">
        <f t="shared" si="24"/>
        <v>0</v>
      </c>
      <c r="BF353" s="193">
        <f t="shared" si="25"/>
        <v>0</v>
      </c>
      <c r="BG353" s="193">
        <f t="shared" si="26"/>
        <v>0</v>
      </c>
      <c r="BH353" s="193">
        <f t="shared" si="27"/>
        <v>0</v>
      </c>
      <c r="BI353" s="193">
        <f t="shared" si="28"/>
        <v>0</v>
      </c>
      <c r="BJ353" s="19" t="s">
        <v>83</v>
      </c>
      <c r="BK353" s="193">
        <f t="shared" si="29"/>
        <v>0</v>
      </c>
      <c r="BL353" s="19" t="s">
        <v>454</v>
      </c>
      <c r="BM353" s="192" t="s">
        <v>1691</v>
      </c>
    </row>
    <row r="354" spans="1:65" s="2" customFormat="1" ht="24.2" customHeight="1">
      <c r="A354" s="36"/>
      <c r="B354" s="37"/>
      <c r="C354" s="181" t="s">
        <v>1466</v>
      </c>
      <c r="D354" s="181" t="s">
        <v>384</v>
      </c>
      <c r="E354" s="182" t="s">
        <v>1710</v>
      </c>
      <c r="F354" s="183" t="s">
        <v>1711</v>
      </c>
      <c r="G354" s="184" t="s">
        <v>404</v>
      </c>
      <c r="H354" s="185">
        <v>0.26600000000000001</v>
      </c>
      <c r="I354" s="186"/>
      <c r="J354" s="187">
        <f t="shared" si="20"/>
        <v>0</v>
      </c>
      <c r="K354" s="183" t="s">
        <v>3221</v>
      </c>
      <c r="L354" s="41"/>
      <c r="M354" s="188" t="s">
        <v>19</v>
      </c>
      <c r="N354" s="189" t="s">
        <v>47</v>
      </c>
      <c r="O354" s="66"/>
      <c r="P354" s="190">
        <f t="shared" si="21"/>
        <v>0</v>
      </c>
      <c r="Q354" s="190">
        <v>0</v>
      </c>
      <c r="R354" s="190">
        <f t="shared" si="22"/>
        <v>0</v>
      </c>
      <c r="S354" s="190">
        <v>0</v>
      </c>
      <c r="T354" s="191">
        <f t="shared" si="2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83</v>
      </c>
      <c r="AY354" s="19" t="s">
        <v>381</v>
      </c>
      <c r="BE354" s="193">
        <f t="shared" si="24"/>
        <v>0</v>
      </c>
      <c r="BF354" s="193">
        <f t="shared" si="25"/>
        <v>0</v>
      </c>
      <c r="BG354" s="193">
        <f t="shared" si="26"/>
        <v>0</v>
      </c>
      <c r="BH354" s="193">
        <f t="shared" si="27"/>
        <v>0</v>
      </c>
      <c r="BI354" s="193">
        <f t="shared" si="28"/>
        <v>0</v>
      </c>
      <c r="BJ354" s="19" t="s">
        <v>83</v>
      </c>
      <c r="BK354" s="193">
        <f t="shared" si="29"/>
        <v>0</v>
      </c>
      <c r="BL354" s="19" t="s">
        <v>454</v>
      </c>
      <c r="BM354" s="192" t="s">
        <v>1694</v>
      </c>
    </row>
    <row r="355" spans="1:65" s="2" customFormat="1" ht="19.5">
      <c r="A355" s="36"/>
      <c r="B355" s="37"/>
      <c r="C355" s="38"/>
      <c r="D355" s="196" t="s">
        <v>1198</v>
      </c>
      <c r="E355" s="38"/>
      <c r="F355" s="253" t="s">
        <v>1574</v>
      </c>
      <c r="G355" s="38"/>
      <c r="H355" s="38"/>
      <c r="I355" s="254"/>
      <c r="J355" s="38"/>
      <c r="K355" s="38"/>
      <c r="L355" s="41"/>
      <c r="M355" s="255"/>
      <c r="N355" s="256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1198</v>
      </c>
      <c r="AU355" s="19" t="s">
        <v>83</v>
      </c>
    </row>
    <row r="356" spans="1:65" s="12" customFormat="1" ht="25.9" customHeight="1">
      <c r="B356" s="165"/>
      <c r="C356" s="166"/>
      <c r="D356" s="167" t="s">
        <v>75</v>
      </c>
      <c r="E356" s="168" t="s">
        <v>1713</v>
      </c>
      <c r="F356" s="168" t="s">
        <v>1714</v>
      </c>
      <c r="G356" s="166"/>
      <c r="H356" s="166"/>
      <c r="I356" s="169"/>
      <c r="J356" s="170">
        <f>BK356</f>
        <v>0</v>
      </c>
      <c r="K356" s="166"/>
      <c r="L356" s="171"/>
      <c r="M356" s="172"/>
      <c r="N356" s="173"/>
      <c r="O356" s="173"/>
      <c r="P356" s="174">
        <f>SUM(P357:P365)</f>
        <v>0</v>
      </c>
      <c r="Q356" s="173"/>
      <c r="R356" s="174">
        <f>SUM(R357:R365)</f>
        <v>0</v>
      </c>
      <c r="S356" s="173"/>
      <c r="T356" s="175">
        <f>SUM(T357:T365)</f>
        <v>0</v>
      </c>
      <c r="AR356" s="176" t="s">
        <v>85</v>
      </c>
      <c r="AT356" s="177" t="s">
        <v>75</v>
      </c>
      <c r="AU356" s="177" t="s">
        <v>76</v>
      </c>
      <c r="AY356" s="176" t="s">
        <v>381</v>
      </c>
      <c r="BK356" s="178">
        <f>SUM(BK357:BK365)</f>
        <v>0</v>
      </c>
    </row>
    <row r="357" spans="1:65" s="2" customFormat="1" ht="78" customHeight="1">
      <c r="A357" s="36"/>
      <c r="B357" s="37"/>
      <c r="C357" s="181" t="s">
        <v>1702</v>
      </c>
      <c r="D357" s="181" t="s">
        <v>384</v>
      </c>
      <c r="E357" s="182" t="s">
        <v>1715</v>
      </c>
      <c r="F357" s="183" t="s">
        <v>1716</v>
      </c>
      <c r="G357" s="184" t="s">
        <v>1586</v>
      </c>
      <c r="H357" s="185">
        <v>5</v>
      </c>
      <c r="I357" s="186"/>
      <c r="J357" s="187">
        <f>ROUND(I357*H357,2)</f>
        <v>0</v>
      </c>
      <c r="K357" s="183" t="s">
        <v>3221</v>
      </c>
      <c r="L357" s="41"/>
      <c r="M357" s="188" t="s">
        <v>19</v>
      </c>
      <c r="N357" s="189" t="s">
        <v>47</v>
      </c>
      <c r="O357" s="66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454</v>
      </c>
      <c r="AT357" s="192" t="s">
        <v>384</v>
      </c>
      <c r="AU357" s="192" t="s">
        <v>83</v>
      </c>
      <c r="AY357" s="19" t="s">
        <v>381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83</v>
      </c>
      <c r="BK357" s="193">
        <f>ROUND(I357*H357,2)</f>
        <v>0</v>
      </c>
      <c r="BL357" s="19" t="s">
        <v>454</v>
      </c>
      <c r="BM357" s="192" t="s">
        <v>1698</v>
      </c>
    </row>
    <row r="358" spans="1:65" s="2" customFormat="1" ht="29.25">
      <c r="A358" s="36"/>
      <c r="B358" s="37"/>
      <c r="C358" s="38"/>
      <c r="D358" s="196" t="s">
        <v>1198</v>
      </c>
      <c r="E358" s="38"/>
      <c r="F358" s="253" t="s">
        <v>1718</v>
      </c>
      <c r="G358" s="38"/>
      <c r="H358" s="38"/>
      <c r="I358" s="254"/>
      <c r="J358" s="38"/>
      <c r="K358" s="38"/>
      <c r="L358" s="41"/>
      <c r="M358" s="255"/>
      <c r="N358" s="256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1198</v>
      </c>
      <c r="AU358" s="19" t="s">
        <v>83</v>
      </c>
    </row>
    <row r="359" spans="1:65" s="2" customFormat="1" ht="78" customHeight="1">
      <c r="A359" s="36"/>
      <c r="B359" s="37"/>
      <c r="C359" s="181" t="s">
        <v>1467</v>
      </c>
      <c r="D359" s="181" t="s">
        <v>384</v>
      </c>
      <c r="E359" s="182" t="s">
        <v>1720</v>
      </c>
      <c r="F359" s="183" t="s">
        <v>1721</v>
      </c>
      <c r="G359" s="184" t="s">
        <v>1586</v>
      </c>
      <c r="H359" s="185">
        <v>1</v>
      </c>
      <c r="I359" s="186"/>
      <c r="J359" s="187">
        <f>ROUND(I359*H359,2)</f>
        <v>0</v>
      </c>
      <c r="K359" s="183" t="s">
        <v>3221</v>
      </c>
      <c r="L359" s="41"/>
      <c r="M359" s="188" t="s">
        <v>19</v>
      </c>
      <c r="N359" s="189" t="s">
        <v>47</v>
      </c>
      <c r="O359" s="66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454</v>
      </c>
      <c r="AT359" s="192" t="s">
        <v>384</v>
      </c>
      <c r="AU359" s="192" t="s">
        <v>83</v>
      </c>
      <c r="AY359" s="19" t="s">
        <v>381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9" t="s">
        <v>83</v>
      </c>
      <c r="BK359" s="193">
        <f>ROUND(I359*H359,2)</f>
        <v>0</v>
      </c>
      <c r="BL359" s="19" t="s">
        <v>454</v>
      </c>
      <c r="BM359" s="192" t="s">
        <v>1701</v>
      </c>
    </row>
    <row r="360" spans="1:65" s="2" customFormat="1" ht="29.25">
      <c r="A360" s="36"/>
      <c r="B360" s="37"/>
      <c r="C360" s="38"/>
      <c r="D360" s="196" t="s">
        <v>1198</v>
      </c>
      <c r="E360" s="38"/>
      <c r="F360" s="253" t="s">
        <v>1718</v>
      </c>
      <c r="G360" s="38"/>
      <c r="H360" s="38"/>
      <c r="I360" s="254"/>
      <c r="J360" s="38"/>
      <c r="K360" s="38"/>
      <c r="L360" s="41"/>
      <c r="M360" s="255"/>
      <c r="N360" s="256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1198</v>
      </c>
      <c r="AU360" s="19" t="s">
        <v>83</v>
      </c>
    </row>
    <row r="361" spans="1:65" s="2" customFormat="1" ht="66.75" customHeight="1">
      <c r="A361" s="36"/>
      <c r="B361" s="37"/>
      <c r="C361" s="181" t="s">
        <v>1709</v>
      </c>
      <c r="D361" s="181" t="s">
        <v>384</v>
      </c>
      <c r="E361" s="182" t="s">
        <v>1723</v>
      </c>
      <c r="F361" s="183" t="s">
        <v>1724</v>
      </c>
      <c r="G361" s="184" t="s">
        <v>1586</v>
      </c>
      <c r="H361" s="185">
        <v>2</v>
      </c>
      <c r="I361" s="186"/>
      <c r="J361" s="187">
        <f>ROUND(I361*H361,2)</f>
        <v>0</v>
      </c>
      <c r="K361" s="183" t="s">
        <v>3221</v>
      </c>
      <c r="L361" s="41"/>
      <c r="M361" s="188" t="s">
        <v>19</v>
      </c>
      <c r="N361" s="189" t="s">
        <v>47</v>
      </c>
      <c r="O361" s="66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454</v>
      </c>
      <c r="AT361" s="192" t="s">
        <v>384</v>
      </c>
      <c r="AU361" s="192" t="s">
        <v>83</v>
      </c>
      <c r="AY361" s="19" t="s">
        <v>381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9" t="s">
        <v>83</v>
      </c>
      <c r="BK361" s="193">
        <f>ROUND(I361*H361,2)</f>
        <v>0</v>
      </c>
      <c r="BL361" s="19" t="s">
        <v>454</v>
      </c>
      <c r="BM361" s="192" t="s">
        <v>1705</v>
      </c>
    </row>
    <row r="362" spans="1:65" s="2" customFormat="1" ht="29.25">
      <c r="A362" s="36"/>
      <c r="B362" s="37"/>
      <c r="C362" s="38"/>
      <c r="D362" s="196" t="s">
        <v>1198</v>
      </c>
      <c r="E362" s="38"/>
      <c r="F362" s="253" t="s">
        <v>1718</v>
      </c>
      <c r="G362" s="38"/>
      <c r="H362" s="38"/>
      <c r="I362" s="254"/>
      <c r="J362" s="38"/>
      <c r="K362" s="38"/>
      <c r="L362" s="41"/>
      <c r="M362" s="255"/>
      <c r="N362" s="256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1198</v>
      </c>
      <c r="AU362" s="19" t="s">
        <v>83</v>
      </c>
    </row>
    <row r="363" spans="1:65" s="2" customFormat="1" ht="37.9" customHeight="1">
      <c r="A363" s="36"/>
      <c r="B363" s="37"/>
      <c r="C363" s="181" t="s">
        <v>1468</v>
      </c>
      <c r="D363" s="181" t="s">
        <v>384</v>
      </c>
      <c r="E363" s="182" t="s">
        <v>1727</v>
      </c>
      <c r="F363" s="183" t="s">
        <v>1728</v>
      </c>
      <c r="G363" s="184" t="s">
        <v>431</v>
      </c>
      <c r="H363" s="185">
        <v>8</v>
      </c>
      <c r="I363" s="186"/>
      <c r="J363" s="187">
        <f>ROUND(I363*H363,2)</f>
        <v>0</v>
      </c>
      <c r="K363" s="183" t="s">
        <v>3221</v>
      </c>
      <c r="L363" s="41"/>
      <c r="M363" s="188" t="s">
        <v>19</v>
      </c>
      <c r="N363" s="189" t="s">
        <v>47</v>
      </c>
      <c r="O363" s="66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454</v>
      </c>
      <c r="AT363" s="192" t="s">
        <v>384</v>
      </c>
      <c r="AU363" s="192" t="s">
        <v>83</v>
      </c>
      <c r="AY363" s="19" t="s">
        <v>381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9" t="s">
        <v>83</v>
      </c>
      <c r="BK363" s="193">
        <f>ROUND(I363*H363,2)</f>
        <v>0</v>
      </c>
      <c r="BL363" s="19" t="s">
        <v>454</v>
      </c>
      <c r="BM363" s="192" t="s">
        <v>1708</v>
      </c>
    </row>
    <row r="364" spans="1:65" s="2" customFormat="1" ht="24.2" customHeight="1">
      <c r="A364" s="36"/>
      <c r="B364" s="37"/>
      <c r="C364" s="181" t="s">
        <v>1719</v>
      </c>
      <c r="D364" s="181" t="s">
        <v>384</v>
      </c>
      <c r="E364" s="182" t="s">
        <v>1730</v>
      </c>
      <c r="F364" s="183" t="s">
        <v>1731</v>
      </c>
      <c r="G364" s="184" t="s">
        <v>404</v>
      </c>
      <c r="H364" s="185">
        <v>7.0999999999999994E-2</v>
      </c>
      <c r="I364" s="186"/>
      <c r="J364" s="187">
        <f>ROUND(I364*H364,2)</f>
        <v>0</v>
      </c>
      <c r="K364" s="183" t="s">
        <v>3221</v>
      </c>
      <c r="L364" s="41"/>
      <c r="M364" s="188" t="s">
        <v>19</v>
      </c>
      <c r="N364" s="189" t="s">
        <v>47</v>
      </c>
      <c r="O364" s="66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83</v>
      </c>
      <c r="AY364" s="19" t="s">
        <v>381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83</v>
      </c>
      <c r="BK364" s="193">
        <f>ROUND(I364*H364,2)</f>
        <v>0</v>
      </c>
      <c r="BL364" s="19" t="s">
        <v>454</v>
      </c>
      <c r="BM364" s="192" t="s">
        <v>1712</v>
      </c>
    </row>
    <row r="365" spans="1:65" s="2" customFormat="1" ht="19.5">
      <c r="A365" s="36"/>
      <c r="B365" s="37"/>
      <c r="C365" s="38"/>
      <c r="D365" s="196" t="s">
        <v>1198</v>
      </c>
      <c r="E365" s="38"/>
      <c r="F365" s="253" t="s">
        <v>1574</v>
      </c>
      <c r="G365" s="38"/>
      <c r="H365" s="38"/>
      <c r="I365" s="254"/>
      <c r="J365" s="38"/>
      <c r="K365" s="38"/>
      <c r="L365" s="41"/>
      <c r="M365" s="255"/>
      <c r="N365" s="256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1198</v>
      </c>
      <c r="AU365" s="19" t="s">
        <v>83</v>
      </c>
    </row>
    <row r="366" spans="1:65" s="12" customFormat="1" ht="25.9" customHeight="1">
      <c r="B366" s="165"/>
      <c r="C366" s="166"/>
      <c r="D366" s="167" t="s">
        <v>75</v>
      </c>
      <c r="E366" s="168" t="s">
        <v>694</v>
      </c>
      <c r="F366" s="168" t="s">
        <v>695</v>
      </c>
      <c r="G366" s="166"/>
      <c r="H366" s="166"/>
      <c r="I366" s="169"/>
      <c r="J366" s="170">
        <f>BK366</f>
        <v>0</v>
      </c>
      <c r="K366" s="166"/>
      <c r="L366" s="171"/>
      <c r="M366" s="172"/>
      <c r="N366" s="173"/>
      <c r="O366" s="173"/>
      <c r="P366" s="174">
        <f>SUM(P367:P371)</f>
        <v>0</v>
      </c>
      <c r="Q366" s="173"/>
      <c r="R366" s="174">
        <f>SUM(R367:R371)</f>
        <v>0</v>
      </c>
      <c r="S366" s="173"/>
      <c r="T366" s="175">
        <f>SUM(T367:T371)</f>
        <v>0</v>
      </c>
      <c r="AR366" s="176" t="s">
        <v>85</v>
      </c>
      <c r="AT366" s="177" t="s">
        <v>75</v>
      </c>
      <c r="AU366" s="177" t="s">
        <v>76</v>
      </c>
      <c r="AY366" s="176" t="s">
        <v>381</v>
      </c>
      <c r="BK366" s="178">
        <f>SUM(BK367:BK371)</f>
        <v>0</v>
      </c>
    </row>
    <row r="367" spans="1:65" s="2" customFormat="1" ht="24.2" customHeight="1">
      <c r="A367" s="36"/>
      <c r="B367" s="37"/>
      <c r="C367" s="181" t="s">
        <v>1471</v>
      </c>
      <c r="D367" s="181" t="s">
        <v>384</v>
      </c>
      <c r="E367" s="182" t="s">
        <v>1734</v>
      </c>
      <c r="F367" s="183" t="s">
        <v>1735</v>
      </c>
      <c r="G367" s="184" t="s">
        <v>1235</v>
      </c>
      <c r="H367" s="185">
        <v>10</v>
      </c>
      <c r="I367" s="186"/>
      <c r="J367" s="187">
        <f>ROUND(I367*H367,2)</f>
        <v>0</v>
      </c>
      <c r="K367" s="183" t="s">
        <v>3221</v>
      </c>
      <c r="L367" s="41"/>
      <c r="M367" s="188" t="s">
        <v>19</v>
      </c>
      <c r="N367" s="189" t="s">
        <v>47</v>
      </c>
      <c r="O367" s="66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2" t="s">
        <v>454</v>
      </c>
      <c r="AT367" s="192" t="s">
        <v>384</v>
      </c>
      <c r="AU367" s="192" t="s">
        <v>83</v>
      </c>
      <c r="AY367" s="19" t="s">
        <v>381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9" t="s">
        <v>83</v>
      </c>
      <c r="BK367" s="193">
        <f>ROUND(I367*H367,2)</f>
        <v>0</v>
      </c>
      <c r="BL367" s="19" t="s">
        <v>454</v>
      </c>
      <c r="BM367" s="192" t="s">
        <v>1717</v>
      </c>
    </row>
    <row r="368" spans="1:65" s="2" customFormat="1" ht="16.5" customHeight="1">
      <c r="A368" s="36"/>
      <c r="B368" s="37"/>
      <c r="C368" s="181" t="s">
        <v>1726</v>
      </c>
      <c r="D368" s="181" t="s">
        <v>384</v>
      </c>
      <c r="E368" s="182" t="s">
        <v>1737</v>
      </c>
      <c r="F368" s="183" t="s">
        <v>1738</v>
      </c>
      <c r="G368" s="184" t="s">
        <v>422</v>
      </c>
      <c r="H368" s="185">
        <v>27</v>
      </c>
      <c r="I368" s="186"/>
      <c r="J368" s="187">
        <f>ROUND(I368*H368,2)</f>
        <v>0</v>
      </c>
      <c r="K368" s="183" t="s">
        <v>1390</v>
      </c>
      <c r="L368" s="41"/>
      <c r="M368" s="188" t="s">
        <v>19</v>
      </c>
      <c r="N368" s="189" t="s">
        <v>47</v>
      </c>
      <c r="O368" s="66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454</v>
      </c>
      <c r="AT368" s="192" t="s">
        <v>384</v>
      </c>
      <c r="AU368" s="192" t="s">
        <v>83</v>
      </c>
      <c r="AY368" s="19" t="s">
        <v>381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9" t="s">
        <v>83</v>
      </c>
      <c r="BK368" s="193">
        <f>ROUND(I368*H368,2)</f>
        <v>0</v>
      </c>
      <c r="BL368" s="19" t="s">
        <v>454</v>
      </c>
      <c r="BM368" s="192" t="s">
        <v>1722</v>
      </c>
    </row>
    <row r="369" spans="1:65" s="2" customFormat="1" ht="16.5" customHeight="1">
      <c r="A369" s="36"/>
      <c r="B369" s="37"/>
      <c r="C369" s="181" t="s">
        <v>1479</v>
      </c>
      <c r="D369" s="181" t="s">
        <v>384</v>
      </c>
      <c r="E369" s="182" t="s">
        <v>1741</v>
      </c>
      <c r="F369" s="183" t="s">
        <v>1742</v>
      </c>
      <c r="G369" s="184" t="s">
        <v>1235</v>
      </c>
      <c r="H369" s="185">
        <v>10</v>
      </c>
      <c r="I369" s="186"/>
      <c r="J369" s="187">
        <f>ROUND(I369*H369,2)</f>
        <v>0</v>
      </c>
      <c r="K369" s="183" t="s">
        <v>3221</v>
      </c>
      <c r="L369" s="41"/>
      <c r="M369" s="188" t="s">
        <v>19</v>
      </c>
      <c r="N369" s="189" t="s">
        <v>47</v>
      </c>
      <c r="O369" s="66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83</v>
      </c>
      <c r="AY369" s="19" t="s">
        <v>381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83</v>
      </c>
      <c r="BK369" s="193">
        <f>ROUND(I369*H369,2)</f>
        <v>0</v>
      </c>
      <c r="BL369" s="19" t="s">
        <v>454</v>
      </c>
      <c r="BM369" s="192" t="s">
        <v>1725</v>
      </c>
    </row>
    <row r="370" spans="1:65" s="2" customFormat="1" ht="24.2" customHeight="1">
      <c r="A370" s="36"/>
      <c r="B370" s="37"/>
      <c r="C370" s="181" t="s">
        <v>1733</v>
      </c>
      <c r="D370" s="181" t="s">
        <v>384</v>
      </c>
      <c r="E370" s="182" t="s">
        <v>1744</v>
      </c>
      <c r="F370" s="183" t="s">
        <v>1745</v>
      </c>
      <c r="G370" s="184" t="s">
        <v>404</v>
      </c>
      <c r="H370" s="185">
        <v>1.0999999999999999E-2</v>
      </c>
      <c r="I370" s="186"/>
      <c r="J370" s="187">
        <f>ROUND(I370*H370,2)</f>
        <v>0</v>
      </c>
      <c r="K370" s="183" t="s">
        <v>3221</v>
      </c>
      <c r="L370" s="41"/>
      <c r="M370" s="188" t="s">
        <v>19</v>
      </c>
      <c r="N370" s="189" t="s">
        <v>47</v>
      </c>
      <c r="O370" s="66"/>
      <c r="P370" s="190">
        <f>O370*H370</f>
        <v>0</v>
      </c>
      <c r="Q370" s="190">
        <v>0</v>
      </c>
      <c r="R370" s="190">
        <f>Q370*H370</f>
        <v>0</v>
      </c>
      <c r="S370" s="190">
        <v>0</v>
      </c>
      <c r="T370" s="191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2" t="s">
        <v>454</v>
      </c>
      <c r="AT370" s="192" t="s">
        <v>384</v>
      </c>
      <c r="AU370" s="192" t="s">
        <v>83</v>
      </c>
      <c r="AY370" s="19" t="s">
        <v>381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9" t="s">
        <v>83</v>
      </c>
      <c r="BK370" s="193">
        <f>ROUND(I370*H370,2)</f>
        <v>0</v>
      </c>
      <c r="BL370" s="19" t="s">
        <v>454</v>
      </c>
      <c r="BM370" s="192" t="s">
        <v>1729</v>
      </c>
    </row>
    <row r="371" spans="1:65" s="2" customFormat="1" ht="19.5">
      <c r="A371" s="36"/>
      <c r="B371" s="37"/>
      <c r="C371" s="38"/>
      <c r="D371" s="196" t="s">
        <v>1198</v>
      </c>
      <c r="E371" s="38"/>
      <c r="F371" s="253" t="s">
        <v>1747</v>
      </c>
      <c r="G371" s="38"/>
      <c r="H371" s="38"/>
      <c r="I371" s="254"/>
      <c r="J371" s="38"/>
      <c r="K371" s="38"/>
      <c r="L371" s="41"/>
      <c r="M371" s="257"/>
      <c r="N371" s="258"/>
      <c r="O371" s="250"/>
      <c r="P371" s="250"/>
      <c r="Q371" s="250"/>
      <c r="R371" s="250"/>
      <c r="S371" s="250"/>
      <c r="T371" s="259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1198</v>
      </c>
      <c r="AU371" s="19" t="s">
        <v>83</v>
      </c>
    </row>
    <row r="372" spans="1:65" s="2" customFormat="1" ht="6.95" customHeight="1">
      <c r="A372" s="36"/>
      <c r="B372" s="49"/>
      <c r="C372" s="50"/>
      <c r="D372" s="50"/>
      <c r="E372" s="50"/>
      <c r="F372" s="50"/>
      <c r="G372" s="50"/>
      <c r="H372" s="50"/>
      <c r="I372" s="50"/>
      <c r="J372" s="50"/>
      <c r="K372" s="50"/>
      <c r="L372" s="41"/>
      <c r="M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</row>
  </sheetData>
  <sheetProtection algorithmName="SHA-512" hashValue="ZBm498rtff7LeB+eNd2rc0dLb0o1B8FHRR/6nNu+tNoc8jJZ4ot1nm4wUqhVQSm/A5gHcB9CM+DJ20fs/4PR2A==" saltValue="eVZkvLHGyjYFC2LKe9qtEg==" spinCount="100000" sheet="1" objects="1" scenarios="1" formatColumns="0" formatRows="0" autoFilter="0"/>
  <autoFilter ref="C97:K371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topLeftCell="A64" workbookViewId="0">
      <selection activeCell="F95" sqref="F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176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3307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ROUND((SUM(BE93:BE167)),  2)</f>
        <v>0</v>
      </c>
      <c r="G35" s="36"/>
      <c r="H35" s="36"/>
      <c r="I35" s="127">
        <v>0.21</v>
      </c>
      <c r="J35" s="126">
        <f>ROUND(((SUM(BE93:BE167))*I35),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ROUND((SUM(BF93:BF167)),  2)</f>
        <v>0</v>
      </c>
      <c r="G36" s="36"/>
      <c r="H36" s="36"/>
      <c r="I36" s="127">
        <v>0.15</v>
      </c>
      <c r="J36" s="126">
        <f>ROUND(((SUM(BF93:BF167))*I36),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ROUND((SUM(BG93:BG167)),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ROUND((SUM(BH93:BH167)),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ROUND((SUM(BI93:BI167)),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104.06 -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J110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J125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J144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J158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3002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9" t="str">
        <f>E11</f>
        <v>D 104.06 -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 xml:space="preserve"> 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P94+P96+P100+P110+P116+P125+P144+P158</f>
        <v>0</v>
      </c>
      <c r="Q93" s="74"/>
      <c r="R93" s="162">
        <f>R94+R96+R100+R110+R116+R125+R144+R158</f>
        <v>0</v>
      </c>
      <c r="S93" s="74"/>
      <c r="T93" s="163">
        <f>T94+T96+T100+T110+T116+T125+T144+T158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BK94+BK96+BK100+BK110+BK116+BK125+BK144+BK158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48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2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2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SUM(P101:P109)</f>
        <v>0</v>
      </c>
      <c r="Q100" s="173"/>
      <c r="R100" s="174">
        <f>SUM(R101:R109)</f>
        <v>0</v>
      </c>
      <c r="S100" s="173"/>
      <c r="T100" s="175">
        <f>SUM(T101:T109)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SUM(BK101:BK109)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153</v>
      </c>
      <c r="I101" s="186"/>
      <c r="J101" s="187">
        <f>ROUND(I101*H101,2)</f>
        <v>0</v>
      </c>
      <c r="K101" s="183" t="s">
        <v>3308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3309</v>
      </c>
      <c r="G102" s="206"/>
      <c r="H102" s="209">
        <v>153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153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181" t="s">
        <v>382</v>
      </c>
      <c r="D104" s="181" t="s">
        <v>384</v>
      </c>
      <c r="E104" s="182" t="s">
        <v>1779</v>
      </c>
      <c r="F104" s="183" t="s">
        <v>3310</v>
      </c>
      <c r="G104" s="184" t="s">
        <v>422</v>
      </c>
      <c r="H104" s="185">
        <v>111</v>
      </c>
      <c r="I104" s="186"/>
      <c r="J104" s="187">
        <f>ROUND(I104*H104,2)</f>
        <v>0</v>
      </c>
      <c r="K104" s="183" t="s">
        <v>3308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454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181" t="s">
        <v>419</v>
      </c>
      <c r="D105" s="181" t="s">
        <v>384</v>
      </c>
      <c r="E105" s="182" t="s">
        <v>1781</v>
      </c>
      <c r="F105" s="183" t="s">
        <v>3311</v>
      </c>
      <c r="G105" s="184" t="s">
        <v>422</v>
      </c>
      <c r="H105" s="185">
        <v>42</v>
      </c>
      <c r="I105" s="186"/>
      <c r="J105" s="187">
        <f>ROUND(I105*H105,2)</f>
        <v>0</v>
      </c>
      <c r="K105" s="183" t="s">
        <v>3308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454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454</v>
      </c>
      <c r="BM105" s="192" t="s">
        <v>464</v>
      </c>
    </row>
    <row r="106" spans="1:65" s="2" customFormat="1" ht="24.2" customHeight="1">
      <c r="A106" s="36"/>
      <c r="B106" s="37"/>
      <c r="C106" s="181" t="s">
        <v>428</v>
      </c>
      <c r="D106" s="181" t="s">
        <v>384</v>
      </c>
      <c r="E106" s="182" t="s">
        <v>1785</v>
      </c>
      <c r="F106" s="183" t="s">
        <v>1786</v>
      </c>
      <c r="G106" s="184" t="s">
        <v>431</v>
      </c>
      <c r="H106" s="185">
        <v>550</v>
      </c>
      <c r="I106" s="186"/>
      <c r="J106" s="187">
        <f>ROUND(I106*H106,2)</f>
        <v>0</v>
      </c>
      <c r="K106" s="183" t="s">
        <v>3308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454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454</v>
      </c>
      <c r="BM106" s="192" t="s">
        <v>454</v>
      </c>
    </row>
    <row r="107" spans="1:65" s="2" customFormat="1" ht="24.2" customHeight="1">
      <c r="A107" s="36"/>
      <c r="B107" s="37"/>
      <c r="C107" s="181" t="s">
        <v>426</v>
      </c>
      <c r="D107" s="181" t="s">
        <v>384</v>
      </c>
      <c r="E107" s="182" t="s">
        <v>1787</v>
      </c>
      <c r="F107" s="183" t="s">
        <v>1788</v>
      </c>
      <c r="G107" s="184" t="s">
        <v>431</v>
      </c>
      <c r="H107" s="185">
        <v>2</v>
      </c>
      <c r="I107" s="186"/>
      <c r="J107" s="187">
        <f>ROUND(I107*H107,2)</f>
        <v>0</v>
      </c>
      <c r="K107" s="183" t="s">
        <v>3308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454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181" t="s">
        <v>437</v>
      </c>
      <c r="D108" s="181" t="s">
        <v>384</v>
      </c>
      <c r="E108" s="182" t="s">
        <v>1789</v>
      </c>
      <c r="F108" s="183" t="s">
        <v>1790</v>
      </c>
      <c r="G108" s="184" t="s">
        <v>404</v>
      </c>
      <c r="H108" s="185">
        <v>3.0000000000000001E-3</v>
      </c>
      <c r="I108" s="186"/>
      <c r="J108" s="187">
        <f>ROUND(I108*H108,2)</f>
        <v>0</v>
      </c>
      <c r="K108" s="183" t="s">
        <v>3308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454</v>
      </c>
      <c r="BM108" s="192" t="s">
        <v>495</v>
      </c>
    </row>
    <row r="109" spans="1:65" s="2" customFormat="1" ht="19.5">
      <c r="A109" s="36"/>
      <c r="B109" s="37"/>
      <c r="C109" s="38"/>
      <c r="D109" s="196" t="s">
        <v>1198</v>
      </c>
      <c r="E109" s="38"/>
      <c r="F109" s="253" t="s">
        <v>1747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12" customFormat="1" ht="25.9" customHeight="1">
      <c r="B110" s="165"/>
      <c r="C110" s="166"/>
      <c r="D110" s="167" t="s">
        <v>75</v>
      </c>
      <c r="E110" s="168" t="s">
        <v>1791</v>
      </c>
      <c r="F110" s="168" t="s">
        <v>1792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SUM(P111:P115)</f>
        <v>0</v>
      </c>
      <c r="Q110" s="173"/>
      <c r="R110" s="174">
        <f>SUM(R111:R115)</f>
        <v>0</v>
      </c>
      <c r="S110" s="173"/>
      <c r="T110" s="175">
        <f>SUM(T111:T115)</f>
        <v>0</v>
      </c>
      <c r="AR110" s="176" t="s">
        <v>85</v>
      </c>
      <c r="AT110" s="177" t="s">
        <v>75</v>
      </c>
      <c r="AU110" s="177" t="s">
        <v>76</v>
      </c>
      <c r="AY110" s="176" t="s">
        <v>381</v>
      </c>
      <c r="BK110" s="178">
        <f>SUM(BK111:BK115)</f>
        <v>0</v>
      </c>
    </row>
    <row r="111" spans="1:65" s="2" customFormat="1" ht="24.2" customHeight="1">
      <c r="A111" s="36"/>
      <c r="B111" s="37"/>
      <c r="C111" s="181" t="s">
        <v>443</v>
      </c>
      <c r="D111" s="181" t="s">
        <v>384</v>
      </c>
      <c r="E111" s="182" t="s">
        <v>1793</v>
      </c>
      <c r="F111" s="183" t="s">
        <v>1794</v>
      </c>
      <c r="G111" s="184" t="s">
        <v>1586</v>
      </c>
      <c r="H111" s="185">
        <v>2</v>
      </c>
      <c r="I111" s="186"/>
      <c r="J111" s="187">
        <f>ROUND(I111*H111,2)</f>
        <v>0</v>
      </c>
      <c r="K111" s="183" t="s">
        <v>3308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454</v>
      </c>
      <c r="BM111" s="192" t="s">
        <v>505</v>
      </c>
    </row>
    <row r="112" spans="1:65" s="2" customFormat="1" ht="21.75" customHeight="1">
      <c r="A112" s="36"/>
      <c r="B112" s="37"/>
      <c r="C112" s="181" t="s">
        <v>451</v>
      </c>
      <c r="D112" s="181" t="s">
        <v>384</v>
      </c>
      <c r="E112" s="182" t="s">
        <v>3312</v>
      </c>
      <c r="F112" s="183" t="s">
        <v>1796</v>
      </c>
      <c r="G112" s="184" t="s">
        <v>431</v>
      </c>
      <c r="H112" s="185">
        <v>2</v>
      </c>
      <c r="I112" s="186"/>
      <c r="J112" s="187">
        <f>ROUND(I112*H112,2)</f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454</v>
      </c>
      <c r="BM112" s="192" t="s">
        <v>516</v>
      </c>
    </row>
    <row r="113" spans="1:65" s="2" customFormat="1" ht="49.15" customHeight="1">
      <c r="A113" s="36"/>
      <c r="B113" s="37"/>
      <c r="C113" s="181" t="s">
        <v>457</v>
      </c>
      <c r="D113" s="181" t="s">
        <v>384</v>
      </c>
      <c r="E113" s="182" t="s">
        <v>1797</v>
      </c>
      <c r="F113" s="183" t="s">
        <v>1798</v>
      </c>
      <c r="G113" s="184" t="s">
        <v>1557</v>
      </c>
      <c r="H113" s="185">
        <v>2</v>
      </c>
      <c r="I113" s="186"/>
      <c r="J113" s="187">
        <f>ROUND(I113*H113,2)</f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24.2" customHeight="1">
      <c r="A114" s="36"/>
      <c r="B114" s="37"/>
      <c r="C114" s="181" t="s">
        <v>464</v>
      </c>
      <c r="D114" s="181" t="s">
        <v>384</v>
      </c>
      <c r="E114" s="182" t="s">
        <v>1799</v>
      </c>
      <c r="F114" s="183" t="s">
        <v>1800</v>
      </c>
      <c r="G114" s="184" t="s">
        <v>404</v>
      </c>
      <c r="H114" s="185">
        <v>6.7000000000000004E-2</v>
      </c>
      <c r="I114" s="186"/>
      <c r="J114" s="187">
        <f>ROUND(I114*H114,2)</f>
        <v>0</v>
      </c>
      <c r="K114" s="183" t="s">
        <v>3308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1574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2" customFormat="1" ht="25.9" customHeight="1">
      <c r="B116" s="165"/>
      <c r="C116" s="166"/>
      <c r="D116" s="167" t="s">
        <v>75</v>
      </c>
      <c r="E116" s="168" t="s">
        <v>1801</v>
      </c>
      <c r="F116" s="168" t="s">
        <v>1802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SUM(P117:P124)</f>
        <v>0</v>
      </c>
      <c r="Q116" s="173"/>
      <c r="R116" s="174">
        <f>SUM(R117:R124)</f>
        <v>0</v>
      </c>
      <c r="S116" s="173"/>
      <c r="T116" s="175">
        <f>SUM(T117:T124)</f>
        <v>0</v>
      </c>
      <c r="AR116" s="176" t="s">
        <v>83</v>
      </c>
      <c r="AT116" s="177" t="s">
        <v>75</v>
      </c>
      <c r="AU116" s="177" t="s">
        <v>76</v>
      </c>
      <c r="AY116" s="176" t="s">
        <v>381</v>
      </c>
      <c r="BK116" s="178">
        <f>SUM(BK117:BK124)</f>
        <v>0</v>
      </c>
    </row>
    <row r="117" spans="1:65" s="2" customFormat="1" ht="37.9" customHeight="1">
      <c r="A117" s="36"/>
      <c r="B117" s="37"/>
      <c r="C117" s="181" t="s">
        <v>8</v>
      </c>
      <c r="D117" s="181" t="s">
        <v>384</v>
      </c>
      <c r="E117" s="182" t="s">
        <v>1803</v>
      </c>
      <c r="F117" s="183" t="s">
        <v>1804</v>
      </c>
      <c r="G117" s="184" t="s">
        <v>1805</v>
      </c>
      <c r="H117" s="185">
        <v>2</v>
      </c>
      <c r="I117" s="186"/>
      <c r="J117" s="187">
        <f t="shared" ref="J117:J123" si="0">ROUND(I117*H117,2)</f>
        <v>0</v>
      </c>
      <c r="K117" s="183" t="s">
        <v>3308</v>
      </c>
      <c r="L117" s="41"/>
      <c r="M117" s="188" t="s">
        <v>19</v>
      </c>
      <c r="N117" s="189" t="s">
        <v>47</v>
      </c>
      <c r="O117" s="66"/>
      <c r="P117" s="190">
        <f t="shared" ref="P117:P123" si="1">O117*H117</f>
        <v>0</v>
      </c>
      <c r="Q117" s="190">
        <v>0</v>
      </c>
      <c r="R117" s="190">
        <f t="shared" ref="R117:R123" si="2">Q117*H117</f>
        <v>0</v>
      </c>
      <c r="S117" s="190">
        <v>0</v>
      </c>
      <c r="T117" s="191">
        <f t="shared" ref="T117:T123" si="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ref="BE117:BE123" si="4">IF(N117="základní",J117,0)</f>
        <v>0</v>
      </c>
      <c r="BF117" s="193">
        <f t="shared" ref="BF117:BF123" si="5">IF(N117="snížená",J117,0)</f>
        <v>0</v>
      </c>
      <c r="BG117" s="193">
        <f t="shared" ref="BG117:BG123" si="6">IF(N117="zákl. přenesená",J117,0)</f>
        <v>0</v>
      </c>
      <c r="BH117" s="193">
        <f t="shared" ref="BH117:BH123" si="7">IF(N117="sníž. přenesená",J117,0)</f>
        <v>0</v>
      </c>
      <c r="BI117" s="193">
        <f t="shared" ref="BI117:BI123" si="8">IF(N117="nulová",J117,0)</f>
        <v>0</v>
      </c>
      <c r="BJ117" s="19" t="s">
        <v>83</v>
      </c>
      <c r="BK117" s="193">
        <f t="shared" ref="BK117:BK123" si="9">ROUND(I117*H117,2)</f>
        <v>0</v>
      </c>
      <c r="BL117" s="19" t="s">
        <v>389</v>
      </c>
      <c r="BM117" s="192" t="s">
        <v>556</v>
      </c>
    </row>
    <row r="118" spans="1:65" s="2" customFormat="1" ht="33" customHeight="1">
      <c r="A118" s="36"/>
      <c r="B118" s="37"/>
      <c r="C118" s="181" t="s">
        <v>454</v>
      </c>
      <c r="D118" s="181" t="s">
        <v>384</v>
      </c>
      <c r="E118" s="182" t="s">
        <v>1806</v>
      </c>
      <c r="F118" s="183" t="s">
        <v>1807</v>
      </c>
      <c r="G118" s="184" t="s">
        <v>431</v>
      </c>
      <c r="H118" s="185">
        <v>2</v>
      </c>
      <c r="I118" s="186"/>
      <c r="J118" s="187">
        <f t="shared" si="0"/>
        <v>0</v>
      </c>
      <c r="K118" s="183" t="s">
        <v>3308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468</v>
      </c>
    </row>
    <row r="119" spans="1:65" s="2" customFormat="1" ht="33" customHeight="1">
      <c r="A119" s="36"/>
      <c r="B119" s="37"/>
      <c r="C119" s="181" t="s">
        <v>481</v>
      </c>
      <c r="D119" s="181" t="s">
        <v>384</v>
      </c>
      <c r="E119" s="182" t="s">
        <v>1808</v>
      </c>
      <c r="F119" s="183" t="s">
        <v>1809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3308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577</v>
      </c>
    </row>
    <row r="120" spans="1:65" s="2" customFormat="1" ht="24.2" customHeight="1">
      <c r="A120" s="36"/>
      <c r="B120" s="37"/>
      <c r="C120" s="181" t="s">
        <v>486</v>
      </c>
      <c r="D120" s="181" t="s">
        <v>384</v>
      </c>
      <c r="E120" s="182" t="s">
        <v>1810</v>
      </c>
      <c r="F120" s="183" t="s">
        <v>1811</v>
      </c>
      <c r="G120" s="184" t="s">
        <v>431</v>
      </c>
      <c r="H120" s="185">
        <v>2</v>
      </c>
      <c r="I120" s="186"/>
      <c r="J120" s="187">
        <f t="shared" si="0"/>
        <v>0</v>
      </c>
      <c r="K120" s="183" t="s">
        <v>3308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587</v>
      </c>
    </row>
    <row r="121" spans="1:65" s="2" customFormat="1" ht="37.9" customHeight="1">
      <c r="A121" s="36"/>
      <c r="B121" s="37"/>
      <c r="C121" s="181" t="s">
        <v>490</v>
      </c>
      <c r="D121" s="181" t="s">
        <v>384</v>
      </c>
      <c r="E121" s="182" t="s">
        <v>3313</v>
      </c>
      <c r="F121" s="183" t="s">
        <v>3314</v>
      </c>
      <c r="G121" s="184" t="s">
        <v>431</v>
      </c>
      <c r="H121" s="185">
        <v>2</v>
      </c>
      <c r="I121" s="186"/>
      <c r="J121" s="187">
        <f t="shared" si="0"/>
        <v>0</v>
      </c>
      <c r="K121" s="183" t="s">
        <v>3308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598</v>
      </c>
    </row>
    <row r="122" spans="1:65" s="2" customFormat="1" ht="16.5" customHeight="1">
      <c r="A122" s="36"/>
      <c r="B122" s="37"/>
      <c r="C122" s="181" t="s">
        <v>495</v>
      </c>
      <c r="D122" s="181" t="s">
        <v>384</v>
      </c>
      <c r="E122" s="182" t="s">
        <v>1814</v>
      </c>
      <c r="F122" s="183" t="s">
        <v>1815</v>
      </c>
      <c r="G122" s="184" t="s">
        <v>607</v>
      </c>
      <c r="H122" s="185">
        <v>1</v>
      </c>
      <c r="I122" s="186"/>
      <c r="J122" s="187">
        <f t="shared" si="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609</v>
      </c>
    </row>
    <row r="123" spans="1:65" s="2" customFormat="1" ht="24.2" customHeight="1">
      <c r="A123" s="36"/>
      <c r="B123" s="37"/>
      <c r="C123" s="181" t="s">
        <v>7</v>
      </c>
      <c r="D123" s="181" t="s">
        <v>384</v>
      </c>
      <c r="E123" s="182" t="s">
        <v>1816</v>
      </c>
      <c r="F123" s="183" t="s">
        <v>1817</v>
      </c>
      <c r="G123" s="184" t="s">
        <v>1818</v>
      </c>
      <c r="H123" s="260"/>
      <c r="I123" s="186"/>
      <c r="J123" s="187">
        <f t="shared" si="0"/>
        <v>0</v>
      </c>
      <c r="K123" s="183" t="s">
        <v>3308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615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1574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2" customFormat="1" ht="25.9" customHeight="1">
      <c r="B125" s="165"/>
      <c r="C125" s="166"/>
      <c r="D125" s="167" t="s">
        <v>75</v>
      </c>
      <c r="E125" s="168" t="s">
        <v>1819</v>
      </c>
      <c r="F125" s="168" t="s">
        <v>1820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SUM(P126:P143)</f>
        <v>0</v>
      </c>
      <c r="Q125" s="173"/>
      <c r="R125" s="174">
        <f>SUM(R126:R143)</f>
        <v>0</v>
      </c>
      <c r="S125" s="173"/>
      <c r="T125" s="175">
        <f>SUM(T126:T143)</f>
        <v>0</v>
      </c>
      <c r="AR125" s="176" t="s">
        <v>85</v>
      </c>
      <c r="AT125" s="177" t="s">
        <v>75</v>
      </c>
      <c r="AU125" s="177" t="s">
        <v>76</v>
      </c>
      <c r="AY125" s="176" t="s">
        <v>381</v>
      </c>
      <c r="BK125" s="178">
        <f>SUM(BK126:BK143)</f>
        <v>0</v>
      </c>
    </row>
    <row r="126" spans="1:65" s="2" customFormat="1" ht="33" customHeight="1">
      <c r="A126" s="36"/>
      <c r="B126" s="37"/>
      <c r="C126" s="181" t="s">
        <v>505</v>
      </c>
      <c r="D126" s="181" t="s">
        <v>384</v>
      </c>
      <c r="E126" s="182" t="s">
        <v>3315</v>
      </c>
      <c r="F126" s="183" t="s">
        <v>3316</v>
      </c>
      <c r="G126" s="184" t="s">
        <v>431</v>
      </c>
      <c r="H126" s="185">
        <v>8</v>
      </c>
      <c r="I126" s="186"/>
      <c r="J126" s="187">
        <f>ROUND(I126*H126,2)</f>
        <v>0</v>
      </c>
      <c r="K126" s="183" t="s">
        <v>3308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83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454</v>
      </c>
      <c r="BM126" s="192" t="s">
        <v>622</v>
      </c>
    </row>
    <row r="127" spans="1:65" s="2" customFormat="1" ht="33" customHeight="1">
      <c r="A127" s="36"/>
      <c r="B127" s="37"/>
      <c r="C127" s="181" t="s">
        <v>510</v>
      </c>
      <c r="D127" s="181" t="s">
        <v>384</v>
      </c>
      <c r="E127" s="182" t="s">
        <v>1821</v>
      </c>
      <c r="F127" s="183" t="s">
        <v>1822</v>
      </c>
      <c r="G127" s="184" t="s">
        <v>422</v>
      </c>
      <c r="H127" s="185">
        <v>111</v>
      </c>
      <c r="I127" s="186"/>
      <c r="J127" s="187">
        <f>ROUND(I127*H127,2)</f>
        <v>0</v>
      </c>
      <c r="K127" s="183" t="s">
        <v>3308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454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454</v>
      </c>
      <c r="BM127" s="192" t="s">
        <v>628</v>
      </c>
    </row>
    <row r="128" spans="1:65" s="2" customFormat="1" ht="39">
      <c r="A128" s="36"/>
      <c r="B128" s="37"/>
      <c r="C128" s="38"/>
      <c r="D128" s="196" t="s">
        <v>1198</v>
      </c>
      <c r="E128" s="38"/>
      <c r="F128" s="253" t="s">
        <v>1823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2" customFormat="1" ht="33" customHeight="1">
      <c r="A129" s="36"/>
      <c r="B129" s="37"/>
      <c r="C129" s="181" t="s">
        <v>516</v>
      </c>
      <c r="D129" s="181" t="s">
        <v>384</v>
      </c>
      <c r="E129" s="182" t="s">
        <v>1824</v>
      </c>
      <c r="F129" s="183" t="s">
        <v>1825</v>
      </c>
      <c r="G129" s="184" t="s">
        <v>422</v>
      </c>
      <c r="H129" s="185">
        <v>42</v>
      </c>
      <c r="I129" s="186"/>
      <c r="J129" s="187">
        <f>ROUND(I129*H129,2)</f>
        <v>0</v>
      </c>
      <c r="K129" s="183" t="s">
        <v>3308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454</v>
      </c>
      <c r="BM129" s="192" t="s">
        <v>634</v>
      </c>
    </row>
    <row r="130" spans="1:65" s="2" customFormat="1" ht="39">
      <c r="A130" s="36"/>
      <c r="B130" s="37"/>
      <c r="C130" s="38"/>
      <c r="D130" s="196" t="s">
        <v>1198</v>
      </c>
      <c r="E130" s="38"/>
      <c r="F130" s="253" t="s">
        <v>1823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83</v>
      </c>
    </row>
    <row r="131" spans="1:65" s="2" customFormat="1" ht="24.2" customHeight="1">
      <c r="A131" s="36"/>
      <c r="B131" s="37"/>
      <c r="C131" s="181" t="s">
        <v>523</v>
      </c>
      <c r="D131" s="181" t="s">
        <v>384</v>
      </c>
      <c r="E131" s="182" t="s">
        <v>1828</v>
      </c>
      <c r="F131" s="183" t="s">
        <v>1829</v>
      </c>
      <c r="G131" s="184" t="s">
        <v>431</v>
      </c>
      <c r="H131" s="185">
        <v>24</v>
      </c>
      <c r="I131" s="186"/>
      <c r="J131" s="187">
        <f>ROUND(I131*H131,2)</f>
        <v>0</v>
      </c>
      <c r="K131" s="183" t="s">
        <v>3308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454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454</v>
      </c>
      <c r="BM131" s="192" t="s">
        <v>640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3317</v>
      </c>
      <c r="G132" s="206"/>
      <c r="H132" s="209">
        <v>24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83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5" customFormat="1">
      <c r="B133" s="216"/>
      <c r="C133" s="217"/>
      <c r="D133" s="196" t="s">
        <v>391</v>
      </c>
      <c r="E133" s="218" t="s">
        <v>19</v>
      </c>
      <c r="F133" s="219" t="s">
        <v>394</v>
      </c>
      <c r="G133" s="217"/>
      <c r="H133" s="220">
        <v>24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391</v>
      </c>
      <c r="AU133" s="226" t="s">
        <v>83</v>
      </c>
      <c r="AV133" s="15" t="s">
        <v>389</v>
      </c>
      <c r="AW133" s="15" t="s">
        <v>37</v>
      </c>
      <c r="AX133" s="15" t="s">
        <v>83</v>
      </c>
      <c r="AY133" s="226" t="s">
        <v>381</v>
      </c>
    </row>
    <row r="134" spans="1:65" s="2" customFormat="1" ht="24.2" customHeight="1">
      <c r="A134" s="36"/>
      <c r="B134" s="37"/>
      <c r="C134" s="181" t="s">
        <v>529</v>
      </c>
      <c r="D134" s="181" t="s">
        <v>384</v>
      </c>
      <c r="E134" s="182" t="s">
        <v>2659</v>
      </c>
      <c r="F134" s="183" t="s">
        <v>2660</v>
      </c>
      <c r="G134" s="184" t="s">
        <v>431</v>
      </c>
      <c r="H134" s="185">
        <v>4</v>
      </c>
      <c r="I134" s="186"/>
      <c r="J134" s="187">
        <f>ROUND(I134*H134,2)</f>
        <v>0</v>
      </c>
      <c r="K134" s="183" t="s">
        <v>3308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647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3318</v>
      </c>
      <c r="G135" s="206"/>
      <c r="H135" s="209">
        <v>4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5" customFormat="1">
      <c r="B136" s="216"/>
      <c r="C136" s="217"/>
      <c r="D136" s="196" t="s">
        <v>391</v>
      </c>
      <c r="E136" s="218" t="s">
        <v>19</v>
      </c>
      <c r="F136" s="219" t="s">
        <v>394</v>
      </c>
      <c r="G136" s="217"/>
      <c r="H136" s="220">
        <v>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391</v>
      </c>
      <c r="AU136" s="226" t="s">
        <v>83</v>
      </c>
      <c r="AV136" s="15" t="s">
        <v>389</v>
      </c>
      <c r="AW136" s="15" t="s">
        <v>37</v>
      </c>
      <c r="AX136" s="15" t="s">
        <v>83</v>
      </c>
      <c r="AY136" s="226" t="s">
        <v>381</v>
      </c>
    </row>
    <row r="137" spans="1:65" s="2" customFormat="1" ht="24.2" customHeight="1">
      <c r="A137" s="36"/>
      <c r="B137" s="37"/>
      <c r="C137" s="181" t="s">
        <v>534</v>
      </c>
      <c r="D137" s="181" t="s">
        <v>384</v>
      </c>
      <c r="E137" s="182" t="s">
        <v>1833</v>
      </c>
      <c r="F137" s="183" t="s">
        <v>1834</v>
      </c>
      <c r="G137" s="184" t="s">
        <v>422</v>
      </c>
      <c r="H137" s="185">
        <v>153</v>
      </c>
      <c r="I137" s="186"/>
      <c r="J137" s="187">
        <f>ROUND(I137*H137,2)</f>
        <v>0</v>
      </c>
      <c r="K137" s="183" t="s">
        <v>3308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454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454</v>
      </c>
      <c r="BM137" s="192" t="s">
        <v>653</v>
      </c>
    </row>
    <row r="138" spans="1:65" s="2" customFormat="1" ht="19.5">
      <c r="A138" s="36"/>
      <c r="B138" s="37"/>
      <c r="C138" s="38"/>
      <c r="D138" s="196" t="s">
        <v>1198</v>
      </c>
      <c r="E138" s="38"/>
      <c r="F138" s="253" t="s">
        <v>1545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83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3309</v>
      </c>
      <c r="G139" s="206"/>
      <c r="H139" s="209">
        <v>153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83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153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83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44.25" customHeight="1">
      <c r="A141" s="36"/>
      <c r="B141" s="37"/>
      <c r="C141" s="181" t="s">
        <v>540</v>
      </c>
      <c r="D141" s="181" t="s">
        <v>384</v>
      </c>
      <c r="E141" s="182" t="s">
        <v>2661</v>
      </c>
      <c r="F141" s="183" t="s">
        <v>2662</v>
      </c>
      <c r="G141" s="184" t="s">
        <v>1557</v>
      </c>
      <c r="H141" s="185">
        <v>4</v>
      </c>
      <c r="I141" s="186"/>
      <c r="J141" s="187">
        <f>ROUND(I141*H141,2)</f>
        <v>0</v>
      </c>
      <c r="K141" s="183" t="s">
        <v>3308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659</v>
      </c>
    </row>
    <row r="142" spans="1:65" s="2" customFormat="1" ht="37.9" customHeight="1">
      <c r="A142" s="36"/>
      <c r="B142" s="37"/>
      <c r="C142" s="181" t="s">
        <v>549</v>
      </c>
      <c r="D142" s="181" t="s">
        <v>384</v>
      </c>
      <c r="E142" s="182" t="s">
        <v>3319</v>
      </c>
      <c r="F142" s="183" t="s">
        <v>3320</v>
      </c>
      <c r="G142" s="184" t="s">
        <v>1557</v>
      </c>
      <c r="H142" s="185">
        <v>16</v>
      </c>
      <c r="I142" s="186"/>
      <c r="J142" s="187">
        <f>ROUND(I142*H142,2)</f>
        <v>0</v>
      </c>
      <c r="K142" s="183" t="s">
        <v>3308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454</v>
      </c>
      <c r="AT142" s="192" t="s">
        <v>384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454</v>
      </c>
      <c r="BM142" s="192" t="s">
        <v>667</v>
      </c>
    </row>
    <row r="143" spans="1:65" s="2" customFormat="1" ht="24.2" customHeight="1">
      <c r="A143" s="36"/>
      <c r="B143" s="37"/>
      <c r="C143" s="181" t="s">
        <v>556</v>
      </c>
      <c r="D143" s="181" t="s">
        <v>384</v>
      </c>
      <c r="E143" s="182" t="s">
        <v>1841</v>
      </c>
      <c r="F143" s="183" t="s">
        <v>1842</v>
      </c>
      <c r="G143" s="184" t="s">
        <v>404</v>
      </c>
      <c r="H143" s="185">
        <v>0.127</v>
      </c>
      <c r="I143" s="186"/>
      <c r="J143" s="187">
        <f>ROUND(I143*H143,2)</f>
        <v>0</v>
      </c>
      <c r="K143" s="183" t="s">
        <v>3308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674</v>
      </c>
    </row>
    <row r="144" spans="1:65" s="12" customFormat="1" ht="25.9" customHeight="1">
      <c r="B144" s="165"/>
      <c r="C144" s="166"/>
      <c r="D144" s="167" t="s">
        <v>75</v>
      </c>
      <c r="E144" s="168" t="s">
        <v>1843</v>
      </c>
      <c r="F144" s="168" t="s">
        <v>1844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SUM(P145:P157)</f>
        <v>0</v>
      </c>
      <c r="Q144" s="173"/>
      <c r="R144" s="174">
        <f>SUM(R145:R157)</f>
        <v>0</v>
      </c>
      <c r="S144" s="173"/>
      <c r="T144" s="175">
        <f>SUM(T145:T157)</f>
        <v>0</v>
      </c>
      <c r="AR144" s="176" t="s">
        <v>85</v>
      </c>
      <c r="AT144" s="177" t="s">
        <v>75</v>
      </c>
      <c r="AU144" s="177" t="s">
        <v>76</v>
      </c>
      <c r="AY144" s="176" t="s">
        <v>381</v>
      </c>
      <c r="BK144" s="178">
        <f>SUM(BK145:BK157)</f>
        <v>0</v>
      </c>
    </row>
    <row r="145" spans="1:65" s="2" customFormat="1" ht="24.2" customHeight="1">
      <c r="A145" s="36"/>
      <c r="B145" s="37"/>
      <c r="C145" s="181" t="s">
        <v>561</v>
      </c>
      <c r="D145" s="181" t="s">
        <v>384</v>
      </c>
      <c r="E145" s="182" t="s">
        <v>2663</v>
      </c>
      <c r="F145" s="183" t="s">
        <v>2664</v>
      </c>
      <c r="G145" s="184" t="s">
        <v>431</v>
      </c>
      <c r="H145" s="185">
        <v>4</v>
      </c>
      <c r="I145" s="186"/>
      <c r="J145" s="187">
        <f t="shared" ref="J145:J150" si="10">ROUND(I145*H145,2)</f>
        <v>0</v>
      </c>
      <c r="K145" s="183" t="s">
        <v>3308</v>
      </c>
      <c r="L145" s="41"/>
      <c r="M145" s="188" t="s">
        <v>19</v>
      </c>
      <c r="N145" s="189" t="s">
        <v>47</v>
      </c>
      <c r="O145" s="66"/>
      <c r="P145" s="190">
        <f t="shared" ref="P145:P150" si="11">O145*H145</f>
        <v>0</v>
      </c>
      <c r="Q145" s="190">
        <v>0</v>
      </c>
      <c r="R145" s="190">
        <f t="shared" ref="R145:R150" si="12">Q145*H145</f>
        <v>0</v>
      </c>
      <c r="S145" s="190">
        <v>0</v>
      </c>
      <c r="T145" s="191">
        <f t="shared" ref="T145:T150" si="13"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83</v>
      </c>
      <c r="AY145" s="19" t="s">
        <v>381</v>
      </c>
      <c r="BE145" s="193">
        <f t="shared" ref="BE145:BE150" si="14">IF(N145="základní",J145,0)</f>
        <v>0</v>
      </c>
      <c r="BF145" s="193">
        <f t="shared" ref="BF145:BF150" si="15">IF(N145="snížená",J145,0)</f>
        <v>0</v>
      </c>
      <c r="BG145" s="193">
        <f t="shared" ref="BG145:BG150" si="16">IF(N145="zákl. přenesená",J145,0)</f>
        <v>0</v>
      </c>
      <c r="BH145" s="193">
        <f t="shared" ref="BH145:BH150" si="17">IF(N145="sníž. přenesená",J145,0)</f>
        <v>0</v>
      </c>
      <c r="BI145" s="193">
        <f t="shared" ref="BI145:BI150" si="18">IF(N145="nulová",J145,0)</f>
        <v>0</v>
      </c>
      <c r="BJ145" s="19" t="s">
        <v>83</v>
      </c>
      <c r="BK145" s="193">
        <f t="shared" ref="BK145:BK150" si="19">ROUND(I145*H145,2)</f>
        <v>0</v>
      </c>
      <c r="BL145" s="19" t="s">
        <v>454</v>
      </c>
      <c r="BM145" s="192" t="s">
        <v>682</v>
      </c>
    </row>
    <row r="146" spans="1:65" s="2" customFormat="1" ht="24.2" customHeight="1">
      <c r="A146" s="36"/>
      <c r="B146" s="37"/>
      <c r="C146" s="181" t="s">
        <v>468</v>
      </c>
      <c r="D146" s="181" t="s">
        <v>384</v>
      </c>
      <c r="E146" s="182" t="s">
        <v>2665</v>
      </c>
      <c r="F146" s="183" t="s">
        <v>2666</v>
      </c>
      <c r="G146" s="184" t="s">
        <v>431</v>
      </c>
      <c r="H146" s="185">
        <v>4</v>
      </c>
      <c r="I146" s="186"/>
      <c r="J146" s="187">
        <f t="shared" si="10"/>
        <v>0</v>
      </c>
      <c r="K146" s="183" t="s">
        <v>3308</v>
      </c>
      <c r="L146" s="41"/>
      <c r="M146" s="188" t="s">
        <v>19</v>
      </c>
      <c r="N146" s="189" t="s">
        <v>47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83</v>
      </c>
      <c r="BK146" s="193">
        <f t="shared" si="19"/>
        <v>0</v>
      </c>
      <c r="BL146" s="19" t="s">
        <v>454</v>
      </c>
      <c r="BM146" s="192" t="s">
        <v>690</v>
      </c>
    </row>
    <row r="147" spans="1:65" s="2" customFormat="1" ht="24.2" customHeight="1">
      <c r="A147" s="36"/>
      <c r="B147" s="37"/>
      <c r="C147" s="181" t="s">
        <v>571</v>
      </c>
      <c r="D147" s="181" t="s">
        <v>384</v>
      </c>
      <c r="E147" s="182" t="s">
        <v>2667</v>
      </c>
      <c r="F147" s="183" t="s">
        <v>2668</v>
      </c>
      <c r="G147" s="184" t="s">
        <v>431</v>
      </c>
      <c r="H147" s="185">
        <v>2</v>
      </c>
      <c r="I147" s="186"/>
      <c r="J147" s="187">
        <f t="shared" si="10"/>
        <v>0</v>
      </c>
      <c r="K147" s="183" t="s">
        <v>3308</v>
      </c>
      <c r="L147" s="41"/>
      <c r="M147" s="188" t="s">
        <v>19</v>
      </c>
      <c r="N147" s="189" t="s">
        <v>47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83</v>
      </c>
      <c r="AY147" s="19" t="s">
        <v>381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83</v>
      </c>
      <c r="BK147" s="193">
        <f t="shared" si="19"/>
        <v>0</v>
      </c>
      <c r="BL147" s="19" t="s">
        <v>454</v>
      </c>
      <c r="BM147" s="192" t="s">
        <v>701</v>
      </c>
    </row>
    <row r="148" spans="1:65" s="2" customFormat="1" ht="24.2" customHeight="1">
      <c r="A148" s="36"/>
      <c r="B148" s="37"/>
      <c r="C148" s="181" t="s">
        <v>577</v>
      </c>
      <c r="D148" s="181" t="s">
        <v>384</v>
      </c>
      <c r="E148" s="182" t="s">
        <v>1851</v>
      </c>
      <c r="F148" s="183" t="s">
        <v>1852</v>
      </c>
      <c r="G148" s="184" t="s">
        <v>431</v>
      </c>
      <c r="H148" s="185">
        <v>4</v>
      </c>
      <c r="I148" s="186"/>
      <c r="J148" s="187">
        <f t="shared" si="10"/>
        <v>0</v>
      </c>
      <c r="K148" s="183" t="s">
        <v>3308</v>
      </c>
      <c r="L148" s="41"/>
      <c r="M148" s="188" t="s">
        <v>19</v>
      </c>
      <c r="N148" s="189" t="s">
        <v>47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83</v>
      </c>
      <c r="AY148" s="19" t="s">
        <v>381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83</v>
      </c>
      <c r="BK148" s="193">
        <f t="shared" si="19"/>
        <v>0</v>
      </c>
      <c r="BL148" s="19" t="s">
        <v>454</v>
      </c>
      <c r="BM148" s="192" t="s">
        <v>710</v>
      </c>
    </row>
    <row r="149" spans="1:65" s="2" customFormat="1" ht="37.9" customHeight="1">
      <c r="A149" s="36"/>
      <c r="B149" s="37"/>
      <c r="C149" s="181" t="s">
        <v>582</v>
      </c>
      <c r="D149" s="181" t="s">
        <v>384</v>
      </c>
      <c r="E149" s="182" t="s">
        <v>1853</v>
      </c>
      <c r="F149" s="183" t="s">
        <v>1854</v>
      </c>
      <c r="G149" s="184" t="s">
        <v>431</v>
      </c>
      <c r="H149" s="185">
        <v>12</v>
      </c>
      <c r="I149" s="186"/>
      <c r="J149" s="187">
        <f t="shared" si="10"/>
        <v>0</v>
      </c>
      <c r="K149" s="183" t="s">
        <v>3308</v>
      </c>
      <c r="L149" s="41"/>
      <c r="M149" s="188" t="s">
        <v>19</v>
      </c>
      <c r="N149" s="189" t="s">
        <v>47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454</v>
      </c>
      <c r="AT149" s="192" t="s">
        <v>384</v>
      </c>
      <c r="AU149" s="192" t="s">
        <v>83</v>
      </c>
      <c r="AY149" s="19" t="s">
        <v>381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83</v>
      </c>
      <c r="BK149" s="193">
        <f t="shared" si="19"/>
        <v>0</v>
      </c>
      <c r="BL149" s="19" t="s">
        <v>454</v>
      </c>
      <c r="BM149" s="192" t="s">
        <v>722</v>
      </c>
    </row>
    <row r="150" spans="1:65" s="2" customFormat="1" ht="24.2" customHeight="1">
      <c r="A150" s="36"/>
      <c r="B150" s="37"/>
      <c r="C150" s="181" t="s">
        <v>587</v>
      </c>
      <c r="D150" s="181" t="s">
        <v>384</v>
      </c>
      <c r="E150" s="182" t="s">
        <v>3321</v>
      </c>
      <c r="F150" s="183" t="s">
        <v>3322</v>
      </c>
      <c r="G150" s="184" t="s">
        <v>431</v>
      </c>
      <c r="H150" s="185">
        <v>24</v>
      </c>
      <c r="I150" s="186"/>
      <c r="J150" s="187">
        <f t="shared" si="10"/>
        <v>0</v>
      </c>
      <c r="K150" s="183" t="s">
        <v>3308</v>
      </c>
      <c r="L150" s="41"/>
      <c r="M150" s="188" t="s">
        <v>19</v>
      </c>
      <c r="N150" s="189" t="s">
        <v>47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454</v>
      </c>
      <c r="AT150" s="192" t="s">
        <v>384</v>
      </c>
      <c r="AU150" s="192" t="s">
        <v>83</v>
      </c>
      <c r="AY150" s="19" t="s">
        <v>381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83</v>
      </c>
      <c r="BK150" s="193">
        <f t="shared" si="19"/>
        <v>0</v>
      </c>
      <c r="BL150" s="19" t="s">
        <v>454</v>
      </c>
      <c r="BM150" s="192" t="s">
        <v>730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3317</v>
      </c>
      <c r="G151" s="206"/>
      <c r="H151" s="209">
        <v>24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83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5" customFormat="1">
      <c r="B152" s="216"/>
      <c r="C152" s="217"/>
      <c r="D152" s="196" t="s">
        <v>391</v>
      </c>
      <c r="E152" s="218" t="s">
        <v>19</v>
      </c>
      <c r="F152" s="219" t="s">
        <v>394</v>
      </c>
      <c r="G152" s="217"/>
      <c r="H152" s="220">
        <v>24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391</v>
      </c>
      <c r="AU152" s="226" t="s">
        <v>83</v>
      </c>
      <c r="AV152" s="15" t="s">
        <v>389</v>
      </c>
      <c r="AW152" s="15" t="s">
        <v>37</v>
      </c>
      <c r="AX152" s="15" t="s">
        <v>83</v>
      </c>
      <c r="AY152" s="226" t="s">
        <v>381</v>
      </c>
    </row>
    <row r="153" spans="1:65" s="2" customFormat="1" ht="24.2" customHeight="1">
      <c r="A153" s="36"/>
      <c r="B153" s="37"/>
      <c r="C153" s="181" t="s">
        <v>593</v>
      </c>
      <c r="D153" s="181" t="s">
        <v>384</v>
      </c>
      <c r="E153" s="182" t="s">
        <v>1857</v>
      </c>
      <c r="F153" s="183" t="s">
        <v>1858</v>
      </c>
      <c r="G153" s="184" t="s">
        <v>431</v>
      </c>
      <c r="H153" s="185">
        <v>2</v>
      </c>
      <c r="I153" s="186"/>
      <c r="J153" s="187">
        <f>ROUND(I153*H153,2)</f>
        <v>0</v>
      </c>
      <c r="K153" s="183" t="s">
        <v>3308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454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740</v>
      </c>
    </row>
    <row r="154" spans="1:65" s="2" customFormat="1" ht="24.2" customHeight="1">
      <c r="A154" s="36"/>
      <c r="B154" s="37"/>
      <c r="C154" s="181" t="s">
        <v>598</v>
      </c>
      <c r="D154" s="181" t="s">
        <v>384</v>
      </c>
      <c r="E154" s="182" t="s">
        <v>2669</v>
      </c>
      <c r="F154" s="183" t="s">
        <v>2670</v>
      </c>
      <c r="G154" s="184" t="s">
        <v>431</v>
      </c>
      <c r="H154" s="185">
        <v>2</v>
      </c>
      <c r="I154" s="186"/>
      <c r="J154" s="187">
        <f>ROUND(I154*H154,2)</f>
        <v>0</v>
      </c>
      <c r="K154" s="183" t="s">
        <v>3308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83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751</v>
      </c>
    </row>
    <row r="155" spans="1:65" s="2" customFormat="1" ht="16.5" customHeight="1">
      <c r="A155" s="36"/>
      <c r="B155" s="37"/>
      <c r="C155" s="181" t="s">
        <v>604</v>
      </c>
      <c r="D155" s="181" t="s">
        <v>384</v>
      </c>
      <c r="E155" s="182" t="s">
        <v>1861</v>
      </c>
      <c r="F155" s="183" t="s">
        <v>1862</v>
      </c>
      <c r="G155" s="184" t="s">
        <v>431</v>
      </c>
      <c r="H155" s="185">
        <v>12</v>
      </c>
      <c r="I155" s="186"/>
      <c r="J155" s="187">
        <f>ROUND(I155*H155,2)</f>
        <v>0</v>
      </c>
      <c r="K155" s="183" t="s">
        <v>1390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762</v>
      </c>
    </row>
    <row r="156" spans="1:65" s="2" customFormat="1" ht="24.2" customHeight="1">
      <c r="A156" s="36"/>
      <c r="B156" s="37"/>
      <c r="C156" s="181" t="s">
        <v>609</v>
      </c>
      <c r="D156" s="181" t="s">
        <v>384</v>
      </c>
      <c r="E156" s="182" t="s">
        <v>1863</v>
      </c>
      <c r="F156" s="183" t="s">
        <v>1864</v>
      </c>
      <c r="G156" s="184" t="s">
        <v>431</v>
      </c>
      <c r="H156" s="185">
        <v>12</v>
      </c>
      <c r="I156" s="186"/>
      <c r="J156" s="187">
        <f>ROUND(I156*H156,2)</f>
        <v>0</v>
      </c>
      <c r="K156" s="183" t="s">
        <v>3308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454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454</v>
      </c>
      <c r="BM156" s="192" t="s">
        <v>773</v>
      </c>
    </row>
    <row r="157" spans="1:65" s="2" customFormat="1" ht="21.75" customHeight="1">
      <c r="A157" s="36"/>
      <c r="B157" s="37"/>
      <c r="C157" s="181" t="s">
        <v>612</v>
      </c>
      <c r="D157" s="181" t="s">
        <v>384</v>
      </c>
      <c r="E157" s="182" t="s">
        <v>1865</v>
      </c>
      <c r="F157" s="183" t="s">
        <v>1866</v>
      </c>
      <c r="G157" s="184" t="s">
        <v>404</v>
      </c>
      <c r="H157" s="185">
        <v>1.4E-2</v>
      </c>
      <c r="I157" s="186"/>
      <c r="J157" s="187">
        <f>ROUND(I157*H157,2)</f>
        <v>0</v>
      </c>
      <c r="K157" s="183" t="s">
        <v>3308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786</v>
      </c>
    </row>
    <row r="158" spans="1:65" s="12" customFormat="1" ht="25.9" customHeight="1">
      <c r="B158" s="165"/>
      <c r="C158" s="166"/>
      <c r="D158" s="167" t="s">
        <v>75</v>
      </c>
      <c r="E158" s="168" t="s">
        <v>1867</v>
      </c>
      <c r="F158" s="168" t="s">
        <v>1868</v>
      </c>
      <c r="G158" s="166"/>
      <c r="H158" s="166"/>
      <c r="I158" s="169"/>
      <c r="J158" s="170">
        <f>BK158</f>
        <v>0</v>
      </c>
      <c r="K158" s="166"/>
      <c r="L158" s="171"/>
      <c r="M158" s="172"/>
      <c r="N158" s="173"/>
      <c r="O158" s="173"/>
      <c r="P158" s="174">
        <f>SUM(P159:P167)</f>
        <v>0</v>
      </c>
      <c r="Q158" s="173"/>
      <c r="R158" s="174">
        <f>SUM(R159:R167)</f>
        <v>0</v>
      </c>
      <c r="S158" s="173"/>
      <c r="T158" s="175">
        <f>SUM(T159:T167)</f>
        <v>0</v>
      </c>
      <c r="AR158" s="176" t="s">
        <v>85</v>
      </c>
      <c r="AT158" s="177" t="s">
        <v>75</v>
      </c>
      <c r="AU158" s="177" t="s">
        <v>76</v>
      </c>
      <c r="AY158" s="176" t="s">
        <v>381</v>
      </c>
      <c r="BK158" s="178">
        <f>SUM(BK159:BK167)</f>
        <v>0</v>
      </c>
    </row>
    <row r="159" spans="1:65" s="2" customFormat="1" ht="24.2" customHeight="1">
      <c r="A159" s="36"/>
      <c r="B159" s="37"/>
      <c r="C159" s="181" t="s">
        <v>615</v>
      </c>
      <c r="D159" s="181" t="s">
        <v>384</v>
      </c>
      <c r="E159" s="182" t="s">
        <v>1869</v>
      </c>
      <c r="F159" s="183" t="s">
        <v>1870</v>
      </c>
      <c r="G159" s="184" t="s">
        <v>431</v>
      </c>
      <c r="H159" s="185">
        <v>12</v>
      </c>
      <c r="I159" s="186"/>
      <c r="J159" s="187">
        <f t="shared" ref="J159:J167" si="20">ROUND(I159*H159,2)</f>
        <v>0</v>
      </c>
      <c r="K159" s="183" t="s">
        <v>3308</v>
      </c>
      <c r="L159" s="41"/>
      <c r="M159" s="188" t="s">
        <v>19</v>
      </c>
      <c r="N159" s="189" t="s">
        <v>47</v>
      </c>
      <c r="O159" s="66"/>
      <c r="P159" s="190">
        <f t="shared" ref="P159:P167" si="21">O159*H159</f>
        <v>0</v>
      </c>
      <c r="Q159" s="190">
        <v>0</v>
      </c>
      <c r="R159" s="190">
        <f t="shared" ref="R159:R167" si="22">Q159*H159</f>
        <v>0</v>
      </c>
      <c r="S159" s="190">
        <v>0</v>
      </c>
      <c r="T159" s="191">
        <f t="shared" ref="T159:T167" si="23"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454</v>
      </c>
      <c r="AT159" s="192" t="s">
        <v>384</v>
      </c>
      <c r="AU159" s="192" t="s">
        <v>83</v>
      </c>
      <c r="AY159" s="19" t="s">
        <v>381</v>
      </c>
      <c r="BE159" s="193">
        <f t="shared" ref="BE159:BE167" si="24">IF(N159="základní",J159,0)</f>
        <v>0</v>
      </c>
      <c r="BF159" s="193">
        <f t="shared" ref="BF159:BF167" si="25">IF(N159="snížená",J159,0)</f>
        <v>0</v>
      </c>
      <c r="BG159" s="193">
        <f t="shared" ref="BG159:BG167" si="26">IF(N159="zákl. přenesená",J159,0)</f>
        <v>0</v>
      </c>
      <c r="BH159" s="193">
        <f t="shared" ref="BH159:BH167" si="27">IF(N159="sníž. přenesená",J159,0)</f>
        <v>0</v>
      </c>
      <c r="BI159" s="193">
        <f t="shared" ref="BI159:BI167" si="28">IF(N159="nulová",J159,0)</f>
        <v>0</v>
      </c>
      <c r="BJ159" s="19" t="s">
        <v>83</v>
      </c>
      <c r="BK159" s="193">
        <f t="shared" ref="BK159:BK167" si="29">ROUND(I159*H159,2)</f>
        <v>0</v>
      </c>
      <c r="BL159" s="19" t="s">
        <v>454</v>
      </c>
      <c r="BM159" s="192" t="s">
        <v>797</v>
      </c>
    </row>
    <row r="160" spans="1:65" s="2" customFormat="1" ht="33" customHeight="1">
      <c r="A160" s="36"/>
      <c r="B160" s="37"/>
      <c r="C160" s="181" t="s">
        <v>619</v>
      </c>
      <c r="D160" s="181" t="s">
        <v>384</v>
      </c>
      <c r="E160" s="182" t="s">
        <v>1871</v>
      </c>
      <c r="F160" s="183" t="s">
        <v>1872</v>
      </c>
      <c r="G160" s="184" t="s">
        <v>431</v>
      </c>
      <c r="H160" s="185">
        <v>12</v>
      </c>
      <c r="I160" s="186"/>
      <c r="J160" s="187">
        <f t="shared" si="20"/>
        <v>0</v>
      </c>
      <c r="K160" s="183" t="s">
        <v>3308</v>
      </c>
      <c r="L160" s="41"/>
      <c r="M160" s="188" t="s">
        <v>19</v>
      </c>
      <c r="N160" s="189" t="s">
        <v>47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454</v>
      </c>
      <c r="AT160" s="192" t="s">
        <v>384</v>
      </c>
      <c r="AU160" s="192" t="s">
        <v>83</v>
      </c>
      <c r="AY160" s="19" t="s">
        <v>381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83</v>
      </c>
      <c r="BK160" s="193">
        <f t="shared" si="29"/>
        <v>0</v>
      </c>
      <c r="BL160" s="19" t="s">
        <v>454</v>
      </c>
      <c r="BM160" s="192" t="s">
        <v>808</v>
      </c>
    </row>
    <row r="161" spans="1:65" s="2" customFormat="1" ht="66.75" customHeight="1">
      <c r="A161" s="36"/>
      <c r="B161" s="37"/>
      <c r="C161" s="181" t="s">
        <v>622</v>
      </c>
      <c r="D161" s="181" t="s">
        <v>384</v>
      </c>
      <c r="E161" s="182" t="s">
        <v>2948</v>
      </c>
      <c r="F161" s="183" t="s">
        <v>2949</v>
      </c>
      <c r="G161" s="184" t="s">
        <v>431</v>
      </c>
      <c r="H161" s="185">
        <v>2</v>
      </c>
      <c r="I161" s="186"/>
      <c r="J161" s="187">
        <f t="shared" si="20"/>
        <v>0</v>
      </c>
      <c r="K161" s="183" t="s">
        <v>3308</v>
      </c>
      <c r="L161" s="41"/>
      <c r="M161" s="188" t="s">
        <v>19</v>
      </c>
      <c r="N161" s="189" t="s">
        <v>47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83</v>
      </c>
      <c r="AY161" s="19" t="s">
        <v>381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83</v>
      </c>
      <c r="BK161" s="193">
        <f t="shared" si="29"/>
        <v>0</v>
      </c>
      <c r="BL161" s="19" t="s">
        <v>454</v>
      </c>
      <c r="BM161" s="192" t="s">
        <v>817</v>
      </c>
    </row>
    <row r="162" spans="1:65" s="2" customFormat="1" ht="66.75" customHeight="1">
      <c r="A162" s="36"/>
      <c r="B162" s="37"/>
      <c r="C162" s="181" t="s">
        <v>625</v>
      </c>
      <c r="D162" s="181" t="s">
        <v>384</v>
      </c>
      <c r="E162" s="182" t="s">
        <v>1877</v>
      </c>
      <c r="F162" s="183" t="s">
        <v>1878</v>
      </c>
      <c r="G162" s="184" t="s">
        <v>431</v>
      </c>
      <c r="H162" s="185">
        <v>5</v>
      </c>
      <c r="I162" s="186"/>
      <c r="J162" s="187">
        <f t="shared" si="20"/>
        <v>0</v>
      </c>
      <c r="K162" s="183" t="s">
        <v>3308</v>
      </c>
      <c r="L162" s="41"/>
      <c r="M162" s="188" t="s">
        <v>19</v>
      </c>
      <c r="N162" s="189" t="s">
        <v>47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454</v>
      </c>
      <c r="AT162" s="192" t="s">
        <v>384</v>
      </c>
      <c r="AU162" s="192" t="s">
        <v>83</v>
      </c>
      <c r="AY162" s="19" t="s">
        <v>381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83</v>
      </c>
      <c r="BK162" s="193">
        <f t="shared" si="29"/>
        <v>0</v>
      </c>
      <c r="BL162" s="19" t="s">
        <v>454</v>
      </c>
      <c r="BM162" s="192" t="s">
        <v>829</v>
      </c>
    </row>
    <row r="163" spans="1:65" s="2" customFormat="1" ht="66.75" customHeight="1">
      <c r="A163" s="36"/>
      <c r="B163" s="37"/>
      <c r="C163" s="181" t="s">
        <v>628</v>
      </c>
      <c r="D163" s="181" t="s">
        <v>384</v>
      </c>
      <c r="E163" s="182" t="s">
        <v>3323</v>
      </c>
      <c r="F163" s="183" t="s">
        <v>3324</v>
      </c>
      <c r="G163" s="184" t="s">
        <v>431</v>
      </c>
      <c r="H163" s="185">
        <v>1</v>
      </c>
      <c r="I163" s="186"/>
      <c r="J163" s="187">
        <f t="shared" si="20"/>
        <v>0</v>
      </c>
      <c r="K163" s="183" t="s">
        <v>3308</v>
      </c>
      <c r="L163" s="41"/>
      <c r="M163" s="188" t="s">
        <v>19</v>
      </c>
      <c r="N163" s="189" t="s">
        <v>47</v>
      </c>
      <c r="O163" s="66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454</v>
      </c>
      <c r="AT163" s="192" t="s">
        <v>384</v>
      </c>
      <c r="AU163" s="192" t="s">
        <v>83</v>
      </c>
      <c r="AY163" s="19" t="s">
        <v>381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83</v>
      </c>
      <c r="BK163" s="193">
        <f t="shared" si="29"/>
        <v>0</v>
      </c>
      <c r="BL163" s="19" t="s">
        <v>454</v>
      </c>
      <c r="BM163" s="192" t="s">
        <v>845</v>
      </c>
    </row>
    <row r="164" spans="1:65" s="2" customFormat="1" ht="66.75" customHeight="1">
      <c r="A164" s="36"/>
      <c r="B164" s="37"/>
      <c r="C164" s="181" t="s">
        <v>631</v>
      </c>
      <c r="D164" s="181" t="s">
        <v>384</v>
      </c>
      <c r="E164" s="182" t="s">
        <v>1879</v>
      </c>
      <c r="F164" s="183" t="s">
        <v>1880</v>
      </c>
      <c r="G164" s="184" t="s">
        <v>431</v>
      </c>
      <c r="H164" s="185">
        <v>2</v>
      </c>
      <c r="I164" s="186"/>
      <c r="J164" s="187">
        <f t="shared" si="20"/>
        <v>0</v>
      </c>
      <c r="K164" s="183" t="s">
        <v>3308</v>
      </c>
      <c r="L164" s="41"/>
      <c r="M164" s="188" t="s">
        <v>19</v>
      </c>
      <c r="N164" s="189" t="s">
        <v>47</v>
      </c>
      <c r="O164" s="66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454</v>
      </c>
      <c r="AT164" s="192" t="s">
        <v>384</v>
      </c>
      <c r="AU164" s="192" t="s">
        <v>83</v>
      </c>
      <c r="AY164" s="19" t="s">
        <v>381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9" t="s">
        <v>83</v>
      </c>
      <c r="BK164" s="193">
        <f t="shared" si="29"/>
        <v>0</v>
      </c>
      <c r="BL164" s="19" t="s">
        <v>454</v>
      </c>
      <c r="BM164" s="192" t="s">
        <v>855</v>
      </c>
    </row>
    <row r="165" spans="1:65" s="2" customFormat="1" ht="66.75" customHeight="1">
      <c r="A165" s="36"/>
      <c r="B165" s="37"/>
      <c r="C165" s="181" t="s">
        <v>634</v>
      </c>
      <c r="D165" s="181" t="s">
        <v>384</v>
      </c>
      <c r="E165" s="182" t="s">
        <v>1885</v>
      </c>
      <c r="F165" s="183" t="s">
        <v>1886</v>
      </c>
      <c r="G165" s="184" t="s">
        <v>431</v>
      </c>
      <c r="H165" s="185">
        <v>1</v>
      </c>
      <c r="I165" s="186"/>
      <c r="J165" s="187">
        <f t="shared" si="20"/>
        <v>0</v>
      </c>
      <c r="K165" s="183" t="s">
        <v>3308</v>
      </c>
      <c r="L165" s="41"/>
      <c r="M165" s="188" t="s">
        <v>19</v>
      </c>
      <c r="N165" s="189" t="s">
        <v>47</v>
      </c>
      <c r="O165" s="66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454</v>
      </c>
      <c r="AT165" s="192" t="s">
        <v>384</v>
      </c>
      <c r="AU165" s="192" t="s">
        <v>83</v>
      </c>
      <c r="AY165" s="19" t="s">
        <v>381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9" t="s">
        <v>83</v>
      </c>
      <c r="BK165" s="193">
        <f t="shared" si="29"/>
        <v>0</v>
      </c>
      <c r="BL165" s="19" t="s">
        <v>454</v>
      </c>
      <c r="BM165" s="192" t="s">
        <v>866</v>
      </c>
    </row>
    <row r="166" spans="1:65" s="2" customFormat="1" ht="66.75" customHeight="1">
      <c r="A166" s="36"/>
      <c r="B166" s="37"/>
      <c r="C166" s="181" t="s">
        <v>637</v>
      </c>
      <c r="D166" s="181" t="s">
        <v>384</v>
      </c>
      <c r="E166" s="182" t="s">
        <v>3325</v>
      </c>
      <c r="F166" s="183" t="s">
        <v>3326</v>
      </c>
      <c r="G166" s="184" t="s">
        <v>431</v>
      </c>
      <c r="H166" s="185">
        <v>1</v>
      </c>
      <c r="I166" s="186"/>
      <c r="J166" s="187">
        <f t="shared" si="20"/>
        <v>0</v>
      </c>
      <c r="K166" s="183" t="s">
        <v>3308</v>
      </c>
      <c r="L166" s="41"/>
      <c r="M166" s="188" t="s">
        <v>19</v>
      </c>
      <c r="N166" s="189" t="s">
        <v>47</v>
      </c>
      <c r="O166" s="66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454</v>
      </c>
      <c r="AT166" s="192" t="s">
        <v>384</v>
      </c>
      <c r="AU166" s="192" t="s">
        <v>83</v>
      </c>
      <c r="AY166" s="19" t="s">
        <v>381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9" t="s">
        <v>83</v>
      </c>
      <c r="BK166" s="193">
        <f t="shared" si="29"/>
        <v>0</v>
      </c>
      <c r="BL166" s="19" t="s">
        <v>454</v>
      </c>
      <c r="BM166" s="192" t="s">
        <v>883</v>
      </c>
    </row>
    <row r="167" spans="1:65" s="2" customFormat="1" ht="24.2" customHeight="1">
      <c r="A167" s="36"/>
      <c r="B167" s="37"/>
      <c r="C167" s="181" t="s">
        <v>640</v>
      </c>
      <c r="D167" s="181" t="s">
        <v>384</v>
      </c>
      <c r="E167" s="182" t="s">
        <v>1889</v>
      </c>
      <c r="F167" s="183" t="s">
        <v>1890</v>
      </c>
      <c r="G167" s="184" t="s">
        <v>404</v>
      </c>
      <c r="H167" s="185">
        <v>0.23300000000000001</v>
      </c>
      <c r="I167" s="186"/>
      <c r="J167" s="187">
        <f t="shared" si="20"/>
        <v>0</v>
      </c>
      <c r="K167" s="183" t="s">
        <v>3308</v>
      </c>
      <c r="L167" s="41"/>
      <c r="M167" s="248" t="s">
        <v>19</v>
      </c>
      <c r="N167" s="249" t="s">
        <v>47</v>
      </c>
      <c r="O167" s="250"/>
      <c r="P167" s="251">
        <f t="shared" si="21"/>
        <v>0</v>
      </c>
      <c r="Q167" s="251">
        <v>0</v>
      </c>
      <c r="R167" s="251">
        <f t="shared" si="22"/>
        <v>0</v>
      </c>
      <c r="S167" s="251">
        <v>0</v>
      </c>
      <c r="T167" s="252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454</v>
      </c>
      <c r="AT167" s="192" t="s">
        <v>384</v>
      </c>
      <c r="AU167" s="192" t="s">
        <v>83</v>
      </c>
      <c r="AY167" s="19" t="s">
        <v>381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9" t="s">
        <v>83</v>
      </c>
      <c r="BK167" s="193">
        <f t="shared" si="29"/>
        <v>0</v>
      </c>
      <c r="BL167" s="19" t="s">
        <v>454</v>
      </c>
      <c r="BM167" s="192" t="s">
        <v>895</v>
      </c>
    </row>
    <row r="168" spans="1:65" s="2" customFormat="1" ht="6.95" customHeight="1">
      <c r="A168" s="36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41"/>
      <c r="M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</sheetData>
  <sheetProtection algorithmName="SHA-512" hashValue="RQRap81uq4gINPVJcNVBBSnIlZJKxWWc2JZGKID3d81ApheY41ag3EZDfBoVF5WAlYXOXgXik0OhnAD6NNufmQ==" saltValue="RoNn/pEpM8FY3EUtLDHWRig8LVUsM13DgpV4ofQdpUqK+kCQqvsqwBQMesUl220hltsUuCXOOTVVRbHrag/k1g==" spinCount="100000" sheet="1" objects="1" scenarios="1" formatColumns="0" formatRows="0" autoFilter="0"/>
  <autoFilter ref="C92:K167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topLeftCell="A70" workbookViewId="0">
      <selection activeCell="F93" sqref="F9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179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3327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ROUND((SUM(BE87:BE111)),  2)</f>
        <v>0</v>
      </c>
      <c r="G35" s="36"/>
      <c r="H35" s="36"/>
      <c r="I35" s="127">
        <v>0.21</v>
      </c>
      <c r="J35" s="126">
        <f>ROUND(((SUM(BE87:BE111))*I35),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ROUND((SUM(BF87:BF111)),  2)</f>
        <v>0</v>
      </c>
      <c r="G36" s="36"/>
      <c r="H36" s="36"/>
      <c r="I36" s="127">
        <v>0.15</v>
      </c>
      <c r="J36" s="126">
        <f>ROUND(((SUM(BF87:BF111))*I36),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ROUND((SUM(BG87:BG111)),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ROUND((SUM(BH87:BH111)),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ROUND((SUM(BI87:BI111)),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104.08 -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1289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1294</v>
      </c>
      <c r="E65" s="146"/>
      <c r="F65" s="146"/>
      <c r="G65" s="146"/>
      <c r="H65" s="146"/>
      <c r="I65" s="146"/>
      <c r="J65" s="147">
        <f>J109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3002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104.08 - Domovní plynovod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P88+P109</f>
        <v>0</v>
      </c>
      <c r="Q87" s="74"/>
      <c r="R87" s="162">
        <f>R88+R109</f>
        <v>0</v>
      </c>
      <c r="S87" s="74"/>
      <c r="T87" s="163">
        <f>T88+T109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BK88+BK109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1575</v>
      </c>
      <c r="F88" s="168" t="s">
        <v>1576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SUM(P89:P108)</f>
        <v>0</v>
      </c>
      <c r="Q88" s="173"/>
      <c r="R88" s="174">
        <f>SUM(R89:R108)</f>
        <v>0</v>
      </c>
      <c r="S88" s="173"/>
      <c r="T88" s="175">
        <f>SUM(T89:T108)</f>
        <v>0</v>
      </c>
      <c r="AR88" s="176" t="s">
        <v>85</v>
      </c>
      <c r="AT88" s="177" t="s">
        <v>75</v>
      </c>
      <c r="AU88" s="177" t="s">
        <v>76</v>
      </c>
      <c r="AY88" s="176" t="s">
        <v>381</v>
      </c>
      <c r="BK88" s="178">
        <f>SUM(BK89:BK108)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1577</v>
      </c>
      <c r="F89" s="183" t="s">
        <v>1578</v>
      </c>
      <c r="G89" s="184" t="s">
        <v>422</v>
      </c>
      <c r="H89" s="185">
        <v>10</v>
      </c>
      <c r="I89" s="186"/>
      <c r="J89" s="187">
        <f>ROUND(I89*H89,2)</f>
        <v>0</v>
      </c>
      <c r="K89" s="183" t="s">
        <v>3221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454</v>
      </c>
      <c r="AT89" s="192" t="s">
        <v>384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454</v>
      </c>
      <c r="BM89" s="192" t="s">
        <v>85</v>
      </c>
    </row>
    <row r="90" spans="1:65" s="2" customFormat="1" ht="48.75">
      <c r="A90" s="36"/>
      <c r="B90" s="37"/>
      <c r="C90" s="38"/>
      <c r="D90" s="196" t="s">
        <v>1198</v>
      </c>
      <c r="E90" s="38"/>
      <c r="F90" s="253" t="s">
        <v>1580</v>
      </c>
      <c r="G90" s="38"/>
      <c r="H90" s="38"/>
      <c r="I90" s="254"/>
      <c r="J90" s="38"/>
      <c r="K90" s="38"/>
      <c r="L90" s="41"/>
      <c r="M90" s="255"/>
      <c r="N90" s="256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1198</v>
      </c>
      <c r="AU90" s="19" t="s">
        <v>83</v>
      </c>
    </row>
    <row r="91" spans="1:65" s="2" customFormat="1" ht="21.75" customHeight="1">
      <c r="A91" s="36"/>
      <c r="B91" s="37"/>
      <c r="C91" s="181" t="s">
        <v>85</v>
      </c>
      <c r="D91" s="181" t="s">
        <v>384</v>
      </c>
      <c r="E91" s="182" t="s">
        <v>3328</v>
      </c>
      <c r="F91" s="183" t="s">
        <v>3329</v>
      </c>
      <c r="G91" s="184" t="s">
        <v>422</v>
      </c>
      <c r="H91" s="185">
        <v>11</v>
      </c>
      <c r="I91" s="186"/>
      <c r="J91" s="187">
        <f>ROUND(I91*H91,2)</f>
        <v>0</v>
      </c>
      <c r="K91" s="183" t="s">
        <v>3221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454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454</v>
      </c>
      <c r="BM91" s="192" t="s">
        <v>389</v>
      </c>
    </row>
    <row r="92" spans="1:65" s="2" customFormat="1" ht="48.75">
      <c r="A92" s="36"/>
      <c r="B92" s="37"/>
      <c r="C92" s="38"/>
      <c r="D92" s="196" t="s">
        <v>1198</v>
      </c>
      <c r="E92" s="38"/>
      <c r="F92" s="253" t="s">
        <v>1580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24.2" customHeight="1">
      <c r="A93" s="36"/>
      <c r="B93" s="37"/>
      <c r="C93" s="181" t="s">
        <v>398</v>
      </c>
      <c r="D93" s="181" t="s">
        <v>384</v>
      </c>
      <c r="E93" s="182" t="s">
        <v>1581</v>
      </c>
      <c r="F93" s="183" t="s">
        <v>1582</v>
      </c>
      <c r="G93" s="184" t="s">
        <v>422</v>
      </c>
      <c r="H93" s="185">
        <v>2.5</v>
      </c>
      <c r="I93" s="186"/>
      <c r="J93" s="187">
        <f>ROUND(I93*H93,2)</f>
        <v>0</v>
      </c>
      <c r="K93" s="183" t="s">
        <v>3221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454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454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1584</v>
      </c>
      <c r="F94" s="183" t="s">
        <v>1585</v>
      </c>
      <c r="G94" s="184" t="s">
        <v>1586</v>
      </c>
      <c r="H94" s="185">
        <v>3</v>
      </c>
      <c r="I94" s="186"/>
      <c r="J94" s="187">
        <f>ROUND(I94*H94,2)</f>
        <v>0</v>
      </c>
      <c r="K94" s="183" t="s">
        <v>3221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454</v>
      </c>
      <c r="AT94" s="192" t="s">
        <v>384</v>
      </c>
      <c r="AU94" s="192" t="s">
        <v>83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454</v>
      </c>
      <c r="BM94" s="192" t="s">
        <v>428</v>
      </c>
    </row>
    <row r="95" spans="1:65" s="2" customFormat="1" ht="48.75">
      <c r="A95" s="36"/>
      <c r="B95" s="37"/>
      <c r="C95" s="38"/>
      <c r="D95" s="196" t="s">
        <v>1198</v>
      </c>
      <c r="E95" s="38"/>
      <c r="F95" s="253" t="s">
        <v>1588</v>
      </c>
      <c r="G95" s="38"/>
      <c r="H95" s="38"/>
      <c r="I95" s="254"/>
      <c r="J95" s="38"/>
      <c r="K95" s="38"/>
      <c r="L95" s="41"/>
      <c r="M95" s="255"/>
      <c r="N95" s="256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1198</v>
      </c>
      <c r="AU95" s="19" t="s">
        <v>83</v>
      </c>
    </row>
    <row r="96" spans="1:65" s="2" customFormat="1" ht="16.5" customHeight="1">
      <c r="A96" s="36"/>
      <c r="B96" s="37"/>
      <c r="C96" s="181" t="s">
        <v>408</v>
      </c>
      <c r="D96" s="181" t="s">
        <v>384</v>
      </c>
      <c r="E96" s="182" t="s">
        <v>1589</v>
      </c>
      <c r="F96" s="183" t="s">
        <v>1590</v>
      </c>
      <c r="G96" s="184" t="s">
        <v>1586</v>
      </c>
      <c r="H96" s="185">
        <v>3</v>
      </c>
      <c r="I96" s="186"/>
      <c r="J96" s="187">
        <f t="shared" ref="J96:J105" si="0">ROUND(I96*H96,2)</f>
        <v>0</v>
      </c>
      <c r="K96" s="183" t="s">
        <v>3221</v>
      </c>
      <c r="L96" s="41"/>
      <c r="M96" s="188" t="s">
        <v>19</v>
      </c>
      <c r="N96" s="189" t="s">
        <v>47</v>
      </c>
      <c r="O96" s="66"/>
      <c r="P96" s="190">
        <f t="shared" ref="P96:P105" si="1">O96*H96</f>
        <v>0</v>
      </c>
      <c r="Q96" s="190">
        <v>0</v>
      </c>
      <c r="R96" s="190">
        <f t="shared" ref="R96:R105" si="2">Q96*H96</f>
        <v>0</v>
      </c>
      <c r="S96" s="190">
        <v>0</v>
      </c>
      <c r="T96" s="191">
        <f t="shared" ref="T96:T105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454</v>
      </c>
      <c r="AT96" s="192" t="s">
        <v>384</v>
      </c>
      <c r="AU96" s="192" t="s">
        <v>83</v>
      </c>
      <c r="AY96" s="19" t="s">
        <v>381</v>
      </c>
      <c r="BE96" s="193">
        <f t="shared" ref="BE96:BE105" si="4">IF(N96="základní",J96,0)</f>
        <v>0</v>
      </c>
      <c r="BF96" s="193">
        <f t="shared" ref="BF96:BF105" si="5">IF(N96="snížená",J96,0)</f>
        <v>0</v>
      </c>
      <c r="BG96" s="193">
        <f t="shared" ref="BG96:BG105" si="6">IF(N96="zákl. přenesená",J96,0)</f>
        <v>0</v>
      </c>
      <c r="BH96" s="193">
        <f t="shared" ref="BH96:BH105" si="7">IF(N96="sníž. přenesená",J96,0)</f>
        <v>0</v>
      </c>
      <c r="BI96" s="193">
        <f t="shared" ref="BI96:BI105" si="8">IF(N96="nulová",J96,0)</f>
        <v>0</v>
      </c>
      <c r="BJ96" s="19" t="s">
        <v>83</v>
      </c>
      <c r="BK96" s="193">
        <f t="shared" ref="BK96:BK105" si="9">ROUND(I96*H96,2)</f>
        <v>0</v>
      </c>
      <c r="BL96" s="19" t="s">
        <v>454</v>
      </c>
      <c r="BM96" s="192" t="s">
        <v>437</v>
      </c>
    </row>
    <row r="97" spans="1:65" s="2" customFormat="1" ht="24.2" customHeight="1">
      <c r="A97" s="36"/>
      <c r="B97" s="37"/>
      <c r="C97" s="181" t="s">
        <v>382</v>
      </c>
      <c r="D97" s="181" t="s">
        <v>384</v>
      </c>
      <c r="E97" s="182" t="s">
        <v>1592</v>
      </c>
      <c r="F97" s="183" t="s">
        <v>1593</v>
      </c>
      <c r="G97" s="184" t="s">
        <v>431</v>
      </c>
      <c r="H97" s="185">
        <v>2</v>
      </c>
      <c r="I97" s="186"/>
      <c r="J97" s="187">
        <f t="shared" si="0"/>
        <v>0</v>
      </c>
      <c r="K97" s="183" t="s">
        <v>3221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454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454</v>
      </c>
      <c r="BM97" s="192" t="s">
        <v>451</v>
      </c>
    </row>
    <row r="98" spans="1:65" s="2" customFormat="1" ht="24.2" customHeight="1">
      <c r="A98" s="36"/>
      <c r="B98" s="37"/>
      <c r="C98" s="181" t="s">
        <v>419</v>
      </c>
      <c r="D98" s="181" t="s">
        <v>384</v>
      </c>
      <c r="E98" s="182" t="s">
        <v>1595</v>
      </c>
      <c r="F98" s="183" t="s">
        <v>1596</v>
      </c>
      <c r="G98" s="184" t="s">
        <v>431</v>
      </c>
      <c r="H98" s="185">
        <v>1</v>
      </c>
      <c r="I98" s="186"/>
      <c r="J98" s="187">
        <f t="shared" si="0"/>
        <v>0</v>
      </c>
      <c r="K98" s="183" t="s">
        <v>3221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454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454</v>
      </c>
      <c r="BM98" s="192" t="s">
        <v>464</v>
      </c>
    </row>
    <row r="99" spans="1:65" s="2" customFormat="1" ht="55.5" customHeight="1">
      <c r="A99" s="36"/>
      <c r="B99" s="37"/>
      <c r="C99" s="181" t="s">
        <v>428</v>
      </c>
      <c r="D99" s="181" t="s">
        <v>384</v>
      </c>
      <c r="E99" s="182" t="s">
        <v>1598</v>
      </c>
      <c r="F99" s="183" t="s">
        <v>1599</v>
      </c>
      <c r="G99" s="184" t="s">
        <v>431</v>
      </c>
      <c r="H99" s="185">
        <v>1</v>
      </c>
      <c r="I99" s="186"/>
      <c r="J99" s="187">
        <f t="shared" si="0"/>
        <v>0</v>
      </c>
      <c r="K99" s="183" t="s">
        <v>3221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454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454</v>
      </c>
      <c r="BM99" s="192" t="s">
        <v>454</v>
      </c>
    </row>
    <row r="100" spans="1:65" s="2" customFormat="1" ht="24.2" customHeight="1">
      <c r="A100" s="36"/>
      <c r="B100" s="37"/>
      <c r="C100" s="181" t="s">
        <v>426</v>
      </c>
      <c r="D100" s="181" t="s">
        <v>384</v>
      </c>
      <c r="E100" s="182" t="s">
        <v>1601</v>
      </c>
      <c r="F100" s="183" t="s">
        <v>1602</v>
      </c>
      <c r="G100" s="184" t="s">
        <v>431</v>
      </c>
      <c r="H100" s="185">
        <v>6</v>
      </c>
      <c r="I100" s="186"/>
      <c r="J100" s="187">
        <f t="shared" si="0"/>
        <v>0</v>
      </c>
      <c r="K100" s="183" t="s">
        <v>3221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454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454</v>
      </c>
      <c r="BM100" s="192" t="s">
        <v>486</v>
      </c>
    </row>
    <row r="101" spans="1:65" s="2" customFormat="1" ht="24.2" customHeight="1">
      <c r="A101" s="36"/>
      <c r="B101" s="37"/>
      <c r="C101" s="181" t="s">
        <v>437</v>
      </c>
      <c r="D101" s="181" t="s">
        <v>384</v>
      </c>
      <c r="E101" s="182" t="s">
        <v>3330</v>
      </c>
      <c r="F101" s="183" t="s">
        <v>3331</v>
      </c>
      <c r="G101" s="184" t="s">
        <v>431</v>
      </c>
      <c r="H101" s="185">
        <v>3</v>
      </c>
      <c r="I101" s="186"/>
      <c r="J101" s="187">
        <f t="shared" si="0"/>
        <v>0</v>
      </c>
      <c r="K101" s="183" t="s">
        <v>3221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454</v>
      </c>
      <c r="BM101" s="192" t="s">
        <v>495</v>
      </c>
    </row>
    <row r="102" spans="1:65" s="2" customFormat="1" ht="21.75" customHeight="1">
      <c r="A102" s="36"/>
      <c r="B102" s="37"/>
      <c r="C102" s="181" t="s">
        <v>443</v>
      </c>
      <c r="D102" s="181" t="s">
        <v>384</v>
      </c>
      <c r="E102" s="182" t="s">
        <v>3332</v>
      </c>
      <c r="F102" s="183" t="s">
        <v>3333</v>
      </c>
      <c r="G102" s="184" t="s">
        <v>1557</v>
      </c>
      <c r="H102" s="185">
        <v>1</v>
      </c>
      <c r="I102" s="186"/>
      <c r="J102" s="187">
        <f t="shared" si="0"/>
        <v>0</v>
      </c>
      <c r="K102" s="183" t="s">
        <v>1390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454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454</v>
      </c>
      <c r="BM102" s="192" t="s">
        <v>505</v>
      </c>
    </row>
    <row r="103" spans="1:65" s="2" customFormat="1" ht="33" customHeight="1">
      <c r="A103" s="36"/>
      <c r="B103" s="37"/>
      <c r="C103" s="181" t="s">
        <v>451</v>
      </c>
      <c r="D103" s="181" t="s">
        <v>384</v>
      </c>
      <c r="E103" s="182" t="s">
        <v>3334</v>
      </c>
      <c r="F103" s="183" t="s">
        <v>3335</v>
      </c>
      <c r="G103" s="184" t="s">
        <v>422</v>
      </c>
      <c r="H103" s="185">
        <v>25</v>
      </c>
      <c r="I103" s="186"/>
      <c r="J103" s="187">
        <f t="shared" si="0"/>
        <v>0</v>
      </c>
      <c r="K103" s="183" t="s">
        <v>1390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454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454</v>
      </c>
      <c r="BM103" s="192" t="s">
        <v>516</v>
      </c>
    </row>
    <row r="104" spans="1:65" s="2" customFormat="1" ht="55.5" customHeight="1">
      <c r="A104" s="36"/>
      <c r="B104" s="37"/>
      <c r="C104" s="181" t="s">
        <v>457</v>
      </c>
      <c r="D104" s="181" t="s">
        <v>384</v>
      </c>
      <c r="E104" s="182" t="s">
        <v>1607</v>
      </c>
      <c r="F104" s="183" t="s">
        <v>1608</v>
      </c>
      <c r="G104" s="184" t="s">
        <v>431</v>
      </c>
      <c r="H104" s="185">
        <v>3</v>
      </c>
      <c r="I104" s="186"/>
      <c r="J104" s="187">
        <f t="shared" si="0"/>
        <v>0</v>
      </c>
      <c r="K104" s="183" t="s">
        <v>3221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454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454</v>
      </c>
      <c r="BM104" s="192" t="s">
        <v>529</v>
      </c>
    </row>
    <row r="105" spans="1:65" s="2" customFormat="1" ht="24.2" customHeight="1">
      <c r="A105" s="36"/>
      <c r="B105" s="37"/>
      <c r="C105" s="181" t="s">
        <v>464</v>
      </c>
      <c r="D105" s="181" t="s">
        <v>384</v>
      </c>
      <c r="E105" s="182" t="s">
        <v>1614</v>
      </c>
      <c r="F105" s="183" t="s">
        <v>1615</v>
      </c>
      <c r="G105" s="184" t="s">
        <v>404</v>
      </c>
      <c r="H105" s="185">
        <v>0.34899999999999998</v>
      </c>
      <c r="I105" s="186"/>
      <c r="J105" s="187">
        <f t="shared" si="0"/>
        <v>0</v>
      </c>
      <c r="K105" s="183" t="s">
        <v>3221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454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454</v>
      </c>
      <c r="BM105" s="192" t="s">
        <v>540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1574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24.2" customHeight="1">
      <c r="A107" s="36"/>
      <c r="B107" s="37"/>
      <c r="C107" s="181" t="s">
        <v>8</v>
      </c>
      <c r="D107" s="181" t="s">
        <v>384</v>
      </c>
      <c r="E107" s="182" t="s">
        <v>1617</v>
      </c>
      <c r="F107" s="183" t="s">
        <v>1618</v>
      </c>
      <c r="G107" s="184" t="s">
        <v>1619</v>
      </c>
      <c r="H107" s="185">
        <v>1</v>
      </c>
      <c r="I107" s="186"/>
      <c r="J107" s="187">
        <f>ROUND(I107*H107,2)</f>
        <v>0</v>
      </c>
      <c r="K107" s="183" t="s">
        <v>3221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454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454</v>
      </c>
      <c r="BM107" s="192" t="s">
        <v>556</v>
      </c>
    </row>
    <row r="108" spans="1:65" s="2" customFormat="1" ht="39">
      <c r="A108" s="36"/>
      <c r="B108" s="37"/>
      <c r="C108" s="38"/>
      <c r="D108" s="196" t="s">
        <v>1198</v>
      </c>
      <c r="E108" s="38"/>
      <c r="F108" s="253" t="s">
        <v>1621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83</v>
      </c>
    </row>
    <row r="109" spans="1:65" s="12" customFormat="1" ht="25.9" customHeight="1">
      <c r="B109" s="165"/>
      <c r="C109" s="166"/>
      <c r="D109" s="167" t="s">
        <v>75</v>
      </c>
      <c r="E109" s="168" t="s">
        <v>893</v>
      </c>
      <c r="F109" s="168" t="s">
        <v>1748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SUM(P110:P111)</f>
        <v>0</v>
      </c>
      <c r="Q109" s="173"/>
      <c r="R109" s="174">
        <f>SUM(R110:R111)</f>
        <v>0</v>
      </c>
      <c r="S109" s="173"/>
      <c r="T109" s="175">
        <f>SUM(T110:T111)</f>
        <v>0</v>
      </c>
      <c r="AR109" s="176" t="s">
        <v>85</v>
      </c>
      <c r="AT109" s="177" t="s">
        <v>75</v>
      </c>
      <c r="AU109" s="177" t="s">
        <v>76</v>
      </c>
      <c r="AY109" s="176" t="s">
        <v>381</v>
      </c>
      <c r="BK109" s="178">
        <f>SUM(BK110:BK111)</f>
        <v>0</v>
      </c>
    </row>
    <row r="110" spans="1:65" s="2" customFormat="1" ht="37.9" customHeight="1">
      <c r="A110" s="36"/>
      <c r="B110" s="37"/>
      <c r="C110" s="181" t="s">
        <v>454</v>
      </c>
      <c r="D110" s="181" t="s">
        <v>384</v>
      </c>
      <c r="E110" s="182" t="s">
        <v>1750</v>
      </c>
      <c r="F110" s="183" t="s">
        <v>1751</v>
      </c>
      <c r="G110" s="184" t="s">
        <v>422</v>
      </c>
      <c r="H110" s="185">
        <v>21</v>
      </c>
      <c r="I110" s="186"/>
      <c r="J110" s="187">
        <f>ROUND(I110*H110,2)</f>
        <v>0</v>
      </c>
      <c r="K110" s="183" t="s">
        <v>3221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454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454</v>
      </c>
      <c r="BM110" s="192" t="s">
        <v>468</v>
      </c>
    </row>
    <row r="111" spans="1:65" s="2" customFormat="1" ht="19.5">
      <c r="A111" s="36"/>
      <c r="B111" s="37"/>
      <c r="C111" s="38"/>
      <c r="D111" s="196" t="s">
        <v>1198</v>
      </c>
      <c r="E111" s="38"/>
      <c r="F111" s="253" t="s">
        <v>1753</v>
      </c>
      <c r="G111" s="38"/>
      <c r="H111" s="38"/>
      <c r="I111" s="254"/>
      <c r="J111" s="38"/>
      <c r="K111" s="38"/>
      <c r="L111" s="41"/>
      <c r="M111" s="257"/>
      <c r="N111" s="258"/>
      <c r="O111" s="250"/>
      <c r="P111" s="250"/>
      <c r="Q111" s="250"/>
      <c r="R111" s="250"/>
      <c r="S111" s="250"/>
      <c r="T111" s="259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gglXh/EHCoBspQ1hvjiz2lli9F14rLdudSJVvNOTW/lhTiXrVRGZkgczbPpGmd9e07vPP+LmhhPiYer1UdXAJw==" saltValue="7m1D+4NFRlRKKP1kRn+iDucFpqmNjvkn0ija7gaxdGerGuneh9+P0dyoYs/eWHVtvSGcxhX16eZnymN/VdBZzg==" spinCount="100000" sheet="1" objects="1" scenarios="1" formatColumns="0" formatRows="0" autoFilter="0"/>
  <autoFilter ref="C86:K11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112" workbookViewId="0">
      <selection activeCell="F119" sqref="F1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181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3336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ROUND((SUM(BE90:BE130)),  2)</f>
        <v>0</v>
      </c>
      <c r="G35" s="36"/>
      <c r="H35" s="36"/>
      <c r="I35" s="127">
        <v>0.21</v>
      </c>
      <c r="J35" s="126">
        <f>ROUND(((SUM(BE90:BE130))*I35),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ROUND((SUM(BF90:BF130)),  2)</f>
        <v>0</v>
      </c>
      <c r="G36" s="36"/>
      <c r="H36" s="36"/>
      <c r="I36" s="127">
        <v>0.15</v>
      </c>
      <c r="J36" s="126">
        <f>ROUND(((SUM(BF90:BF130))*I36),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ROUND((SUM(BG90:BG130)),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ROUND((SUM(BH90:BH130)),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ROUND((SUM(BI90:BI130)),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104.09 -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353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3337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4.85" customHeight="1">
      <c r="B66" s="149"/>
      <c r="C66" s="99"/>
      <c r="D66" s="150" t="s">
        <v>3338</v>
      </c>
      <c r="E66" s="151"/>
      <c r="F66" s="151"/>
      <c r="G66" s="151"/>
      <c r="H66" s="151"/>
      <c r="I66" s="151"/>
      <c r="J66" s="152">
        <f>J93</f>
        <v>0</v>
      </c>
      <c r="K66" s="99"/>
      <c r="L66" s="153"/>
    </row>
    <row r="67" spans="1:31" s="10" customFormat="1" ht="14.85" customHeight="1">
      <c r="B67" s="149"/>
      <c r="C67" s="99"/>
      <c r="D67" s="150" t="s">
        <v>3339</v>
      </c>
      <c r="E67" s="151"/>
      <c r="F67" s="151"/>
      <c r="G67" s="151"/>
      <c r="H67" s="151"/>
      <c r="I67" s="151"/>
      <c r="J67" s="152">
        <f>J110</f>
        <v>0</v>
      </c>
      <c r="K67" s="99"/>
      <c r="L67" s="153"/>
    </row>
    <row r="68" spans="1:31" s="10" customFormat="1" ht="14.85" customHeight="1">
      <c r="B68" s="149"/>
      <c r="C68" s="99"/>
      <c r="D68" s="150" t="s">
        <v>3340</v>
      </c>
      <c r="E68" s="151"/>
      <c r="F68" s="151"/>
      <c r="G68" s="151"/>
      <c r="H68" s="151"/>
      <c r="I68" s="151"/>
      <c r="J68" s="152">
        <f>J124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3002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104.09 - Vzduchotechnika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0</v>
      </c>
      <c r="S90" s="74"/>
      <c r="T90" s="163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447</v>
      </c>
      <c r="F91" s="168" t="s">
        <v>448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85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3341</v>
      </c>
      <c r="F92" s="179" t="s">
        <v>107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P93+P110+P124</f>
        <v>0</v>
      </c>
      <c r="Q92" s="173"/>
      <c r="R92" s="174">
        <f>R93+R110+R124</f>
        <v>0</v>
      </c>
      <c r="S92" s="173"/>
      <c r="T92" s="175">
        <f>T93+T110+T124</f>
        <v>0</v>
      </c>
      <c r="AR92" s="176" t="s">
        <v>85</v>
      </c>
      <c r="AT92" s="177" t="s">
        <v>75</v>
      </c>
      <c r="AU92" s="177" t="s">
        <v>83</v>
      </c>
      <c r="AY92" s="176" t="s">
        <v>381</v>
      </c>
      <c r="BK92" s="178">
        <f>BK93+BK110+BK124</f>
        <v>0</v>
      </c>
    </row>
    <row r="93" spans="1:65" s="12" customFormat="1" ht="20.85" customHeight="1">
      <c r="B93" s="165"/>
      <c r="C93" s="166"/>
      <c r="D93" s="167" t="s">
        <v>75</v>
      </c>
      <c r="E93" s="179" t="s">
        <v>3342</v>
      </c>
      <c r="F93" s="179" t="s">
        <v>3343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SUM(P94:P109)</f>
        <v>0</v>
      </c>
      <c r="Q93" s="173"/>
      <c r="R93" s="174">
        <f>SUM(R94:R109)</f>
        <v>0</v>
      </c>
      <c r="S93" s="173"/>
      <c r="T93" s="175">
        <f>SUM(T94:T109)</f>
        <v>0</v>
      </c>
      <c r="AR93" s="176" t="s">
        <v>85</v>
      </c>
      <c r="AT93" s="177" t="s">
        <v>75</v>
      </c>
      <c r="AU93" s="177" t="s">
        <v>85</v>
      </c>
      <c r="AY93" s="176" t="s">
        <v>381</v>
      </c>
      <c r="BK93" s="178">
        <f>SUM(BK94:BK109)</f>
        <v>0</v>
      </c>
    </row>
    <row r="94" spans="1:65" s="2" customFormat="1" ht="37.9" customHeight="1">
      <c r="A94" s="36"/>
      <c r="B94" s="37"/>
      <c r="C94" s="181" t="s">
        <v>83</v>
      </c>
      <c r="D94" s="181" t="s">
        <v>384</v>
      </c>
      <c r="E94" s="182" t="s">
        <v>3344</v>
      </c>
      <c r="F94" s="183" t="s">
        <v>3345</v>
      </c>
      <c r="G94" s="184" t="s">
        <v>607</v>
      </c>
      <c r="H94" s="185">
        <v>1</v>
      </c>
      <c r="I94" s="186"/>
      <c r="J94" s="187">
        <f t="shared" ref="J94:J109" si="0">ROUND(I94*H94,2)</f>
        <v>0</v>
      </c>
      <c r="K94" s="183" t="s">
        <v>19</v>
      </c>
      <c r="L94" s="41"/>
      <c r="M94" s="188" t="s">
        <v>19</v>
      </c>
      <c r="N94" s="189" t="s">
        <v>47</v>
      </c>
      <c r="O94" s="66"/>
      <c r="P94" s="190">
        <f t="shared" ref="P94:P109" si="1">O94*H94</f>
        <v>0</v>
      </c>
      <c r="Q94" s="190">
        <v>0</v>
      </c>
      <c r="R94" s="190">
        <f t="shared" ref="R94:R109" si="2">Q94*H94</f>
        <v>0</v>
      </c>
      <c r="S94" s="190">
        <v>0</v>
      </c>
      <c r="T94" s="191">
        <f t="shared" ref="T94:T109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454</v>
      </c>
      <c r="AT94" s="192" t="s">
        <v>384</v>
      </c>
      <c r="AU94" s="192" t="s">
        <v>398</v>
      </c>
      <c r="AY94" s="19" t="s">
        <v>381</v>
      </c>
      <c r="BE94" s="193">
        <f t="shared" ref="BE94:BE109" si="4">IF(N94="základní",J94,0)</f>
        <v>0</v>
      </c>
      <c r="BF94" s="193">
        <f t="shared" ref="BF94:BF109" si="5">IF(N94="snížená",J94,0)</f>
        <v>0</v>
      </c>
      <c r="BG94" s="193">
        <f t="shared" ref="BG94:BG109" si="6">IF(N94="zákl. přenesená",J94,0)</f>
        <v>0</v>
      </c>
      <c r="BH94" s="193">
        <f t="shared" ref="BH94:BH109" si="7">IF(N94="sníž. přenesená",J94,0)</f>
        <v>0</v>
      </c>
      <c r="BI94" s="193">
        <f t="shared" ref="BI94:BI109" si="8">IF(N94="nulová",J94,0)</f>
        <v>0</v>
      </c>
      <c r="BJ94" s="19" t="s">
        <v>83</v>
      </c>
      <c r="BK94" s="193">
        <f t="shared" ref="BK94:BK109" si="9">ROUND(I94*H94,2)</f>
        <v>0</v>
      </c>
      <c r="BL94" s="19" t="s">
        <v>454</v>
      </c>
      <c r="BM94" s="192" t="s">
        <v>3346</v>
      </c>
    </row>
    <row r="95" spans="1:65" s="2" customFormat="1" ht="37.9" customHeight="1">
      <c r="A95" s="36"/>
      <c r="B95" s="37"/>
      <c r="C95" s="181" t="s">
        <v>85</v>
      </c>
      <c r="D95" s="181" t="s">
        <v>384</v>
      </c>
      <c r="E95" s="182" t="s">
        <v>3347</v>
      </c>
      <c r="F95" s="183" t="s">
        <v>3348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454</v>
      </c>
      <c r="AT95" s="192" t="s">
        <v>384</v>
      </c>
      <c r="AU95" s="192" t="s">
        <v>398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454</v>
      </c>
      <c r="BM95" s="192" t="s">
        <v>3349</v>
      </c>
    </row>
    <row r="96" spans="1:65" s="2" customFormat="1" ht="16.5" customHeight="1">
      <c r="A96" s="36"/>
      <c r="B96" s="37"/>
      <c r="C96" s="181" t="s">
        <v>398</v>
      </c>
      <c r="D96" s="181" t="s">
        <v>384</v>
      </c>
      <c r="E96" s="182" t="s">
        <v>3350</v>
      </c>
      <c r="F96" s="183" t="s">
        <v>3351</v>
      </c>
      <c r="G96" s="184" t="s">
        <v>1557</v>
      </c>
      <c r="H96" s="185">
        <v>2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454</v>
      </c>
      <c r="AT96" s="192" t="s">
        <v>384</v>
      </c>
      <c r="AU96" s="192" t="s">
        <v>398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454</v>
      </c>
      <c r="BM96" s="192" t="s">
        <v>3352</v>
      </c>
    </row>
    <row r="97" spans="1:65" s="2" customFormat="1" ht="16.5" customHeight="1">
      <c r="A97" s="36"/>
      <c r="B97" s="37"/>
      <c r="C97" s="181" t="s">
        <v>389</v>
      </c>
      <c r="D97" s="181" t="s">
        <v>384</v>
      </c>
      <c r="E97" s="182" t="s">
        <v>3353</v>
      </c>
      <c r="F97" s="183" t="s">
        <v>3354</v>
      </c>
      <c r="G97" s="184" t="s">
        <v>1557</v>
      </c>
      <c r="H97" s="185">
        <v>2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454</v>
      </c>
      <c r="AT97" s="192" t="s">
        <v>384</v>
      </c>
      <c r="AU97" s="192" t="s">
        <v>398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454</v>
      </c>
      <c r="BM97" s="192" t="s">
        <v>3355</v>
      </c>
    </row>
    <row r="98" spans="1:65" s="2" customFormat="1" ht="16.5" customHeight="1">
      <c r="A98" s="36"/>
      <c r="B98" s="37"/>
      <c r="C98" s="181" t="s">
        <v>408</v>
      </c>
      <c r="D98" s="181" t="s">
        <v>384</v>
      </c>
      <c r="E98" s="182" t="s">
        <v>3356</v>
      </c>
      <c r="F98" s="183" t="s">
        <v>3357</v>
      </c>
      <c r="G98" s="184" t="s">
        <v>1557</v>
      </c>
      <c r="H98" s="185">
        <v>1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454</v>
      </c>
      <c r="AT98" s="192" t="s">
        <v>384</v>
      </c>
      <c r="AU98" s="192" t="s">
        <v>398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454</v>
      </c>
      <c r="BM98" s="192" t="s">
        <v>3358</v>
      </c>
    </row>
    <row r="99" spans="1:65" s="2" customFormat="1" ht="21.75" customHeight="1">
      <c r="A99" s="36"/>
      <c r="B99" s="37"/>
      <c r="C99" s="181" t="s">
        <v>382</v>
      </c>
      <c r="D99" s="181" t="s">
        <v>384</v>
      </c>
      <c r="E99" s="182" t="s">
        <v>3359</v>
      </c>
      <c r="F99" s="183" t="s">
        <v>3360</v>
      </c>
      <c r="G99" s="184" t="s">
        <v>1557</v>
      </c>
      <c r="H99" s="185">
        <v>11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454</v>
      </c>
      <c r="AT99" s="192" t="s">
        <v>384</v>
      </c>
      <c r="AU99" s="192" t="s">
        <v>398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454</v>
      </c>
      <c r="BM99" s="192" t="s">
        <v>3361</v>
      </c>
    </row>
    <row r="100" spans="1:65" s="2" customFormat="1" ht="21.75" customHeight="1">
      <c r="A100" s="36"/>
      <c r="B100" s="37"/>
      <c r="C100" s="181" t="s">
        <v>419</v>
      </c>
      <c r="D100" s="181" t="s">
        <v>384</v>
      </c>
      <c r="E100" s="182" t="s">
        <v>3362</v>
      </c>
      <c r="F100" s="183" t="s">
        <v>3363</v>
      </c>
      <c r="G100" s="184" t="s">
        <v>1557</v>
      </c>
      <c r="H100" s="185">
        <v>1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454</v>
      </c>
      <c r="AT100" s="192" t="s">
        <v>384</v>
      </c>
      <c r="AU100" s="192" t="s">
        <v>398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454</v>
      </c>
      <c r="BM100" s="192" t="s">
        <v>3364</v>
      </c>
    </row>
    <row r="101" spans="1:65" s="2" customFormat="1" ht="24.2" customHeight="1">
      <c r="A101" s="36"/>
      <c r="B101" s="37"/>
      <c r="C101" s="181" t="s">
        <v>428</v>
      </c>
      <c r="D101" s="181" t="s">
        <v>384</v>
      </c>
      <c r="E101" s="182" t="s">
        <v>3365</v>
      </c>
      <c r="F101" s="183" t="s">
        <v>6476</v>
      </c>
      <c r="G101" s="184" t="s">
        <v>1911</v>
      </c>
      <c r="H101" s="185">
        <v>20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398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454</v>
      </c>
      <c r="BM101" s="192" t="s">
        <v>3366</v>
      </c>
    </row>
    <row r="102" spans="1:65" s="2" customFormat="1" ht="24.2" customHeight="1">
      <c r="A102" s="36"/>
      <c r="B102" s="37"/>
      <c r="C102" s="181" t="s">
        <v>426</v>
      </c>
      <c r="D102" s="181" t="s">
        <v>384</v>
      </c>
      <c r="E102" s="182" t="s">
        <v>3367</v>
      </c>
      <c r="F102" s="183" t="s">
        <v>6477</v>
      </c>
      <c r="G102" s="184" t="s">
        <v>1911</v>
      </c>
      <c r="H102" s="185">
        <v>15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454</v>
      </c>
      <c r="AT102" s="192" t="s">
        <v>384</v>
      </c>
      <c r="AU102" s="192" t="s">
        <v>398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454</v>
      </c>
      <c r="BM102" s="192" t="s">
        <v>3368</v>
      </c>
    </row>
    <row r="103" spans="1:65" s="2" customFormat="1" ht="24.2" customHeight="1">
      <c r="A103" s="36"/>
      <c r="B103" s="37"/>
      <c r="C103" s="181" t="s">
        <v>437</v>
      </c>
      <c r="D103" s="181" t="s">
        <v>384</v>
      </c>
      <c r="E103" s="182" t="s">
        <v>3369</v>
      </c>
      <c r="F103" s="183" t="s">
        <v>6478</v>
      </c>
      <c r="G103" s="184" t="s">
        <v>1911</v>
      </c>
      <c r="H103" s="185">
        <v>10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454</v>
      </c>
      <c r="AT103" s="192" t="s">
        <v>384</v>
      </c>
      <c r="AU103" s="192" t="s">
        <v>398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454</v>
      </c>
      <c r="BM103" s="192" t="s">
        <v>3370</v>
      </c>
    </row>
    <row r="104" spans="1:65" s="2" customFormat="1" ht="24.2" customHeight="1">
      <c r="A104" s="36"/>
      <c r="B104" s="37"/>
      <c r="C104" s="181" t="s">
        <v>443</v>
      </c>
      <c r="D104" s="181" t="s">
        <v>384</v>
      </c>
      <c r="E104" s="182" t="s">
        <v>3371</v>
      </c>
      <c r="F104" s="183" t="s">
        <v>6479</v>
      </c>
      <c r="G104" s="184" t="s">
        <v>1911</v>
      </c>
      <c r="H104" s="185">
        <v>5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454</v>
      </c>
      <c r="AT104" s="192" t="s">
        <v>384</v>
      </c>
      <c r="AU104" s="192" t="s">
        <v>398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454</v>
      </c>
      <c r="BM104" s="192" t="s">
        <v>3372</v>
      </c>
    </row>
    <row r="105" spans="1:65" s="2" customFormat="1" ht="24.2" customHeight="1">
      <c r="A105" s="36"/>
      <c r="B105" s="37"/>
      <c r="C105" s="181" t="s">
        <v>451</v>
      </c>
      <c r="D105" s="181" t="s">
        <v>384</v>
      </c>
      <c r="E105" s="182" t="s">
        <v>3373</v>
      </c>
      <c r="F105" s="183" t="s">
        <v>6480</v>
      </c>
      <c r="G105" s="184" t="s">
        <v>1911</v>
      </c>
      <c r="H105" s="185">
        <v>1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454</v>
      </c>
      <c r="AT105" s="192" t="s">
        <v>384</v>
      </c>
      <c r="AU105" s="192" t="s">
        <v>398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454</v>
      </c>
      <c r="BM105" s="192" t="s">
        <v>3374</v>
      </c>
    </row>
    <row r="106" spans="1:65" s="2" customFormat="1" ht="21.75" customHeight="1">
      <c r="A106" s="36"/>
      <c r="B106" s="37"/>
      <c r="C106" s="181" t="s">
        <v>457</v>
      </c>
      <c r="D106" s="181" t="s">
        <v>384</v>
      </c>
      <c r="E106" s="182" t="s">
        <v>3375</v>
      </c>
      <c r="F106" s="183" t="s">
        <v>3376</v>
      </c>
      <c r="G106" s="184" t="s">
        <v>1911</v>
      </c>
      <c r="H106" s="185">
        <v>20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454</v>
      </c>
      <c r="AT106" s="192" t="s">
        <v>384</v>
      </c>
      <c r="AU106" s="192" t="s">
        <v>398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454</v>
      </c>
      <c r="BM106" s="192" t="s">
        <v>3377</v>
      </c>
    </row>
    <row r="107" spans="1:65" s="2" customFormat="1" ht="21.75" customHeight="1">
      <c r="A107" s="36"/>
      <c r="B107" s="37"/>
      <c r="C107" s="181" t="s">
        <v>464</v>
      </c>
      <c r="D107" s="181" t="s">
        <v>384</v>
      </c>
      <c r="E107" s="182" t="s">
        <v>3378</v>
      </c>
      <c r="F107" s="183" t="s">
        <v>3379</v>
      </c>
      <c r="G107" s="184" t="s">
        <v>1911</v>
      </c>
      <c r="H107" s="185">
        <v>2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454</v>
      </c>
      <c r="AT107" s="192" t="s">
        <v>384</v>
      </c>
      <c r="AU107" s="192" t="s">
        <v>398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454</v>
      </c>
      <c r="BM107" s="192" t="s">
        <v>3380</v>
      </c>
    </row>
    <row r="108" spans="1:65" s="2" customFormat="1" ht="16.5" customHeight="1">
      <c r="A108" s="36"/>
      <c r="B108" s="37"/>
      <c r="C108" s="181" t="s">
        <v>8</v>
      </c>
      <c r="D108" s="181" t="s">
        <v>384</v>
      </c>
      <c r="E108" s="182" t="s">
        <v>3381</v>
      </c>
      <c r="F108" s="183" t="s">
        <v>6474</v>
      </c>
      <c r="G108" s="184" t="s">
        <v>411</v>
      </c>
      <c r="H108" s="185">
        <v>2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398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454</v>
      </c>
      <c r="BM108" s="192" t="s">
        <v>3382</v>
      </c>
    </row>
    <row r="109" spans="1:65" s="2" customFormat="1" ht="16.5" customHeight="1">
      <c r="A109" s="36"/>
      <c r="B109" s="37"/>
      <c r="C109" s="181" t="s">
        <v>454</v>
      </c>
      <c r="D109" s="181" t="s">
        <v>384</v>
      </c>
      <c r="E109" s="182" t="s">
        <v>3383</v>
      </c>
      <c r="F109" s="183" t="s">
        <v>1924</v>
      </c>
      <c r="G109" s="184" t="s">
        <v>607</v>
      </c>
      <c r="H109" s="185">
        <v>1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454</v>
      </c>
      <c r="AT109" s="192" t="s">
        <v>384</v>
      </c>
      <c r="AU109" s="192" t="s">
        <v>398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454</v>
      </c>
      <c r="BM109" s="192" t="s">
        <v>3384</v>
      </c>
    </row>
    <row r="110" spans="1:65" s="12" customFormat="1" ht="20.85" customHeight="1">
      <c r="B110" s="165"/>
      <c r="C110" s="166"/>
      <c r="D110" s="167" t="s">
        <v>75</v>
      </c>
      <c r="E110" s="179" t="s">
        <v>3385</v>
      </c>
      <c r="F110" s="179" t="s">
        <v>3386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SUM(P111:P123)</f>
        <v>0</v>
      </c>
      <c r="Q110" s="173"/>
      <c r="R110" s="174">
        <f>SUM(R111:R123)</f>
        <v>0</v>
      </c>
      <c r="S110" s="173"/>
      <c r="T110" s="175">
        <f>SUM(T111:T123)</f>
        <v>0</v>
      </c>
      <c r="AR110" s="176" t="s">
        <v>85</v>
      </c>
      <c r="AT110" s="177" t="s">
        <v>75</v>
      </c>
      <c r="AU110" s="177" t="s">
        <v>85</v>
      </c>
      <c r="AY110" s="176" t="s">
        <v>381</v>
      </c>
      <c r="BK110" s="178">
        <f>SUM(BK111:BK123)</f>
        <v>0</v>
      </c>
    </row>
    <row r="111" spans="1:65" s="2" customFormat="1" ht="37.9" customHeight="1">
      <c r="A111" s="36"/>
      <c r="B111" s="37"/>
      <c r="C111" s="181" t="s">
        <v>481</v>
      </c>
      <c r="D111" s="181" t="s">
        <v>384</v>
      </c>
      <c r="E111" s="182" t="s">
        <v>3387</v>
      </c>
      <c r="F111" s="183" t="s">
        <v>3388</v>
      </c>
      <c r="G111" s="184" t="s">
        <v>1557</v>
      </c>
      <c r="H111" s="185">
        <v>1</v>
      </c>
      <c r="I111" s="186"/>
      <c r="J111" s="187">
        <f t="shared" ref="J111:J123" si="10">ROUND(I111*H111,2)</f>
        <v>0</v>
      </c>
      <c r="K111" s="183" t="s">
        <v>19</v>
      </c>
      <c r="L111" s="41"/>
      <c r="M111" s="188" t="s">
        <v>19</v>
      </c>
      <c r="N111" s="189" t="s">
        <v>47</v>
      </c>
      <c r="O111" s="66"/>
      <c r="P111" s="190">
        <f t="shared" ref="P111:P123" si="11">O111*H111</f>
        <v>0</v>
      </c>
      <c r="Q111" s="190">
        <v>0</v>
      </c>
      <c r="R111" s="190">
        <f t="shared" ref="R111:R123" si="12">Q111*H111</f>
        <v>0</v>
      </c>
      <c r="S111" s="190">
        <v>0</v>
      </c>
      <c r="T111" s="191">
        <f t="shared" ref="T111:T123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398</v>
      </c>
      <c r="AY111" s="19" t="s">
        <v>381</v>
      </c>
      <c r="BE111" s="193">
        <f t="shared" ref="BE111:BE123" si="14">IF(N111="základní",J111,0)</f>
        <v>0</v>
      </c>
      <c r="BF111" s="193">
        <f t="shared" ref="BF111:BF123" si="15">IF(N111="snížená",J111,0)</f>
        <v>0</v>
      </c>
      <c r="BG111" s="193">
        <f t="shared" ref="BG111:BG123" si="16">IF(N111="zákl. přenesená",J111,0)</f>
        <v>0</v>
      </c>
      <c r="BH111" s="193">
        <f t="shared" ref="BH111:BH123" si="17">IF(N111="sníž. přenesená",J111,0)</f>
        <v>0</v>
      </c>
      <c r="BI111" s="193">
        <f t="shared" ref="BI111:BI123" si="18">IF(N111="nulová",J111,0)</f>
        <v>0</v>
      </c>
      <c r="BJ111" s="19" t="s">
        <v>83</v>
      </c>
      <c r="BK111" s="193">
        <f t="shared" ref="BK111:BK123" si="19">ROUND(I111*H111,2)</f>
        <v>0</v>
      </c>
      <c r="BL111" s="19" t="s">
        <v>454</v>
      </c>
      <c r="BM111" s="192" t="s">
        <v>3389</v>
      </c>
    </row>
    <row r="112" spans="1:65" s="2" customFormat="1" ht="21.75" customHeight="1">
      <c r="A112" s="36"/>
      <c r="B112" s="37"/>
      <c r="C112" s="181" t="s">
        <v>486</v>
      </c>
      <c r="D112" s="181" t="s">
        <v>384</v>
      </c>
      <c r="E112" s="182" t="s">
        <v>3390</v>
      </c>
      <c r="F112" s="183" t="s">
        <v>3391</v>
      </c>
      <c r="G112" s="184" t="s">
        <v>1557</v>
      </c>
      <c r="H112" s="185">
        <v>1</v>
      </c>
      <c r="I112" s="186"/>
      <c r="J112" s="187">
        <f t="shared" si="10"/>
        <v>0</v>
      </c>
      <c r="K112" s="183" t="s">
        <v>19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398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454</v>
      </c>
      <c r="BM112" s="192" t="s">
        <v>3392</v>
      </c>
    </row>
    <row r="113" spans="1:65" s="2" customFormat="1" ht="21.75" customHeight="1">
      <c r="A113" s="36"/>
      <c r="B113" s="37"/>
      <c r="C113" s="181" t="s">
        <v>490</v>
      </c>
      <c r="D113" s="181" t="s">
        <v>384</v>
      </c>
      <c r="E113" s="182" t="s">
        <v>3390</v>
      </c>
      <c r="F113" s="183" t="s">
        <v>3391</v>
      </c>
      <c r="G113" s="184" t="s">
        <v>1557</v>
      </c>
      <c r="H113" s="185">
        <v>1</v>
      </c>
      <c r="I113" s="186"/>
      <c r="J113" s="187">
        <f t="shared" si="10"/>
        <v>0</v>
      </c>
      <c r="K113" s="183" t="s">
        <v>19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398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454</v>
      </c>
      <c r="BM113" s="192" t="s">
        <v>3393</v>
      </c>
    </row>
    <row r="114" spans="1:65" s="2" customFormat="1" ht="37.9" customHeight="1">
      <c r="A114" s="36"/>
      <c r="B114" s="37"/>
      <c r="C114" s="181" t="s">
        <v>495</v>
      </c>
      <c r="D114" s="181" t="s">
        <v>384</v>
      </c>
      <c r="E114" s="182" t="s">
        <v>3394</v>
      </c>
      <c r="F114" s="183" t="s">
        <v>3395</v>
      </c>
      <c r="G114" s="184" t="s">
        <v>1557</v>
      </c>
      <c r="H114" s="185">
        <v>1</v>
      </c>
      <c r="I114" s="186"/>
      <c r="J114" s="187">
        <f t="shared" si="10"/>
        <v>0</v>
      </c>
      <c r="K114" s="183" t="s">
        <v>19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398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454</v>
      </c>
      <c r="BM114" s="192" t="s">
        <v>3396</v>
      </c>
    </row>
    <row r="115" spans="1:65" s="2" customFormat="1" ht="21.75" customHeight="1">
      <c r="A115" s="36"/>
      <c r="B115" s="37"/>
      <c r="C115" s="181" t="s">
        <v>7</v>
      </c>
      <c r="D115" s="181" t="s">
        <v>384</v>
      </c>
      <c r="E115" s="182" t="s">
        <v>3397</v>
      </c>
      <c r="F115" s="183" t="s">
        <v>3398</v>
      </c>
      <c r="G115" s="184" t="s">
        <v>1557</v>
      </c>
      <c r="H115" s="185">
        <v>1</v>
      </c>
      <c r="I115" s="186"/>
      <c r="J115" s="187">
        <f t="shared" si="10"/>
        <v>0</v>
      </c>
      <c r="K115" s="183" t="s">
        <v>19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398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454</v>
      </c>
      <c r="BM115" s="192" t="s">
        <v>3399</v>
      </c>
    </row>
    <row r="116" spans="1:65" s="2" customFormat="1" ht="21.75" customHeight="1">
      <c r="A116" s="36"/>
      <c r="B116" s="37"/>
      <c r="C116" s="181" t="s">
        <v>505</v>
      </c>
      <c r="D116" s="181" t="s">
        <v>384</v>
      </c>
      <c r="E116" s="182" t="s">
        <v>3400</v>
      </c>
      <c r="F116" s="183" t="s">
        <v>3401</v>
      </c>
      <c r="G116" s="184" t="s">
        <v>1557</v>
      </c>
      <c r="H116" s="185">
        <v>1</v>
      </c>
      <c r="I116" s="186"/>
      <c r="J116" s="187">
        <f t="shared" si="10"/>
        <v>0</v>
      </c>
      <c r="K116" s="183" t="s">
        <v>19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398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454</v>
      </c>
      <c r="BM116" s="192" t="s">
        <v>3402</v>
      </c>
    </row>
    <row r="117" spans="1:65" s="2" customFormat="1" ht="21.75" customHeight="1">
      <c r="A117" s="36"/>
      <c r="B117" s="37"/>
      <c r="C117" s="181" t="s">
        <v>510</v>
      </c>
      <c r="D117" s="181" t="s">
        <v>384</v>
      </c>
      <c r="E117" s="182" t="s">
        <v>3400</v>
      </c>
      <c r="F117" s="183" t="s">
        <v>3401</v>
      </c>
      <c r="G117" s="184" t="s">
        <v>1557</v>
      </c>
      <c r="H117" s="185">
        <v>1</v>
      </c>
      <c r="I117" s="186"/>
      <c r="J117" s="187">
        <f t="shared" si="10"/>
        <v>0</v>
      </c>
      <c r="K117" s="183" t="s">
        <v>19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454</v>
      </c>
      <c r="AT117" s="192" t="s">
        <v>384</v>
      </c>
      <c r="AU117" s="192" t="s">
        <v>398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454</v>
      </c>
      <c r="BM117" s="192" t="s">
        <v>3403</v>
      </c>
    </row>
    <row r="118" spans="1:65" s="2" customFormat="1" ht="21.75" customHeight="1">
      <c r="A118" s="36"/>
      <c r="B118" s="37"/>
      <c r="C118" s="181" t="s">
        <v>516</v>
      </c>
      <c r="D118" s="181" t="s">
        <v>384</v>
      </c>
      <c r="E118" s="182" t="s">
        <v>3397</v>
      </c>
      <c r="F118" s="183" t="s">
        <v>3398</v>
      </c>
      <c r="G118" s="184" t="s">
        <v>1557</v>
      </c>
      <c r="H118" s="185">
        <v>1</v>
      </c>
      <c r="I118" s="186"/>
      <c r="J118" s="187">
        <f t="shared" si="10"/>
        <v>0</v>
      </c>
      <c r="K118" s="183" t="s">
        <v>19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454</v>
      </c>
      <c r="AT118" s="192" t="s">
        <v>384</v>
      </c>
      <c r="AU118" s="192" t="s">
        <v>398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454</v>
      </c>
      <c r="BM118" s="192" t="s">
        <v>3404</v>
      </c>
    </row>
    <row r="119" spans="1:65" s="2" customFormat="1" ht="37.9" customHeight="1">
      <c r="A119" s="36"/>
      <c r="B119" s="37"/>
      <c r="C119" s="181" t="s">
        <v>523</v>
      </c>
      <c r="D119" s="181" t="s">
        <v>384</v>
      </c>
      <c r="E119" s="182" t="s">
        <v>3405</v>
      </c>
      <c r="F119" s="183" t="s">
        <v>3406</v>
      </c>
      <c r="G119" s="184" t="s">
        <v>1557</v>
      </c>
      <c r="H119" s="185">
        <v>1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454</v>
      </c>
      <c r="AT119" s="192" t="s">
        <v>384</v>
      </c>
      <c r="AU119" s="192" t="s">
        <v>398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454</v>
      </c>
      <c r="BM119" s="192" t="s">
        <v>3407</v>
      </c>
    </row>
    <row r="120" spans="1:65" s="2" customFormat="1" ht="21.75" customHeight="1">
      <c r="A120" s="36"/>
      <c r="B120" s="37"/>
      <c r="C120" s="181" t="s">
        <v>529</v>
      </c>
      <c r="D120" s="181" t="s">
        <v>384</v>
      </c>
      <c r="E120" s="182" t="s">
        <v>3397</v>
      </c>
      <c r="F120" s="183" t="s">
        <v>3398</v>
      </c>
      <c r="G120" s="184" t="s">
        <v>1557</v>
      </c>
      <c r="H120" s="185">
        <v>1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454</v>
      </c>
      <c r="AT120" s="192" t="s">
        <v>384</v>
      </c>
      <c r="AU120" s="192" t="s">
        <v>398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454</v>
      </c>
      <c r="BM120" s="192" t="s">
        <v>3408</v>
      </c>
    </row>
    <row r="121" spans="1:65" s="2" customFormat="1" ht="21.75" customHeight="1">
      <c r="A121" s="36"/>
      <c r="B121" s="37"/>
      <c r="C121" s="181" t="s">
        <v>534</v>
      </c>
      <c r="D121" s="181" t="s">
        <v>384</v>
      </c>
      <c r="E121" s="182" t="s">
        <v>3397</v>
      </c>
      <c r="F121" s="183" t="s">
        <v>3398</v>
      </c>
      <c r="G121" s="184" t="s">
        <v>1557</v>
      </c>
      <c r="H121" s="185">
        <v>1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454</v>
      </c>
      <c r="AT121" s="192" t="s">
        <v>384</v>
      </c>
      <c r="AU121" s="192" t="s">
        <v>398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454</v>
      </c>
      <c r="BM121" s="192" t="s">
        <v>3409</v>
      </c>
    </row>
    <row r="122" spans="1:65" s="2" customFormat="1" ht="24.2" customHeight="1">
      <c r="A122" s="36"/>
      <c r="B122" s="37"/>
      <c r="C122" s="181" t="s">
        <v>540</v>
      </c>
      <c r="D122" s="181" t="s">
        <v>384</v>
      </c>
      <c r="E122" s="182" t="s">
        <v>3410</v>
      </c>
      <c r="F122" s="183" t="s">
        <v>2965</v>
      </c>
      <c r="G122" s="184" t="s">
        <v>1911</v>
      </c>
      <c r="H122" s="185">
        <v>55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454</v>
      </c>
      <c r="AT122" s="192" t="s">
        <v>384</v>
      </c>
      <c r="AU122" s="192" t="s">
        <v>398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454</v>
      </c>
      <c r="BM122" s="192" t="s">
        <v>3411</v>
      </c>
    </row>
    <row r="123" spans="1:65" s="2" customFormat="1" ht="16.5" customHeight="1">
      <c r="A123" s="36"/>
      <c r="B123" s="37"/>
      <c r="C123" s="181" t="s">
        <v>549</v>
      </c>
      <c r="D123" s="181" t="s">
        <v>384</v>
      </c>
      <c r="E123" s="182" t="s">
        <v>3383</v>
      </c>
      <c r="F123" s="183" t="s">
        <v>1924</v>
      </c>
      <c r="G123" s="184" t="s">
        <v>607</v>
      </c>
      <c r="H123" s="185">
        <v>1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454</v>
      </c>
      <c r="AT123" s="192" t="s">
        <v>384</v>
      </c>
      <c r="AU123" s="192" t="s">
        <v>398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454</v>
      </c>
      <c r="BM123" s="192" t="s">
        <v>3412</v>
      </c>
    </row>
    <row r="124" spans="1:65" s="12" customFormat="1" ht="20.85" customHeight="1">
      <c r="B124" s="165"/>
      <c r="C124" s="166"/>
      <c r="D124" s="167" t="s">
        <v>75</v>
      </c>
      <c r="E124" s="179" t="s">
        <v>3413</v>
      </c>
      <c r="F124" s="179" t="s">
        <v>921</v>
      </c>
      <c r="G124" s="166"/>
      <c r="H124" s="166"/>
      <c r="I124" s="169"/>
      <c r="J124" s="180">
        <f>BK124</f>
        <v>0</v>
      </c>
      <c r="K124" s="166"/>
      <c r="L124" s="171"/>
      <c r="M124" s="172"/>
      <c r="N124" s="173"/>
      <c r="O124" s="173"/>
      <c r="P124" s="174">
        <f>SUM(P125:P130)</f>
        <v>0</v>
      </c>
      <c r="Q124" s="173"/>
      <c r="R124" s="174">
        <f>SUM(R125:R130)</f>
        <v>0</v>
      </c>
      <c r="S124" s="173"/>
      <c r="T124" s="175">
        <f>SUM(T125:T130)</f>
        <v>0</v>
      </c>
      <c r="AR124" s="176" t="s">
        <v>85</v>
      </c>
      <c r="AT124" s="177" t="s">
        <v>75</v>
      </c>
      <c r="AU124" s="177" t="s">
        <v>85</v>
      </c>
      <c r="AY124" s="176" t="s">
        <v>381</v>
      </c>
      <c r="BK124" s="178">
        <f>SUM(BK125:BK130)</f>
        <v>0</v>
      </c>
    </row>
    <row r="125" spans="1:65" s="2" customFormat="1" ht="16.5" customHeight="1">
      <c r="A125" s="36"/>
      <c r="B125" s="37"/>
      <c r="C125" s="181" t="s">
        <v>556</v>
      </c>
      <c r="D125" s="181" t="s">
        <v>384</v>
      </c>
      <c r="E125" s="182" t="s">
        <v>1932</v>
      </c>
      <c r="F125" s="183" t="s">
        <v>1933</v>
      </c>
      <c r="G125" s="184" t="s">
        <v>607</v>
      </c>
      <c r="H125" s="185">
        <v>1</v>
      </c>
      <c r="I125" s="186"/>
      <c r="J125" s="187">
        <f t="shared" ref="J125:J130" si="20">ROUND(I125*H125,2)</f>
        <v>0</v>
      </c>
      <c r="K125" s="183" t="s">
        <v>19</v>
      </c>
      <c r="L125" s="41"/>
      <c r="M125" s="188" t="s">
        <v>19</v>
      </c>
      <c r="N125" s="189" t="s">
        <v>47</v>
      </c>
      <c r="O125" s="66"/>
      <c r="P125" s="190">
        <f t="shared" ref="P125:P130" si="21">O125*H125</f>
        <v>0</v>
      </c>
      <c r="Q125" s="190">
        <v>0</v>
      </c>
      <c r="R125" s="190">
        <f t="shared" ref="R125:R130" si="22">Q125*H125</f>
        <v>0</v>
      </c>
      <c r="S125" s="190">
        <v>0</v>
      </c>
      <c r="T125" s="191">
        <f t="shared" ref="T125:T130" si="2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454</v>
      </c>
      <c r="AT125" s="192" t="s">
        <v>384</v>
      </c>
      <c r="AU125" s="192" t="s">
        <v>398</v>
      </c>
      <c r="AY125" s="19" t="s">
        <v>381</v>
      </c>
      <c r="BE125" s="193">
        <f t="shared" ref="BE125:BE130" si="24">IF(N125="základní",J125,0)</f>
        <v>0</v>
      </c>
      <c r="BF125" s="193">
        <f t="shared" ref="BF125:BF130" si="25">IF(N125="snížená",J125,0)</f>
        <v>0</v>
      </c>
      <c r="BG125" s="193">
        <f t="shared" ref="BG125:BG130" si="26">IF(N125="zákl. přenesená",J125,0)</f>
        <v>0</v>
      </c>
      <c r="BH125" s="193">
        <f t="shared" ref="BH125:BH130" si="27">IF(N125="sníž. přenesená",J125,0)</f>
        <v>0</v>
      </c>
      <c r="BI125" s="193">
        <f t="shared" ref="BI125:BI130" si="28">IF(N125="nulová",J125,0)</f>
        <v>0</v>
      </c>
      <c r="BJ125" s="19" t="s">
        <v>83</v>
      </c>
      <c r="BK125" s="193">
        <f t="shared" ref="BK125:BK130" si="29">ROUND(I125*H125,2)</f>
        <v>0</v>
      </c>
      <c r="BL125" s="19" t="s">
        <v>454</v>
      </c>
      <c r="BM125" s="192" t="s">
        <v>3414</v>
      </c>
    </row>
    <row r="126" spans="1:65" s="2" customFormat="1" ht="16.5" customHeight="1">
      <c r="A126" s="36"/>
      <c r="B126" s="37"/>
      <c r="C126" s="181" t="s">
        <v>561</v>
      </c>
      <c r="D126" s="181" t="s">
        <v>384</v>
      </c>
      <c r="E126" s="182" t="s">
        <v>1934</v>
      </c>
      <c r="F126" s="183" t="s">
        <v>1935</v>
      </c>
      <c r="G126" s="184" t="s">
        <v>607</v>
      </c>
      <c r="H126" s="185">
        <v>1</v>
      </c>
      <c r="I126" s="186"/>
      <c r="J126" s="187">
        <f t="shared" si="20"/>
        <v>0</v>
      </c>
      <c r="K126" s="183" t="s">
        <v>19</v>
      </c>
      <c r="L126" s="41"/>
      <c r="M126" s="188" t="s">
        <v>19</v>
      </c>
      <c r="N126" s="189" t="s">
        <v>47</v>
      </c>
      <c r="O126" s="66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454</v>
      </c>
      <c r="AT126" s="192" t="s">
        <v>384</v>
      </c>
      <c r="AU126" s="192" t="s">
        <v>398</v>
      </c>
      <c r="AY126" s="19" t="s">
        <v>381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19" t="s">
        <v>83</v>
      </c>
      <c r="BK126" s="193">
        <f t="shared" si="29"/>
        <v>0</v>
      </c>
      <c r="BL126" s="19" t="s">
        <v>454</v>
      </c>
      <c r="BM126" s="192" t="s">
        <v>3415</v>
      </c>
    </row>
    <row r="127" spans="1:65" s="2" customFormat="1" ht="16.5" customHeight="1">
      <c r="A127" s="36"/>
      <c r="B127" s="37"/>
      <c r="C127" s="181" t="s">
        <v>468</v>
      </c>
      <c r="D127" s="181" t="s">
        <v>384</v>
      </c>
      <c r="E127" s="182" t="s">
        <v>1936</v>
      </c>
      <c r="F127" s="183" t="s">
        <v>1937</v>
      </c>
      <c r="G127" s="184" t="s">
        <v>607</v>
      </c>
      <c r="H127" s="185">
        <v>1</v>
      </c>
      <c r="I127" s="186"/>
      <c r="J127" s="187">
        <f t="shared" si="20"/>
        <v>0</v>
      </c>
      <c r="K127" s="183" t="s">
        <v>19</v>
      </c>
      <c r="L127" s="41"/>
      <c r="M127" s="188" t="s">
        <v>19</v>
      </c>
      <c r="N127" s="189" t="s">
        <v>47</v>
      </c>
      <c r="O127" s="66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454</v>
      </c>
      <c r="AT127" s="192" t="s">
        <v>384</v>
      </c>
      <c r="AU127" s="192" t="s">
        <v>398</v>
      </c>
      <c r="AY127" s="19" t="s">
        <v>381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19" t="s">
        <v>83</v>
      </c>
      <c r="BK127" s="193">
        <f t="shared" si="29"/>
        <v>0</v>
      </c>
      <c r="BL127" s="19" t="s">
        <v>454</v>
      </c>
      <c r="BM127" s="192" t="s">
        <v>3416</v>
      </c>
    </row>
    <row r="128" spans="1:65" s="2" customFormat="1" ht="24.2" customHeight="1">
      <c r="A128" s="36"/>
      <c r="B128" s="37"/>
      <c r="C128" s="181" t="s">
        <v>571</v>
      </c>
      <c r="D128" s="181" t="s">
        <v>384</v>
      </c>
      <c r="E128" s="182" t="s">
        <v>1938</v>
      </c>
      <c r="F128" s="183" t="s">
        <v>1939</v>
      </c>
      <c r="G128" s="184" t="s">
        <v>607</v>
      </c>
      <c r="H128" s="185">
        <v>1</v>
      </c>
      <c r="I128" s="186"/>
      <c r="J128" s="187">
        <f t="shared" si="20"/>
        <v>0</v>
      </c>
      <c r="K128" s="183" t="s">
        <v>19</v>
      </c>
      <c r="L128" s="41"/>
      <c r="M128" s="188" t="s">
        <v>19</v>
      </c>
      <c r="N128" s="189" t="s">
        <v>47</v>
      </c>
      <c r="O128" s="66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398</v>
      </c>
      <c r="AY128" s="19" t="s">
        <v>381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19" t="s">
        <v>83</v>
      </c>
      <c r="BK128" s="193">
        <f t="shared" si="29"/>
        <v>0</v>
      </c>
      <c r="BL128" s="19" t="s">
        <v>454</v>
      </c>
      <c r="BM128" s="192" t="s">
        <v>3417</v>
      </c>
    </row>
    <row r="129" spans="1:65" s="2" customFormat="1" ht="16.5" customHeight="1">
      <c r="A129" s="36"/>
      <c r="B129" s="37"/>
      <c r="C129" s="181" t="s">
        <v>577</v>
      </c>
      <c r="D129" s="181" t="s">
        <v>384</v>
      </c>
      <c r="E129" s="182" t="s">
        <v>3418</v>
      </c>
      <c r="F129" s="183" t="s">
        <v>1941</v>
      </c>
      <c r="G129" s="184" t="s">
        <v>607</v>
      </c>
      <c r="H129" s="185">
        <v>1</v>
      </c>
      <c r="I129" s="186"/>
      <c r="J129" s="187">
        <f t="shared" si="20"/>
        <v>0</v>
      </c>
      <c r="K129" s="183" t="s">
        <v>19</v>
      </c>
      <c r="L129" s="41"/>
      <c r="M129" s="188" t="s">
        <v>19</v>
      </c>
      <c r="N129" s="189" t="s">
        <v>47</v>
      </c>
      <c r="O129" s="66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398</v>
      </c>
      <c r="AY129" s="19" t="s">
        <v>381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19" t="s">
        <v>83</v>
      </c>
      <c r="BK129" s="193">
        <f t="shared" si="29"/>
        <v>0</v>
      </c>
      <c r="BL129" s="19" t="s">
        <v>454</v>
      </c>
      <c r="BM129" s="192" t="s">
        <v>3419</v>
      </c>
    </row>
    <row r="130" spans="1:65" s="2" customFormat="1" ht="24.2" customHeight="1">
      <c r="A130" s="36"/>
      <c r="B130" s="37"/>
      <c r="C130" s="181" t="s">
        <v>582</v>
      </c>
      <c r="D130" s="181" t="s">
        <v>384</v>
      </c>
      <c r="E130" s="182" t="s">
        <v>1942</v>
      </c>
      <c r="F130" s="183" t="s">
        <v>1943</v>
      </c>
      <c r="G130" s="184" t="s">
        <v>607</v>
      </c>
      <c r="H130" s="185">
        <v>1</v>
      </c>
      <c r="I130" s="186"/>
      <c r="J130" s="187">
        <f t="shared" si="20"/>
        <v>0</v>
      </c>
      <c r="K130" s="183" t="s">
        <v>19</v>
      </c>
      <c r="L130" s="41"/>
      <c r="M130" s="248" t="s">
        <v>19</v>
      </c>
      <c r="N130" s="249" t="s">
        <v>47</v>
      </c>
      <c r="O130" s="250"/>
      <c r="P130" s="251">
        <f t="shared" si="21"/>
        <v>0</v>
      </c>
      <c r="Q130" s="251">
        <v>0</v>
      </c>
      <c r="R130" s="251">
        <f t="shared" si="22"/>
        <v>0</v>
      </c>
      <c r="S130" s="251">
        <v>0</v>
      </c>
      <c r="T130" s="252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398</v>
      </c>
      <c r="AY130" s="19" t="s">
        <v>381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9" t="s">
        <v>83</v>
      </c>
      <c r="BK130" s="193">
        <f t="shared" si="29"/>
        <v>0</v>
      </c>
      <c r="BL130" s="19" t="s">
        <v>454</v>
      </c>
      <c r="BM130" s="192" t="s">
        <v>3420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p54qJJz5PGJAV3kq9N07QgSEMp9GceapvYnv/WiIIQ1hU8iTJTEP4lK0yeo9/lS0fuonqA9Jy7DRnzAM3MZKAg==" saltValue="HBf0w+NRoE0nuGtimDN6HQ==" spinCount="100000" sheet="1" objects="1" scenarios="1" formatColumns="0" formatRows="0" autoFilter="0"/>
  <autoFilter ref="C89:K13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topLeftCell="A85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183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3421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ROUND((SUM(BE94:BE205)),  2)</f>
        <v>0</v>
      </c>
      <c r="G35" s="36"/>
      <c r="H35" s="36"/>
      <c r="I35" s="127">
        <v>0.21</v>
      </c>
      <c r="J35" s="126">
        <f>ROUND(((SUM(BE94:BE205))*I35),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ROUND((SUM(BF94:BF205)),  2)</f>
        <v>0</v>
      </c>
      <c r="G36" s="36"/>
      <c r="H36" s="36"/>
      <c r="I36" s="127">
        <v>0.15</v>
      </c>
      <c r="J36" s="126">
        <f>ROUND(((SUM(BF94:BF205))*I36),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ROUND((SUM(BG94:BG205)),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ROUND((SUM(BH94:BH205)),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ROUND((SUM(BI94:BI205)),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104.10 -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J119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J144</f>
        <v>0</v>
      </c>
      <c r="K66" s="144"/>
      <c r="L66" s="148"/>
    </row>
    <row r="67" spans="1:31" s="9" customFormat="1" ht="24.95" customHeight="1">
      <c r="B67" s="143"/>
      <c r="C67" s="144"/>
      <c r="D67" s="145" t="s">
        <v>1948</v>
      </c>
      <c r="E67" s="146"/>
      <c r="F67" s="146"/>
      <c r="G67" s="146"/>
      <c r="H67" s="146"/>
      <c r="I67" s="146"/>
      <c r="J67" s="147">
        <f>J155</f>
        <v>0</v>
      </c>
      <c r="K67" s="144"/>
      <c r="L67" s="148"/>
    </row>
    <row r="68" spans="1:31" s="9" customFormat="1" ht="24.95" customHeight="1">
      <c r="B68" s="143"/>
      <c r="C68" s="144"/>
      <c r="D68" s="145" t="s">
        <v>1949</v>
      </c>
      <c r="E68" s="146"/>
      <c r="F68" s="146"/>
      <c r="G68" s="146"/>
      <c r="H68" s="146"/>
      <c r="I68" s="146"/>
      <c r="J68" s="147">
        <f>J161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J183</f>
        <v>0</v>
      </c>
      <c r="K69" s="144"/>
      <c r="L69" s="148"/>
    </row>
    <row r="70" spans="1:31" s="9" customFormat="1" ht="24.95" customHeight="1">
      <c r="B70" s="143"/>
      <c r="C70" s="144"/>
      <c r="D70" s="145" t="s">
        <v>1755</v>
      </c>
      <c r="E70" s="146"/>
      <c r="F70" s="146"/>
      <c r="G70" s="146"/>
      <c r="H70" s="146"/>
      <c r="I70" s="146"/>
      <c r="J70" s="147">
        <f>J195</f>
        <v>0</v>
      </c>
      <c r="K70" s="144"/>
      <c r="L70" s="148"/>
    </row>
    <row r="71" spans="1:31" s="9" customFormat="1" ht="24.95" customHeight="1">
      <c r="B71" s="143"/>
      <c r="C71" s="144"/>
      <c r="D71" s="145" t="s">
        <v>1951</v>
      </c>
      <c r="E71" s="146"/>
      <c r="F71" s="146"/>
      <c r="G71" s="146"/>
      <c r="H71" s="146"/>
      <c r="I71" s="146"/>
      <c r="J71" s="147">
        <f>J198</f>
        <v>0</v>
      </c>
      <c r="K71" s="144"/>
      <c r="L71" s="148"/>
    </row>
    <row r="72" spans="1:31" s="9" customFormat="1" ht="24.95" customHeight="1">
      <c r="B72" s="143"/>
      <c r="C72" s="144"/>
      <c r="D72" s="145" t="s">
        <v>1952</v>
      </c>
      <c r="E72" s="146"/>
      <c r="F72" s="146"/>
      <c r="G72" s="146"/>
      <c r="H72" s="146"/>
      <c r="I72" s="146"/>
      <c r="J72" s="147">
        <f>J201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3002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9" t="str">
        <f>E11</f>
        <v>D 104.10 -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P95+P119+P144+P155+P161+P183+P195+P198+P201</f>
        <v>0</v>
      </c>
      <c r="Q94" s="74"/>
      <c r="R94" s="162">
        <f>R95+R119+R144+R155+R161+R183+R195+R198+R201</f>
        <v>0</v>
      </c>
      <c r="S94" s="74"/>
      <c r="T94" s="163">
        <f>T95+T119+T144+T155+T161+T183+T195+T198+T201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BK95+BK119+BK144+BK155+BK161+BK183+BK195+BK198+BK201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1895</v>
      </c>
      <c r="F95" s="168" t="s">
        <v>1953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SUM(P96:P118)</f>
        <v>0</v>
      </c>
      <c r="Q95" s="173"/>
      <c r="R95" s="174">
        <f>SUM(R96:R118)</f>
        <v>0</v>
      </c>
      <c r="S95" s="173"/>
      <c r="T95" s="175">
        <f>SUM(T96:T118)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SUM(BK96:BK118)</f>
        <v>0</v>
      </c>
    </row>
    <row r="96" spans="1:65" s="2" customFormat="1" ht="16.5" customHeight="1">
      <c r="A96" s="36"/>
      <c r="B96" s="37"/>
      <c r="C96" s="181" t="s">
        <v>83</v>
      </c>
      <c r="D96" s="181" t="s">
        <v>384</v>
      </c>
      <c r="E96" s="182" t="s">
        <v>1954</v>
      </c>
      <c r="F96" s="183" t="s">
        <v>1955</v>
      </c>
      <c r="G96" s="184" t="s">
        <v>607</v>
      </c>
      <c r="H96" s="185">
        <v>1</v>
      </c>
      <c r="I96" s="186"/>
      <c r="J96" s="187">
        <f t="shared" ref="J96:J118" si="0">ROUND(I96*H96,2)</f>
        <v>0</v>
      </c>
      <c r="K96" s="183" t="s">
        <v>1390</v>
      </c>
      <c r="L96" s="41"/>
      <c r="M96" s="188" t="s">
        <v>19</v>
      </c>
      <c r="N96" s="189" t="s">
        <v>47</v>
      </c>
      <c r="O96" s="66"/>
      <c r="P96" s="190">
        <f t="shared" ref="P96:P118" si="1">O96*H96</f>
        <v>0</v>
      </c>
      <c r="Q96" s="190">
        <v>0</v>
      </c>
      <c r="R96" s="190">
        <f t="shared" ref="R96:R118" si="2">Q96*H96</f>
        <v>0</v>
      </c>
      <c r="S96" s="190">
        <v>0</v>
      </c>
      <c r="T96" s="191">
        <f t="shared" ref="T96:T118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ref="BE96:BE118" si="4">IF(N96="základní",J96,0)</f>
        <v>0</v>
      </c>
      <c r="BF96" s="193">
        <f t="shared" ref="BF96:BF118" si="5">IF(N96="snížená",J96,0)</f>
        <v>0</v>
      </c>
      <c r="BG96" s="193">
        <f t="shared" ref="BG96:BG118" si="6">IF(N96="zákl. přenesená",J96,0)</f>
        <v>0</v>
      </c>
      <c r="BH96" s="193">
        <f t="shared" ref="BH96:BH118" si="7">IF(N96="sníž. přenesená",J96,0)</f>
        <v>0</v>
      </c>
      <c r="BI96" s="193">
        <f t="shared" ref="BI96:BI118" si="8">IF(N96="nulová",J96,0)</f>
        <v>0</v>
      </c>
      <c r="BJ96" s="19" t="s">
        <v>83</v>
      </c>
      <c r="BK96" s="193">
        <f t="shared" ref="BK96:BK118" si="9">ROUND(I96*H96,2)</f>
        <v>0</v>
      </c>
      <c r="BL96" s="19" t="s">
        <v>389</v>
      </c>
      <c r="BM96" s="192" t="s">
        <v>85</v>
      </c>
    </row>
    <row r="97" spans="1:65" s="2" customFormat="1" ht="16.5" customHeight="1">
      <c r="A97" s="36"/>
      <c r="B97" s="37"/>
      <c r="C97" s="181" t="s">
        <v>85</v>
      </c>
      <c r="D97" s="181" t="s">
        <v>384</v>
      </c>
      <c r="E97" s="182" t="s">
        <v>1957</v>
      </c>
      <c r="F97" s="183" t="s">
        <v>1958</v>
      </c>
      <c r="G97" s="184" t="s">
        <v>607</v>
      </c>
      <c r="H97" s="185">
        <v>1</v>
      </c>
      <c r="I97" s="186"/>
      <c r="J97" s="187">
        <f t="shared" si="0"/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389</v>
      </c>
    </row>
    <row r="98" spans="1:65" s="2" customFormat="1" ht="33" customHeight="1">
      <c r="A98" s="36"/>
      <c r="B98" s="37"/>
      <c r="C98" s="181" t="s">
        <v>398</v>
      </c>
      <c r="D98" s="181" t="s">
        <v>384</v>
      </c>
      <c r="E98" s="182" t="s">
        <v>1959</v>
      </c>
      <c r="F98" s="183" t="s">
        <v>1960</v>
      </c>
      <c r="G98" s="184" t="s">
        <v>422</v>
      </c>
      <c r="H98" s="185">
        <v>15</v>
      </c>
      <c r="I98" s="186"/>
      <c r="J98" s="187">
        <f t="shared" si="0"/>
        <v>0</v>
      </c>
      <c r="K98" s="183" t="s">
        <v>3221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1961</v>
      </c>
      <c r="F99" s="183" t="s">
        <v>1962</v>
      </c>
      <c r="G99" s="184" t="s">
        <v>422</v>
      </c>
      <c r="H99" s="185">
        <v>35</v>
      </c>
      <c r="I99" s="186"/>
      <c r="J99" s="187">
        <f t="shared" si="0"/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428</v>
      </c>
    </row>
    <row r="100" spans="1:65" s="2" customFormat="1" ht="55.5" customHeight="1">
      <c r="A100" s="36"/>
      <c r="B100" s="37"/>
      <c r="C100" s="181" t="s">
        <v>408</v>
      </c>
      <c r="D100" s="181" t="s">
        <v>384</v>
      </c>
      <c r="E100" s="182" t="s">
        <v>2685</v>
      </c>
      <c r="F100" s="183" t="s">
        <v>2686</v>
      </c>
      <c r="G100" s="184" t="s">
        <v>422</v>
      </c>
      <c r="H100" s="185">
        <v>35</v>
      </c>
      <c r="I100" s="186"/>
      <c r="J100" s="187">
        <f t="shared" si="0"/>
        <v>0</v>
      </c>
      <c r="K100" s="183" t="s">
        <v>3221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437</v>
      </c>
    </row>
    <row r="101" spans="1:65" s="2" customFormat="1" ht="24.2" customHeight="1">
      <c r="A101" s="36"/>
      <c r="B101" s="37"/>
      <c r="C101" s="181" t="s">
        <v>382</v>
      </c>
      <c r="D101" s="181" t="s">
        <v>384</v>
      </c>
      <c r="E101" s="182" t="s">
        <v>1965</v>
      </c>
      <c r="F101" s="183" t="s">
        <v>1966</v>
      </c>
      <c r="G101" s="184" t="s">
        <v>422</v>
      </c>
      <c r="H101" s="185">
        <v>70</v>
      </c>
      <c r="I101" s="186"/>
      <c r="J101" s="187">
        <f t="shared" si="0"/>
        <v>0</v>
      </c>
      <c r="K101" s="183" t="s">
        <v>1390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451</v>
      </c>
    </row>
    <row r="102" spans="1:65" s="2" customFormat="1" ht="24.2" customHeight="1">
      <c r="A102" s="36"/>
      <c r="B102" s="37"/>
      <c r="C102" s="181" t="s">
        <v>419</v>
      </c>
      <c r="D102" s="181" t="s">
        <v>384</v>
      </c>
      <c r="E102" s="182" t="s">
        <v>1968</v>
      </c>
      <c r="F102" s="183" t="s">
        <v>1969</v>
      </c>
      <c r="G102" s="184" t="s">
        <v>422</v>
      </c>
      <c r="H102" s="185">
        <v>60</v>
      </c>
      <c r="I102" s="186"/>
      <c r="J102" s="187">
        <f t="shared" si="0"/>
        <v>0</v>
      </c>
      <c r="K102" s="183" t="s">
        <v>3221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464</v>
      </c>
    </row>
    <row r="103" spans="1:65" s="2" customFormat="1" ht="24.2" customHeight="1">
      <c r="A103" s="36"/>
      <c r="B103" s="37"/>
      <c r="C103" s="181" t="s">
        <v>428</v>
      </c>
      <c r="D103" s="181" t="s">
        <v>384</v>
      </c>
      <c r="E103" s="182" t="s">
        <v>1972</v>
      </c>
      <c r="F103" s="183" t="s">
        <v>1973</v>
      </c>
      <c r="G103" s="184" t="s">
        <v>422</v>
      </c>
      <c r="H103" s="185">
        <v>490</v>
      </c>
      <c r="I103" s="186"/>
      <c r="J103" s="187">
        <f t="shared" si="0"/>
        <v>0</v>
      </c>
      <c r="K103" s="183" t="s">
        <v>3221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454</v>
      </c>
    </row>
    <row r="104" spans="1:65" s="2" customFormat="1" ht="24.2" customHeight="1">
      <c r="A104" s="36"/>
      <c r="B104" s="37"/>
      <c r="C104" s="181" t="s">
        <v>426</v>
      </c>
      <c r="D104" s="181" t="s">
        <v>384</v>
      </c>
      <c r="E104" s="182" t="s">
        <v>3422</v>
      </c>
      <c r="F104" s="183" t="s">
        <v>3423</v>
      </c>
      <c r="G104" s="184" t="s">
        <v>422</v>
      </c>
      <c r="H104" s="185">
        <v>115</v>
      </c>
      <c r="I104" s="186"/>
      <c r="J104" s="187">
        <f t="shared" si="0"/>
        <v>0</v>
      </c>
      <c r="K104" s="183" t="s">
        <v>3221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486</v>
      </c>
    </row>
    <row r="105" spans="1:65" s="2" customFormat="1" ht="24.2" customHeight="1">
      <c r="A105" s="36"/>
      <c r="B105" s="37"/>
      <c r="C105" s="181" t="s">
        <v>437</v>
      </c>
      <c r="D105" s="181" t="s">
        <v>384</v>
      </c>
      <c r="E105" s="182" t="s">
        <v>1974</v>
      </c>
      <c r="F105" s="183" t="s">
        <v>1975</v>
      </c>
      <c r="G105" s="184" t="s">
        <v>422</v>
      </c>
      <c r="H105" s="185">
        <v>90</v>
      </c>
      <c r="I105" s="186"/>
      <c r="J105" s="187">
        <f t="shared" si="0"/>
        <v>0</v>
      </c>
      <c r="K105" s="183" t="s">
        <v>3221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495</v>
      </c>
    </row>
    <row r="106" spans="1:65" s="2" customFormat="1" ht="24.2" customHeight="1">
      <c r="A106" s="36"/>
      <c r="B106" s="37"/>
      <c r="C106" s="181" t="s">
        <v>443</v>
      </c>
      <c r="D106" s="181" t="s">
        <v>384</v>
      </c>
      <c r="E106" s="182" t="s">
        <v>1978</v>
      </c>
      <c r="F106" s="183" t="s">
        <v>1979</v>
      </c>
      <c r="G106" s="184" t="s">
        <v>422</v>
      </c>
      <c r="H106" s="185">
        <v>860</v>
      </c>
      <c r="I106" s="186"/>
      <c r="J106" s="187">
        <f t="shared" si="0"/>
        <v>0</v>
      </c>
      <c r="K106" s="183" t="s">
        <v>3221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505</v>
      </c>
    </row>
    <row r="107" spans="1:65" s="2" customFormat="1" ht="24.2" customHeight="1">
      <c r="A107" s="36"/>
      <c r="B107" s="37"/>
      <c r="C107" s="181" t="s">
        <v>451</v>
      </c>
      <c r="D107" s="181" t="s">
        <v>384</v>
      </c>
      <c r="E107" s="182" t="s">
        <v>3424</v>
      </c>
      <c r="F107" s="183" t="s">
        <v>3425</v>
      </c>
      <c r="G107" s="184" t="s">
        <v>422</v>
      </c>
      <c r="H107" s="185">
        <v>15</v>
      </c>
      <c r="I107" s="186"/>
      <c r="J107" s="187">
        <f t="shared" si="0"/>
        <v>0</v>
      </c>
      <c r="K107" s="183" t="s">
        <v>3221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516</v>
      </c>
    </row>
    <row r="108" spans="1:65" s="2" customFormat="1" ht="24.2" customHeight="1">
      <c r="A108" s="36"/>
      <c r="B108" s="37"/>
      <c r="C108" s="181" t="s">
        <v>457</v>
      </c>
      <c r="D108" s="181" t="s">
        <v>384</v>
      </c>
      <c r="E108" s="182" t="s">
        <v>2969</v>
      </c>
      <c r="F108" s="183" t="s">
        <v>2970</v>
      </c>
      <c r="G108" s="184" t="s">
        <v>422</v>
      </c>
      <c r="H108" s="185">
        <v>105</v>
      </c>
      <c r="I108" s="186"/>
      <c r="J108" s="187">
        <f t="shared" si="0"/>
        <v>0</v>
      </c>
      <c r="K108" s="183" t="s">
        <v>3221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529</v>
      </c>
    </row>
    <row r="109" spans="1:65" s="2" customFormat="1" ht="33" customHeight="1">
      <c r="A109" s="36"/>
      <c r="B109" s="37"/>
      <c r="C109" s="181" t="s">
        <v>464</v>
      </c>
      <c r="D109" s="181" t="s">
        <v>384</v>
      </c>
      <c r="E109" s="182" t="s">
        <v>3426</v>
      </c>
      <c r="F109" s="183" t="s">
        <v>3427</v>
      </c>
      <c r="G109" s="184" t="s">
        <v>422</v>
      </c>
      <c r="H109" s="185">
        <v>175</v>
      </c>
      <c r="I109" s="186"/>
      <c r="J109" s="187">
        <f t="shared" si="0"/>
        <v>0</v>
      </c>
      <c r="K109" s="183" t="s">
        <v>3221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540</v>
      </c>
    </row>
    <row r="110" spans="1:65" s="2" customFormat="1" ht="24.2" customHeight="1">
      <c r="A110" s="36"/>
      <c r="B110" s="37"/>
      <c r="C110" s="181" t="s">
        <v>8</v>
      </c>
      <c r="D110" s="181" t="s">
        <v>384</v>
      </c>
      <c r="E110" s="182" t="s">
        <v>1986</v>
      </c>
      <c r="F110" s="183" t="s">
        <v>1987</v>
      </c>
      <c r="G110" s="184" t="s">
        <v>431</v>
      </c>
      <c r="H110" s="185">
        <v>10</v>
      </c>
      <c r="I110" s="186"/>
      <c r="J110" s="187">
        <f t="shared" si="0"/>
        <v>0</v>
      </c>
      <c r="K110" s="183" t="s">
        <v>1390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556</v>
      </c>
    </row>
    <row r="111" spans="1:65" s="2" customFormat="1" ht="24.2" customHeight="1">
      <c r="A111" s="36"/>
      <c r="B111" s="37"/>
      <c r="C111" s="181" t="s">
        <v>454</v>
      </c>
      <c r="D111" s="181" t="s">
        <v>384</v>
      </c>
      <c r="E111" s="182" t="s">
        <v>3428</v>
      </c>
      <c r="F111" s="183" t="s">
        <v>3429</v>
      </c>
      <c r="G111" s="184" t="s">
        <v>422</v>
      </c>
      <c r="H111" s="185">
        <v>450</v>
      </c>
      <c r="I111" s="186"/>
      <c r="J111" s="187">
        <f t="shared" si="0"/>
        <v>0</v>
      </c>
      <c r="K111" s="183" t="s">
        <v>1390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468</v>
      </c>
    </row>
    <row r="112" spans="1:65" s="2" customFormat="1" ht="24.2" customHeight="1">
      <c r="A112" s="36"/>
      <c r="B112" s="37"/>
      <c r="C112" s="181" t="s">
        <v>481</v>
      </c>
      <c r="D112" s="181" t="s">
        <v>384</v>
      </c>
      <c r="E112" s="182" t="s">
        <v>1990</v>
      </c>
      <c r="F112" s="183" t="s">
        <v>1991</v>
      </c>
      <c r="G112" s="184" t="s">
        <v>422</v>
      </c>
      <c r="H112" s="185">
        <v>120</v>
      </c>
      <c r="I112" s="186"/>
      <c r="J112" s="187">
        <f t="shared" si="0"/>
        <v>0</v>
      </c>
      <c r="K112" s="183" t="s">
        <v>3221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577</v>
      </c>
    </row>
    <row r="113" spans="1:65" s="2" customFormat="1" ht="24.2" customHeight="1">
      <c r="A113" s="36"/>
      <c r="B113" s="37"/>
      <c r="C113" s="181" t="s">
        <v>486</v>
      </c>
      <c r="D113" s="181" t="s">
        <v>384</v>
      </c>
      <c r="E113" s="182" t="s">
        <v>1992</v>
      </c>
      <c r="F113" s="183" t="s">
        <v>1993</v>
      </c>
      <c r="G113" s="184" t="s">
        <v>422</v>
      </c>
      <c r="H113" s="185">
        <v>80</v>
      </c>
      <c r="I113" s="186"/>
      <c r="J113" s="187">
        <f t="shared" si="0"/>
        <v>0</v>
      </c>
      <c r="K113" s="183" t="s">
        <v>3221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587</v>
      </c>
    </row>
    <row r="114" spans="1:65" s="2" customFormat="1" ht="24.2" customHeight="1">
      <c r="A114" s="36"/>
      <c r="B114" s="37"/>
      <c r="C114" s="181" t="s">
        <v>490</v>
      </c>
      <c r="D114" s="181" t="s">
        <v>384</v>
      </c>
      <c r="E114" s="182" t="s">
        <v>1994</v>
      </c>
      <c r="F114" s="183" t="s">
        <v>3430</v>
      </c>
      <c r="G114" s="184" t="s">
        <v>431</v>
      </c>
      <c r="H114" s="185">
        <v>1</v>
      </c>
      <c r="I114" s="186"/>
      <c r="J114" s="187">
        <f t="shared" si="0"/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598</v>
      </c>
    </row>
    <row r="115" spans="1:65" s="2" customFormat="1" ht="24.2" customHeight="1">
      <c r="A115" s="36"/>
      <c r="B115" s="37"/>
      <c r="C115" s="181" t="s">
        <v>495</v>
      </c>
      <c r="D115" s="181" t="s">
        <v>384</v>
      </c>
      <c r="E115" s="182" t="s">
        <v>1996</v>
      </c>
      <c r="F115" s="183" t="s">
        <v>1997</v>
      </c>
      <c r="G115" s="184" t="s">
        <v>431</v>
      </c>
      <c r="H115" s="185">
        <v>2</v>
      </c>
      <c r="I115" s="186"/>
      <c r="J115" s="187">
        <f t="shared" si="0"/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609</v>
      </c>
    </row>
    <row r="116" spans="1:65" s="2" customFormat="1" ht="16.5" customHeight="1">
      <c r="A116" s="36"/>
      <c r="B116" s="37"/>
      <c r="C116" s="181" t="s">
        <v>7</v>
      </c>
      <c r="D116" s="181" t="s">
        <v>384</v>
      </c>
      <c r="E116" s="182" t="s">
        <v>2000</v>
      </c>
      <c r="F116" s="183" t="s">
        <v>2001</v>
      </c>
      <c r="G116" s="184" t="s">
        <v>431</v>
      </c>
      <c r="H116" s="185">
        <v>2</v>
      </c>
      <c r="I116" s="186"/>
      <c r="J116" s="187">
        <f t="shared" si="0"/>
        <v>0</v>
      </c>
      <c r="K116" s="183" t="s">
        <v>1390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615</v>
      </c>
    </row>
    <row r="117" spans="1:65" s="2" customFormat="1" ht="16.5" customHeight="1">
      <c r="A117" s="36"/>
      <c r="B117" s="37"/>
      <c r="C117" s="181" t="s">
        <v>505</v>
      </c>
      <c r="D117" s="181" t="s">
        <v>384</v>
      </c>
      <c r="E117" s="182" t="s">
        <v>3431</v>
      </c>
      <c r="F117" s="183" t="s">
        <v>3432</v>
      </c>
      <c r="G117" s="184" t="s">
        <v>431</v>
      </c>
      <c r="H117" s="185">
        <v>1</v>
      </c>
      <c r="I117" s="186"/>
      <c r="J117" s="187">
        <f t="shared" si="0"/>
        <v>0</v>
      </c>
      <c r="K117" s="183" t="s">
        <v>1390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622</v>
      </c>
    </row>
    <row r="118" spans="1:65" s="2" customFormat="1" ht="16.5" customHeight="1">
      <c r="A118" s="36"/>
      <c r="B118" s="37"/>
      <c r="C118" s="181" t="s">
        <v>510</v>
      </c>
      <c r="D118" s="181" t="s">
        <v>384</v>
      </c>
      <c r="E118" s="182" t="s">
        <v>2002</v>
      </c>
      <c r="F118" s="183" t="s">
        <v>2003</v>
      </c>
      <c r="G118" s="184" t="s">
        <v>431</v>
      </c>
      <c r="H118" s="185">
        <v>1</v>
      </c>
      <c r="I118" s="186"/>
      <c r="J118" s="187">
        <f t="shared" si="0"/>
        <v>0</v>
      </c>
      <c r="K118" s="183" t="s">
        <v>1390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628</v>
      </c>
    </row>
    <row r="119" spans="1:65" s="12" customFormat="1" ht="25.9" customHeight="1">
      <c r="B119" s="165"/>
      <c r="C119" s="166"/>
      <c r="D119" s="167" t="s">
        <v>75</v>
      </c>
      <c r="E119" s="168" t="s">
        <v>1925</v>
      </c>
      <c r="F119" s="168" t="s">
        <v>2006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SUM(P120:P143)</f>
        <v>0</v>
      </c>
      <c r="Q119" s="173"/>
      <c r="R119" s="174">
        <f>SUM(R120:R143)</f>
        <v>0</v>
      </c>
      <c r="S119" s="173"/>
      <c r="T119" s="175">
        <f>SUM(T120:T143)</f>
        <v>0</v>
      </c>
      <c r="AR119" s="176" t="s">
        <v>83</v>
      </c>
      <c r="AT119" s="177" t="s">
        <v>75</v>
      </c>
      <c r="AU119" s="177" t="s">
        <v>76</v>
      </c>
      <c r="AY119" s="176" t="s">
        <v>381</v>
      </c>
      <c r="BK119" s="178">
        <f>SUM(BK120:BK143)</f>
        <v>0</v>
      </c>
    </row>
    <row r="120" spans="1:65" s="2" customFormat="1" ht="24.2" customHeight="1">
      <c r="A120" s="36"/>
      <c r="B120" s="37"/>
      <c r="C120" s="181" t="s">
        <v>516</v>
      </c>
      <c r="D120" s="181" t="s">
        <v>384</v>
      </c>
      <c r="E120" s="182" t="s">
        <v>2007</v>
      </c>
      <c r="F120" s="183" t="s">
        <v>2008</v>
      </c>
      <c r="G120" s="184" t="s">
        <v>422</v>
      </c>
      <c r="H120" s="185">
        <v>410</v>
      </c>
      <c r="I120" s="186"/>
      <c r="J120" s="187">
        <f t="shared" ref="J120:J129" si="10">ROUND(I120*H120,2)</f>
        <v>0</v>
      </c>
      <c r="K120" s="183" t="s">
        <v>3221</v>
      </c>
      <c r="L120" s="41"/>
      <c r="M120" s="188" t="s">
        <v>19</v>
      </c>
      <c r="N120" s="189" t="s">
        <v>47</v>
      </c>
      <c r="O120" s="66"/>
      <c r="P120" s="190">
        <f t="shared" ref="P120:P129" si="11">O120*H120</f>
        <v>0</v>
      </c>
      <c r="Q120" s="190">
        <v>0</v>
      </c>
      <c r="R120" s="190">
        <f t="shared" ref="R120:R129" si="12">Q120*H120</f>
        <v>0</v>
      </c>
      <c r="S120" s="190">
        <v>0</v>
      </c>
      <c r="T120" s="191">
        <f t="shared" ref="T120:T129" si="13"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ref="BE120:BE129" si="14">IF(N120="základní",J120,0)</f>
        <v>0</v>
      </c>
      <c r="BF120" s="193">
        <f t="shared" ref="BF120:BF129" si="15">IF(N120="snížená",J120,0)</f>
        <v>0</v>
      </c>
      <c r="BG120" s="193">
        <f t="shared" ref="BG120:BG129" si="16">IF(N120="zákl. přenesená",J120,0)</f>
        <v>0</v>
      </c>
      <c r="BH120" s="193">
        <f t="shared" ref="BH120:BH129" si="17">IF(N120="sníž. přenesená",J120,0)</f>
        <v>0</v>
      </c>
      <c r="BI120" s="193">
        <f t="shared" ref="BI120:BI129" si="18">IF(N120="nulová",J120,0)</f>
        <v>0</v>
      </c>
      <c r="BJ120" s="19" t="s">
        <v>83</v>
      </c>
      <c r="BK120" s="193">
        <f t="shared" ref="BK120:BK129" si="19">ROUND(I120*H120,2)</f>
        <v>0</v>
      </c>
      <c r="BL120" s="19" t="s">
        <v>389</v>
      </c>
      <c r="BM120" s="192" t="s">
        <v>634</v>
      </c>
    </row>
    <row r="121" spans="1:65" s="2" customFormat="1" ht="78" customHeight="1">
      <c r="A121" s="36"/>
      <c r="B121" s="37"/>
      <c r="C121" s="181" t="s">
        <v>523</v>
      </c>
      <c r="D121" s="181" t="s">
        <v>384</v>
      </c>
      <c r="E121" s="182" t="s">
        <v>2009</v>
      </c>
      <c r="F121" s="183" t="s">
        <v>2010</v>
      </c>
      <c r="G121" s="184" t="s">
        <v>422</v>
      </c>
      <c r="H121" s="185">
        <v>410</v>
      </c>
      <c r="I121" s="186"/>
      <c r="J121" s="187">
        <f t="shared" si="10"/>
        <v>0</v>
      </c>
      <c r="K121" s="183" t="s">
        <v>3221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640</v>
      </c>
    </row>
    <row r="122" spans="1:65" s="2" customFormat="1" ht="24.2" customHeight="1">
      <c r="A122" s="36"/>
      <c r="B122" s="37"/>
      <c r="C122" s="181" t="s">
        <v>529</v>
      </c>
      <c r="D122" s="181" t="s">
        <v>384</v>
      </c>
      <c r="E122" s="182" t="s">
        <v>2011</v>
      </c>
      <c r="F122" s="183" t="s">
        <v>2012</v>
      </c>
      <c r="G122" s="184" t="s">
        <v>422</v>
      </c>
      <c r="H122" s="185">
        <v>270</v>
      </c>
      <c r="I122" s="186"/>
      <c r="J122" s="187">
        <f t="shared" si="10"/>
        <v>0</v>
      </c>
      <c r="K122" s="183" t="s">
        <v>3221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647</v>
      </c>
    </row>
    <row r="123" spans="1:65" s="2" customFormat="1" ht="78" customHeight="1">
      <c r="A123" s="36"/>
      <c r="B123" s="37"/>
      <c r="C123" s="181" t="s">
        <v>534</v>
      </c>
      <c r="D123" s="181" t="s">
        <v>384</v>
      </c>
      <c r="E123" s="182" t="s">
        <v>2013</v>
      </c>
      <c r="F123" s="183" t="s">
        <v>2014</v>
      </c>
      <c r="G123" s="184" t="s">
        <v>422</v>
      </c>
      <c r="H123" s="185">
        <v>270</v>
      </c>
      <c r="I123" s="186"/>
      <c r="J123" s="187">
        <f t="shared" si="10"/>
        <v>0</v>
      </c>
      <c r="K123" s="183" t="s">
        <v>3221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653</v>
      </c>
    </row>
    <row r="124" spans="1:65" s="2" customFormat="1" ht="24.2" customHeight="1">
      <c r="A124" s="36"/>
      <c r="B124" s="37"/>
      <c r="C124" s="181" t="s">
        <v>540</v>
      </c>
      <c r="D124" s="181" t="s">
        <v>384</v>
      </c>
      <c r="E124" s="182" t="s">
        <v>2015</v>
      </c>
      <c r="F124" s="183" t="s">
        <v>2016</v>
      </c>
      <c r="G124" s="184" t="s">
        <v>422</v>
      </c>
      <c r="H124" s="185">
        <v>650</v>
      </c>
      <c r="I124" s="186"/>
      <c r="J124" s="187">
        <f t="shared" si="10"/>
        <v>0</v>
      </c>
      <c r="K124" s="183" t="s">
        <v>3221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659</v>
      </c>
    </row>
    <row r="125" spans="1:65" s="2" customFormat="1" ht="24.2" customHeight="1">
      <c r="A125" s="36"/>
      <c r="B125" s="37"/>
      <c r="C125" s="181" t="s">
        <v>549</v>
      </c>
      <c r="D125" s="181" t="s">
        <v>384</v>
      </c>
      <c r="E125" s="182" t="s">
        <v>2017</v>
      </c>
      <c r="F125" s="183" t="s">
        <v>2018</v>
      </c>
      <c r="G125" s="184" t="s">
        <v>422</v>
      </c>
      <c r="H125" s="185">
        <v>650</v>
      </c>
      <c r="I125" s="186"/>
      <c r="J125" s="187">
        <f t="shared" si="10"/>
        <v>0</v>
      </c>
      <c r="K125" s="183" t="s">
        <v>1390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667</v>
      </c>
    </row>
    <row r="126" spans="1:65" s="2" customFormat="1" ht="16.5" customHeight="1">
      <c r="A126" s="36"/>
      <c r="B126" s="37"/>
      <c r="C126" s="181" t="s">
        <v>556</v>
      </c>
      <c r="D126" s="181" t="s">
        <v>384</v>
      </c>
      <c r="E126" s="182" t="s">
        <v>3433</v>
      </c>
      <c r="F126" s="183" t="s">
        <v>3434</v>
      </c>
      <c r="G126" s="184" t="s">
        <v>422</v>
      </c>
      <c r="H126" s="185">
        <v>60</v>
      </c>
      <c r="I126" s="186"/>
      <c r="J126" s="187">
        <f t="shared" si="10"/>
        <v>0</v>
      </c>
      <c r="K126" s="183" t="s">
        <v>1390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674</v>
      </c>
    </row>
    <row r="127" spans="1:65" s="2" customFormat="1" ht="78" customHeight="1">
      <c r="A127" s="36"/>
      <c r="B127" s="37"/>
      <c r="C127" s="181" t="s">
        <v>561</v>
      </c>
      <c r="D127" s="181" t="s">
        <v>384</v>
      </c>
      <c r="E127" s="182" t="s">
        <v>3435</v>
      </c>
      <c r="F127" s="183" t="s">
        <v>3436</v>
      </c>
      <c r="G127" s="184" t="s">
        <v>422</v>
      </c>
      <c r="H127" s="185">
        <v>60</v>
      </c>
      <c r="I127" s="186"/>
      <c r="J127" s="187">
        <f t="shared" si="10"/>
        <v>0</v>
      </c>
      <c r="K127" s="183" t="s">
        <v>3221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682</v>
      </c>
    </row>
    <row r="128" spans="1:65" s="2" customFormat="1" ht="16.5" customHeight="1">
      <c r="A128" s="36"/>
      <c r="B128" s="37"/>
      <c r="C128" s="181" t="s">
        <v>468</v>
      </c>
      <c r="D128" s="181" t="s">
        <v>384</v>
      </c>
      <c r="E128" s="182" t="s">
        <v>2019</v>
      </c>
      <c r="F128" s="183" t="s">
        <v>2020</v>
      </c>
      <c r="G128" s="184" t="s">
        <v>607</v>
      </c>
      <c r="H128" s="185">
        <v>1</v>
      </c>
      <c r="I128" s="186"/>
      <c r="J128" s="187">
        <f t="shared" si="10"/>
        <v>0</v>
      </c>
      <c r="K128" s="183" t="s">
        <v>1390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690</v>
      </c>
    </row>
    <row r="129" spans="1:65" s="2" customFormat="1" ht="16.5" customHeight="1">
      <c r="A129" s="36"/>
      <c r="B129" s="37"/>
      <c r="C129" s="181" t="s">
        <v>571</v>
      </c>
      <c r="D129" s="181" t="s">
        <v>384</v>
      </c>
      <c r="E129" s="182" t="s">
        <v>2021</v>
      </c>
      <c r="F129" s="183" t="s">
        <v>2022</v>
      </c>
      <c r="G129" s="184" t="s">
        <v>431</v>
      </c>
      <c r="H129" s="185">
        <v>2770</v>
      </c>
      <c r="I129" s="186"/>
      <c r="J129" s="187">
        <f t="shared" si="10"/>
        <v>0</v>
      </c>
      <c r="K129" s="183" t="s">
        <v>1390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701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3437</v>
      </c>
      <c r="G130" s="206"/>
      <c r="H130" s="209">
        <v>2770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2770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83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2" customFormat="1" ht="16.5" customHeight="1">
      <c r="A132" s="36"/>
      <c r="B132" s="37"/>
      <c r="C132" s="181" t="s">
        <v>577</v>
      </c>
      <c r="D132" s="181" t="s">
        <v>384</v>
      </c>
      <c r="E132" s="182" t="s">
        <v>2024</v>
      </c>
      <c r="F132" s="183" t="s">
        <v>2025</v>
      </c>
      <c r="G132" s="184" t="s">
        <v>431</v>
      </c>
      <c r="H132" s="185">
        <v>670</v>
      </c>
      <c r="I132" s="186"/>
      <c r="J132" s="187">
        <f t="shared" ref="J132:J143" si="20">ROUND(I132*H132,2)</f>
        <v>0</v>
      </c>
      <c r="K132" s="183" t="s">
        <v>1390</v>
      </c>
      <c r="L132" s="41"/>
      <c r="M132" s="188" t="s">
        <v>19</v>
      </c>
      <c r="N132" s="189" t="s">
        <v>47</v>
      </c>
      <c r="O132" s="66"/>
      <c r="P132" s="190">
        <f t="shared" ref="P132:P143" si="21">O132*H132</f>
        <v>0</v>
      </c>
      <c r="Q132" s="190">
        <v>0</v>
      </c>
      <c r="R132" s="190">
        <f t="shared" ref="R132:R143" si="22">Q132*H132</f>
        <v>0</v>
      </c>
      <c r="S132" s="190">
        <v>0</v>
      </c>
      <c r="T132" s="191">
        <f t="shared" ref="T132:T143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ref="BE132:BE143" si="24">IF(N132="základní",J132,0)</f>
        <v>0</v>
      </c>
      <c r="BF132" s="193">
        <f t="shared" ref="BF132:BF143" si="25">IF(N132="snížená",J132,0)</f>
        <v>0</v>
      </c>
      <c r="BG132" s="193">
        <f t="shared" ref="BG132:BG143" si="26">IF(N132="zákl. přenesená",J132,0)</f>
        <v>0</v>
      </c>
      <c r="BH132" s="193">
        <f t="shared" ref="BH132:BH143" si="27">IF(N132="sníž. přenesená",J132,0)</f>
        <v>0</v>
      </c>
      <c r="BI132" s="193">
        <f t="shared" ref="BI132:BI143" si="28">IF(N132="nulová",J132,0)</f>
        <v>0</v>
      </c>
      <c r="BJ132" s="19" t="s">
        <v>83</v>
      </c>
      <c r="BK132" s="193">
        <f t="shared" ref="BK132:BK143" si="29">ROUND(I132*H132,2)</f>
        <v>0</v>
      </c>
      <c r="BL132" s="19" t="s">
        <v>389</v>
      </c>
      <c r="BM132" s="192" t="s">
        <v>710</v>
      </c>
    </row>
    <row r="133" spans="1:65" s="2" customFormat="1" ht="24.2" customHeight="1">
      <c r="A133" s="36"/>
      <c r="B133" s="37"/>
      <c r="C133" s="181" t="s">
        <v>582</v>
      </c>
      <c r="D133" s="181" t="s">
        <v>384</v>
      </c>
      <c r="E133" s="182" t="s">
        <v>2026</v>
      </c>
      <c r="F133" s="183" t="s">
        <v>2027</v>
      </c>
      <c r="G133" s="184" t="s">
        <v>431</v>
      </c>
      <c r="H133" s="185">
        <v>2100</v>
      </c>
      <c r="I133" s="186"/>
      <c r="J133" s="187">
        <f t="shared" si="20"/>
        <v>0</v>
      </c>
      <c r="K133" s="183" t="s">
        <v>1390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722</v>
      </c>
    </row>
    <row r="134" spans="1:65" s="2" customFormat="1" ht="16.5" customHeight="1">
      <c r="A134" s="36"/>
      <c r="B134" s="37"/>
      <c r="C134" s="181" t="s">
        <v>587</v>
      </c>
      <c r="D134" s="181" t="s">
        <v>384</v>
      </c>
      <c r="E134" s="182" t="s">
        <v>2028</v>
      </c>
      <c r="F134" s="183" t="s">
        <v>2029</v>
      </c>
      <c r="G134" s="184" t="s">
        <v>2030</v>
      </c>
      <c r="H134" s="185">
        <v>8</v>
      </c>
      <c r="I134" s="186"/>
      <c r="J134" s="187">
        <f t="shared" si="20"/>
        <v>0</v>
      </c>
      <c r="K134" s="183" t="s">
        <v>3221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730</v>
      </c>
    </row>
    <row r="135" spans="1:65" s="2" customFormat="1" ht="16.5" customHeight="1">
      <c r="A135" s="36"/>
      <c r="B135" s="37"/>
      <c r="C135" s="181" t="s">
        <v>593</v>
      </c>
      <c r="D135" s="181" t="s">
        <v>384</v>
      </c>
      <c r="E135" s="182" t="s">
        <v>2031</v>
      </c>
      <c r="F135" s="183" t="s">
        <v>2032</v>
      </c>
      <c r="G135" s="184" t="s">
        <v>607</v>
      </c>
      <c r="H135" s="185">
        <v>1</v>
      </c>
      <c r="I135" s="186"/>
      <c r="J135" s="187">
        <f t="shared" si="20"/>
        <v>0</v>
      </c>
      <c r="K135" s="183" t="s">
        <v>1390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740</v>
      </c>
    </row>
    <row r="136" spans="1:65" s="2" customFormat="1" ht="16.5" customHeight="1">
      <c r="A136" s="36"/>
      <c r="B136" s="37"/>
      <c r="C136" s="181" t="s">
        <v>598</v>
      </c>
      <c r="D136" s="181" t="s">
        <v>384</v>
      </c>
      <c r="E136" s="182" t="s">
        <v>2033</v>
      </c>
      <c r="F136" s="183" t="s">
        <v>2034</v>
      </c>
      <c r="G136" s="184" t="s">
        <v>607</v>
      </c>
      <c r="H136" s="185">
        <v>1</v>
      </c>
      <c r="I136" s="186"/>
      <c r="J136" s="187">
        <f t="shared" si="20"/>
        <v>0</v>
      </c>
      <c r="K136" s="183" t="s">
        <v>1390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751</v>
      </c>
    </row>
    <row r="137" spans="1:65" s="2" customFormat="1" ht="24.2" customHeight="1">
      <c r="A137" s="36"/>
      <c r="B137" s="37"/>
      <c r="C137" s="181" t="s">
        <v>604</v>
      </c>
      <c r="D137" s="181" t="s">
        <v>384</v>
      </c>
      <c r="E137" s="182" t="s">
        <v>2035</v>
      </c>
      <c r="F137" s="183" t="s">
        <v>2036</v>
      </c>
      <c r="G137" s="184" t="s">
        <v>431</v>
      </c>
      <c r="H137" s="185">
        <v>150</v>
      </c>
      <c r="I137" s="186"/>
      <c r="J137" s="187">
        <f t="shared" si="20"/>
        <v>0</v>
      </c>
      <c r="K137" s="183" t="s">
        <v>3221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762</v>
      </c>
    </row>
    <row r="138" spans="1:65" s="2" customFormat="1" ht="55.5" customHeight="1">
      <c r="A138" s="36"/>
      <c r="B138" s="37"/>
      <c r="C138" s="181" t="s">
        <v>609</v>
      </c>
      <c r="D138" s="181" t="s">
        <v>384</v>
      </c>
      <c r="E138" s="182" t="s">
        <v>2037</v>
      </c>
      <c r="F138" s="183" t="s">
        <v>2038</v>
      </c>
      <c r="G138" s="184" t="s">
        <v>431</v>
      </c>
      <c r="H138" s="185">
        <v>150</v>
      </c>
      <c r="I138" s="186"/>
      <c r="J138" s="187">
        <f t="shared" si="20"/>
        <v>0</v>
      </c>
      <c r="K138" s="183" t="s">
        <v>3221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773</v>
      </c>
    </row>
    <row r="139" spans="1:65" s="2" customFormat="1" ht="24.2" customHeight="1">
      <c r="A139" s="36"/>
      <c r="B139" s="37"/>
      <c r="C139" s="181" t="s">
        <v>612</v>
      </c>
      <c r="D139" s="181" t="s">
        <v>384</v>
      </c>
      <c r="E139" s="182" t="s">
        <v>2039</v>
      </c>
      <c r="F139" s="183" t="s">
        <v>2040</v>
      </c>
      <c r="G139" s="184" t="s">
        <v>431</v>
      </c>
      <c r="H139" s="185">
        <v>37</v>
      </c>
      <c r="I139" s="186"/>
      <c r="J139" s="187">
        <f t="shared" si="20"/>
        <v>0</v>
      </c>
      <c r="K139" s="183" t="s">
        <v>3221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786</v>
      </c>
    </row>
    <row r="140" spans="1:65" s="2" customFormat="1" ht="62.65" customHeight="1">
      <c r="A140" s="36"/>
      <c r="B140" s="37"/>
      <c r="C140" s="181" t="s">
        <v>615</v>
      </c>
      <c r="D140" s="181" t="s">
        <v>384</v>
      </c>
      <c r="E140" s="182" t="s">
        <v>2041</v>
      </c>
      <c r="F140" s="183" t="s">
        <v>2042</v>
      </c>
      <c r="G140" s="184" t="s">
        <v>431</v>
      </c>
      <c r="H140" s="185">
        <v>37</v>
      </c>
      <c r="I140" s="186"/>
      <c r="J140" s="187">
        <f t="shared" si="20"/>
        <v>0</v>
      </c>
      <c r="K140" s="183" t="s">
        <v>3221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797</v>
      </c>
    </row>
    <row r="141" spans="1:65" s="2" customFormat="1" ht="16.5" customHeight="1">
      <c r="A141" s="36"/>
      <c r="B141" s="37"/>
      <c r="C141" s="181" t="s">
        <v>619</v>
      </c>
      <c r="D141" s="181" t="s">
        <v>384</v>
      </c>
      <c r="E141" s="182" t="s">
        <v>2043</v>
      </c>
      <c r="F141" s="183" t="s">
        <v>2044</v>
      </c>
      <c r="G141" s="184" t="s">
        <v>431</v>
      </c>
      <c r="H141" s="185">
        <v>40</v>
      </c>
      <c r="I141" s="186"/>
      <c r="J141" s="187">
        <f t="shared" si="20"/>
        <v>0</v>
      </c>
      <c r="K141" s="183" t="s">
        <v>1390</v>
      </c>
      <c r="L141" s="41"/>
      <c r="M141" s="188" t="s">
        <v>19</v>
      </c>
      <c r="N141" s="189" t="s">
        <v>47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83</v>
      </c>
      <c r="BK141" s="193">
        <f t="shared" si="29"/>
        <v>0</v>
      </c>
      <c r="BL141" s="19" t="s">
        <v>389</v>
      </c>
      <c r="BM141" s="192" t="s">
        <v>808</v>
      </c>
    </row>
    <row r="142" spans="1:65" s="2" customFormat="1" ht="78" customHeight="1">
      <c r="A142" s="36"/>
      <c r="B142" s="37"/>
      <c r="C142" s="181" t="s">
        <v>622</v>
      </c>
      <c r="D142" s="181" t="s">
        <v>384</v>
      </c>
      <c r="E142" s="182" t="s">
        <v>2045</v>
      </c>
      <c r="F142" s="183" t="s">
        <v>2046</v>
      </c>
      <c r="G142" s="184" t="s">
        <v>431</v>
      </c>
      <c r="H142" s="185">
        <v>40</v>
      </c>
      <c r="I142" s="186"/>
      <c r="J142" s="187">
        <f t="shared" si="20"/>
        <v>0</v>
      </c>
      <c r="K142" s="183" t="s">
        <v>3221</v>
      </c>
      <c r="L142" s="41"/>
      <c r="M142" s="188" t="s">
        <v>19</v>
      </c>
      <c r="N142" s="189" t="s">
        <v>47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83</v>
      </c>
      <c r="BK142" s="193">
        <f t="shared" si="29"/>
        <v>0</v>
      </c>
      <c r="BL142" s="19" t="s">
        <v>389</v>
      </c>
      <c r="BM142" s="192" t="s">
        <v>817</v>
      </c>
    </row>
    <row r="143" spans="1:65" s="2" customFormat="1" ht="16.5" customHeight="1">
      <c r="A143" s="36"/>
      <c r="B143" s="37"/>
      <c r="C143" s="181" t="s">
        <v>625</v>
      </c>
      <c r="D143" s="181" t="s">
        <v>384</v>
      </c>
      <c r="E143" s="182" t="s">
        <v>2047</v>
      </c>
      <c r="F143" s="183" t="s">
        <v>2048</v>
      </c>
      <c r="G143" s="184" t="s">
        <v>607</v>
      </c>
      <c r="H143" s="185">
        <v>1</v>
      </c>
      <c r="I143" s="186"/>
      <c r="J143" s="187">
        <f t="shared" si="20"/>
        <v>0</v>
      </c>
      <c r="K143" s="183" t="s">
        <v>1390</v>
      </c>
      <c r="L143" s="41"/>
      <c r="M143" s="188" t="s">
        <v>19</v>
      </c>
      <c r="N143" s="189" t="s">
        <v>47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83</v>
      </c>
      <c r="BK143" s="193">
        <f t="shared" si="29"/>
        <v>0</v>
      </c>
      <c r="BL143" s="19" t="s">
        <v>389</v>
      </c>
      <c r="BM143" s="192" t="s">
        <v>829</v>
      </c>
    </row>
    <row r="144" spans="1:65" s="12" customFormat="1" ht="25.9" customHeight="1">
      <c r="B144" s="165"/>
      <c r="C144" s="166"/>
      <c r="D144" s="167" t="s">
        <v>75</v>
      </c>
      <c r="E144" s="168" t="s">
        <v>2049</v>
      </c>
      <c r="F144" s="168" t="s">
        <v>2050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SUM(P145:P154)</f>
        <v>0</v>
      </c>
      <c r="Q144" s="173"/>
      <c r="R144" s="174">
        <f>SUM(R145:R154)</f>
        <v>0</v>
      </c>
      <c r="S144" s="173"/>
      <c r="T144" s="175">
        <f>SUM(T145:T154)</f>
        <v>0</v>
      </c>
      <c r="AR144" s="176" t="s">
        <v>83</v>
      </c>
      <c r="AT144" s="177" t="s">
        <v>75</v>
      </c>
      <c r="AU144" s="177" t="s">
        <v>76</v>
      </c>
      <c r="AY144" s="176" t="s">
        <v>381</v>
      </c>
      <c r="BK144" s="178">
        <f>SUM(BK145:BK154)</f>
        <v>0</v>
      </c>
    </row>
    <row r="145" spans="1:65" s="2" customFormat="1" ht="33" customHeight="1">
      <c r="A145" s="36"/>
      <c r="B145" s="37"/>
      <c r="C145" s="181" t="s">
        <v>628</v>
      </c>
      <c r="D145" s="181" t="s">
        <v>384</v>
      </c>
      <c r="E145" s="182" t="s">
        <v>3438</v>
      </c>
      <c r="F145" s="183" t="s">
        <v>2257</v>
      </c>
      <c r="G145" s="184" t="s">
        <v>431</v>
      </c>
      <c r="H145" s="185">
        <v>1</v>
      </c>
      <c r="I145" s="186"/>
      <c r="J145" s="187">
        <f>ROUND(I145*H145,2)</f>
        <v>0</v>
      </c>
      <c r="K145" s="183" t="s">
        <v>1390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845</v>
      </c>
    </row>
    <row r="146" spans="1:65" s="2" customFormat="1" ht="21.75" customHeight="1">
      <c r="A146" s="36"/>
      <c r="B146" s="37"/>
      <c r="C146" s="181" t="s">
        <v>631</v>
      </c>
      <c r="D146" s="181" t="s">
        <v>384</v>
      </c>
      <c r="E146" s="182" t="s">
        <v>3439</v>
      </c>
      <c r="F146" s="183" t="s">
        <v>3440</v>
      </c>
      <c r="G146" s="184" t="s">
        <v>431</v>
      </c>
      <c r="H146" s="185">
        <v>1</v>
      </c>
      <c r="I146" s="186"/>
      <c r="J146" s="187">
        <f>ROUND(I146*H146,2)</f>
        <v>0</v>
      </c>
      <c r="K146" s="183" t="s">
        <v>1390</v>
      </c>
      <c r="L146" s="41"/>
      <c r="M146" s="188" t="s">
        <v>19</v>
      </c>
      <c r="N146" s="189" t="s">
        <v>47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389</v>
      </c>
      <c r="BM146" s="192" t="s">
        <v>855</v>
      </c>
    </row>
    <row r="147" spans="1:65" s="2" customFormat="1" ht="78">
      <c r="A147" s="36"/>
      <c r="B147" s="37"/>
      <c r="C147" s="38"/>
      <c r="D147" s="196" t="s">
        <v>1198</v>
      </c>
      <c r="E147" s="38"/>
      <c r="F147" s="253" t="s">
        <v>2260</v>
      </c>
      <c r="G147" s="38"/>
      <c r="H147" s="38"/>
      <c r="I147" s="254"/>
      <c r="J147" s="38"/>
      <c r="K147" s="38"/>
      <c r="L147" s="41"/>
      <c r="M147" s="255"/>
      <c r="N147" s="256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1198</v>
      </c>
      <c r="AU147" s="19" t="s">
        <v>83</v>
      </c>
    </row>
    <row r="148" spans="1:65" s="2" customFormat="1" ht="44.25" customHeight="1">
      <c r="A148" s="36"/>
      <c r="B148" s="37"/>
      <c r="C148" s="181" t="s">
        <v>634</v>
      </c>
      <c r="D148" s="181" t="s">
        <v>384</v>
      </c>
      <c r="E148" s="182" t="s">
        <v>3441</v>
      </c>
      <c r="F148" s="183" t="s">
        <v>3442</v>
      </c>
      <c r="G148" s="184" t="s">
        <v>431</v>
      </c>
      <c r="H148" s="185">
        <v>1</v>
      </c>
      <c r="I148" s="186"/>
      <c r="J148" s="187">
        <f t="shared" ref="J148:J154" si="30">ROUND(I148*H148,2)</f>
        <v>0</v>
      </c>
      <c r="K148" s="183" t="s">
        <v>1390</v>
      </c>
      <c r="L148" s="41"/>
      <c r="M148" s="188" t="s">
        <v>19</v>
      </c>
      <c r="N148" s="189" t="s">
        <v>47</v>
      </c>
      <c r="O148" s="66"/>
      <c r="P148" s="190">
        <f t="shared" ref="P148:P154" si="31">O148*H148</f>
        <v>0</v>
      </c>
      <c r="Q148" s="190">
        <v>0</v>
      </c>
      <c r="R148" s="190">
        <f t="shared" ref="R148:R154" si="32">Q148*H148</f>
        <v>0</v>
      </c>
      <c r="S148" s="190">
        <v>0</v>
      </c>
      <c r="T148" s="191">
        <f t="shared" ref="T148:T154" si="33"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ref="BE148:BE154" si="34">IF(N148="základní",J148,0)</f>
        <v>0</v>
      </c>
      <c r="BF148" s="193">
        <f t="shared" ref="BF148:BF154" si="35">IF(N148="snížená",J148,0)</f>
        <v>0</v>
      </c>
      <c r="BG148" s="193">
        <f t="shared" ref="BG148:BG154" si="36">IF(N148="zákl. přenesená",J148,0)</f>
        <v>0</v>
      </c>
      <c r="BH148" s="193">
        <f t="shared" ref="BH148:BH154" si="37">IF(N148="sníž. přenesená",J148,0)</f>
        <v>0</v>
      </c>
      <c r="BI148" s="193">
        <f t="shared" ref="BI148:BI154" si="38">IF(N148="nulová",J148,0)</f>
        <v>0</v>
      </c>
      <c r="BJ148" s="19" t="s">
        <v>83</v>
      </c>
      <c r="BK148" s="193">
        <f t="shared" ref="BK148:BK154" si="39">ROUND(I148*H148,2)</f>
        <v>0</v>
      </c>
      <c r="BL148" s="19" t="s">
        <v>389</v>
      </c>
      <c r="BM148" s="192" t="s">
        <v>866</v>
      </c>
    </row>
    <row r="149" spans="1:65" s="2" customFormat="1" ht="37.9" customHeight="1">
      <c r="A149" s="36"/>
      <c r="B149" s="37"/>
      <c r="C149" s="181" t="s">
        <v>637</v>
      </c>
      <c r="D149" s="181" t="s">
        <v>384</v>
      </c>
      <c r="E149" s="182" t="s">
        <v>2067</v>
      </c>
      <c r="F149" s="183" t="s">
        <v>2068</v>
      </c>
      <c r="G149" s="184" t="s">
        <v>431</v>
      </c>
      <c r="H149" s="185">
        <v>23</v>
      </c>
      <c r="I149" s="186"/>
      <c r="J149" s="187">
        <f t="shared" si="30"/>
        <v>0</v>
      </c>
      <c r="K149" s="183" t="s">
        <v>3221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883</v>
      </c>
    </row>
    <row r="150" spans="1:65" s="2" customFormat="1" ht="37.9" customHeight="1">
      <c r="A150" s="36"/>
      <c r="B150" s="37"/>
      <c r="C150" s="181" t="s">
        <v>640</v>
      </c>
      <c r="D150" s="181" t="s">
        <v>384</v>
      </c>
      <c r="E150" s="182" t="s">
        <v>2069</v>
      </c>
      <c r="F150" s="183" t="s">
        <v>2070</v>
      </c>
      <c r="G150" s="184" t="s">
        <v>431</v>
      </c>
      <c r="H150" s="185">
        <v>3</v>
      </c>
      <c r="I150" s="186"/>
      <c r="J150" s="187">
        <f t="shared" si="30"/>
        <v>0</v>
      </c>
      <c r="K150" s="183" t="s">
        <v>3221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895</v>
      </c>
    </row>
    <row r="151" spans="1:65" s="2" customFormat="1" ht="37.9" customHeight="1">
      <c r="A151" s="36"/>
      <c r="B151" s="37"/>
      <c r="C151" s="181" t="s">
        <v>644</v>
      </c>
      <c r="D151" s="181" t="s">
        <v>384</v>
      </c>
      <c r="E151" s="182" t="s">
        <v>2071</v>
      </c>
      <c r="F151" s="183" t="s">
        <v>2072</v>
      </c>
      <c r="G151" s="184" t="s">
        <v>431</v>
      </c>
      <c r="H151" s="185">
        <v>2</v>
      </c>
      <c r="I151" s="186"/>
      <c r="J151" s="187">
        <f t="shared" si="30"/>
        <v>0</v>
      </c>
      <c r="K151" s="183" t="s">
        <v>3221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906</v>
      </c>
    </row>
    <row r="152" spans="1:65" s="2" customFormat="1" ht="49.15" customHeight="1">
      <c r="A152" s="36"/>
      <c r="B152" s="37"/>
      <c r="C152" s="181" t="s">
        <v>647</v>
      </c>
      <c r="D152" s="181" t="s">
        <v>384</v>
      </c>
      <c r="E152" s="182" t="s">
        <v>2075</v>
      </c>
      <c r="F152" s="183" t="s">
        <v>2076</v>
      </c>
      <c r="G152" s="184" t="s">
        <v>431</v>
      </c>
      <c r="H152" s="185">
        <v>16</v>
      </c>
      <c r="I152" s="186"/>
      <c r="J152" s="187">
        <f t="shared" si="30"/>
        <v>0</v>
      </c>
      <c r="K152" s="183" t="s">
        <v>3221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922</v>
      </c>
    </row>
    <row r="153" spans="1:65" s="2" customFormat="1" ht="44.25" customHeight="1">
      <c r="A153" s="36"/>
      <c r="B153" s="37"/>
      <c r="C153" s="181" t="s">
        <v>650</v>
      </c>
      <c r="D153" s="181" t="s">
        <v>384</v>
      </c>
      <c r="E153" s="182" t="s">
        <v>2077</v>
      </c>
      <c r="F153" s="183" t="s">
        <v>2078</v>
      </c>
      <c r="G153" s="184" t="s">
        <v>431</v>
      </c>
      <c r="H153" s="185">
        <v>37</v>
      </c>
      <c r="I153" s="186"/>
      <c r="J153" s="187">
        <f t="shared" si="30"/>
        <v>0</v>
      </c>
      <c r="K153" s="183" t="s">
        <v>3221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930</v>
      </c>
    </row>
    <row r="154" spans="1:65" s="2" customFormat="1" ht="16.5" customHeight="1">
      <c r="A154" s="36"/>
      <c r="B154" s="37"/>
      <c r="C154" s="181" t="s">
        <v>653</v>
      </c>
      <c r="D154" s="181" t="s">
        <v>384</v>
      </c>
      <c r="E154" s="182" t="s">
        <v>2079</v>
      </c>
      <c r="F154" s="183" t="s">
        <v>2080</v>
      </c>
      <c r="G154" s="184" t="s">
        <v>431</v>
      </c>
      <c r="H154" s="185">
        <v>1</v>
      </c>
      <c r="I154" s="186"/>
      <c r="J154" s="187">
        <f t="shared" si="30"/>
        <v>0</v>
      </c>
      <c r="K154" s="183" t="s">
        <v>1390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938</v>
      </c>
    </row>
    <row r="155" spans="1:65" s="12" customFormat="1" ht="25.9" customHeight="1">
      <c r="B155" s="165"/>
      <c r="C155" s="166"/>
      <c r="D155" s="167" t="s">
        <v>75</v>
      </c>
      <c r="E155" s="168" t="s">
        <v>2081</v>
      </c>
      <c r="F155" s="168" t="s">
        <v>2082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SUM(P156:P160)</f>
        <v>0</v>
      </c>
      <c r="Q155" s="173"/>
      <c r="R155" s="174">
        <f>SUM(R156:R160)</f>
        <v>0</v>
      </c>
      <c r="S155" s="173"/>
      <c r="T155" s="175">
        <f>SUM(T156:T160)</f>
        <v>0</v>
      </c>
      <c r="AR155" s="176" t="s">
        <v>83</v>
      </c>
      <c r="AT155" s="177" t="s">
        <v>75</v>
      </c>
      <c r="AU155" s="177" t="s">
        <v>76</v>
      </c>
      <c r="AY155" s="176" t="s">
        <v>381</v>
      </c>
      <c r="BK155" s="178">
        <f>SUM(BK156:BK160)</f>
        <v>0</v>
      </c>
    </row>
    <row r="156" spans="1:65" s="2" customFormat="1" ht="24.2" customHeight="1">
      <c r="A156" s="36"/>
      <c r="B156" s="37"/>
      <c r="C156" s="181" t="s">
        <v>656</v>
      </c>
      <c r="D156" s="181" t="s">
        <v>384</v>
      </c>
      <c r="E156" s="182" t="s">
        <v>2083</v>
      </c>
      <c r="F156" s="183" t="s">
        <v>2084</v>
      </c>
      <c r="G156" s="184" t="s">
        <v>422</v>
      </c>
      <c r="H156" s="185">
        <v>38</v>
      </c>
      <c r="I156" s="186"/>
      <c r="J156" s="187">
        <f>ROUND(I156*H156,2)</f>
        <v>0</v>
      </c>
      <c r="K156" s="183" t="s">
        <v>1390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945</v>
      </c>
    </row>
    <row r="157" spans="1:65" s="2" customFormat="1" ht="16.5" customHeight="1">
      <c r="A157" s="36"/>
      <c r="B157" s="37"/>
      <c r="C157" s="181" t="s">
        <v>659</v>
      </c>
      <c r="D157" s="181" t="s">
        <v>384</v>
      </c>
      <c r="E157" s="182" t="s">
        <v>2085</v>
      </c>
      <c r="F157" s="183" t="s">
        <v>2086</v>
      </c>
      <c r="G157" s="184" t="s">
        <v>607</v>
      </c>
      <c r="H157" s="185">
        <v>1</v>
      </c>
      <c r="I157" s="186"/>
      <c r="J157" s="187">
        <f>ROUND(I157*H157,2)</f>
        <v>0</v>
      </c>
      <c r="K157" s="183" t="s">
        <v>1390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389</v>
      </c>
      <c r="BM157" s="192" t="s">
        <v>953</v>
      </c>
    </row>
    <row r="158" spans="1:65" s="2" customFormat="1" ht="24.2" customHeight="1">
      <c r="A158" s="36"/>
      <c r="B158" s="37"/>
      <c r="C158" s="181" t="s">
        <v>663</v>
      </c>
      <c r="D158" s="181" t="s">
        <v>384</v>
      </c>
      <c r="E158" s="182" t="s">
        <v>2087</v>
      </c>
      <c r="F158" s="183" t="s">
        <v>2088</v>
      </c>
      <c r="G158" s="184" t="s">
        <v>431</v>
      </c>
      <c r="H158" s="185">
        <v>4</v>
      </c>
      <c r="I158" s="186"/>
      <c r="J158" s="187">
        <f>ROUND(I158*H158,2)</f>
        <v>0</v>
      </c>
      <c r="K158" s="183" t="s">
        <v>1390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961</v>
      </c>
    </row>
    <row r="159" spans="1:65" s="2" customFormat="1" ht="24.2" customHeight="1">
      <c r="A159" s="36"/>
      <c r="B159" s="37"/>
      <c r="C159" s="181" t="s">
        <v>667</v>
      </c>
      <c r="D159" s="181" t="s">
        <v>384</v>
      </c>
      <c r="E159" s="182" t="s">
        <v>2089</v>
      </c>
      <c r="F159" s="183" t="s">
        <v>2090</v>
      </c>
      <c r="G159" s="184" t="s">
        <v>431</v>
      </c>
      <c r="H159" s="185">
        <v>12</v>
      </c>
      <c r="I159" s="186"/>
      <c r="J159" s="187">
        <f>ROUND(I159*H159,2)</f>
        <v>0</v>
      </c>
      <c r="K159" s="183" t="s">
        <v>1390</v>
      </c>
      <c r="L159" s="41"/>
      <c r="M159" s="188" t="s">
        <v>19</v>
      </c>
      <c r="N159" s="189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969</v>
      </c>
    </row>
    <row r="160" spans="1:65" s="2" customFormat="1" ht="37.9" customHeight="1">
      <c r="A160" s="36"/>
      <c r="B160" s="37"/>
      <c r="C160" s="181" t="s">
        <v>671</v>
      </c>
      <c r="D160" s="181" t="s">
        <v>384</v>
      </c>
      <c r="E160" s="182" t="s">
        <v>2091</v>
      </c>
      <c r="F160" s="183" t="s">
        <v>2689</v>
      </c>
      <c r="G160" s="184" t="s">
        <v>431</v>
      </c>
      <c r="H160" s="185">
        <v>44</v>
      </c>
      <c r="I160" s="186"/>
      <c r="J160" s="187">
        <f>ROUND(I160*H160,2)</f>
        <v>0</v>
      </c>
      <c r="K160" s="183" t="s">
        <v>1390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389</v>
      </c>
      <c r="BM160" s="192" t="s">
        <v>977</v>
      </c>
    </row>
    <row r="161" spans="1:65" s="12" customFormat="1" ht="25.9" customHeight="1">
      <c r="B161" s="165"/>
      <c r="C161" s="166"/>
      <c r="D161" s="167" t="s">
        <v>75</v>
      </c>
      <c r="E161" s="168" t="s">
        <v>2095</v>
      </c>
      <c r="F161" s="168" t="s">
        <v>2096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SUM(P162:P182)</f>
        <v>0</v>
      </c>
      <c r="Q161" s="173"/>
      <c r="R161" s="174">
        <f>SUM(R162:R182)</f>
        <v>0</v>
      </c>
      <c r="S161" s="173"/>
      <c r="T161" s="175">
        <f>SUM(T162:T182)</f>
        <v>0</v>
      </c>
      <c r="AR161" s="176" t="s">
        <v>83</v>
      </c>
      <c r="AT161" s="177" t="s">
        <v>75</v>
      </c>
      <c r="AU161" s="177" t="s">
        <v>76</v>
      </c>
      <c r="AY161" s="176" t="s">
        <v>381</v>
      </c>
      <c r="BK161" s="178">
        <f>SUM(BK162:BK182)</f>
        <v>0</v>
      </c>
    </row>
    <row r="162" spans="1:65" s="2" customFormat="1" ht="21.75" customHeight="1">
      <c r="A162" s="36"/>
      <c r="B162" s="37"/>
      <c r="C162" s="181" t="s">
        <v>674</v>
      </c>
      <c r="D162" s="181" t="s">
        <v>384</v>
      </c>
      <c r="E162" s="182" t="s">
        <v>2097</v>
      </c>
      <c r="F162" s="183" t="s">
        <v>2098</v>
      </c>
      <c r="G162" s="184" t="s">
        <v>431</v>
      </c>
      <c r="H162" s="185">
        <v>2</v>
      </c>
      <c r="I162" s="186"/>
      <c r="J162" s="187">
        <f>ROUND(I162*H162,2)</f>
        <v>0</v>
      </c>
      <c r="K162" s="183" t="s">
        <v>1390</v>
      </c>
      <c r="L162" s="41"/>
      <c r="M162" s="188" t="s">
        <v>19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389</v>
      </c>
      <c r="BM162" s="192" t="s">
        <v>1462</v>
      </c>
    </row>
    <row r="163" spans="1:65" s="2" customFormat="1" ht="39">
      <c r="A163" s="36"/>
      <c r="B163" s="37"/>
      <c r="C163" s="38"/>
      <c r="D163" s="196" t="s">
        <v>1198</v>
      </c>
      <c r="E163" s="38"/>
      <c r="F163" s="253" t="s">
        <v>3443</v>
      </c>
      <c r="G163" s="38"/>
      <c r="H163" s="38"/>
      <c r="I163" s="254"/>
      <c r="J163" s="38"/>
      <c r="K163" s="38"/>
      <c r="L163" s="41"/>
      <c r="M163" s="255"/>
      <c r="N163" s="256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1198</v>
      </c>
      <c r="AU163" s="19" t="s">
        <v>83</v>
      </c>
    </row>
    <row r="164" spans="1:65" s="2" customFormat="1" ht="16.5" customHeight="1">
      <c r="A164" s="36"/>
      <c r="B164" s="37"/>
      <c r="C164" s="181" t="s">
        <v>678</v>
      </c>
      <c r="D164" s="181" t="s">
        <v>384</v>
      </c>
      <c r="E164" s="182" t="s">
        <v>3444</v>
      </c>
      <c r="F164" s="183" t="s">
        <v>3445</v>
      </c>
      <c r="G164" s="184" t="s">
        <v>431</v>
      </c>
      <c r="H164" s="185">
        <v>2</v>
      </c>
      <c r="I164" s="186"/>
      <c r="J164" s="187">
        <f t="shared" ref="J164:J182" si="40">ROUND(I164*H164,2)</f>
        <v>0</v>
      </c>
      <c r="K164" s="183" t="s">
        <v>1390</v>
      </c>
      <c r="L164" s="41"/>
      <c r="M164" s="188" t="s">
        <v>19</v>
      </c>
      <c r="N164" s="189" t="s">
        <v>47</v>
      </c>
      <c r="O164" s="66"/>
      <c r="P164" s="190">
        <f t="shared" ref="P164:P182" si="41">O164*H164</f>
        <v>0</v>
      </c>
      <c r="Q164" s="190">
        <v>0</v>
      </c>
      <c r="R164" s="190">
        <f t="shared" ref="R164:R182" si="42">Q164*H164</f>
        <v>0</v>
      </c>
      <c r="S164" s="190">
        <v>0</v>
      </c>
      <c r="T164" s="191">
        <f t="shared" ref="T164:T182" si="4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ref="BE164:BE182" si="44">IF(N164="základní",J164,0)</f>
        <v>0</v>
      </c>
      <c r="BF164" s="193">
        <f t="shared" ref="BF164:BF182" si="45">IF(N164="snížená",J164,0)</f>
        <v>0</v>
      </c>
      <c r="BG164" s="193">
        <f t="shared" ref="BG164:BG182" si="46">IF(N164="zákl. přenesená",J164,0)</f>
        <v>0</v>
      </c>
      <c r="BH164" s="193">
        <f t="shared" ref="BH164:BH182" si="47">IF(N164="sníž. přenesená",J164,0)</f>
        <v>0</v>
      </c>
      <c r="BI164" s="193">
        <f t="shared" ref="BI164:BI182" si="48">IF(N164="nulová",J164,0)</f>
        <v>0</v>
      </c>
      <c r="BJ164" s="19" t="s">
        <v>83</v>
      </c>
      <c r="BK164" s="193">
        <f t="shared" ref="BK164:BK182" si="49">ROUND(I164*H164,2)</f>
        <v>0</v>
      </c>
      <c r="BL164" s="19" t="s">
        <v>389</v>
      </c>
      <c r="BM164" s="192" t="s">
        <v>1463</v>
      </c>
    </row>
    <row r="165" spans="1:65" s="2" customFormat="1" ht="16.5" customHeight="1">
      <c r="A165" s="36"/>
      <c r="B165" s="37"/>
      <c r="C165" s="181" t="s">
        <v>682</v>
      </c>
      <c r="D165" s="181" t="s">
        <v>384</v>
      </c>
      <c r="E165" s="182" t="s">
        <v>2099</v>
      </c>
      <c r="F165" s="183" t="s">
        <v>2100</v>
      </c>
      <c r="G165" s="184" t="s">
        <v>431</v>
      </c>
      <c r="H165" s="185">
        <v>2</v>
      </c>
      <c r="I165" s="186"/>
      <c r="J165" s="187">
        <f t="shared" si="40"/>
        <v>0</v>
      </c>
      <c r="K165" s="183" t="s">
        <v>1390</v>
      </c>
      <c r="L165" s="41"/>
      <c r="M165" s="188" t="s">
        <v>19</v>
      </c>
      <c r="N165" s="189" t="s">
        <v>47</v>
      </c>
      <c r="O165" s="66"/>
      <c r="P165" s="190">
        <f t="shared" si="41"/>
        <v>0</v>
      </c>
      <c r="Q165" s="190">
        <v>0</v>
      </c>
      <c r="R165" s="190">
        <f t="shared" si="42"/>
        <v>0</v>
      </c>
      <c r="S165" s="190">
        <v>0</v>
      </c>
      <c r="T165" s="191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44"/>
        <v>0</v>
      </c>
      <c r="BF165" s="193">
        <f t="shared" si="45"/>
        <v>0</v>
      </c>
      <c r="BG165" s="193">
        <f t="shared" si="46"/>
        <v>0</v>
      </c>
      <c r="BH165" s="193">
        <f t="shared" si="47"/>
        <v>0</v>
      </c>
      <c r="BI165" s="193">
        <f t="shared" si="48"/>
        <v>0</v>
      </c>
      <c r="BJ165" s="19" t="s">
        <v>83</v>
      </c>
      <c r="BK165" s="193">
        <f t="shared" si="49"/>
        <v>0</v>
      </c>
      <c r="BL165" s="19" t="s">
        <v>389</v>
      </c>
      <c r="BM165" s="192" t="s">
        <v>1464</v>
      </c>
    </row>
    <row r="166" spans="1:65" s="2" customFormat="1" ht="16.5" customHeight="1">
      <c r="A166" s="36"/>
      <c r="B166" s="37"/>
      <c r="C166" s="181" t="s">
        <v>686</v>
      </c>
      <c r="D166" s="181" t="s">
        <v>384</v>
      </c>
      <c r="E166" s="182" t="s">
        <v>2101</v>
      </c>
      <c r="F166" s="183" t="s">
        <v>2102</v>
      </c>
      <c r="G166" s="184" t="s">
        <v>431</v>
      </c>
      <c r="H166" s="185">
        <v>4</v>
      </c>
      <c r="I166" s="186"/>
      <c r="J166" s="187">
        <f t="shared" si="40"/>
        <v>0</v>
      </c>
      <c r="K166" s="183" t="s">
        <v>1390</v>
      </c>
      <c r="L166" s="41"/>
      <c r="M166" s="188" t="s">
        <v>19</v>
      </c>
      <c r="N166" s="189" t="s">
        <v>47</v>
      </c>
      <c r="O166" s="66"/>
      <c r="P166" s="190">
        <f t="shared" si="41"/>
        <v>0</v>
      </c>
      <c r="Q166" s="190">
        <v>0</v>
      </c>
      <c r="R166" s="190">
        <f t="shared" si="42"/>
        <v>0</v>
      </c>
      <c r="S166" s="190">
        <v>0</v>
      </c>
      <c r="T166" s="191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44"/>
        <v>0</v>
      </c>
      <c r="BF166" s="193">
        <f t="shared" si="45"/>
        <v>0</v>
      </c>
      <c r="BG166" s="193">
        <f t="shared" si="46"/>
        <v>0</v>
      </c>
      <c r="BH166" s="193">
        <f t="shared" si="47"/>
        <v>0</v>
      </c>
      <c r="BI166" s="193">
        <f t="shared" si="48"/>
        <v>0</v>
      </c>
      <c r="BJ166" s="19" t="s">
        <v>83</v>
      </c>
      <c r="BK166" s="193">
        <f t="shared" si="49"/>
        <v>0</v>
      </c>
      <c r="BL166" s="19" t="s">
        <v>389</v>
      </c>
      <c r="BM166" s="192" t="s">
        <v>1466</v>
      </c>
    </row>
    <row r="167" spans="1:65" s="2" customFormat="1" ht="24.2" customHeight="1">
      <c r="A167" s="36"/>
      <c r="B167" s="37"/>
      <c r="C167" s="181" t="s">
        <v>690</v>
      </c>
      <c r="D167" s="181" t="s">
        <v>384</v>
      </c>
      <c r="E167" s="182" t="s">
        <v>2103</v>
      </c>
      <c r="F167" s="183" t="s">
        <v>2104</v>
      </c>
      <c r="G167" s="184" t="s">
        <v>431</v>
      </c>
      <c r="H167" s="185">
        <v>2</v>
      </c>
      <c r="I167" s="186"/>
      <c r="J167" s="187">
        <f t="shared" si="40"/>
        <v>0</v>
      </c>
      <c r="K167" s="183" t="s">
        <v>1390</v>
      </c>
      <c r="L167" s="41"/>
      <c r="M167" s="188" t="s">
        <v>19</v>
      </c>
      <c r="N167" s="189" t="s">
        <v>47</v>
      </c>
      <c r="O167" s="66"/>
      <c r="P167" s="190">
        <f t="shared" si="41"/>
        <v>0</v>
      </c>
      <c r="Q167" s="190">
        <v>0</v>
      </c>
      <c r="R167" s="190">
        <f t="shared" si="42"/>
        <v>0</v>
      </c>
      <c r="S167" s="190">
        <v>0</v>
      </c>
      <c r="T167" s="191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44"/>
        <v>0</v>
      </c>
      <c r="BF167" s="193">
        <f t="shared" si="45"/>
        <v>0</v>
      </c>
      <c r="BG167" s="193">
        <f t="shared" si="46"/>
        <v>0</v>
      </c>
      <c r="BH167" s="193">
        <f t="shared" si="47"/>
        <v>0</v>
      </c>
      <c r="BI167" s="193">
        <f t="shared" si="48"/>
        <v>0</v>
      </c>
      <c r="BJ167" s="19" t="s">
        <v>83</v>
      </c>
      <c r="BK167" s="193">
        <f t="shared" si="49"/>
        <v>0</v>
      </c>
      <c r="BL167" s="19" t="s">
        <v>389</v>
      </c>
      <c r="BM167" s="192" t="s">
        <v>1467</v>
      </c>
    </row>
    <row r="168" spans="1:65" s="2" customFormat="1" ht="16.5" customHeight="1">
      <c r="A168" s="36"/>
      <c r="B168" s="37"/>
      <c r="C168" s="181" t="s">
        <v>696</v>
      </c>
      <c r="D168" s="181" t="s">
        <v>384</v>
      </c>
      <c r="E168" s="182" t="s">
        <v>2105</v>
      </c>
      <c r="F168" s="183" t="s">
        <v>2106</v>
      </c>
      <c r="G168" s="184" t="s">
        <v>431</v>
      </c>
      <c r="H168" s="185">
        <v>2</v>
      </c>
      <c r="I168" s="186"/>
      <c r="J168" s="187">
        <f t="shared" si="40"/>
        <v>0</v>
      </c>
      <c r="K168" s="183" t="s">
        <v>1390</v>
      </c>
      <c r="L168" s="41"/>
      <c r="M168" s="188" t="s">
        <v>19</v>
      </c>
      <c r="N168" s="189" t="s">
        <v>47</v>
      </c>
      <c r="O168" s="66"/>
      <c r="P168" s="190">
        <f t="shared" si="41"/>
        <v>0</v>
      </c>
      <c r="Q168" s="190">
        <v>0</v>
      </c>
      <c r="R168" s="190">
        <f t="shared" si="42"/>
        <v>0</v>
      </c>
      <c r="S168" s="190">
        <v>0</v>
      </c>
      <c r="T168" s="191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44"/>
        <v>0</v>
      </c>
      <c r="BF168" s="193">
        <f t="shared" si="45"/>
        <v>0</v>
      </c>
      <c r="BG168" s="193">
        <f t="shared" si="46"/>
        <v>0</v>
      </c>
      <c r="BH168" s="193">
        <f t="shared" si="47"/>
        <v>0</v>
      </c>
      <c r="BI168" s="193">
        <f t="shared" si="48"/>
        <v>0</v>
      </c>
      <c r="BJ168" s="19" t="s">
        <v>83</v>
      </c>
      <c r="BK168" s="193">
        <f t="shared" si="49"/>
        <v>0</v>
      </c>
      <c r="BL168" s="19" t="s">
        <v>389</v>
      </c>
      <c r="BM168" s="192" t="s">
        <v>1468</v>
      </c>
    </row>
    <row r="169" spans="1:65" s="2" customFormat="1" ht="24.2" customHeight="1">
      <c r="A169" s="36"/>
      <c r="B169" s="37"/>
      <c r="C169" s="181" t="s">
        <v>701</v>
      </c>
      <c r="D169" s="181" t="s">
        <v>384</v>
      </c>
      <c r="E169" s="182" t="s">
        <v>2107</v>
      </c>
      <c r="F169" s="183" t="s">
        <v>2108</v>
      </c>
      <c r="G169" s="184" t="s">
        <v>431</v>
      </c>
      <c r="H169" s="185">
        <v>2</v>
      </c>
      <c r="I169" s="186"/>
      <c r="J169" s="187">
        <f t="shared" si="40"/>
        <v>0</v>
      </c>
      <c r="K169" s="183" t="s">
        <v>1390</v>
      </c>
      <c r="L169" s="41"/>
      <c r="M169" s="188" t="s">
        <v>19</v>
      </c>
      <c r="N169" s="189" t="s">
        <v>47</v>
      </c>
      <c r="O169" s="66"/>
      <c r="P169" s="190">
        <f t="shared" si="41"/>
        <v>0</v>
      </c>
      <c r="Q169" s="190">
        <v>0</v>
      </c>
      <c r="R169" s="190">
        <f t="shared" si="42"/>
        <v>0</v>
      </c>
      <c r="S169" s="190">
        <v>0</v>
      </c>
      <c r="T169" s="191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44"/>
        <v>0</v>
      </c>
      <c r="BF169" s="193">
        <f t="shared" si="45"/>
        <v>0</v>
      </c>
      <c r="BG169" s="193">
        <f t="shared" si="46"/>
        <v>0</v>
      </c>
      <c r="BH169" s="193">
        <f t="shared" si="47"/>
        <v>0</v>
      </c>
      <c r="BI169" s="193">
        <f t="shared" si="48"/>
        <v>0</v>
      </c>
      <c r="BJ169" s="19" t="s">
        <v>83</v>
      </c>
      <c r="BK169" s="193">
        <f t="shared" si="49"/>
        <v>0</v>
      </c>
      <c r="BL169" s="19" t="s">
        <v>389</v>
      </c>
      <c r="BM169" s="192" t="s">
        <v>1471</v>
      </c>
    </row>
    <row r="170" spans="1:65" s="2" customFormat="1" ht="21.75" customHeight="1">
      <c r="A170" s="36"/>
      <c r="B170" s="37"/>
      <c r="C170" s="181" t="s">
        <v>705</v>
      </c>
      <c r="D170" s="181" t="s">
        <v>384</v>
      </c>
      <c r="E170" s="182" t="s">
        <v>2109</v>
      </c>
      <c r="F170" s="183" t="s">
        <v>2110</v>
      </c>
      <c r="G170" s="184" t="s">
        <v>431</v>
      </c>
      <c r="H170" s="185">
        <v>2</v>
      </c>
      <c r="I170" s="186"/>
      <c r="J170" s="187">
        <f t="shared" si="40"/>
        <v>0</v>
      </c>
      <c r="K170" s="183" t="s">
        <v>1390</v>
      </c>
      <c r="L170" s="41"/>
      <c r="M170" s="188" t="s">
        <v>19</v>
      </c>
      <c r="N170" s="189" t="s">
        <v>47</v>
      </c>
      <c r="O170" s="66"/>
      <c r="P170" s="190">
        <f t="shared" si="41"/>
        <v>0</v>
      </c>
      <c r="Q170" s="190">
        <v>0</v>
      </c>
      <c r="R170" s="190">
        <f t="shared" si="42"/>
        <v>0</v>
      </c>
      <c r="S170" s="190">
        <v>0</v>
      </c>
      <c r="T170" s="191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44"/>
        <v>0</v>
      </c>
      <c r="BF170" s="193">
        <f t="shared" si="45"/>
        <v>0</v>
      </c>
      <c r="BG170" s="193">
        <f t="shared" si="46"/>
        <v>0</v>
      </c>
      <c r="BH170" s="193">
        <f t="shared" si="47"/>
        <v>0</v>
      </c>
      <c r="BI170" s="193">
        <f t="shared" si="48"/>
        <v>0</v>
      </c>
      <c r="BJ170" s="19" t="s">
        <v>83</v>
      </c>
      <c r="BK170" s="193">
        <f t="shared" si="49"/>
        <v>0</v>
      </c>
      <c r="BL170" s="19" t="s">
        <v>389</v>
      </c>
      <c r="BM170" s="192" t="s">
        <v>1479</v>
      </c>
    </row>
    <row r="171" spans="1:65" s="2" customFormat="1" ht="24.2" customHeight="1">
      <c r="A171" s="36"/>
      <c r="B171" s="37"/>
      <c r="C171" s="181" t="s">
        <v>710</v>
      </c>
      <c r="D171" s="181" t="s">
        <v>384</v>
      </c>
      <c r="E171" s="182" t="s">
        <v>2111</v>
      </c>
      <c r="F171" s="183" t="s">
        <v>2112</v>
      </c>
      <c r="G171" s="184" t="s">
        <v>431</v>
      </c>
      <c r="H171" s="185">
        <v>2</v>
      </c>
      <c r="I171" s="186"/>
      <c r="J171" s="187">
        <f t="shared" si="40"/>
        <v>0</v>
      </c>
      <c r="K171" s="183" t="s">
        <v>1390</v>
      </c>
      <c r="L171" s="41"/>
      <c r="M171" s="188" t="s">
        <v>19</v>
      </c>
      <c r="N171" s="189" t="s">
        <v>47</v>
      </c>
      <c r="O171" s="66"/>
      <c r="P171" s="190">
        <f t="shared" si="41"/>
        <v>0</v>
      </c>
      <c r="Q171" s="190">
        <v>0</v>
      </c>
      <c r="R171" s="190">
        <f t="shared" si="42"/>
        <v>0</v>
      </c>
      <c r="S171" s="190">
        <v>0</v>
      </c>
      <c r="T171" s="191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44"/>
        <v>0</v>
      </c>
      <c r="BF171" s="193">
        <f t="shared" si="45"/>
        <v>0</v>
      </c>
      <c r="BG171" s="193">
        <f t="shared" si="46"/>
        <v>0</v>
      </c>
      <c r="BH171" s="193">
        <f t="shared" si="47"/>
        <v>0</v>
      </c>
      <c r="BI171" s="193">
        <f t="shared" si="48"/>
        <v>0</v>
      </c>
      <c r="BJ171" s="19" t="s">
        <v>83</v>
      </c>
      <c r="BK171" s="193">
        <f t="shared" si="49"/>
        <v>0</v>
      </c>
      <c r="BL171" s="19" t="s">
        <v>389</v>
      </c>
      <c r="BM171" s="192" t="s">
        <v>1480</v>
      </c>
    </row>
    <row r="172" spans="1:65" s="2" customFormat="1" ht="24.2" customHeight="1">
      <c r="A172" s="36"/>
      <c r="B172" s="37"/>
      <c r="C172" s="181" t="s">
        <v>716</v>
      </c>
      <c r="D172" s="181" t="s">
        <v>384</v>
      </c>
      <c r="E172" s="182" t="s">
        <v>3446</v>
      </c>
      <c r="F172" s="183" t="s">
        <v>3447</v>
      </c>
      <c r="G172" s="184" t="s">
        <v>431</v>
      </c>
      <c r="H172" s="185">
        <v>2</v>
      </c>
      <c r="I172" s="186"/>
      <c r="J172" s="187">
        <f t="shared" si="40"/>
        <v>0</v>
      </c>
      <c r="K172" s="183" t="s">
        <v>1390</v>
      </c>
      <c r="L172" s="41"/>
      <c r="M172" s="188" t="s">
        <v>19</v>
      </c>
      <c r="N172" s="189" t="s">
        <v>47</v>
      </c>
      <c r="O172" s="66"/>
      <c r="P172" s="190">
        <f t="shared" si="41"/>
        <v>0</v>
      </c>
      <c r="Q172" s="190">
        <v>0</v>
      </c>
      <c r="R172" s="190">
        <f t="shared" si="42"/>
        <v>0</v>
      </c>
      <c r="S172" s="190">
        <v>0</v>
      </c>
      <c r="T172" s="191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44"/>
        <v>0</v>
      </c>
      <c r="BF172" s="193">
        <f t="shared" si="45"/>
        <v>0</v>
      </c>
      <c r="BG172" s="193">
        <f t="shared" si="46"/>
        <v>0</v>
      </c>
      <c r="BH172" s="193">
        <f t="shared" si="47"/>
        <v>0</v>
      </c>
      <c r="BI172" s="193">
        <f t="shared" si="48"/>
        <v>0</v>
      </c>
      <c r="BJ172" s="19" t="s">
        <v>83</v>
      </c>
      <c r="BK172" s="193">
        <f t="shared" si="49"/>
        <v>0</v>
      </c>
      <c r="BL172" s="19" t="s">
        <v>389</v>
      </c>
      <c r="BM172" s="192" t="s">
        <v>1492</v>
      </c>
    </row>
    <row r="173" spans="1:65" s="2" customFormat="1" ht="24.2" customHeight="1">
      <c r="A173" s="36"/>
      <c r="B173" s="37"/>
      <c r="C173" s="181" t="s">
        <v>722</v>
      </c>
      <c r="D173" s="181" t="s">
        <v>384</v>
      </c>
      <c r="E173" s="182" t="s">
        <v>3448</v>
      </c>
      <c r="F173" s="183" t="s">
        <v>3449</v>
      </c>
      <c r="G173" s="184" t="s">
        <v>431</v>
      </c>
      <c r="H173" s="185">
        <v>1</v>
      </c>
      <c r="I173" s="186"/>
      <c r="J173" s="187">
        <f t="shared" si="40"/>
        <v>0</v>
      </c>
      <c r="K173" s="183" t="s">
        <v>1390</v>
      </c>
      <c r="L173" s="41"/>
      <c r="M173" s="188" t="s">
        <v>19</v>
      </c>
      <c r="N173" s="189" t="s">
        <v>47</v>
      </c>
      <c r="O173" s="66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19" t="s">
        <v>83</v>
      </c>
      <c r="BK173" s="193">
        <f t="shared" si="49"/>
        <v>0</v>
      </c>
      <c r="BL173" s="19" t="s">
        <v>389</v>
      </c>
      <c r="BM173" s="192" t="s">
        <v>1496</v>
      </c>
    </row>
    <row r="174" spans="1:65" s="2" customFormat="1" ht="24.2" customHeight="1">
      <c r="A174" s="36"/>
      <c r="B174" s="37"/>
      <c r="C174" s="181" t="s">
        <v>726</v>
      </c>
      <c r="D174" s="181" t="s">
        <v>384</v>
      </c>
      <c r="E174" s="182" t="s">
        <v>2113</v>
      </c>
      <c r="F174" s="183" t="s">
        <v>2114</v>
      </c>
      <c r="G174" s="184" t="s">
        <v>431</v>
      </c>
      <c r="H174" s="185">
        <v>30</v>
      </c>
      <c r="I174" s="186"/>
      <c r="J174" s="187">
        <f t="shared" si="40"/>
        <v>0</v>
      </c>
      <c r="K174" s="183" t="s">
        <v>1390</v>
      </c>
      <c r="L174" s="41"/>
      <c r="M174" s="188" t="s">
        <v>19</v>
      </c>
      <c r="N174" s="189" t="s">
        <v>47</v>
      </c>
      <c r="O174" s="66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19" t="s">
        <v>83</v>
      </c>
      <c r="BK174" s="193">
        <f t="shared" si="49"/>
        <v>0</v>
      </c>
      <c r="BL174" s="19" t="s">
        <v>389</v>
      </c>
      <c r="BM174" s="192" t="s">
        <v>1499</v>
      </c>
    </row>
    <row r="175" spans="1:65" s="2" customFormat="1" ht="24.2" customHeight="1">
      <c r="A175" s="36"/>
      <c r="B175" s="37"/>
      <c r="C175" s="181" t="s">
        <v>730</v>
      </c>
      <c r="D175" s="181" t="s">
        <v>384</v>
      </c>
      <c r="E175" s="182" t="s">
        <v>2115</v>
      </c>
      <c r="F175" s="183" t="s">
        <v>2116</v>
      </c>
      <c r="G175" s="184" t="s">
        <v>431</v>
      </c>
      <c r="H175" s="185">
        <v>1</v>
      </c>
      <c r="I175" s="186"/>
      <c r="J175" s="187">
        <f t="shared" si="40"/>
        <v>0</v>
      </c>
      <c r="K175" s="183" t="s">
        <v>1390</v>
      </c>
      <c r="L175" s="41"/>
      <c r="M175" s="188" t="s">
        <v>19</v>
      </c>
      <c r="N175" s="189" t="s">
        <v>47</v>
      </c>
      <c r="O175" s="66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19" t="s">
        <v>83</v>
      </c>
      <c r="BK175" s="193">
        <f t="shared" si="49"/>
        <v>0</v>
      </c>
      <c r="BL175" s="19" t="s">
        <v>389</v>
      </c>
      <c r="BM175" s="192" t="s">
        <v>1502</v>
      </c>
    </row>
    <row r="176" spans="1:65" s="2" customFormat="1" ht="24.2" customHeight="1">
      <c r="A176" s="36"/>
      <c r="B176" s="37"/>
      <c r="C176" s="181" t="s">
        <v>734</v>
      </c>
      <c r="D176" s="181" t="s">
        <v>384</v>
      </c>
      <c r="E176" s="182" t="s">
        <v>2691</v>
      </c>
      <c r="F176" s="183" t="s">
        <v>2692</v>
      </c>
      <c r="G176" s="184" t="s">
        <v>431</v>
      </c>
      <c r="H176" s="185">
        <v>1</v>
      </c>
      <c r="I176" s="186"/>
      <c r="J176" s="187">
        <f t="shared" si="40"/>
        <v>0</v>
      </c>
      <c r="K176" s="183" t="s">
        <v>1390</v>
      </c>
      <c r="L176" s="41"/>
      <c r="M176" s="188" t="s">
        <v>19</v>
      </c>
      <c r="N176" s="189" t="s">
        <v>47</v>
      </c>
      <c r="O176" s="66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19" t="s">
        <v>83</v>
      </c>
      <c r="BK176" s="193">
        <f t="shared" si="49"/>
        <v>0</v>
      </c>
      <c r="BL176" s="19" t="s">
        <v>389</v>
      </c>
      <c r="BM176" s="192" t="s">
        <v>1505</v>
      </c>
    </row>
    <row r="177" spans="1:65" s="2" customFormat="1" ht="16.5" customHeight="1">
      <c r="A177" s="36"/>
      <c r="B177" s="37"/>
      <c r="C177" s="181" t="s">
        <v>740</v>
      </c>
      <c r="D177" s="181" t="s">
        <v>384</v>
      </c>
      <c r="E177" s="182" t="s">
        <v>2117</v>
      </c>
      <c r="F177" s="183" t="s">
        <v>2118</v>
      </c>
      <c r="G177" s="184" t="s">
        <v>431</v>
      </c>
      <c r="H177" s="185">
        <v>1</v>
      </c>
      <c r="I177" s="186"/>
      <c r="J177" s="187">
        <f t="shared" si="40"/>
        <v>0</v>
      </c>
      <c r="K177" s="183" t="s">
        <v>1390</v>
      </c>
      <c r="L177" s="41"/>
      <c r="M177" s="188" t="s">
        <v>19</v>
      </c>
      <c r="N177" s="189" t="s">
        <v>47</v>
      </c>
      <c r="O177" s="66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19" t="s">
        <v>83</v>
      </c>
      <c r="BK177" s="193">
        <f t="shared" si="49"/>
        <v>0</v>
      </c>
      <c r="BL177" s="19" t="s">
        <v>389</v>
      </c>
      <c r="BM177" s="192" t="s">
        <v>1509</v>
      </c>
    </row>
    <row r="178" spans="1:65" s="2" customFormat="1" ht="16.5" customHeight="1">
      <c r="A178" s="36"/>
      <c r="B178" s="37"/>
      <c r="C178" s="181" t="s">
        <v>745</v>
      </c>
      <c r="D178" s="181" t="s">
        <v>384</v>
      </c>
      <c r="E178" s="182" t="s">
        <v>2119</v>
      </c>
      <c r="F178" s="183" t="s">
        <v>2120</v>
      </c>
      <c r="G178" s="184" t="s">
        <v>422</v>
      </c>
      <c r="H178" s="185">
        <v>140</v>
      </c>
      <c r="I178" s="186"/>
      <c r="J178" s="187">
        <f t="shared" si="40"/>
        <v>0</v>
      </c>
      <c r="K178" s="183" t="s">
        <v>3221</v>
      </c>
      <c r="L178" s="41"/>
      <c r="M178" s="188" t="s">
        <v>19</v>
      </c>
      <c r="N178" s="189" t="s">
        <v>47</v>
      </c>
      <c r="O178" s="66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19" t="s">
        <v>83</v>
      </c>
      <c r="BK178" s="193">
        <f t="shared" si="49"/>
        <v>0</v>
      </c>
      <c r="BL178" s="19" t="s">
        <v>389</v>
      </c>
      <c r="BM178" s="192" t="s">
        <v>1512</v>
      </c>
    </row>
    <row r="179" spans="1:65" s="2" customFormat="1" ht="21.75" customHeight="1">
      <c r="A179" s="36"/>
      <c r="B179" s="37"/>
      <c r="C179" s="181" t="s">
        <v>751</v>
      </c>
      <c r="D179" s="181" t="s">
        <v>384</v>
      </c>
      <c r="E179" s="182" t="s">
        <v>2356</v>
      </c>
      <c r="F179" s="183" t="s">
        <v>2357</v>
      </c>
      <c r="G179" s="184" t="s">
        <v>422</v>
      </c>
      <c r="H179" s="185">
        <v>140</v>
      </c>
      <c r="I179" s="186"/>
      <c r="J179" s="187">
        <f t="shared" si="40"/>
        <v>0</v>
      </c>
      <c r="K179" s="183" t="s">
        <v>1390</v>
      </c>
      <c r="L179" s="41"/>
      <c r="M179" s="188" t="s">
        <v>19</v>
      </c>
      <c r="N179" s="189" t="s">
        <v>47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83</v>
      </c>
      <c r="BK179" s="193">
        <f t="shared" si="49"/>
        <v>0</v>
      </c>
      <c r="BL179" s="19" t="s">
        <v>389</v>
      </c>
      <c r="BM179" s="192" t="s">
        <v>1515</v>
      </c>
    </row>
    <row r="180" spans="1:65" s="2" customFormat="1" ht="16.5" customHeight="1">
      <c r="A180" s="36"/>
      <c r="B180" s="37"/>
      <c r="C180" s="181" t="s">
        <v>756</v>
      </c>
      <c r="D180" s="181" t="s">
        <v>384</v>
      </c>
      <c r="E180" s="182" t="s">
        <v>3450</v>
      </c>
      <c r="F180" s="183" t="s">
        <v>2124</v>
      </c>
      <c r="G180" s="184" t="s">
        <v>431</v>
      </c>
      <c r="H180" s="185">
        <v>8</v>
      </c>
      <c r="I180" s="186"/>
      <c r="J180" s="187">
        <f t="shared" si="40"/>
        <v>0</v>
      </c>
      <c r="K180" s="183" t="s">
        <v>1390</v>
      </c>
      <c r="L180" s="41"/>
      <c r="M180" s="188" t="s">
        <v>19</v>
      </c>
      <c r="N180" s="189" t="s">
        <v>47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83</v>
      </c>
      <c r="BK180" s="193">
        <f t="shared" si="49"/>
        <v>0</v>
      </c>
      <c r="BL180" s="19" t="s">
        <v>389</v>
      </c>
      <c r="BM180" s="192" t="s">
        <v>1518</v>
      </c>
    </row>
    <row r="181" spans="1:65" s="2" customFormat="1" ht="16.5" customHeight="1">
      <c r="A181" s="36"/>
      <c r="B181" s="37"/>
      <c r="C181" s="181" t="s">
        <v>762</v>
      </c>
      <c r="D181" s="181" t="s">
        <v>384</v>
      </c>
      <c r="E181" s="182" t="s">
        <v>2125</v>
      </c>
      <c r="F181" s="183" t="s">
        <v>2126</v>
      </c>
      <c r="G181" s="184" t="s">
        <v>422</v>
      </c>
      <c r="H181" s="185">
        <v>90</v>
      </c>
      <c r="I181" s="186"/>
      <c r="J181" s="187">
        <f t="shared" si="40"/>
        <v>0</v>
      </c>
      <c r="K181" s="183" t="s">
        <v>1390</v>
      </c>
      <c r="L181" s="41"/>
      <c r="M181" s="188" t="s">
        <v>19</v>
      </c>
      <c r="N181" s="189" t="s">
        <v>47</v>
      </c>
      <c r="O181" s="66"/>
      <c r="P181" s="190">
        <f t="shared" si="41"/>
        <v>0</v>
      </c>
      <c r="Q181" s="190">
        <v>0</v>
      </c>
      <c r="R181" s="190">
        <f t="shared" si="42"/>
        <v>0</v>
      </c>
      <c r="S181" s="190">
        <v>0</v>
      </c>
      <c r="T181" s="191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83</v>
      </c>
      <c r="BK181" s="193">
        <f t="shared" si="49"/>
        <v>0</v>
      </c>
      <c r="BL181" s="19" t="s">
        <v>389</v>
      </c>
      <c r="BM181" s="192" t="s">
        <v>1522</v>
      </c>
    </row>
    <row r="182" spans="1:65" s="2" customFormat="1" ht="78" customHeight="1">
      <c r="A182" s="36"/>
      <c r="B182" s="37"/>
      <c r="C182" s="181" t="s">
        <v>768</v>
      </c>
      <c r="D182" s="181" t="s">
        <v>384</v>
      </c>
      <c r="E182" s="182" t="s">
        <v>2127</v>
      </c>
      <c r="F182" s="183" t="s">
        <v>2128</v>
      </c>
      <c r="G182" s="184" t="s">
        <v>422</v>
      </c>
      <c r="H182" s="185">
        <v>90</v>
      </c>
      <c r="I182" s="186"/>
      <c r="J182" s="187">
        <f t="shared" si="40"/>
        <v>0</v>
      </c>
      <c r="K182" s="183" t="s">
        <v>3221</v>
      </c>
      <c r="L182" s="41"/>
      <c r="M182" s="188" t="s">
        <v>19</v>
      </c>
      <c r="N182" s="189" t="s">
        <v>47</v>
      </c>
      <c r="O182" s="66"/>
      <c r="P182" s="190">
        <f t="shared" si="41"/>
        <v>0</v>
      </c>
      <c r="Q182" s="190">
        <v>0</v>
      </c>
      <c r="R182" s="190">
        <f t="shared" si="42"/>
        <v>0</v>
      </c>
      <c r="S182" s="190">
        <v>0</v>
      </c>
      <c r="T182" s="191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 t="shared" si="44"/>
        <v>0</v>
      </c>
      <c r="BF182" s="193">
        <f t="shared" si="45"/>
        <v>0</v>
      </c>
      <c r="BG182" s="193">
        <f t="shared" si="46"/>
        <v>0</v>
      </c>
      <c r="BH182" s="193">
        <f t="shared" si="47"/>
        <v>0</v>
      </c>
      <c r="BI182" s="193">
        <f t="shared" si="48"/>
        <v>0</v>
      </c>
      <c r="BJ182" s="19" t="s">
        <v>83</v>
      </c>
      <c r="BK182" s="193">
        <f t="shared" si="49"/>
        <v>0</v>
      </c>
      <c r="BL182" s="19" t="s">
        <v>389</v>
      </c>
      <c r="BM182" s="192" t="s">
        <v>1526</v>
      </c>
    </row>
    <row r="183" spans="1:65" s="12" customFormat="1" ht="25.9" customHeight="1">
      <c r="B183" s="165"/>
      <c r="C183" s="166"/>
      <c r="D183" s="167" t="s">
        <v>75</v>
      </c>
      <c r="E183" s="168" t="s">
        <v>2129</v>
      </c>
      <c r="F183" s="168" t="s">
        <v>2130</v>
      </c>
      <c r="G183" s="166"/>
      <c r="H183" s="166"/>
      <c r="I183" s="169"/>
      <c r="J183" s="170">
        <f>BK183</f>
        <v>0</v>
      </c>
      <c r="K183" s="166"/>
      <c r="L183" s="171"/>
      <c r="M183" s="172"/>
      <c r="N183" s="173"/>
      <c r="O183" s="173"/>
      <c r="P183" s="174">
        <f>SUM(P184:P194)</f>
        <v>0</v>
      </c>
      <c r="Q183" s="173"/>
      <c r="R183" s="174">
        <f>SUM(R184:R194)</f>
        <v>0</v>
      </c>
      <c r="S183" s="173"/>
      <c r="T183" s="175">
        <f>SUM(T184:T194)</f>
        <v>0</v>
      </c>
      <c r="AR183" s="176" t="s">
        <v>83</v>
      </c>
      <c r="AT183" s="177" t="s">
        <v>75</v>
      </c>
      <c r="AU183" s="177" t="s">
        <v>76</v>
      </c>
      <c r="AY183" s="176" t="s">
        <v>381</v>
      </c>
      <c r="BK183" s="178">
        <f>SUM(BK184:BK194)</f>
        <v>0</v>
      </c>
    </row>
    <row r="184" spans="1:65" s="2" customFormat="1" ht="16.5" customHeight="1">
      <c r="A184" s="36"/>
      <c r="B184" s="37"/>
      <c r="C184" s="181" t="s">
        <v>773</v>
      </c>
      <c r="D184" s="181" t="s">
        <v>384</v>
      </c>
      <c r="E184" s="182" t="s">
        <v>2131</v>
      </c>
      <c r="F184" s="183" t="s">
        <v>2132</v>
      </c>
      <c r="G184" s="184" t="s">
        <v>431</v>
      </c>
      <c r="H184" s="185">
        <v>72</v>
      </c>
      <c r="I184" s="186"/>
      <c r="J184" s="187">
        <f>ROUND(I184*H184,2)</f>
        <v>0</v>
      </c>
      <c r="K184" s="183" t="s">
        <v>1390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1529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3451</v>
      </c>
      <c r="G185" s="206"/>
      <c r="H185" s="209">
        <v>72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83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5" customFormat="1">
      <c r="B186" s="216"/>
      <c r="C186" s="217"/>
      <c r="D186" s="196" t="s">
        <v>391</v>
      </c>
      <c r="E186" s="218" t="s">
        <v>19</v>
      </c>
      <c r="F186" s="219" t="s">
        <v>394</v>
      </c>
      <c r="G186" s="217"/>
      <c r="H186" s="220">
        <v>72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391</v>
      </c>
      <c r="AU186" s="226" t="s">
        <v>83</v>
      </c>
      <c r="AV186" s="15" t="s">
        <v>389</v>
      </c>
      <c r="AW186" s="15" t="s">
        <v>37</v>
      </c>
      <c r="AX186" s="15" t="s">
        <v>83</v>
      </c>
      <c r="AY186" s="226" t="s">
        <v>381</v>
      </c>
    </row>
    <row r="187" spans="1:65" s="2" customFormat="1" ht="24.2" customHeight="1">
      <c r="A187" s="36"/>
      <c r="B187" s="37"/>
      <c r="C187" s="181" t="s">
        <v>781</v>
      </c>
      <c r="D187" s="181" t="s">
        <v>384</v>
      </c>
      <c r="E187" s="182" t="s">
        <v>2134</v>
      </c>
      <c r="F187" s="183" t="s">
        <v>2135</v>
      </c>
      <c r="G187" s="184" t="s">
        <v>431</v>
      </c>
      <c r="H187" s="185">
        <v>6</v>
      </c>
      <c r="I187" s="186"/>
      <c r="J187" s="187">
        <f t="shared" ref="J187:J194" si="50">ROUND(I187*H187,2)</f>
        <v>0</v>
      </c>
      <c r="K187" s="183" t="s">
        <v>1390</v>
      </c>
      <c r="L187" s="41"/>
      <c r="M187" s="188" t="s">
        <v>19</v>
      </c>
      <c r="N187" s="189" t="s">
        <v>47</v>
      </c>
      <c r="O187" s="66"/>
      <c r="P187" s="190">
        <f t="shared" ref="P187:P194" si="51">O187*H187</f>
        <v>0</v>
      </c>
      <c r="Q187" s="190">
        <v>0</v>
      </c>
      <c r="R187" s="190">
        <f t="shared" ref="R187:R194" si="52">Q187*H187</f>
        <v>0</v>
      </c>
      <c r="S187" s="190">
        <v>0</v>
      </c>
      <c r="T187" s="191">
        <f t="shared" ref="T187:T194" si="53"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ref="BE187:BE194" si="54">IF(N187="základní",J187,0)</f>
        <v>0</v>
      </c>
      <c r="BF187" s="193">
        <f t="shared" ref="BF187:BF194" si="55">IF(N187="snížená",J187,0)</f>
        <v>0</v>
      </c>
      <c r="BG187" s="193">
        <f t="shared" ref="BG187:BG194" si="56">IF(N187="zákl. přenesená",J187,0)</f>
        <v>0</v>
      </c>
      <c r="BH187" s="193">
        <f t="shared" ref="BH187:BH194" si="57">IF(N187="sníž. přenesená",J187,0)</f>
        <v>0</v>
      </c>
      <c r="BI187" s="193">
        <f t="shared" ref="BI187:BI194" si="58">IF(N187="nulová",J187,0)</f>
        <v>0</v>
      </c>
      <c r="BJ187" s="19" t="s">
        <v>83</v>
      </c>
      <c r="BK187" s="193">
        <f t="shared" ref="BK187:BK194" si="59">ROUND(I187*H187,2)</f>
        <v>0</v>
      </c>
      <c r="BL187" s="19" t="s">
        <v>389</v>
      </c>
      <c r="BM187" s="192" t="s">
        <v>1532</v>
      </c>
    </row>
    <row r="188" spans="1:65" s="2" customFormat="1" ht="24.2" customHeight="1">
      <c r="A188" s="36"/>
      <c r="B188" s="37"/>
      <c r="C188" s="181" t="s">
        <v>786</v>
      </c>
      <c r="D188" s="181" t="s">
        <v>384</v>
      </c>
      <c r="E188" s="182" t="s">
        <v>2136</v>
      </c>
      <c r="F188" s="183" t="s">
        <v>2137</v>
      </c>
      <c r="G188" s="184" t="s">
        <v>431</v>
      </c>
      <c r="H188" s="185">
        <v>14</v>
      </c>
      <c r="I188" s="186"/>
      <c r="J188" s="187">
        <f t="shared" si="50"/>
        <v>0</v>
      </c>
      <c r="K188" s="183" t="s">
        <v>1390</v>
      </c>
      <c r="L188" s="41"/>
      <c r="M188" s="188" t="s">
        <v>19</v>
      </c>
      <c r="N188" s="189" t="s">
        <v>47</v>
      </c>
      <c r="O188" s="66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19" t="s">
        <v>83</v>
      </c>
      <c r="BK188" s="193">
        <f t="shared" si="59"/>
        <v>0</v>
      </c>
      <c r="BL188" s="19" t="s">
        <v>389</v>
      </c>
      <c r="BM188" s="192" t="s">
        <v>1535</v>
      </c>
    </row>
    <row r="189" spans="1:65" s="2" customFormat="1" ht="24.2" customHeight="1">
      <c r="A189" s="36"/>
      <c r="B189" s="37"/>
      <c r="C189" s="181" t="s">
        <v>792</v>
      </c>
      <c r="D189" s="181" t="s">
        <v>384</v>
      </c>
      <c r="E189" s="182" t="s">
        <v>2142</v>
      </c>
      <c r="F189" s="183" t="s">
        <v>2143</v>
      </c>
      <c r="G189" s="184" t="s">
        <v>431</v>
      </c>
      <c r="H189" s="185">
        <v>31</v>
      </c>
      <c r="I189" s="186"/>
      <c r="J189" s="187">
        <f t="shared" si="50"/>
        <v>0</v>
      </c>
      <c r="K189" s="183" t="s">
        <v>1390</v>
      </c>
      <c r="L189" s="41"/>
      <c r="M189" s="188" t="s">
        <v>19</v>
      </c>
      <c r="N189" s="189" t="s">
        <v>47</v>
      </c>
      <c r="O189" s="66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19" t="s">
        <v>83</v>
      </c>
      <c r="BK189" s="193">
        <f t="shared" si="59"/>
        <v>0</v>
      </c>
      <c r="BL189" s="19" t="s">
        <v>389</v>
      </c>
      <c r="BM189" s="192" t="s">
        <v>1538</v>
      </c>
    </row>
    <row r="190" spans="1:65" s="2" customFormat="1" ht="24.2" customHeight="1">
      <c r="A190" s="36"/>
      <c r="B190" s="37"/>
      <c r="C190" s="181" t="s">
        <v>797</v>
      </c>
      <c r="D190" s="181" t="s">
        <v>384</v>
      </c>
      <c r="E190" s="182" t="s">
        <v>2144</v>
      </c>
      <c r="F190" s="183" t="s">
        <v>2145</v>
      </c>
      <c r="G190" s="184" t="s">
        <v>431</v>
      </c>
      <c r="H190" s="185">
        <v>7</v>
      </c>
      <c r="I190" s="186"/>
      <c r="J190" s="187">
        <f t="shared" si="50"/>
        <v>0</v>
      </c>
      <c r="K190" s="183" t="s">
        <v>1390</v>
      </c>
      <c r="L190" s="41"/>
      <c r="M190" s="188" t="s">
        <v>19</v>
      </c>
      <c r="N190" s="189" t="s">
        <v>47</v>
      </c>
      <c r="O190" s="66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19" t="s">
        <v>83</v>
      </c>
      <c r="BK190" s="193">
        <f t="shared" si="59"/>
        <v>0</v>
      </c>
      <c r="BL190" s="19" t="s">
        <v>389</v>
      </c>
      <c r="BM190" s="192" t="s">
        <v>1541</v>
      </c>
    </row>
    <row r="191" spans="1:65" s="2" customFormat="1" ht="33" customHeight="1">
      <c r="A191" s="36"/>
      <c r="B191" s="37"/>
      <c r="C191" s="181" t="s">
        <v>803</v>
      </c>
      <c r="D191" s="181" t="s">
        <v>384</v>
      </c>
      <c r="E191" s="182" t="s">
        <v>2146</v>
      </c>
      <c r="F191" s="183" t="s">
        <v>2975</v>
      </c>
      <c r="G191" s="184" t="s">
        <v>431</v>
      </c>
      <c r="H191" s="185">
        <v>7</v>
      </c>
      <c r="I191" s="186"/>
      <c r="J191" s="187">
        <f t="shared" si="50"/>
        <v>0</v>
      </c>
      <c r="K191" s="183" t="s">
        <v>1390</v>
      </c>
      <c r="L191" s="41"/>
      <c r="M191" s="188" t="s">
        <v>19</v>
      </c>
      <c r="N191" s="189" t="s">
        <v>47</v>
      </c>
      <c r="O191" s="66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19" t="s">
        <v>83</v>
      </c>
      <c r="BK191" s="193">
        <f t="shared" si="59"/>
        <v>0</v>
      </c>
      <c r="BL191" s="19" t="s">
        <v>389</v>
      </c>
      <c r="BM191" s="192" t="s">
        <v>1544</v>
      </c>
    </row>
    <row r="192" spans="1:65" s="2" customFormat="1" ht="24.2" customHeight="1">
      <c r="A192" s="36"/>
      <c r="B192" s="37"/>
      <c r="C192" s="181" t="s">
        <v>808</v>
      </c>
      <c r="D192" s="181" t="s">
        <v>384</v>
      </c>
      <c r="E192" s="182" t="s">
        <v>2148</v>
      </c>
      <c r="F192" s="183" t="s">
        <v>2149</v>
      </c>
      <c r="G192" s="184" t="s">
        <v>431</v>
      </c>
      <c r="H192" s="185">
        <v>1</v>
      </c>
      <c r="I192" s="186"/>
      <c r="J192" s="187">
        <f t="shared" si="50"/>
        <v>0</v>
      </c>
      <c r="K192" s="183" t="s">
        <v>1390</v>
      </c>
      <c r="L192" s="41"/>
      <c r="M192" s="188" t="s">
        <v>19</v>
      </c>
      <c r="N192" s="189" t="s">
        <v>47</v>
      </c>
      <c r="O192" s="66"/>
      <c r="P192" s="190">
        <f t="shared" si="51"/>
        <v>0</v>
      </c>
      <c r="Q192" s="190">
        <v>0</v>
      </c>
      <c r="R192" s="190">
        <f t="shared" si="52"/>
        <v>0</v>
      </c>
      <c r="S192" s="190">
        <v>0</v>
      </c>
      <c r="T192" s="191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54"/>
        <v>0</v>
      </c>
      <c r="BF192" s="193">
        <f t="shared" si="55"/>
        <v>0</v>
      </c>
      <c r="BG192" s="193">
        <f t="shared" si="56"/>
        <v>0</v>
      </c>
      <c r="BH192" s="193">
        <f t="shared" si="57"/>
        <v>0</v>
      </c>
      <c r="BI192" s="193">
        <f t="shared" si="58"/>
        <v>0</v>
      </c>
      <c r="BJ192" s="19" t="s">
        <v>83</v>
      </c>
      <c r="BK192" s="193">
        <f t="shared" si="59"/>
        <v>0</v>
      </c>
      <c r="BL192" s="19" t="s">
        <v>389</v>
      </c>
      <c r="BM192" s="192" t="s">
        <v>1549</v>
      </c>
    </row>
    <row r="193" spans="1:65" s="2" customFormat="1" ht="24.2" customHeight="1">
      <c r="A193" s="36"/>
      <c r="B193" s="37"/>
      <c r="C193" s="181" t="s">
        <v>813</v>
      </c>
      <c r="D193" s="181" t="s">
        <v>384</v>
      </c>
      <c r="E193" s="182" t="s">
        <v>2150</v>
      </c>
      <c r="F193" s="183" t="s">
        <v>2151</v>
      </c>
      <c r="G193" s="184" t="s">
        <v>431</v>
      </c>
      <c r="H193" s="185">
        <v>6</v>
      </c>
      <c r="I193" s="186"/>
      <c r="J193" s="187">
        <f t="shared" si="50"/>
        <v>0</v>
      </c>
      <c r="K193" s="183" t="s">
        <v>1390</v>
      </c>
      <c r="L193" s="41"/>
      <c r="M193" s="188" t="s">
        <v>19</v>
      </c>
      <c r="N193" s="189" t="s">
        <v>47</v>
      </c>
      <c r="O193" s="66"/>
      <c r="P193" s="190">
        <f t="shared" si="51"/>
        <v>0</v>
      </c>
      <c r="Q193" s="190">
        <v>0</v>
      </c>
      <c r="R193" s="190">
        <f t="shared" si="52"/>
        <v>0</v>
      </c>
      <c r="S193" s="190">
        <v>0</v>
      </c>
      <c r="T193" s="191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 t="shared" si="54"/>
        <v>0</v>
      </c>
      <c r="BF193" s="193">
        <f t="shared" si="55"/>
        <v>0</v>
      </c>
      <c r="BG193" s="193">
        <f t="shared" si="56"/>
        <v>0</v>
      </c>
      <c r="BH193" s="193">
        <f t="shared" si="57"/>
        <v>0</v>
      </c>
      <c r="BI193" s="193">
        <f t="shared" si="58"/>
        <v>0</v>
      </c>
      <c r="BJ193" s="19" t="s">
        <v>83</v>
      </c>
      <c r="BK193" s="193">
        <f t="shared" si="59"/>
        <v>0</v>
      </c>
      <c r="BL193" s="19" t="s">
        <v>389</v>
      </c>
      <c r="BM193" s="192" t="s">
        <v>1552</v>
      </c>
    </row>
    <row r="194" spans="1:65" s="2" customFormat="1" ht="16.5" customHeight="1">
      <c r="A194" s="36"/>
      <c r="B194" s="37"/>
      <c r="C194" s="181" t="s">
        <v>817</v>
      </c>
      <c r="D194" s="181" t="s">
        <v>384</v>
      </c>
      <c r="E194" s="182" t="s">
        <v>2156</v>
      </c>
      <c r="F194" s="183" t="s">
        <v>2048</v>
      </c>
      <c r="G194" s="184" t="s">
        <v>431</v>
      </c>
      <c r="H194" s="185">
        <v>1</v>
      </c>
      <c r="I194" s="186"/>
      <c r="J194" s="187">
        <f t="shared" si="50"/>
        <v>0</v>
      </c>
      <c r="K194" s="183" t="s">
        <v>1390</v>
      </c>
      <c r="L194" s="41"/>
      <c r="M194" s="188" t="s">
        <v>19</v>
      </c>
      <c r="N194" s="189" t="s">
        <v>47</v>
      </c>
      <c r="O194" s="66"/>
      <c r="P194" s="190">
        <f t="shared" si="51"/>
        <v>0</v>
      </c>
      <c r="Q194" s="190">
        <v>0</v>
      </c>
      <c r="R194" s="190">
        <f t="shared" si="52"/>
        <v>0</v>
      </c>
      <c r="S194" s="190">
        <v>0</v>
      </c>
      <c r="T194" s="191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 t="shared" si="54"/>
        <v>0</v>
      </c>
      <c r="BF194" s="193">
        <f t="shared" si="55"/>
        <v>0</v>
      </c>
      <c r="BG194" s="193">
        <f t="shared" si="56"/>
        <v>0</v>
      </c>
      <c r="BH194" s="193">
        <f t="shared" si="57"/>
        <v>0</v>
      </c>
      <c r="BI194" s="193">
        <f t="shared" si="58"/>
        <v>0</v>
      </c>
      <c r="BJ194" s="19" t="s">
        <v>83</v>
      </c>
      <c r="BK194" s="193">
        <f t="shared" si="59"/>
        <v>0</v>
      </c>
      <c r="BL194" s="19" t="s">
        <v>389</v>
      </c>
      <c r="BM194" s="192" t="s">
        <v>1558</v>
      </c>
    </row>
    <row r="195" spans="1:65" s="12" customFormat="1" ht="25.9" customHeight="1">
      <c r="B195" s="165"/>
      <c r="C195" s="166"/>
      <c r="D195" s="167" t="s">
        <v>75</v>
      </c>
      <c r="E195" s="168" t="s">
        <v>426</v>
      </c>
      <c r="F195" s="168" t="s">
        <v>1763</v>
      </c>
      <c r="G195" s="166"/>
      <c r="H195" s="166"/>
      <c r="I195" s="169"/>
      <c r="J195" s="170">
        <f>BK195</f>
        <v>0</v>
      </c>
      <c r="K195" s="166"/>
      <c r="L195" s="171"/>
      <c r="M195" s="172"/>
      <c r="N195" s="173"/>
      <c r="O195" s="173"/>
      <c r="P195" s="174">
        <f>SUM(P196:P197)</f>
        <v>0</v>
      </c>
      <c r="Q195" s="173"/>
      <c r="R195" s="174">
        <f>SUM(R196:R197)</f>
        <v>0</v>
      </c>
      <c r="S195" s="173"/>
      <c r="T195" s="175">
        <f>SUM(T196:T197)</f>
        <v>0</v>
      </c>
      <c r="AR195" s="176" t="s">
        <v>83</v>
      </c>
      <c r="AT195" s="177" t="s">
        <v>75</v>
      </c>
      <c r="AU195" s="177" t="s">
        <v>76</v>
      </c>
      <c r="AY195" s="176" t="s">
        <v>381</v>
      </c>
      <c r="BK195" s="178">
        <f>SUM(BK196:BK197)</f>
        <v>0</v>
      </c>
    </row>
    <row r="196" spans="1:65" s="2" customFormat="1" ht="24.2" customHeight="1">
      <c r="A196" s="36"/>
      <c r="B196" s="37"/>
      <c r="C196" s="181" t="s">
        <v>823</v>
      </c>
      <c r="D196" s="181" t="s">
        <v>384</v>
      </c>
      <c r="E196" s="182" t="s">
        <v>2157</v>
      </c>
      <c r="F196" s="183" t="s">
        <v>2158</v>
      </c>
      <c r="G196" s="184" t="s">
        <v>431</v>
      </c>
      <c r="H196" s="185">
        <v>187</v>
      </c>
      <c r="I196" s="186"/>
      <c r="J196" s="187">
        <f>ROUND(I196*H196,2)</f>
        <v>0</v>
      </c>
      <c r="K196" s="183" t="s">
        <v>1390</v>
      </c>
      <c r="L196" s="41"/>
      <c r="M196" s="188" t="s">
        <v>19</v>
      </c>
      <c r="N196" s="189" t="s">
        <v>47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83</v>
      </c>
      <c r="BK196" s="193">
        <f>ROUND(I196*H196,2)</f>
        <v>0</v>
      </c>
      <c r="BL196" s="19" t="s">
        <v>389</v>
      </c>
      <c r="BM196" s="192" t="s">
        <v>1561</v>
      </c>
    </row>
    <row r="197" spans="1:65" s="2" customFormat="1" ht="24.2" customHeight="1">
      <c r="A197" s="36"/>
      <c r="B197" s="37"/>
      <c r="C197" s="181" t="s">
        <v>829</v>
      </c>
      <c r="D197" s="181" t="s">
        <v>384</v>
      </c>
      <c r="E197" s="182" t="s">
        <v>2159</v>
      </c>
      <c r="F197" s="183" t="s">
        <v>2160</v>
      </c>
      <c r="G197" s="184" t="s">
        <v>431</v>
      </c>
      <c r="H197" s="185">
        <v>18</v>
      </c>
      <c r="I197" s="186"/>
      <c r="J197" s="187">
        <f>ROUND(I197*H197,2)</f>
        <v>0</v>
      </c>
      <c r="K197" s="183" t="s">
        <v>1390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1564</v>
      </c>
    </row>
    <row r="198" spans="1:65" s="12" customFormat="1" ht="25.9" customHeight="1">
      <c r="B198" s="165"/>
      <c r="C198" s="166"/>
      <c r="D198" s="167" t="s">
        <v>75</v>
      </c>
      <c r="E198" s="168" t="s">
        <v>2161</v>
      </c>
      <c r="F198" s="168" t="s">
        <v>2162</v>
      </c>
      <c r="G198" s="166"/>
      <c r="H198" s="166"/>
      <c r="I198" s="169"/>
      <c r="J198" s="170">
        <f>BK198</f>
        <v>0</v>
      </c>
      <c r="K198" s="166"/>
      <c r="L198" s="171"/>
      <c r="M198" s="172"/>
      <c r="N198" s="173"/>
      <c r="O198" s="173"/>
      <c r="P198" s="174">
        <f>SUM(P199:P200)</f>
        <v>0</v>
      </c>
      <c r="Q198" s="173"/>
      <c r="R198" s="174">
        <f>SUM(R199:R200)</f>
        <v>0</v>
      </c>
      <c r="S198" s="173"/>
      <c r="T198" s="175">
        <f>SUM(T199:T200)</f>
        <v>0</v>
      </c>
      <c r="AR198" s="176" t="s">
        <v>83</v>
      </c>
      <c r="AT198" s="177" t="s">
        <v>75</v>
      </c>
      <c r="AU198" s="177" t="s">
        <v>76</v>
      </c>
      <c r="AY198" s="176" t="s">
        <v>381</v>
      </c>
      <c r="BK198" s="178">
        <f>SUM(BK199:BK200)</f>
        <v>0</v>
      </c>
    </row>
    <row r="199" spans="1:65" s="2" customFormat="1" ht="16.5" customHeight="1">
      <c r="A199" s="36"/>
      <c r="B199" s="37"/>
      <c r="C199" s="181" t="s">
        <v>834</v>
      </c>
      <c r="D199" s="181" t="s">
        <v>384</v>
      </c>
      <c r="E199" s="182" t="s">
        <v>2163</v>
      </c>
      <c r="F199" s="183" t="s">
        <v>2164</v>
      </c>
      <c r="G199" s="184" t="s">
        <v>607</v>
      </c>
      <c r="H199" s="185">
        <v>1</v>
      </c>
      <c r="I199" s="186"/>
      <c r="J199" s="187">
        <f>ROUND(I199*H199,2)</f>
        <v>0</v>
      </c>
      <c r="K199" s="183" t="s">
        <v>1390</v>
      </c>
      <c r="L199" s="41"/>
      <c r="M199" s="188" t="s">
        <v>19</v>
      </c>
      <c r="N199" s="189" t="s">
        <v>47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389</v>
      </c>
      <c r="AT199" s="192" t="s">
        <v>384</v>
      </c>
      <c r="AU199" s="192" t="s">
        <v>83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1567</v>
      </c>
    </row>
    <row r="200" spans="1:65" s="2" customFormat="1" ht="16.5" customHeight="1">
      <c r="A200" s="36"/>
      <c r="B200" s="37"/>
      <c r="C200" s="181" t="s">
        <v>845</v>
      </c>
      <c r="D200" s="181" t="s">
        <v>384</v>
      </c>
      <c r="E200" s="182" t="s">
        <v>2165</v>
      </c>
      <c r="F200" s="183" t="s">
        <v>2166</v>
      </c>
      <c r="G200" s="184" t="s">
        <v>607</v>
      </c>
      <c r="H200" s="185">
        <v>1</v>
      </c>
      <c r="I200" s="186"/>
      <c r="J200" s="187">
        <f>ROUND(I200*H200,2)</f>
        <v>0</v>
      </c>
      <c r="K200" s="183" t="s">
        <v>1390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1570</v>
      </c>
    </row>
    <row r="201" spans="1:65" s="12" customFormat="1" ht="25.9" customHeight="1">
      <c r="B201" s="165"/>
      <c r="C201" s="166"/>
      <c r="D201" s="167" t="s">
        <v>75</v>
      </c>
      <c r="E201" s="168" t="s">
        <v>2167</v>
      </c>
      <c r="F201" s="168" t="s">
        <v>2168</v>
      </c>
      <c r="G201" s="166"/>
      <c r="H201" s="166"/>
      <c r="I201" s="169"/>
      <c r="J201" s="170">
        <f>BK201</f>
        <v>0</v>
      </c>
      <c r="K201" s="166"/>
      <c r="L201" s="171"/>
      <c r="M201" s="172"/>
      <c r="N201" s="173"/>
      <c r="O201" s="173"/>
      <c r="P201" s="174">
        <f>SUM(P202:P205)</f>
        <v>0</v>
      </c>
      <c r="Q201" s="173"/>
      <c r="R201" s="174">
        <f>SUM(R202:R205)</f>
        <v>0</v>
      </c>
      <c r="S201" s="173"/>
      <c r="T201" s="175">
        <f>SUM(T202:T205)</f>
        <v>0</v>
      </c>
      <c r="AR201" s="176" t="s">
        <v>83</v>
      </c>
      <c r="AT201" s="177" t="s">
        <v>75</v>
      </c>
      <c r="AU201" s="177" t="s">
        <v>76</v>
      </c>
      <c r="AY201" s="176" t="s">
        <v>381</v>
      </c>
      <c r="BK201" s="178">
        <f>SUM(BK202:BK205)</f>
        <v>0</v>
      </c>
    </row>
    <row r="202" spans="1:65" s="2" customFormat="1" ht="16.5" customHeight="1">
      <c r="A202" s="36"/>
      <c r="B202" s="37"/>
      <c r="C202" s="181" t="s">
        <v>850</v>
      </c>
      <c r="D202" s="181" t="s">
        <v>384</v>
      </c>
      <c r="E202" s="182" t="s">
        <v>2169</v>
      </c>
      <c r="F202" s="183" t="s">
        <v>2170</v>
      </c>
      <c r="G202" s="184" t="s">
        <v>422</v>
      </c>
      <c r="H202" s="185">
        <v>200</v>
      </c>
      <c r="I202" s="186"/>
      <c r="J202" s="187">
        <f>ROUND(I202*H202,2)</f>
        <v>0</v>
      </c>
      <c r="K202" s="183" t="s">
        <v>3221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1573</v>
      </c>
    </row>
    <row r="203" spans="1:65" s="2" customFormat="1" ht="21.75" customHeight="1">
      <c r="A203" s="36"/>
      <c r="B203" s="37"/>
      <c r="C203" s="181" t="s">
        <v>855</v>
      </c>
      <c r="D203" s="181" t="s">
        <v>384</v>
      </c>
      <c r="E203" s="182" t="s">
        <v>2171</v>
      </c>
      <c r="F203" s="183" t="s">
        <v>2172</v>
      </c>
      <c r="G203" s="184" t="s">
        <v>422</v>
      </c>
      <c r="H203" s="185">
        <v>200</v>
      </c>
      <c r="I203" s="186"/>
      <c r="J203" s="187">
        <f>ROUND(I203*H203,2)</f>
        <v>0</v>
      </c>
      <c r="K203" s="183" t="s">
        <v>3221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1579</v>
      </c>
    </row>
    <row r="204" spans="1:65" s="2" customFormat="1" ht="16.5" customHeight="1">
      <c r="A204" s="36"/>
      <c r="B204" s="37"/>
      <c r="C204" s="181" t="s">
        <v>860</v>
      </c>
      <c r="D204" s="181" t="s">
        <v>384</v>
      </c>
      <c r="E204" s="182" t="s">
        <v>2173</v>
      </c>
      <c r="F204" s="183" t="s">
        <v>2174</v>
      </c>
      <c r="G204" s="184" t="s">
        <v>422</v>
      </c>
      <c r="H204" s="185">
        <v>200</v>
      </c>
      <c r="I204" s="186"/>
      <c r="J204" s="187">
        <f>ROUND(I204*H204,2)</f>
        <v>0</v>
      </c>
      <c r="K204" s="183" t="s">
        <v>3221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1583</v>
      </c>
    </row>
    <row r="205" spans="1:65" s="2" customFormat="1" ht="24.2" customHeight="1">
      <c r="A205" s="36"/>
      <c r="B205" s="37"/>
      <c r="C205" s="181" t="s">
        <v>866</v>
      </c>
      <c r="D205" s="181" t="s">
        <v>384</v>
      </c>
      <c r="E205" s="182" t="s">
        <v>2175</v>
      </c>
      <c r="F205" s="183" t="s">
        <v>2176</v>
      </c>
      <c r="G205" s="184" t="s">
        <v>422</v>
      </c>
      <c r="H205" s="185">
        <v>200</v>
      </c>
      <c r="I205" s="186"/>
      <c r="J205" s="187">
        <f>ROUND(I205*H205,2)</f>
        <v>0</v>
      </c>
      <c r="K205" s="183" t="s">
        <v>3221</v>
      </c>
      <c r="L205" s="41"/>
      <c r="M205" s="248" t="s">
        <v>19</v>
      </c>
      <c r="N205" s="249" t="s">
        <v>47</v>
      </c>
      <c r="O205" s="250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389</v>
      </c>
      <c r="BM205" s="192" t="s">
        <v>1587</v>
      </c>
    </row>
    <row r="206" spans="1:65" s="2" customFormat="1" ht="6.95" customHeight="1">
      <c r="A206" s="36"/>
      <c r="B206" s="49"/>
      <c r="C206" s="50"/>
      <c r="D206" s="50"/>
      <c r="E206" s="50"/>
      <c r="F206" s="50"/>
      <c r="G206" s="50"/>
      <c r="H206" s="50"/>
      <c r="I206" s="50"/>
      <c r="J206" s="50"/>
      <c r="K206" s="50"/>
      <c r="L206" s="41"/>
      <c r="M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</row>
  </sheetData>
  <sheetProtection algorithmName="SHA-512" hashValue="u+6NJZp4CCdRRZnDoZpvJbbshylFN8o3DWC+nYobn0M93LF/NM3rhHu4zl7asAjmHsj1f9WzpaIpM1pYTNkICg==" saltValue="dqdklWHVfHXGMD82GXQQko3qbS+lxiyxUuxfOQdhYp0swBsawhgyXTnn+qj7JZzzOZEKdSNNv9ke3Ov57YrLqA==" spinCount="100000" sheet="1" objects="1" scenarios="1" formatColumns="0" formatRows="0" autoFilter="0"/>
  <autoFilter ref="C93:K205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topLeftCell="A73" workbookViewId="0">
      <selection activeCell="F95" sqref="F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185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3452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104.11 -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3002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104.11 -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44.25" customHeight="1">
      <c r="A89" s="36"/>
      <c r="B89" s="37"/>
      <c r="C89" s="181" t="s">
        <v>83</v>
      </c>
      <c r="D89" s="181" t="s">
        <v>384</v>
      </c>
      <c r="E89" s="182" t="s">
        <v>3453</v>
      </c>
      <c r="F89" s="183" t="s">
        <v>3454</v>
      </c>
      <c r="G89" s="184" t="s">
        <v>422</v>
      </c>
      <c r="H89" s="185">
        <v>150</v>
      </c>
      <c r="I89" s="186"/>
      <c r="J89" s="187">
        <f t="shared" ref="J89:J119" si="0">ROUND(I89*H89,2)</f>
        <v>0</v>
      </c>
      <c r="K89" s="183" t="s">
        <v>3221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3455</v>
      </c>
      <c r="F90" s="183" t="s">
        <v>3456</v>
      </c>
      <c r="G90" s="184" t="s">
        <v>422</v>
      </c>
      <c r="H90" s="185">
        <v>150</v>
      </c>
      <c r="I90" s="186"/>
      <c r="J90" s="187">
        <f t="shared" si="0"/>
        <v>0</v>
      </c>
      <c r="K90" s="183" t="s">
        <v>1390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44.25" customHeight="1">
      <c r="A91" s="36"/>
      <c r="B91" s="37"/>
      <c r="C91" s="181" t="s">
        <v>398</v>
      </c>
      <c r="D91" s="181" t="s">
        <v>384</v>
      </c>
      <c r="E91" s="182" t="s">
        <v>3457</v>
      </c>
      <c r="F91" s="183" t="s">
        <v>3458</v>
      </c>
      <c r="G91" s="184" t="s">
        <v>422</v>
      </c>
      <c r="H91" s="185">
        <v>90</v>
      </c>
      <c r="I91" s="186"/>
      <c r="J91" s="187">
        <f t="shared" si="0"/>
        <v>0</v>
      </c>
      <c r="K91" s="183" t="s">
        <v>3221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16.5" customHeight="1">
      <c r="A92" s="36"/>
      <c r="B92" s="37"/>
      <c r="C92" s="181" t="s">
        <v>389</v>
      </c>
      <c r="D92" s="181" t="s">
        <v>384</v>
      </c>
      <c r="E92" s="182" t="s">
        <v>3459</v>
      </c>
      <c r="F92" s="183" t="s">
        <v>3460</v>
      </c>
      <c r="G92" s="184" t="s">
        <v>422</v>
      </c>
      <c r="H92" s="185">
        <v>90</v>
      </c>
      <c r="I92" s="186"/>
      <c r="J92" s="187">
        <f t="shared" si="0"/>
        <v>0</v>
      </c>
      <c r="K92" s="183" t="s">
        <v>1390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215</v>
      </c>
      <c r="I93" s="186"/>
      <c r="J93" s="187">
        <f t="shared" si="0"/>
        <v>0</v>
      </c>
      <c r="K93" s="183" t="s">
        <v>3221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215</v>
      </c>
      <c r="I94" s="186"/>
      <c r="J94" s="187">
        <f t="shared" si="0"/>
        <v>0</v>
      </c>
      <c r="K94" s="183" t="s">
        <v>3221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44.25" customHeight="1">
      <c r="A95" s="36"/>
      <c r="B95" s="37"/>
      <c r="C95" s="181" t="s">
        <v>419</v>
      </c>
      <c r="D95" s="181" t="s">
        <v>384</v>
      </c>
      <c r="E95" s="182" t="s">
        <v>2193</v>
      </c>
      <c r="F95" s="183" t="s">
        <v>2194</v>
      </c>
      <c r="G95" s="184" t="s">
        <v>431</v>
      </c>
      <c r="H95" s="185">
        <v>100</v>
      </c>
      <c r="I95" s="186"/>
      <c r="J95" s="187">
        <f t="shared" si="0"/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2195</v>
      </c>
      <c r="F96" s="183" t="s">
        <v>2196</v>
      </c>
      <c r="G96" s="184" t="s">
        <v>431</v>
      </c>
      <c r="H96" s="185">
        <v>3</v>
      </c>
      <c r="I96" s="186"/>
      <c r="J96" s="187">
        <f t="shared" si="0"/>
        <v>0</v>
      </c>
      <c r="K96" s="183" t="s">
        <v>1390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40</v>
      </c>
      <c r="I97" s="186"/>
      <c r="J97" s="187">
        <f t="shared" si="0"/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1.75" customHeight="1">
      <c r="A98" s="36"/>
      <c r="B98" s="37"/>
      <c r="C98" s="181" t="s">
        <v>437</v>
      </c>
      <c r="D98" s="181" t="s">
        <v>384</v>
      </c>
      <c r="E98" s="182" t="s">
        <v>3461</v>
      </c>
      <c r="F98" s="183" t="s">
        <v>3462</v>
      </c>
      <c r="G98" s="184" t="s">
        <v>431</v>
      </c>
      <c r="H98" s="185">
        <v>80</v>
      </c>
      <c r="I98" s="186"/>
      <c r="J98" s="187">
        <f t="shared" si="0"/>
        <v>0</v>
      </c>
      <c r="K98" s="183" t="s">
        <v>3221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4.2" customHeight="1">
      <c r="A99" s="36"/>
      <c r="B99" s="37"/>
      <c r="C99" s="181" t="s">
        <v>443</v>
      </c>
      <c r="D99" s="181" t="s">
        <v>384</v>
      </c>
      <c r="E99" s="182" t="s">
        <v>3428</v>
      </c>
      <c r="F99" s="183" t="s">
        <v>3429</v>
      </c>
      <c r="G99" s="184" t="s">
        <v>422</v>
      </c>
      <c r="H99" s="185">
        <v>250</v>
      </c>
      <c r="I99" s="186"/>
      <c r="J99" s="187">
        <f t="shared" si="0"/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21.75" customHeight="1">
      <c r="A100" s="36"/>
      <c r="B100" s="37"/>
      <c r="C100" s="181" t="s">
        <v>451</v>
      </c>
      <c r="D100" s="181" t="s">
        <v>384</v>
      </c>
      <c r="E100" s="182" t="s">
        <v>2047</v>
      </c>
      <c r="F100" s="183" t="s">
        <v>2201</v>
      </c>
      <c r="G100" s="184" t="s">
        <v>1805</v>
      </c>
      <c r="H100" s="185">
        <v>1</v>
      </c>
      <c r="I100" s="186"/>
      <c r="J100" s="187">
        <f t="shared" si="0"/>
        <v>0</v>
      </c>
      <c r="K100" s="183" t="s">
        <v>1390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16.5" customHeight="1">
      <c r="A101" s="36"/>
      <c r="B101" s="37"/>
      <c r="C101" s="181" t="s">
        <v>457</v>
      </c>
      <c r="D101" s="181" t="s">
        <v>384</v>
      </c>
      <c r="E101" s="182" t="s">
        <v>2202</v>
      </c>
      <c r="F101" s="183" t="s">
        <v>2203</v>
      </c>
      <c r="G101" s="184" t="s">
        <v>431</v>
      </c>
      <c r="H101" s="185">
        <v>7</v>
      </c>
      <c r="I101" s="186"/>
      <c r="J101" s="187">
        <f t="shared" si="0"/>
        <v>0</v>
      </c>
      <c r="K101" s="183" t="s">
        <v>3221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33" customHeight="1">
      <c r="A102" s="36"/>
      <c r="B102" s="37"/>
      <c r="C102" s="181" t="s">
        <v>464</v>
      </c>
      <c r="D102" s="181" t="s">
        <v>384</v>
      </c>
      <c r="E102" s="182" t="s">
        <v>2204</v>
      </c>
      <c r="F102" s="183" t="s">
        <v>2205</v>
      </c>
      <c r="G102" s="184" t="s">
        <v>431</v>
      </c>
      <c r="H102" s="185">
        <v>7</v>
      </c>
      <c r="I102" s="186"/>
      <c r="J102" s="187">
        <f t="shared" si="0"/>
        <v>0</v>
      </c>
      <c r="K102" s="183" t="s">
        <v>1390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2206</v>
      </c>
      <c r="F103" s="183" t="s">
        <v>3463</v>
      </c>
      <c r="G103" s="184" t="s">
        <v>431</v>
      </c>
      <c r="H103" s="185">
        <v>30</v>
      </c>
      <c r="I103" s="186"/>
      <c r="J103" s="187">
        <f t="shared" si="0"/>
        <v>0</v>
      </c>
      <c r="K103" s="183" t="s">
        <v>1390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2208</v>
      </c>
      <c r="F104" s="183" t="s">
        <v>2209</v>
      </c>
      <c r="G104" s="184" t="s">
        <v>431</v>
      </c>
      <c r="H104" s="185">
        <v>34</v>
      </c>
      <c r="I104" s="186"/>
      <c r="J104" s="187">
        <f t="shared" si="0"/>
        <v>0</v>
      </c>
      <c r="K104" s="183" t="s">
        <v>3221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2210</v>
      </c>
      <c r="F105" s="183" t="s">
        <v>3464</v>
      </c>
      <c r="G105" s="184" t="s">
        <v>431</v>
      </c>
      <c r="H105" s="185">
        <v>4</v>
      </c>
      <c r="I105" s="186"/>
      <c r="J105" s="187">
        <f t="shared" si="0"/>
        <v>0</v>
      </c>
      <c r="K105" s="183" t="s">
        <v>1390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2212</v>
      </c>
      <c r="F106" s="183" t="s">
        <v>2213</v>
      </c>
      <c r="G106" s="184" t="s">
        <v>431</v>
      </c>
      <c r="H106" s="185">
        <v>20</v>
      </c>
      <c r="I106" s="186"/>
      <c r="J106" s="187">
        <f t="shared" si="0"/>
        <v>0</v>
      </c>
      <c r="K106" s="183" t="s">
        <v>3221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2214</v>
      </c>
      <c r="F107" s="183" t="s">
        <v>2215</v>
      </c>
      <c r="G107" s="184" t="s">
        <v>431</v>
      </c>
      <c r="H107" s="185">
        <v>14</v>
      </c>
      <c r="I107" s="186"/>
      <c r="J107" s="187">
        <f t="shared" si="0"/>
        <v>0</v>
      </c>
      <c r="K107" s="183" t="s">
        <v>3221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2216</v>
      </c>
      <c r="F108" s="183" t="s">
        <v>3465</v>
      </c>
      <c r="G108" s="184" t="s">
        <v>431</v>
      </c>
      <c r="H108" s="185">
        <v>30</v>
      </c>
      <c r="I108" s="186"/>
      <c r="J108" s="187">
        <f t="shared" si="0"/>
        <v>0</v>
      </c>
      <c r="K108" s="183" t="s">
        <v>1390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30</v>
      </c>
      <c r="I109" s="186"/>
      <c r="J109" s="187">
        <f t="shared" si="0"/>
        <v>0</v>
      </c>
      <c r="K109" s="183" t="s">
        <v>3221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20</v>
      </c>
      <c r="I110" s="186"/>
      <c r="J110" s="187">
        <f t="shared" si="0"/>
        <v>0</v>
      </c>
      <c r="K110" s="183" t="s">
        <v>3221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2224</v>
      </c>
      <c r="F111" s="183" t="s">
        <v>2225</v>
      </c>
      <c r="G111" s="184" t="s">
        <v>431</v>
      </c>
      <c r="H111" s="185">
        <v>6</v>
      </c>
      <c r="I111" s="186"/>
      <c r="J111" s="187">
        <f t="shared" si="0"/>
        <v>0</v>
      </c>
      <c r="K111" s="183" t="s">
        <v>1390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2226</v>
      </c>
      <c r="F112" s="183" t="s">
        <v>2227</v>
      </c>
      <c r="G112" s="184" t="s">
        <v>431</v>
      </c>
      <c r="H112" s="185">
        <v>150</v>
      </c>
      <c r="I112" s="186"/>
      <c r="J112" s="187">
        <f t="shared" si="0"/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10</v>
      </c>
      <c r="I113" s="186"/>
      <c r="J113" s="187">
        <f t="shared" si="0"/>
        <v>0</v>
      </c>
      <c r="K113" s="183" t="s">
        <v>3221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10</v>
      </c>
      <c r="I114" s="186"/>
      <c r="J114" s="187">
        <f t="shared" si="0"/>
        <v>0</v>
      </c>
      <c r="K114" s="183" t="s">
        <v>1390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10</v>
      </c>
      <c r="I115" s="186"/>
      <c r="J115" s="187">
        <f t="shared" si="0"/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10</v>
      </c>
      <c r="I116" s="186"/>
      <c r="J116" s="187">
        <f t="shared" si="0"/>
        <v>0</v>
      </c>
      <c r="K116" s="183" t="s">
        <v>1390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10</v>
      </c>
      <c r="I117" s="186"/>
      <c r="J117" s="187">
        <f t="shared" si="0"/>
        <v>0</v>
      </c>
      <c r="K117" s="183" t="s">
        <v>1390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4</v>
      </c>
      <c r="I118" s="186"/>
      <c r="J118" s="187">
        <f t="shared" si="0"/>
        <v>0</v>
      </c>
      <c r="K118" s="183" t="s">
        <v>3221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3221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1390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24</v>
      </c>
      <c r="I122" s="186"/>
      <c r="J122" s="187">
        <f t="shared" si="1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32</v>
      </c>
      <c r="I123" s="186"/>
      <c r="J123" s="187">
        <f t="shared" si="10"/>
        <v>0</v>
      </c>
      <c r="K123" s="183" t="s">
        <v>1390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8</v>
      </c>
      <c r="I124" s="186"/>
      <c r="J124" s="187">
        <f t="shared" si="10"/>
        <v>0</v>
      </c>
      <c r="K124" s="183" t="s">
        <v>1390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16</v>
      </c>
      <c r="I125" s="186"/>
      <c r="J125" s="187">
        <f t="shared" si="10"/>
        <v>0</v>
      </c>
      <c r="K125" s="183" t="s">
        <v>1390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1390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5BWakr7jZoe1KTJ+v+4HM/yAo7xdQa4MpmGAVsTQrTb6ex5vY0e1JdgrFu1ELzsLzdxC1uLSqTBQ4kUzccQY4A==" saltValue="RRgqa4mY1djAJX1FuxdWMMZcxm1Cd+oRyaXmyvTvt5xyvWeQ25dj63qUUYYncIqahbqgUIkV7eHp/JMk9B2zSg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55" workbookViewId="0">
      <selection activeCell="F90" sqref="F9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3002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3466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ROUND((SUM(BE88:BE150)),  2)</f>
        <v>0</v>
      </c>
      <c r="G35" s="36"/>
      <c r="H35" s="36"/>
      <c r="I35" s="127">
        <v>0.21</v>
      </c>
      <c r="J35" s="126">
        <f>ROUND(((SUM(BE88:BE150))*I35),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ROUND((SUM(BF88:BF150)),  2)</f>
        <v>0</v>
      </c>
      <c r="G36" s="36"/>
      <c r="H36" s="36"/>
      <c r="I36" s="127">
        <v>0.15</v>
      </c>
      <c r="J36" s="126">
        <f>ROUND(((SUM(BF88:BF150))*I36),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ROUND((SUM(BG88:BG150)),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ROUND((SUM(BH88:BH150)),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ROUND((SUM(BI88:BI150)),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3002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104.12 - Slaboproudé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2253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9" customFormat="1" ht="24.95" customHeight="1">
      <c r="B65" s="143"/>
      <c r="C65" s="144"/>
      <c r="D65" s="145" t="s">
        <v>2254</v>
      </c>
      <c r="E65" s="146"/>
      <c r="F65" s="146"/>
      <c r="G65" s="146"/>
      <c r="H65" s="146"/>
      <c r="I65" s="146"/>
      <c r="J65" s="147">
        <f>J111</f>
        <v>0</v>
      </c>
      <c r="K65" s="144"/>
      <c r="L65" s="148"/>
    </row>
    <row r="66" spans="1:31" s="9" customFormat="1" ht="24.95" customHeight="1">
      <c r="B66" s="143"/>
      <c r="C66" s="144"/>
      <c r="D66" s="145" t="s">
        <v>2255</v>
      </c>
      <c r="E66" s="146"/>
      <c r="F66" s="146"/>
      <c r="G66" s="146"/>
      <c r="H66" s="146"/>
      <c r="I66" s="146"/>
      <c r="J66" s="147">
        <f>J128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3002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9" t="str">
        <f>E11</f>
        <v>D 104.12 - Slaboproudé instalace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 xml:space="preserve"> 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P89+P111+P128</f>
        <v>0</v>
      </c>
      <c r="Q88" s="74"/>
      <c r="R88" s="162">
        <f>R89+R111+R128</f>
        <v>0</v>
      </c>
      <c r="S88" s="74"/>
      <c r="T88" s="163">
        <f>T89+T111+T128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BK89+BK111+BK128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2297</v>
      </c>
      <c r="F89" s="168" t="s">
        <v>2298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SUM(P90:P110)</f>
        <v>0</v>
      </c>
      <c r="Q89" s="173"/>
      <c r="R89" s="174">
        <f>SUM(R90:R110)</f>
        <v>0</v>
      </c>
      <c r="S89" s="173"/>
      <c r="T89" s="175">
        <f>SUM(T90:T110)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SUM(BK90:BK110)</f>
        <v>0</v>
      </c>
    </row>
    <row r="90" spans="1:65" s="2" customFormat="1" ht="16.5" customHeight="1">
      <c r="A90" s="36"/>
      <c r="B90" s="37"/>
      <c r="C90" s="181" t="s">
        <v>83</v>
      </c>
      <c r="D90" s="181" t="s">
        <v>384</v>
      </c>
      <c r="E90" s="182" t="s">
        <v>2119</v>
      </c>
      <c r="F90" s="183" t="s">
        <v>2120</v>
      </c>
      <c r="G90" s="184" t="s">
        <v>422</v>
      </c>
      <c r="H90" s="185">
        <v>1430</v>
      </c>
      <c r="I90" s="186"/>
      <c r="J90" s="187">
        <f t="shared" ref="J90:J110" si="0">ROUND(I90*H90,2)</f>
        <v>0</v>
      </c>
      <c r="K90" s="183" t="s">
        <v>3221</v>
      </c>
      <c r="L90" s="41"/>
      <c r="M90" s="188" t="s">
        <v>19</v>
      </c>
      <c r="N90" s="189" t="s">
        <v>47</v>
      </c>
      <c r="O90" s="66"/>
      <c r="P90" s="190">
        <f t="shared" ref="P90:P110" si="1">O90*H90</f>
        <v>0</v>
      </c>
      <c r="Q90" s="190">
        <v>0</v>
      </c>
      <c r="R90" s="190">
        <f t="shared" ref="R90:R110" si="2">Q90*H90</f>
        <v>0</v>
      </c>
      <c r="S90" s="190">
        <v>0</v>
      </c>
      <c r="T90" s="191">
        <f t="shared" ref="T90:T110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ref="BE90:BE110" si="4">IF(N90="základní",J90,0)</f>
        <v>0</v>
      </c>
      <c r="BF90" s="193">
        <f t="shared" ref="BF90:BF110" si="5">IF(N90="snížená",J90,0)</f>
        <v>0</v>
      </c>
      <c r="BG90" s="193">
        <f t="shared" ref="BG90:BG110" si="6">IF(N90="zákl. přenesená",J90,0)</f>
        <v>0</v>
      </c>
      <c r="BH90" s="193">
        <f t="shared" ref="BH90:BH110" si="7">IF(N90="sníž. přenesená",J90,0)</f>
        <v>0</v>
      </c>
      <c r="BI90" s="193">
        <f t="shared" ref="BI90:BI110" si="8">IF(N90="nulová",J90,0)</f>
        <v>0</v>
      </c>
      <c r="BJ90" s="19" t="s">
        <v>83</v>
      </c>
      <c r="BK90" s="193">
        <f t="shared" ref="BK90:BK110" si="9">ROUND(I90*H90,2)</f>
        <v>0</v>
      </c>
      <c r="BL90" s="19" t="s">
        <v>389</v>
      </c>
      <c r="BM90" s="192" t="s">
        <v>85</v>
      </c>
    </row>
    <row r="91" spans="1:65" s="2" customFormat="1" ht="24.2" customHeight="1">
      <c r="A91" s="36"/>
      <c r="B91" s="37"/>
      <c r="C91" s="181" t="s">
        <v>85</v>
      </c>
      <c r="D91" s="181" t="s">
        <v>384</v>
      </c>
      <c r="E91" s="182" t="s">
        <v>2307</v>
      </c>
      <c r="F91" s="183" t="s">
        <v>2308</v>
      </c>
      <c r="G91" s="184" t="s">
        <v>422</v>
      </c>
      <c r="H91" s="185">
        <v>1430</v>
      </c>
      <c r="I91" s="186"/>
      <c r="J91" s="187">
        <f t="shared" si="0"/>
        <v>0</v>
      </c>
      <c r="K91" s="183" t="s">
        <v>3221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389</v>
      </c>
    </row>
    <row r="92" spans="1:65" s="2" customFormat="1" ht="16.5" customHeight="1">
      <c r="A92" s="36"/>
      <c r="B92" s="37"/>
      <c r="C92" s="181" t="s">
        <v>398</v>
      </c>
      <c r="D92" s="181" t="s">
        <v>384</v>
      </c>
      <c r="E92" s="182" t="s">
        <v>2309</v>
      </c>
      <c r="F92" s="183" t="s">
        <v>2310</v>
      </c>
      <c r="G92" s="184" t="s">
        <v>431</v>
      </c>
      <c r="H92" s="185">
        <v>50</v>
      </c>
      <c r="I92" s="186"/>
      <c r="J92" s="187">
        <f t="shared" si="0"/>
        <v>0</v>
      </c>
      <c r="K92" s="183" t="s">
        <v>1390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382</v>
      </c>
    </row>
    <row r="93" spans="1:65" s="2" customFormat="1" ht="16.5" customHeight="1">
      <c r="A93" s="36"/>
      <c r="B93" s="37"/>
      <c r="C93" s="181" t="s">
        <v>389</v>
      </c>
      <c r="D93" s="181" t="s">
        <v>384</v>
      </c>
      <c r="E93" s="182" t="s">
        <v>3467</v>
      </c>
      <c r="F93" s="183" t="s">
        <v>3468</v>
      </c>
      <c r="G93" s="184" t="s">
        <v>431</v>
      </c>
      <c r="H93" s="185">
        <v>17</v>
      </c>
      <c r="I93" s="186"/>
      <c r="J93" s="187">
        <f t="shared" si="0"/>
        <v>0</v>
      </c>
      <c r="K93" s="183" t="s">
        <v>3221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428</v>
      </c>
    </row>
    <row r="94" spans="1:65" s="2" customFormat="1" ht="24.2" customHeight="1">
      <c r="A94" s="36"/>
      <c r="B94" s="37"/>
      <c r="C94" s="181" t="s">
        <v>408</v>
      </c>
      <c r="D94" s="181" t="s">
        <v>384</v>
      </c>
      <c r="E94" s="182" t="s">
        <v>3469</v>
      </c>
      <c r="F94" s="183" t="s">
        <v>3470</v>
      </c>
      <c r="G94" s="184" t="s">
        <v>431</v>
      </c>
      <c r="H94" s="185">
        <v>17</v>
      </c>
      <c r="I94" s="186"/>
      <c r="J94" s="187">
        <f t="shared" si="0"/>
        <v>0</v>
      </c>
      <c r="K94" s="183" t="s">
        <v>3221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437</v>
      </c>
    </row>
    <row r="95" spans="1:65" s="2" customFormat="1" ht="55.5" customHeight="1">
      <c r="A95" s="36"/>
      <c r="B95" s="37"/>
      <c r="C95" s="181" t="s">
        <v>382</v>
      </c>
      <c r="D95" s="181" t="s">
        <v>384</v>
      </c>
      <c r="E95" s="182" t="s">
        <v>3471</v>
      </c>
      <c r="F95" s="183" t="s">
        <v>3472</v>
      </c>
      <c r="G95" s="184" t="s">
        <v>431</v>
      </c>
      <c r="H95" s="185">
        <v>33</v>
      </c>
      <c r="I95" s="186"/>
      <c r="J95" s="187">
        <f t="shared" si="0"/>
        <v>0</v>
      </c>
      <c r="K95" s="183" t="s">
        <v>3221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451</v>
      </c>
    </row>
    <row r="96" spans="1:65" s="2" customFormat="1" ht="16.5" customHeight="1">
      <c r="A96" s="36"/>
      <c r="B96" s="37"/>
      <c r="C96" s="181" t="s">
        <v>419</v>
      </c>
      <c r="D96" s="181" t="s">
        <v>384</v>
      </c>
      <c r="E96" s="182" t="s">
        <v>2696</v>
      </c>
      <c r="F96" s="183" t="s">
        <v>2312</v>
      </c>
      <c r="G96" s="184" t="s">
        <v>431</v>
      </c>
      <c r="H96" s="185">
        <v>116</v>
      </c>
      <c r="I96" s="186"/>
      <c r="J96" s="187">
        <f t="shared" si="0"/>
        <v>0</v>
      </c>
      <c r="K96" s="183" t="s">
        <v>1390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464</v>
      </c>
    </row>
    <row r="97" spans="1:65" s="2" customFormat="1" ht="16.5" customHeight="1">
      <c r="A97" s="36"/>
      <c r="B97" s="37"/>
      <c r="C97" s="181" t="s">
        <v>428</v>
      </c>
      <c r="D97" s="181" t="s">
        <v>384</v>
      </c>
      <c r="E97" s="182" t="s">
        <v>2313</v>
      </c>
      <c r="F97" s="183" t="s">
        <v>2314</v>
      </c>
      <c r="G97" s="184" t="s">
        <v>431</v>
      </c>
      <c r="H97" s="185">
        <v>58</v>
      </c>
      <c r="I97" s="186"/>
      <c r="J97" s="187">
        <f t="shared" si="0"/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454</v>
      </c>
    </row>
    <row r="98" spans="1:65" s="2" customFormat="1" ht="16.5" customHeight="1">
      <c r="A98" s="36"/>
      <c r="B98" s="37"/>
      <c r="C98" s="181" t="s">
        <v>426</v>
      </c>
      <c r="D98" s="181" t="s">
        <v>384</v>
      </c>
      <c r="E98" s="182" t="s">
        <v>2315</v>
      </c>
      <c r="F98" s="183" t="s">
        <v>2316</v>
      </c>
      <c r="G98" s="184" t="s">
        <v>431</v>
      </c>
      <c r="H98" s="185">
        <v>1</v>
      </c>
      <c r="I98" s="186"/>
      <c r="J98" s="187">
        <f t="shared" si="0"/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486</v>
      </c>
    </row>
    <row r="99" spans="1:65" s="2" customFormat="1" ht="24.2" customHeight="1">
      <c r="A99" s="36"/>
      <c r="B99" s="37"/>
      <c r="C99" s="181" t="s">
        <v>437</v>
      </c>
      <c r="D99" s="181" t="s">
        <v>384</v>
      </c>
      <c r="E99" s="182" t="s">
        <v>2317</v>
      </c>
      <c r="F99" s="183" t="s">
        <v>3473</v>
      </c>
      <c r="G99" s="184" t="s">
        <v>431</v>
      </c>
      <c r="H99" s="185">
        <v>1</v>
      </c>
      <c r="I99" s="186"/>
      <c r="J99" s="187">
        <f t="shared" si="0"/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495</v>
      </c>
    </row>
    <row r="100" spans="1:65" s="2" customFormat="1" ht="16.5" customHeight="1">
      <c r="A100" s="36"/>
      <c r="B100" s="37"/>
      <c r="C100" s="181" t="s">
        <v>443</v>
      </c>
      <c r="D100" s="181" t="s">
        <v>384</v>
      </c>
      <c r="E100" s="182" t="s">
        <v>2319</v>
      </c>
      <c r="F100" s="183" t="s">
        <v>2320</v>
      </c>
      <c r="G100" s="184" t="s">
        <v>431</v>
      </c>
      <c r="H100" s="185">
        <v>1</v>
      </c>
      <c r="I100" s="186"/>
      <c r="J100" s="187">
        <f t="shared" si="0"/>
        <v>0</v>
      </c>
      <c r="K100" s="183" t="s">
        <v>1390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505</v>
      </c>
    </row>
    <row r="101" spans="1:65" s="2" customFormat="1" ht="49.15" customHeight="1">
      <c r="A101" s="36"/>
      <c r="B101" s="37"/>
      <c r="C101" s="181" t="s">
        <v>451</v>
      </c>
      <c r="D101" s="181" t="s">
        <v>384</v>
      </c>
      <c r="E101" s="182" t="s">
        <v>2321</v>
      </c>
      <c r="F101" s="183" t="s">
        <v>2322</v>
      </c>
      <c r="G101" s="184" t="s">
        <v>431</v>
      </c>
      <c r="H101" s="185">
        <v>1</v>
      </c>
      <c r="I101" s="186"/>
      <c r="J101" s="187">
        <f t="shared" si="0"/>
        <v>0</v>
      </c>
      <c r="K101" s="183" t="s">
        <v>1390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516</v>
      </c>
    </row>
    <row r="102" spans="1:65" s="2" customFormat="1" ht="37.9" customHeight="1">
      <c r="A102" s="36"/>
      <c r="B102" s="37"/>
      <c r="C102" s="181" t="s">
        <v>457</v>
      </c>
      <c r="D102" s="181" t="s">
        <v>384</v>
      </c>
      <c r="E102" s="182" t="s">
        <v>2323</v>
      </c>
      <c r="F102" s="183" t="s">
        <v>3474</v>
      </c>
      <c r="G102" s="184" t="s">
        <v>431</v>
      </c>
      <c r="H102" s="185">
        <v>1</v>
      </c>
      <c r="I102" s="186"/>
      <c r="J102" s="187">
        <f t="shared" si="0"/>
        <v>0</v>
      </c>
      <c r="K102" s="183" t="s">
        <v>1390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529</v>
      </c>
    </row>
    <row r="103" spans="1:65" s="2" customFormat="1" ht="24.2" customHeight="1">
      <c r="A103" s="36"/>
      <c r="B103" s="37"/>
      <c r="C103" s="181" t="s">
        <v>464</v>
      </c>
      <c r="D103" s="181" t="s">
        <v>384</v>
      </c>
      <c r="E103" s="182" t="s">
        <v>2325</v>
      </c>
      <c r="F103" s="183" t="s">
        <v>2326</v>
      </c>
      <c r="G103" s="184" t="s">
        <v>431</v>
      </c>
      <c r="H103" s="185">
        <v>1</v>
      </c>
      <c r="I103" s="186"/>
      <c r="J103" s="187">
        <f t="shared" si="0"/>
        <v>0</v>
      </c>
      <c r="K103" s="183" t="s">
        <v>1390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540</v>
      </c>
    </row>
    <row r="104" spans="1:65" s="2" customFormat="1" ht="33" customHeight="1">
      <c r="A104" s="36"/>
      <c r="B104" s="37"/>
      <c r="C104" s="181" t="s">
        <v>8</v>
      </c>
      <c r="D104" s="181" t="s">
        <v>384</v>
      </c>
      <c r="E104" s="182" t="s">
        <v>2327</v>
      </c>
      <c r="F104" s="183" t="s">
        <v>2328</v>
      </c>
      <c r="G104" s="184" t="s">
        <v>431</v>
      </c>
      <c r="H104" s="185">
        <v>1</v>
      </c>
      <c r="I104" s="186"/>
      <c r="J104" s="187">
        <f t="shared" si="0"/>
        <v>0</v>
      </c>
      <c r="K104" s="183" t="s">
        <v>1390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556</v>
      </c>
    </row>
    <row r="105" spans="1:65" s="2" customFormat="1" ht="33" customHeight="1">
      <c r="A105" s="36"/>
      <c r="B105" s="37"/>
      <c r="C105" s="181" t="s">
        <v>454</v>
      </c>
      <c r="D105" s="181" t="s">
        <v>384</v>
      </c>
      <c r="E105" s="182" t="s">
        <v>2329</v>
      </c>
      <c r="F105" s="183" t="s">
        <v>2330</v>
      </c>
      <c r="G105" s="184" t="s">
        <v>431</v>
      </c>
      <c r="H105" s="185">
        <v>1</v>
      </c>
      <c r="I105" s="186"/>
      <c r="J105" s="187">
        <f t="shared" si="0"/>
        <v>0</v>
      </c>
      <c r="K105" s="183" t="s">
        <v>1390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468</v>
      </c>
    </row>
    <row r="106" spans="1:65" s="2" customFormat="1" ht="24.2" customHeight="1">
      <c r="A106" s="36"/>
      <c r="B106" s="37"/>
      <c r="C106" s="181" t="s">
        <v>481</v>
      </c>
      <c r="D106" s="181" t="s">
        <v>384</v>
      </c>
      <c r="E106" s="182" t="s">
        <v>2331</v>
      </c>
      <c r="F106" s="183" t="s">
        <v>2332</v>
      </c>
      <c r="G106" s="184" t="s">
        <v>431</v>
      </c>
      <c r="H106" s="185">
        <v>3</v>
      </c>
      <c r="I106" s="186"/>
      <c r="J106" s="187">
        <f t="shared" si="0"/>
        <v>0</v>
      </c>
      <c r="K106" s="183" t="s">
        <v>1390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577</v>
      </c>
    </row>
    <row r="107" spans="1:65" s="2" customFormat="1" ht="16.5" customHeight="1">
      <c r="A107" s="36"/>
      <c r="B107" s="37"/>
      <c r="C107" s="181" t="s">
        <v>486</v>
      </c>
      <c r="D107" s="181" t="s">
        <v>384</v>
      </c>
      <c r="E107" s="182" t="s">
        <v>2335</v>
      </c>
      <c r="F107" s="183" t="s">
        <v>2336</v>
      </c>
      <c r="G107" s="184" t="s">
        <v>431</v>
      </c>
      <c r="H107" s="185">
        <v>3</v>
      </c>
      <c r="I107" s="186"/>
      <c r="J107" s="187">
        <f t="shared" si="0"/>
        <v>0</v>
      </c>
      <c r="K107" s="183" t="s">
        <v>1390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587</v>
      </c>
    </row>
    <row r="108" spans="1:65" s="2" customFormat="1" ht="16.5" customHeight="1">
      <c r="A108" s="36"/>
      <c r="B108" s="37"/>
      <c r="C108" s="181" t="s">
        <v>490</v>
      </c>
      <c r="D108" s="181" t="s">
        <v>384</v>
      </c>
      <c r="E108" s="182" t="s">
        <v>2337</v>
      </c>
      <c r="F108" s="183" t="s">
        <v>2338</v>
      </c>
      <c r="G108" s="184" t="s">
        <v>431</v>
      </c>
      <c r="H108" s="185">
        <v>3</v>
      </c>
      <c r="I108" s="186"/>
      <c r="J108" s="187">
        <f t="shared" si="0"/>
        <v>0</v>
      </c>
      <c r="K108" s="183" t="s">
        <v>1390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598</v>
      </c>
    </row>
    <row r="109" spans="1:65" s="2" customFormat="1" ht="24.2" customHeight="1">
      <c r="A109" s="36"/>
      <c r="B109" s="37"/>
      <c r="C109" s="181" t="s">
        <v>495</v>
      </c>
      <c r="D109" s="181" t="s">
        <v>384</v>
      </c>
      <c r="E109" s="182" t="s">
        <v>2007</v>
      </c>
      <c r="F109" s="183" t="s">
        <v>2008</v>
      </c>
      <c r="G109" s="184" t="s">
        <v>422</v>
      </c>
      <c r="H109" s="185">
        <v>750</v>
      </c>
      <c r="I109" s="186"/>
      <c r="J109" s="187">
        <f t="shared" si="0"/>
        <v>0</v>
      </c>
      <c r="K109" s="183" t="s">
        <v>3221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609</v>
      </c>
    </row>
    <row r="110" spans="1:65" s="2" customFormat="1" ht="78" customHeight="1">
      <c r="A110" s="36"/>
      <c r="B110" s="37"/>
      <c r="C110" s="181" t="s">
        <v>7</v>
      </c>
      <c r="D110" s="181" t="s">
        <v>384</v>
      </c>
      <c r="E110" s="182" t="s">
        <v>2341</v>
      </c>
      <c r="F110" s="183" t="s">
        <v>2342</v>
      </c>
      <c r="G110" s="184" t="s">
        <v>422</v>
      </c>
      <c r="H110" s="185">
        <v>750</v>
      </c>
      <c r="I110" s="186"/>
      <c r="J110" s="187">
        <f t="shared" si="0"/>
        <v>0</v>
      </c>
      <c r="K110" s="183" t="s">
        <v>3221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615</v>
      </c>
    </row>
    <row r="111" spans="1:65" s="12" customFormat="1" ht="25.9" customHeight="1">
      <c r="B111" s="165"/>
      <c r="C111" s="166"/>
      <c r="D111" s="167" t="s">
        <v>75</v>
      </c>
      <c r="E111" s="168" t="s">
        <v>2343</v>
      </c>
      <c r="F111" s="168" t="s">
        <v>2344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SUM(P112:P127)</f>
        <v>0</v>
      </c>
      <c r="Q111" s="173"/>
      <c r="R111" s="174">
        <f>SUM(R112:R127)</f>
        <v>0</v>
      </c>
      <c r="S111" s="173"/>
      <c r="T111" s="175">
        <f>SUM(T112:T127)</f>
        <v>0</v>
      </c>
      <c r="AR111" s="176" t="s">
        <v>83</v>
      </c>
      <c r="AT111" s="177" t="s">
        <v>75</v>
      </c>
      <c r="AU111" s="177" t="s">
        <v>76</v>
      </c>
      <c r="AY111" s="176" t="s">
        <v>381</v>
      </c>
      <c r="BK111" s="178">
        <f>SUM(BK112:BK127)</f>
        <v>0</v>
      </c>
    </row>
    <row r="112" spans="1:65" s="2" customFormat="1" ht="24.2" customHeight="1">
      <c r="A112" s="36"/>
      <c r="B112" s="37"/>
      <c r="C112" s="181" t="s">
        <v>505</v>
      </c>
      <c r="D112" s="181" t="s">
        <v>384</v>
      </c>
      <c r="E112" s="182" t="s">
        <v>2345</v>
      </c>
      <c r="F112" s="183" t="s">
        <v>2346</v>
      </c>
      <c r="G112" s="184" t="s">
        <v>431</v>
      </c>
      <c r="H112" s="185">
        <v>1</v>
      </c>
      <c r="I112" s="186"/>
      <c r="J112" s="187">
        <f>ROUND(I112*H112,2)</f>
        <v>0</v>
      </c>
      <c r="K112" s="183" t="s">
        <v>1390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622</v>
      </c>
    </row>
    <row r="113" spans="1:65" s="2" customFormat="1" ht="24.2" customHeight="1">
      <c r="A113" s="36"/>
      <c r="B113" s="37"/>
      <c r="C113" s="181" t="s">
        <v>510</v>
      </c>
      <c r="D113" s="181" t="s">
        <v>384</v>
      </c>
      <c r="E113" s="182" t="s">
        <v>2347</v>
      </c>
      <c r="F113" s="183" t="s">
        <v>3475</v>
      </c>
      <c r="G113" s="184" t="s">
        <v>431</v>
      </c>
      <c r="H113" s="185">
        <v>1</v>
      </c>
      <c r="I113" s="186"/>
      <c r="J113" s="187">
        <f>ROUND(I113*H113,2)</f>
        <v>0</v>
      </c>
      <c r="K113" s="183" t="s">
        <v>1390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628</v>
      </c>
    </row>
    <row r="114" spans="1:65" s="2" customFormat="1" ht="29.25">
      <c r="A114" s="36"/>
      <c r="B114" s="37"/>
      <c r="C114" s="38"/>
      <c r="D114" s="196" t="s">
        <v>1198</v>
      </c>
      <c r="E114" s="38"/>
      <c r="F114" s="253" t="s">
        <v>3476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83</v>
      </c>
    </row>
    <row r="115" spans="1:65" s="2" customFormat="1" ht="16.5" customHeight="1">
      <c r="A115" s="36"/>
      <c r="B115" s="37"/>
      <c r="C115" s="181" t="s">
        <v>516</v>
      </c>
      <c r="D115" s="181" t="s">
        <v>384</v>
      </c>
      <c r="E115" s="182" t="s">
        <v>2350</v>
      </c>
      <c r="F115" s="183" t="s">
        <v>2351</v>
      </c>
      <c r="G115" s="184" t="s">
        <v>431</v>
      </c>
      <c r="H115" s="185">
        <v>1</v>
      </c>
      <c r="I115" s="186"/>
      <c r="J115" s="187">
        <f t="shared" ref="J115:J127" si="10">ROUND(I115*H115,2)</f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 t="shared" ref="P115:P127" si="11">O115*H115</f>
        <v>0</v>
      </c>
      <c r="Q115" s="190">
        <v>0</v>
      </c>
      <c r="R115" s="190">
        <f t="shared" ref="R115:R127" si="12">Q115*H115</f>
        <v>0</v>
      </c>
      <c r="S115" s="190">
        <v>0</v>
      </c>
      <c r="T115" s="191">
        <f t="shared" ref="T115:T127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ref="BE115:BE127" si="14">IF(N115="základní",J115,0)</f>
        <v>0</v>
      </c>
      <c r="BF115" s="193">
        <f t="shared" ref="BF115:BF127" si="15">IF(N115="snížená",J115,0)</f>
        <v>0</v>
      </c>
      <c r="BG115" s="193">
        <f t="shared" ref="BG115:BG127" si="16">IF(N115="zákl. přenesená",J115,0)</f>
        <v>0</v>
      </c>
      <c r="BH115" s="193">
        <f t="shared" ref="BH115:BH127" si="17">IF(N115="sníž. přenesená",J115,0)</f>
        <v>0</v>
      </c>
      <c r="BI115" s="193">
        <f t="shared" ref="BI115:BI127" si="18">IF(N115="nulová",J115,0)</f>
        <v>0</v>
      </c>
      <c r="BJ115" s="19" t="s">
        <v>83</v>
      </c>
      <c r="BK115" s="193">
        <f t="shared" ref="BK115:BK127" si="19">ROUND(I115*H115,2)</f>
        <v>0</v>
      </c>
      <c r="BL115" s="19" t="s">
        <v>389</v>
      </c>
      <c r="BM115" s="192" t="s">
        <v>634</v>
      </c>
    </row>
    <row r="116" spans="1:65" s="2" customFormat="1" ht="24.2" customHeight="1">
      <c r="A116" s="36"/>
      <c r="B116" s="37"/>
      <c r="C116" s="181" t="s">
        <v>523</v>
      </c>
      <c r="D116" s="181" t="s">
        <v>384</v>
      </c>
      <c r="E116" s="182" t="s">
        <v>2706</v>
      </c>
      <c r="F116" s="183" t="s">
        <v>2707</v>
      </c>
      <c r="G116" s="184" t="s">
        <v>431</v>
      </c>
      <c r="H116" s="185">
        <v>1</v>
      </c>
      <c r="I116" s="186"/>
      <c r="J116" s="187">
        <f t="shared" si="10"/>
        <v>0</v>
      </c>
      <c r="K116" s="183" t="s">
        <v>1390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640</v>
      </c>
    </row>
    <row r="117" spans="1:65" s="2" customFormat="1" ht="21.75" customHeight="1">
      <c r="A117" s="36"/>
      <c r="B117" s="37"/>
      <c r="C117" s="181" t="s">
        <v>529</v>
      </c>
      <c r="D117" s="181" t="s">
        <v>384</v>
      </c>
      <c r="E117" s="182" t="s">
        <v>3477</v>
      </c>
      <c r="F117" s="183" t="s">
        <v>3478</v>
      </c>
      <c r="G117" s="184" t="s">
        <v>431</v>
      </c>
      <c r="H117" s="185">
        <v>1</v>
      </c>
      <c r="I117" s="186"/>
      <c r="J117" s="187">
        <f t="shared" si="10"/>
        <v>0</v>
      </c>
      <c r="K117" s="183" t="s">
        <v>1390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647</v>
      </c>
    </row>
    <row r="118" spans="1:65" s="2" customFormat="1" ht="16.5" customHeight="1">
      <c r="A118" s="36"/>
      <c r="B118" s="37"/>
      <c r="C118" s="181" t="s">
        <v>534</v>
      </c>
      <c r="D118" s="181" t="s">
        <v>384</v>
      </c>
      <c r="E118" s="182" t="s">
        <v>2352</v>
      </c>
      <c r="F118" s="183" t="s">
        <v>2353</v>
      </c>
      <c r="G118" s="184" t="s">
        <v>431</v>
      </c>
      <c r="H118" s="185">
        <v>3</v>
      </c>
      <c r="I118" s="186"/>
      <c r="J118" s="187">
        <f t="shared" si="10"/>
        <v>0</v>
      </c>
      <c r="K118" s="183" t="s">
        <v>1390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653</v>
      </c>
    </row>
    <row r="119" spans="1:65" s="2" customFormat="1" ht="16.5" customHeight="1">
      <c r="A119" s="36"/>
      <c r="B119" s="37"/>
      <c r="C119" s="181" t="s">
        <v>540</v>
      </c>
      <c r="D119" s="181" t="s">
        <v>384</v>
      </c>
      <c r="E119" s="182" t="s">
        <v>2119</v>
      </c>
      <c r="F119" s="183" t="s">
        <v>2120</v>
      </c>
      <c r="G119" s="184" t="s">
        <v>422</v>
      </c>
      <c r="H119" s="185">
        <v>50</v>
      </c>
      <c r="I119" s="186"/>
      <c r="J119" s="187">
        <f t="shared" si="10"/>
        <v>0</v>
      </c>
      <c r="K119" s="183" t="s">
        <v>3221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659</v>
      </c>
    </row>
    <row r="120" spans="1:65" s="2" customFormat="1" ht="21.75" customHeight="1">
      <c r="A120" s="36"/>
      <c r="B120" s="37"/>
      <c r="C120" s="181" t="s">
        <v>549</v>
      </c>
      <c r="D120" s="181" t="s">
        <v>384</v>
      </c>
      <c r="E120" s="182" t="s">
        <v>2356</v>
      </c>
      <c r="F120" s="183" t="s">
        <v>2357</v>
      </c>
      <c r="G120" s="184" t="s">
        <v>422</v>
      </c>
      <c r="H120" s="185">
        <v>50</v>
      </c>
      <c r="I120" s="186"/>
      <c r="J120" s="187">
        <f t="shared" si="10"/>
        <v>0</v>
      </c>
      <c r="K120" s="183" t="s">
        <v>1390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667</v>
      </c>
    </row>
    <row r="121" spans="1:65" s="2" customFormat="1" ht="16.5" customHeight="1">
      <c r="A121" s="36"/>
      <c r="B121" s="37"/>
      <c r="C121" s="181" t="s">
        <v>556</v>
      </c>
      <c r="D121" s="181" t="s">
        <v>384</v>
      </c>
      <c r="E121" s="182" t="s">
        <v>2696</v>
      </c>
      <c r="F121" s="183" t="s">
        <v>2312</v>
      </c>
      <c r="G121" s="184" t="s">
        <v>431</v>
      </c>
      <c r="H121" s="185">
        <v>4</v>
      </c>
      <c r="I121" s="186"/>
      <c r="J121" s="187">
        <f t="shared" si="10"/>
        <v>0</v>
      </c>
      <c r="K121" s="183" t="s">
        <v>1390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674</v>
      </c>
    </row>
    <row r="122" spans="1:65" s="2" customFormat="1" ht="16.5" customHeight="1">
      <c r="A122" s="36"/>
      <c r="B122" s="37"/>
      <c r="C122" s="181" t="s">
        <v>561</v>
      </c>
      <c r="D122" s="181" t="s">
        <v>384</v>
      </c>
      <c r="E122" s="182" t="s">
        <v>1961</v>
      </c>
      <c r="F122" s="183" t="s">
        <v>1962</v>
      </c>
      <c r="G122" s="184" t="s">
        <v>422</v>
      </c>
      <c r="H122" s="185">
        <v>10</v>
      </c>
      <c r="I122" s="186"/>
      <c r="J122" s="187">
        <f t="shared" si="10"/>
        <v>0</v>
      </c>
      <c r="K122" s="183" t="s">
        <v>1390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682</v>
      </c>
    </row>
    <row r="123" spans="1:65" s="2" customFormat="1" ht="16.5" customHeight="1">
      <c r="A123" s="36"/>
      <c r="B123" s="37"/>
      <c r="C123" s="181" t="s">
        <v>468</v>
      </c>
      <c r="D123" s="181" t="s">
        <v>384</v>
      </c>
      <c r="E123" s="182" t="s">
        <v>1963</v>
      </c>
      <c r="F123" s="183" t="s">
        <v>1964</v>
      </c>
      <c r="G123" s="184" t="s">
        <v>422</v>
      </c>
      <c r="H123" s="185">
        <v>10</v>
      </c>
      <c r="I123" s="186"/>
      <c r="J123" s="187">
        <f t="shared" si="10"/>
        <v>0</v>
      </c>
      <c r="K123" s="183" t="s">
        <v>1390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690</v>
      </c>
    </row>
    <row r="124" spans="1:65" s="2" customFormat="1" ht="33" customHeight="1">
      <c r="A124" s="36"/>
      <c r="B124" s="37"/>
      <c r="C124" s="181" t="s">
        <v>571</v>
      </c>
      <c r="D124" s="181" t="s">
        <v>384</v>
      </c>
      <c r="E124" s="182" t="s">
        <v>2358</v>
      </c>
      <c r="F124" s="183" t="s">
        <v>2328</v>
      </c>
      <c r="G124" s="184" t="s">
        <v>431</v>
      </c>
      <c r="H124" s="185">
        <v>1</v>
      </c>
      <c r="I124" s="186"/>
      <c r="J124" s="187">
        <f t="shared" si="10"/>
        <v>0</v>
      </c>
      <c r="K124" s="183" t="s">
        <v>1390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701</v>
      </c>
    </row>
    <row r="125" spans="1:65" s="2" customFormat="1" ht="33" customHeight="1">
      <c r="A125" s="36"/>
      <c r="B125" s="37"/>
      <c r="C125" s="181" t="s">
        <v>577</v>
      </c>
      <c r="D125" s="181" t="s">
        <v>384</v>
      </c>
      <c r="E125" s="182" t="s">
        <v>2359</v>
      </c>
      <c r="F125" s="183" t="s">
        <v>2330</v>
      </c>
      <c r="G125" s="184" t="s">
        <v>431</v>
      </c>
      <c r="H125" s="185">
        <v>1</v>
      </c>
      <c r="I125" s="186"/>
      <c r="J125" s="187">
        <f t="shared" si="10"/>
        <v>0</v>
      </c>
      <c r="K125" s="183" t="s">
        <v>1390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710</v>
      </c>
    </row>
    <row r="126" spans="1:65" s="2" customFormat="1" ht="16.5" customHeight="1">
      <c r="A126" s="36"/>
      <c r="B126" s="37"/>
      <c r="C126" s="181" t="s">
        <v>582</v>
      </c>
      <c r="D126" s="181" t="s">
        <v>384</v>
      </c>
      <c r="E126" s="182" t="s">
        <v>2125</v>
      </c>
      <c r="F126" s="183" t="s">
        <v>2126</v>
      </c>
      <c r="G126" s="184" t="s">
        <v>422</v>
      </c>
      <c r="H126" s="185">
        <v>140</v>
      </c>
      <c r="I126" s="186"/>
      <c r="J126" s="187">
        <f t="shared" si="10"/>
        <v>0</v>
      </c>
      <c r="K126" s="183" t="s">
        <v>1390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722</v>
      </c>
    </row>
    <row r="127" spans="1:65" s="2" customFormat="1" ht="78" customHeight="1">
      <c r="A127" s="36"/>
      <c r="B127" s="37"/>
      <c r="C127" s="181" t="s">
        <v>587</v>
      </c>
      <c r="D127" s="181" t="s">
        <v>384</v>
      </c>
      <c r="E127" s="182" t="s">
        <v>2127</v>
      </c>
      <c r="F127" s="183" t="s">
        <v>2128</v>
      </c>
      <c r="G127" s="184" t="s">
        <v>422</v>
      </c>
      <c r="H127" s="185">
        <v>140</v>
      </c>
      <c r="I127" s="186"/>
      <c r="J127" s="187">
        <f t="shared" si="10"/>
        <v>0</v>
      </c>
      <c r="K127" s="183" t="s">
        <v>3221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730</v>
      </c>
    </row>
    <row r="128" spans="1:65" s="12" customFormat="1" ht="25.9" customHeight="1">
      <c r="B128" s="165"/>
      <c r="C128" s="166"/>
      <c r="D128" s="167" t="s">
        <v>75</v>
      </c>
      <c r="E128" s="168" t="s">
        <v>2361</v>
      </c>
      <c r="F128" s="168" t="s">
        <v>2362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SUM(P129:P150)</f>
        <v>0</v>
      </c>
      <c r="Q128" s="173"/>
      <c r="R128" s="174">
        <f>SUM(R129:R150)</f>
        <v>0</v>
      </c>
      <c r="S128" s="173"/>
      <c r="T128" s="175">
        <f>SUM(T129:T150)</f>
        <v>0</v>
      </c>
      <c r="AR128" s="176" t="s">
        <v>83</v>
      </c>
      <c r="AT128" s="177" t="s">
        <v>75</v>
      </c>
      <c r="AU128" s="177" t="s">
        <v>76</v>
      </c>
      <c r="AY128" s="176" t="s">
        <v>381</v>
      </c>
      <c r="BK128" s="178">
        <f>SUM(BK129:BK150)</f>
        <v>0</v>
      </c>
    </row>
    <row r="129" spans="1:65" s="2" customFormat="1" ht="33" customHeight="1">
      <c r="A129" s="36"/>
      <c r="B129" s="37"/>
      <c r="C129" s="181" t="s">
        <v>593</v>
      </c>
      <c r="D129" s="181" t="s">
        <v>384</v>
      </c>
      <c r="E129" s="182" t="s">
        <v>3479</v>
      </c>
      <c r="F129" s="183" t="s">
        <v>3480</v>
      </c>
      <c r="G129" s="184" t="s">
        <v>431</v>
      </c>
      <c r="H129" s="185">
        <v>1</v>
      </c>
      <c r="I129" s="186"/>
      <c r="J129" s="187">
        <f t="shared" ref="J129:J139" si="20">ROUND(I129*H129,2)</f>
        <v>0</v>
      </c>
      <c r="K129" s="183" t="s">
        <v>1390</v>
      </c>
      <c r="L129" s="41"/>
      <c r="M129" s="188" t="s">
        <v>19</v>
      </c>
      <c r="N129" s="189" t="s">
        <v>47</v>
      </c>
      <c r="O129" s="66"/>
      <c r="P129" s="190">
        <f t="shared" ref="P129:P139" si="21">O129*H129</f>
        <v>0</v>
      </c>
      <c r="Q129" s="190">
        <v>0</v>
      </c>
      <c r="R129" s="190">
        <f t="shared" ref="R129:R139" si="22">Q129*H129</f>
        <v>0</v>
      </c>
      <c r="S129" s="190">
        <v>0</v>
      </c>
      <c r="T129" s="191">
        <f t="shared" ref="T129:T139" si="2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ref="BE129:BE139" si="24">IF(N129="základní",J129,0)</f>
        <v>0</v>
      </c>
      <c r="BF129" s="193">
        <f t="shared" ref="BF129:BF139" si="25">IF(N129="snížená",J129,0)</f>
        <v>0</v>
      </c>
      <c r="BG129" s="193">
        <f t="shared" ref="BG129:BG139" si="26">IF(N129="zákl. přenesená",J129,0)</f>
        <v>0</v>
      </c>
      <c r="BH129" s="193">
        <f t="shared" ref="BH129:BH139" si="27">IF(N129="sníž. přenesená",J129,0)</f>
        <v>0</v>
      </c>
      <c r="BI129" s="193">
        <f t="shared" ref="BI129:BI139" si="28">IF(N129="nulová",J129,0)</f>
        <v>0</v>
      </c>
      <c r="BJ129" s="19" t="s">
        <v>83</v>
      </c>
      <c r="BK129" s="193">
        <f t="shared" ref="BK129:BK139" si="29">ROUND(I129*H129,2)</f>
        <v>0</v>
      </c>
      <c r="BL129" s="19" t="s">
        <v>389</v>
      </c>
      <c r="BM129" s="192" t="s">
        <v>740</v>
      </c>
    </row>
    <row r="130" spans="1:65" s="2" customFormat="1" ht="16.5" customHeight="1">
      <c r="A130" s="36"/>
      <c r="B130" s="37"/>
      <c r="C130" s="181" t="s">
        <v>598</v>
      </c>
      <c r="D130" s="181" t="s">
        <v>384</v>
      </c>
      <c r="E130" s="182" t="s">
        <v>3481</v>
      </c>
      <c r="F130" s="183" t="s">
        <v>3482</v>
      </c>
      <c r="G130" s="184" t="s">
        <v>431</v>
      </c>
      <c r="H130" s="185">
        <v>1</v>
      </c>
      <c r="I130" s="186"/>
      <c r="J130" s="187">
        <f t="shared" si="20"/>
        <v>0</v>
      </c>
      <c r="K130" s="183" t="s">
        <v>1390</v>
      </c>
      <c r="L130" s="41"/>
      <c r="M130" s="188" t="s">
        <v>19</v>
      </c>
      <c r="N130" s="189" t="s">
        <v>47</v>
      </c>
      <c r="O130" s="66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9" t="s">
        <v>83</v>
      </c>
      <c r="BK130" s="193">
        <f t="shared" si="29"/>
        <v>0</v>
      </c>
      <c r="BL130" s="19" t="s">
        <v>389</v>
      </c>
      <c r="BM130" s="192" t="s">
        <v>751</v>
      </c>
    </row>
    <row r="131" spans="1:65" s="2" customFormat="1" ht="16.5" customHeight="1">
      <c r="A131" s="36"/>
      <c r="B131" s="37"/>
      <c r="C131" s="181" t="s">
        <v>604</v>
      </c>
      <c r="D131" s="181" t="s">
        <v>384</v>
      </c>
      <c r="E131" s="182" t="s">
        <v>2119</v>
      </c>
      <c r="F131" s="183" t="s">
        <v>2120</v>
      </c>
      <c r="G131" s="184" t="s">
        <v>422</v>
      </c>
      <c r="H131" s="185">
        <v>85</v>
      </c>
      <c r="I131" s="186"/>
      <c r="J131" s="187">
        <f t="shared" si="20"/>
        <v>0</v>
      </c>
      <c r="K131" s="183" t="s">
        <v>3221</v>
      </c>
      <c r="L131" s="41"/>
      <c r="M131" s="188" t="s">
        <v>19</v>
      </c>
      <c r="N131" s="189" t="s">
        <v>47</v>
      </c>
      <c r="O131" s="66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9" t="s">
        <v>83</v>
      </c>
      <c r="BK131" s="193">
        <f t="shared" si="29"/>
        <v>0</v>
      </c>
      <c r="BL131" s="19" t="s">
        <v>389</v>
      </c>
      <c r="BM131" s="192" t="s">
        <v>762</v>
      </c>
    </row>
    <row r="132" spans="1:65" s="2" customFormat="1" ht="16.5" customHeight="1">
      <c r="A132" s="36"/>
      <c r="B132" s="37"/>
      <c r="C132" s="181" t="s">
        <v>609</v>
      </c>
      <c r="D132" s="181" t="s">
        <v>384</v>
      </c>
      <c r="E132" s="182" t="s">
        <v>2119</v>
      </c>
      <c r="F132" s="183" t="s">
        <v>2120</v>
      </c>
      <c r="G132" s="184" t="s">
        <v>422</v>
      </c>
      <c r="H132" s="185">
        <v>85</v>
      </c>
      <c r="I132" s="186"/>
      <c r="J132" s="187">
        <f t="shared" si="20"/>
        <v>0</v>
      </c>
      <c r="K132" s="183" t="s">
        <v>3221</v>
      </c>
      <c r="L132" s="41"/>
      <c r="M132" s="188" t="s">
        <v>19</v>
      </c>
      <c r="N132" s="189" t="s">
        <v>47</v>
      </c>
      <c r="O132" s="66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9" t="s">
        <v>83</v>
      </c>
      <c r="BK132" s="193">
        <f t="shared" si="29"/>
        <v>0</v>
      </c>
      <c r="BL132" s="19" t="s">
        <v>389</v>
      </c>
      <c r="BM132" s="192" t="s">
        <v>773</v>
      </c>
    </row>
    <row r="133" spans="1:65" s="2" customFormat="1" ht="16.5" customHeight="1">
      <c r="A133" s="36"/>
      <c r="B133" s="37"/>
      <c r="C133" s="181" t="s">
        <v>612</v>
      </c>
      <c r="D133" s="181" t="s">
        <v>384</v>
      </c>
      <c r="E133" s="182" t="s">
        <v>2363</v>
      </c>
      <c r="F133" s="183" t="s">
        <v>2364</v>
      </c>
      <c r="G133" s="184" t="s">
        <v>422</v>
      </c>
      <c r="H133" s="185">
        <v>10</v>
      </c>
      <c r="I133" s="186"/>
      <c r="J133" s="187">
        <f t="shared" si="20"/>
        <v>0</v>
      </c>
      <c r="K133" s="183" t="s">
        <v>3221</v>
      </c>
      <c r="L133" s="41"/>
      <c r="M133" s="188" t="s">
        <v>19</v>
      </c>
      <c r="N133" s="189" t="s">
        <v>47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83</v>
      </c>
      <c r="BK133" s="193">
        <f t="shared" si="29"/>
        <v>0</v>
      </c>
      <c r="BL133" s="19" t="s">
        <v>389</v>
      </c>
      <c r="BM133" s="192" t="s">
        <v>786</v>
      </c>
    </row>
    <row r="134" spans="1:65" s="2" customFormat="1" ht="44.25" customHeight="1">
      <c r="A134" s="36"/>
      <c r="B134" s="37"/>
      <c r="C134" s="181" t="s">
        <v>615</v>
      </c>
      <c r="D134" s="181" t="s">
        <v>384</v>
      </c>
      <c r="E134" s="182" t="s">
        <v>2365</v>
      </c>
      <c r="F134" s="183" t="s">
        <v>2366</v>
      </c>
      <c r="G134" s="184" t="s">
        <v>422</v>
      </c>
      <c r="H134" s="185">
        <v>10</v>
      </c>
      <c r="I134" s="186"/>
      <c r="J134" s="187">
        <f t="shared" si="20"/>
        <v>0</v>
      </c>
      <c r="K134" s="183" t="s">
        <v>3221</v>
      </c>
      <c r="L134" s="41"/>
      <c r="M134" s="188" t="s">
        <v>19</v>
      </c>
      <c r="N134" s="189" t="s">
        <v>47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83</v>
      </c>
      <c r="BK134" s="193">
        <f t="shared" si="29"/>
        <v>0</v>
      </c>
      <c r="BL134" s="19" t="s">
        <v>389</v>
      </c>
      <c r="BM134" s="192" t="s">
        <v>797</v>
      </c>
    </row>
    <row r="135" spans="1:65" s="2" customFormat="1" ht="49.15" customHeight="1">
      <c r="A135" s="36"/>
      <c r="B135" s="37"/>
      <c r="C135" s="181" t="s">
        <v>619</v>
      </c>
      <c r="D135" s="181" t="s">
        <v>384</v>
      </c>
      <c r="E135" s="182" t="s">
        <v>2367</v>
      </c>
      <c r="F135" s="183" t="s">
        <v>2368</v>
      </c>
      <c r="G135" s="184" t="s">
        <v>431</v>
      </c>
      <c r="H135" s="185">
        <v>2</v>
      </c>
      <c r="I135" s="186"/>
      <c r="J135" s="187">
        <f t="shared" si="20"/>
        <v>0</v>
      </c>
      <c r="K135" s="183" t="s">
        <v>1390</v>
      </c>
      <c r="L135" s="41"/>
      <c r="M135" s="188" t="s">
        <v>19</v>
      </c>
      <c r="N135" s="189" t="s">
        <v>47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83</v>
      </c>
      <c r="BK135" s="193">
        <f t="shared" si="29"/>
        <v>0</v>
      </c>
      <c r="BL135" s="19" t="s">
        <v>389</v>
      </c>
      <c r="BM135" s="192" t="s">
        <v>808</v>
      </c>
    </row>
    <row r="136" spans="1:65" s="2" customFormat="1" ht="49.15" customHeight="1">
      <c r="A136" s="36"/>
      <c r="B136" s="37"/>
      <c r="C136" s="181" t="s">
        <v>622</v>
      </c>
      <c r="D136" s="181" t="s">
        <v>384</v>
      </c>
      <c r="E136" s="182" t="s">
        <v>3483</v>
      </c>
      <c r="F136" s="183" t="s">
        <v>3484</v>
      </c>
      <c r="G136" s="184" t="s">
        <v>431</v>
      </c>
      <c r="H136" s="185">
        <v>1</v>
      </c>
      <c r="I136" s="186"/>
      <c r="J136" s="187">
        <f t="shared" si="20"/>
        <v>0</v>
      </c>
      <c r="K136" s="183" t="s">
        <v>1390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817</v>
      </c>
    </row>
    <row r="137" spans="1:65" s="2" customFormat="1" ht="49.15" customHeight="1">
      <c r="A137" s="36"/>
      <c r="B137" s="37"/>
      <c r="C137" s="181" t="s">
        <v>625</v>
      </c>
      <c r="D137" s="181" t="s">
        <v>384</v>
      </c>
      <c r="E137" s="182" t="s">
        <v>2369</v>
      </c>
      <c r="F137" s="183" t="s">
        <v>2370</v>
      </c>
      <c r="G137" s="184" t="s">
        <v>431</v>
      </c>
      <c r="H137" s="185">
        <v>2</v>
      </c>
      <c r="I137" s="186"/>
      <c r="J137" s="187">
        <f t="shared" si="20"/>
        <v>0</v>
      </c>
      <c r="K137" s="183" t="s">
        <v>1390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829</v>
      </c>
    </row>
    <row r="138" spans="1:65" s="2" customFormat="1" ht="44.25" customHeight="1">
      <c r="A138" s="36"/>
      <c r="B138" s="37"/>
      <c r="C138" s="181" t="s">
        <v>628</v>
      </c>
      <c r="D138" s="181" t="s">
        <v>384</v>
      </c>
      <c r="E138" s="182" t="s">
        <v>2371</v>
      </c>
      <c r="F138" s="183" t="s">
        <v>2372</v>
      </c>
      <c r="G138" s="184" t="s">
        <v>431</v>
      </c>
      <c r="H138" s="185">
        <v>2</v>
      </c>
      <c r="I138" s="186"/>
      <c r="J138" s="187">
        <f t="shared" si="20"/>
        <v>0</v>
      </c>
      <c r="K138" s="183" t="s">
        <v>1390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845</v>
      </c>
    </row>
    <row r="139" spans="1:65" s="2" customFormat="1" ht="55.5" customHeight="1">
      <c r="A139" s="36"/>
      <c r="B139" s="37"/>
      <c r="C139" s="181" t="s">
        <v>631</v>
      </c>
      <c r="D139" s="181" t="s">
        <v>384</v>
      </c>
      <c r="E139" s="182" t="s">
        <v>2373</v>
      </c>
      <c r="F139" s="183" t="s">
        <v>2374</v>
      </c>
      <c r="G139" s="184" t="s">
        <v>431</v>
      </c>
      <c r="H139" s="185">
        <v>1</v>
      </c>
      <c r="I139" s="186"/>
      <c r="J139" s="187">
        <f t="shared" si="20"/>
        <v>0</v>
      </c>
      <c r="K139" s="183" t="s">
        <v>1390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855</v>
      </c>
    </row>
    <row r="140" spans="1:65" s="2" customFormat="1" ht="29.25">
      <c r="A140" s="36"/>
      <c r="B140" s="37"/>
      <c r="C140" s="38"/>
      <c r="D140" s="196" t="s">
        <v>1198</v>
      </c>
      <c r="E140" s="38"/>
      <c r="F140" s="253" t="s">
        <v>2375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83</v>
      </c>
    </row>
    <row r="141" spans="1:65" s="2" customFormat="1" ht="49.15" customHeight="1">
      <c r="A141" s="36"/>
      <c r="B141" s="37"/>
      <c r="C141" s="181" t="s">
        <v>634</v>
      </c>
      <c r="D141" s="181" t="s">
        <v>384</v>
      </c>
      <c r="E141" s="182" t="s">
        <v>2378</v>
      </c>
      <c r="F141" s="183" t="s">
        <v>2379</v>
      </c>
      <c r="G141" s="184" t="s">
        <v>431</v>
      </c>
      <c r="H141" s="185">
        <v>1</v>
      </c>
      <c r="I141" s="186"/>
      <c r="J141" s="187">
        <f t="shared" ref="J141:J150" si="30">ROUND(I141*H141,2)</f>
        <v>0</v>
      </c>
      <c r="K141" s="183" t="s">
        <v>1390</v>
      </c>
      <c r="L141" s="41"/>
      <c r="M141" s="188" t="s">
        <v>19</v>
      </c>
      <c r="N141" s="189" t="s">
        <v>47</v>
      </c>
      <c r="O141" s="66"/>
      <c r="P141" s="190">
        <f t="shared" ref="P141:P150" si="31">O141*H141</f>
        <v>0</v>
      </c>
      <c r="Q141" s="190">
        <v>0</v>
      </c>
      <c r="R141" s="190">
        <f t="shared" ref="R141:R150" si="32">Q141*H141</f>
        <v>0</v>
      </c>
      <c r="S141" s="190">
        <v>0</v>
      </c>
      <c r="T141" s="191">
        <f t="shared" ref="T141:T150" si="33"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ref="BE141:BE150" si="34">IF(N141="základní",J141,0)</f>
        <v>0</v>
      </c>
      <c r="BF141" s="193">
        <f t="shared" ref="BF141:BF150" si="35">IF(N141="snížená",J141,0)</f>
        <v>0</v>
      </c>
      <c r="BG141" s="193">
        <f t="shared" ref="BG141:BG150" si="36">IF(N141="zákl. přenesená",J141,0)</f>
        <v>0</v>
      </c>
      <c r="BH141" s="193">
        <f t="shared" ref="BH141:BH150" si="37">IF(N141="sníž. přenesená",J141,0)</f>
        <v>0</v>
      </c>
      <c r="BI141" s="193">
        <f t="shared" ref="BI141:BI150" si="38">IF(N141="nulová",J141,0)</f>
        <v>0</v>
      </c>
      <c r="BJ141" s="19" t="s">
        <v>83</v>
      </c>
      <c r="BK141" s="193">
        <f t="shared" ref="BK141:BK150" si="39">ROUND(I141*H141,2)</f>
        <v>0</v>
      </c>
      <c r="BL141" s="19" t="s">
        <v>389</v>
      </c>
      <c r="BM141" s="192" t="s">
        <v>866</v>
      </c>
    </row>
    <row r="142" spans="1:65" s="2" customFormat="1" ht="21.75" customHeight="1">
      <c r="A142" s="36"/>
      <c r="B142" s="37"/>
      <c r="C142" s="181" t="s">
        <v>637</v>
      </c>
      <c r="D142" s="181" t="s">
        <v>384</v>
      </c>
      <c r="E142" s="182" t="s">
        <v>2376</v>
      </c>
      <c r="F142" s="183" t="s">
        <v>2377</v>
      </c>
      <c r="G142" s="184" t="s">
        <v>431</v>
      </c>
      <c r="H142" s="185">
        <v>1</v>
      </c>
      <c r="I142" s="186"/>
      <c r="J142" s="187">
        <f t="shared" si="30"/>
        <v>0</v>
      </c>
      <c r="K142" s="183" t="s">
        <v>1390</v>
      </c>
      <c r="L142" s="41"/>
      <c r="M142" s="188" t="s">
        <v>19</v>
      </c>
      <c r="N142" s="189" t="s">
        <v>47</v>
      </c>
      <c r="O142" s="66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19" t="s">
        <v>83</v>
      </c>
      <c r="BK142" s="193">
        <f t="shared" si="39"/>
        <v>0</v>
      </c>
      <c r="BL142" s="19" t="s">
        <v>389</v>
      </c>
      <c r="BM142" s="192" t="s">
        <v>883</v>
      </c>
    </row>
    <row r="143" spans="1:65" s="2" customFormat="1" ht="24.2" customHeight="1">
      <c r="A143" s="36"/>
      <c r="B143" s="37"/>
      <c r="C143" s="181" t="s">
        <v>640</v>
      </c>
      <c r="D143" s="181" t="s">
        <v>384</v>
      </c>
      <c r="E143" s="182" t="s">
        <v>2380</v>
      </c>
      <c r="F143" s="183" t="s">
        <v>2381</v>
      </c>
      <c r="G143" s="184" t="s">
        <v>431</v>
      </c>
      <c r="H143" s="185">
        <v>2</v>
      </c>
      <c r="I143" s="186"/>
      <c r="J143" s="187">
        <f t="shared" si="30"/>
        <v>0</v>
      </c>
      <c r="K143" s="183" t="s">
        <v>3221</v>
      </c>
      <c r="L143" s="41"/>
      <c r="M143" s="188" t="s">
        <v>19</v>
      </c>
      <c r="N143" s="189" t="s">
        <v>47</v>
      </c>
      <c r="O143" s="66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19" t="s">
        <v>83</v>
      </c>
      <c r="BK143" s="193">
        <f t="shared" si="39"/>
        <v>0</v>
      </c>
      <c r="BL143" s="19" t="s">
        <v>389</v>
      </c>
      <c r="BM143" s="192" t="s">
        <v>895</v>
      </c>
    </row>
    <row r="144" spans="1:65" s="2" customFormat="1" ht="55.5" customHeight="1">
      <c r="A144" s="36"/>
      <c r="B144" s="37"/>
      <c r="C144" s="181" t="s">
        <v>644</v>
      </c>
      <c r="D144" s="181" t="s">
        <v>384</v>
      </c>
      <c r="E144" s="182" t="s">
        <v>2382</v>
      </c>
      <c r="F144" s="183" t="s">
        <v>2383</v>
      </c>
      <c r="G144" s="184" t="s">
        <v>431</v>
      </c>
      <c r="H144" s="185">
        <v>2</v>
      </c>
      <c r="I144" s="186"/>
      <c r="J144" s="187">
        <f t="shared" si="30"/>
        <v>0</v>
      </c>
      <c r="K144" s="183" t="s">
        <v>3221</v>
      </c>
      <c r="L144" s="41"/>
      <c r="M144" s="188" t="s">
        <v>19</v>
      </c>
      <c r="N144" s="189" t="s">
        <v>47</v>
      </c>
      <c r="O144" s="66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19" t="s">
        <v>83</v>
      </c>
      <c r="BK144" s="193">
        <f t="shared" si="39"/>
        <v>0</v>
      </c>
      <c r="BL144" s="19" t="s">
        <v>389</v>
      </c>
      <c r="BM144" s="192" t="s">
        <v>906</v>
      </c>
    </row>
    <row r="145" spans="1:65" s="2" customFormat="1" ht="24.2" customHeight="1">
      <c r="A145" s="36"/>
      <c r="B145" s="37"/>
      <c r="C145" s="181" t="s">
        <v>647</v>
      </c>
      <c r="D145" s="181" t="s">
        <v>384</v>
      </c>
      <c r="E145" s="182" t="s">
        <v>2007</v>
      </c>
      <c r="F145" s="183" t="s">
        <v>2008</v>
      </c>
      <c r="G145" s="184" t="s">
        <v>422</v>
      </c>
      <c r="H145" s="185">
        <v>40</v>
      </c>
      <c r="I145" s="186"/>
      <c r="J145" s="187">
        <f t="shared" si="30"/>
        <v>0</v>
      </c>
      <c r="K145" s="183" t="s">
        <v>3221</v>
      </c>
      <c r="L145" s="41"/>
      <c r="M145" s="188" t="s">
        <v>19</v>
      </c>
      <c r="N145" s="189" t="s">
        <v>47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83</v>
      </c>
      <c r="BK145" s="193">
        <f t="shared" si="39"/>
        <v>0</v>
      </c>
      <c r="BL145" s="19" t="s">
        <v>389</v>
      </c>
      <c r="BM145" s="192" t="s">
        <v>922</v>
      </c>
    </row>
    <row r="146" spans="1:65" s="2" customFormat="1" ht="78" customHeight="1">
      <c r="A146" s="36"/>
      <c r="B146" s="37"/>
      <c r="C146" s="181" t="s">
        <v>650</v>
      </c>
      <c r="D146" s="181" t="s">
        <v>384</v>
      </c>
      <c r="E146" s="182" t="s">
        <v>2341</v>
      </c>
      <c r="F146" s="183" t="s">
        <v>2342</v>
      </c>
      <c r="G146" s="184" t="s">
        <v>422</v>
      </c>
      <c r="H146" s="185">
        <v>40</v>
      </c>
      <c r="I146" s="186"/>
      <c r="J146" s="187">
        <f t="shared" si="30"/>
        <v>0</v>
      </c>
      <c r="K146" s="183" t="s">
        <v>3221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930</v>
      </c>
    </row>
    <row r="147" spans="1:65" s="2" customFormat="1" ht="16.5" customHeight="1">
      <c r="A147" s="36"/>
      <c r="B147" s="37"/>
      <c r="C147" s="181" t="s">
        <v>653</v>
      </c>
      <c r="D147" s="181" t="s">
        <v>384</v>
      </c>
      <c r="E147" s="182" t="s">
        <v>2125</v>
      </c>
      <c r="F147" s="183" t="s">
        <v>2126</v>
      </c>
      <c r="G147" s="184" t="s">
        <v>422</v>
      </c>
      <c r="H147" s="185">
        <v>70</v>
      </c>
      <c r="I147" s="186"/>
      <c r="J147" s="187">
        <f t="shared" si="30"/>
        <v>0</v>
      </c>
      <c r="K147" s="183" t="s">
        <v>1390</v>
      </c>
      <c r="L147" s="41"/>
      <c r="M147" s="188" t="s">
        <v>19</v>
      </c>
      <c r="N147" s="189" t="s">
        <v>47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83</v>
      </c>
      <c r="BK147" s="193">
        <f t="shared" si="39"/>
        <v>0</v>
      </c>
      <c r="BL147" s="19" t="s">
        <v>389</v>
      </c>
      <c r="BM147" s="192" t="s">
        <v>938</v>
      </c>
    </row>
    <row r="148" spans="1:65" s="2" customFormat="1" ht="78" customHeight="1">
      <c r="A148" s="36"/>
      <c r="B148" s="37"/>
      <c r="C148" s="181" t="s">
        <v>656</v>
      </c>
      <c r="D148" s="181" t="s">
        <v>384</v>
      </c>
      <c r="E148" s="182" t="s">
        <v>2127</v>
      </c>
      <c r="F148" s="183" t="s">
        <v>2128</v>
      </c>
      <c r="G148" s="184" t="s">
        <v>422</v>
      </c>
      <c r="H148" s="185">
        <v>70</v>
      </c>
      <c r="I148" s="186"/>
      <c r="J148" s="187">
        <f t="shared" si="30"/>
        <v>0</v>
      </c>
      <c r="K148" s="183" t="s">
        <v>3221</v>
      </c>
      <c r="L148" s="41"/>
      <c r="M148" s="188" t="s">
        <v>19</v>
      </c>
      <c r="N148" s="189" t="s">
        <v>47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83</v>
      </c>
      <c r="BK148" s="193">
        <f t="shared" si="39"/>
        <v>0</v>
      </c>
      <c r="BL148" s="19" t="s">
        <v>389</v>
      </c>
      <c r="BM148" s="192" t="s">
        <v>945</v>
      </c>
    </row>
    <row r="149" spans="1:65" s="2" customFormat="1" ht="16.5" customHeight="1">
      <c r="A149" s="36"/>
      <c r="B149" s="37"/>
      <c r="C149" s="181" t="s">
        <v>659</v>
      </c>
      <c r="D149" s="181" t="s">
        <v>384</v>
      </c>
      <c r="E149" s="182" t="s">
        <v>2384</v>
      </c>
      <c r="F149" s="183" t="s">
        <v>2048</v>
      </c>
      <c r="G149" s="184" t="s">
        <v>607</v>
      </c>
      <c r="H149" s="185">
        <v>1</v>
      </c>
      <c r="I149" s="186"/>
      <c r="J149" s="187">
        <f t="shared" si="30"/>
        <v>0</v>
      </c>
      <c r="K149" s="183" t="s">
        <v>1390</v>
      </c>
      <c r="L149" s="41"/>
      <c r="M149" s="188" t="s">
        <v>19</v>
      </c>
      <c r="N149" s="189" t="s">
        <v>47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83</v>
      </c>
      <c r="BK149" s="193">
        <f t="shared" si="39"/>
        <v>0</v>
      </c>
      <c r="BL149" s="19" t="s">
        <v>389</v>
      </c>
      <c r="BM149" s="192" t="s">
        <v>953</v>
      </c>
    </row>
    <row r="150" spans="1:65" s="2" customFormat="1" ht="24.2" customHeight="1">
      <c r="A150" s="36"/>
      <c r="B150" s="37"/>
      <c r="C150" s="181" t="s">
        <v>663</v>
      </c>
      <c r="D150" s="181" t="s">
        <v>384</v>
      </c>
      <c r="E150" s="182" t="s">
        <v>2385</v>
      </c>
      <c r="F150" s="183" t="s">
        <v>2386</v>
      </c>
      <c r="G150" s="184" t="s">
        <v>431</v>
      </c>
      <c r="H150" s="185">
        <v>1</v>
      </c>
      <c r="I150" s="186"/>
      <c r="J150" s="187">
        <f t="shared" si="30"/>
        <v>0</v>
      </c>
      <c r="K150" s="183" t="s">
        <v>1390</v>
      </c>
      <c r="L150" s="41"/>
      <c r="M150" s="248" t="s">
        <v>19</v>
      </c>
      <c r="N150" s="249" t="s">
        <v>47</v>
      </c>
      <c r="O150" s="250"/>
      <c r="P150" s="251">
        <f t="shared" si="31"/>
        <v>0</v>
      </c>
      <c r="Q150" s="251">
        <v>0</v>
      </c>
      <c r="R150" s="251">
        <f t="shared" si="32"/>
        <v>0</v>
      </c>
      <c r="S150" s="251">
        <v>0</v>
      </c>
      <c r="T150" s="252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961</v>
      </c>
    </row>
    <row r="151" spans="1:65" s="2" customFormat="1" ht="6.95" customHeight="1">
      <c r="A151" s="36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41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algorithmName="SHA-512" hashValue="DJPQEnI6syKn6bmC5ijaoKCziPU35puH5ahhPmD0HoytlD3ZsHetL8vbztmyXYomUj4uHEqRUhZ7Tb1jC9037w==" saltValue="dYPNtgc85ZGaGEsC/MH7spdq1wUUdGpkCe9ydTaXDTJAEIB78UM48SNYV26+1Visvd0XhCvY/k4R2Zy7aCAZxw==" spinCount="100000" sheet="1" objects="1" scenarios="1" formatColumns="0" formatRows="0" autoFilter="0"/>
  <autoFilter ref="C87:K150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94" workbookViewId="0">
      <selection activeCell="F110" sqref="F1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192</v>
      </c>
      <c r="AZ2" s="110" t="s">
        <v>3485</v>
      </c>
      <c r="BA2" s="110" t="s">
        <v>19</v>
      </c>
      <c r="BB2" s="110" t="s">
        <v>19</v>
      </c>
      <c r="BC2" s="110" t="s">
        <v>3486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3488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ROUND((SUM(BE94:BE163)),  2)</f>
        <v>0</v>
      </c>
      <c r="G35" s="36"/>
      <c r="H35" s="36"/>
      <c r="I35" s="127">
        <v>0.21</v>
      </c>
      <c r="J35" s="126">
        <f>ROUND(((SUM(BE94:BE163))*I35),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ROUND((SUM(BF94:BF163)),  2)</f>
        <v>0</v>
      </c>
      <c r="G36" s="36"/>
      <c r="H36" s="36"/>
      <c r="I36" s="127">
        <v>0.15</v>
      </c>
      <c r="J36" s="126">
        <f>ROUND(((SUM(BF94:BF163))*I36),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ROUND((SUM(BG94:BG163)),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ROUND((SUM(BH94:BH163)),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ROUND((SUM(BI94:BI163)),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105.01 -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J96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J108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J111</f>
        <v>0</v>
      </c>
      <c r="K67" s="99"/>
      <c r="L67" s="153"/>
    </row>
    <row r="68" spans="1:31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J113</f>
        <v>0</v>
      </c>
      <c r="K68" s="144"/>
      <c r="L68" s="148"/>
    </row>
    <row r="69" spans="1:31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J114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358</v>
      </c>
      <c r="E70" s="151"/>
      <c r="F70" s="151"/>
      <c r="G70" s="151"/>
      <c r="H70" s="151"/>
      <c r="I70" s="151"/>
      <c r="J70" s="152">
        <f>J152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363</v>
      </c>
      <c r="E71" s="151"/>
      <c r="F71" s="151"/>
      <c r="G71" s="151"/>
      <c r="H71" s="151"/>
      <c r="I71" s="151"/>
      <c r="J71" s="152">
        <f>J156</f>
        <v>0</v>
      </c>
      <c r="K71" s="99"/>
      <c r="L71" s="153"/>
    </row>
    <row r="72" spans="1:31" s="9" customFormat="1" ht="24.95" customHeight="1">
      <c r="B72" s="143"/>
      <c r="C72" s="144"/>
      <c r="D72" s="145" t="s">
        <v>365</v>
      </c>
      <c r="E72" s="146"/>
      <c r="F72" s="146"/>
      <c r="G72" s="146"/>
      <c r="H72" s="146"/>
      <c r="I72" s="146"/>
      <c r="J72" s="147">
        <f>J161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08" t="s">
        <v>3487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9" t="str">
        <f>E11</f>
        <v>D 105.01 - Stavební řešení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P95+P113+P161</f>
        <v>0</v>
      </c>
      <c r="Q94" s="74"/>
      <c r="R94" s="162">
        <f>R95+R113+R161</f>
        <v>90.941143890000006</v>
      </c>
      <c r="S94" s="74"/>
      <c r="T94" s="163">
        <f>T95+T113+T161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BK95+BK113+BK161</f>
        <v>0</v>
      </c>
    </row>
    <row r="95" spans="1:63" s="12" customFormat="1" ht="25.9" customHeight="1">
      <c r="B95" s="165"/>
      <c r="C95" s="166"/>
      <c r="D95" s="167" t="s">
        <v>75</v>
      </c>
      <c r="E95" s="168" t="s">
        <v>379</v>
      </c>
      <c r="F95" s="168" t="s">
        <v>380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P96+P108+P111</f>
        <v>0</v>
      </c>
      <c r="Q95" s="173"/>
      <c r="R95" s="174">
        <f>R96+R108+R111</f>
        <v>88.823169330000013</v>
      </c>
      <c r="S95" s="173"/>
      <c r="T95" s="175">
        <f>T96+T108+T111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BK96+BK108+BK111</f>
        <v>0</v>
      </c>
    </row>
    <row r="96" spans="1:63" s="12" customFormat="1" ht="22.9" customHeight="1">
      <c r="B96" s="165"/>
      <c r="C96" s="166"/>
      <c r="D96" s="167" t="s">
        <v>75</v>
      </c>
      <c r="E96" s="179" t="s">
        <v>382</v>
      </c>
      <c r="F96" s="179" t="s">
        <v>383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SUM(P97:P107)</f>
        <v>0</v>
      </c>
      <c r="Q96" s="173"/>
      <c r="R96" s="174">
        <f>SUM(R97:R107)</f>
        <v>5.0304793300000004</v>
      </c>
      <c r="S96" s="173"/>
      <c r="T96" s="175">
        <f>SUM(T97:T107)</f>
        <v>0</v>
      </c>
      <c r="AR96" s="176" t="s">
        <v>83</v>
      </c>
      <c r="AT96" s="177" t="s">
        <v>75</v>
      </c>
      <c r="AU96" s="177" t="s">
        <v>83</v>
      </c>
      <c r="AY96" s="176" t="s">
        <v>381</v>
      </c>
      <c r="BK96" s="178">
        <f>SUM(BK97:BK107)</f>
        <v>0</v>
      </c>
    </row>
    <row r="97" spans="1:65" s="2" customFormat="1" ht="49.15" customHeight="1">
      <c r="A97" s="36"/>
      <c r="B97" s="37"/>
      <c r="C97" s="181" t="s">
        <v>83</v>
      </c>
      <c r="D97" s="181" t="s">
        <v>384</v>
      </c>
      <c r="E97" s="182" t="s">
        <v>3489</v>
      </c>
      <c r="F97" s="183" t="s">
        <v>3490</v>
      </c>
      <c r="G97" s="184" t="s">
        <v>411</v>
      </c>
      <c r="H97" s="185">
        <v>169.351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8.3499999999999998E-3</v>
      </c>
      <c r="R97" s="190">
        <f>Q97*H97</f>
        <v>1.4140808499999999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3491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3492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3493</v>
      </c>
      <c r="G99" s="206"/>
      <c r="H99" s="209">
        <v>169.351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5" customFormat="1">
      <c r="B100" s="216"/>
      <c r="C100" s="217"/>
      <c r="D100" s="196" t="s">
        <v>391</v>
      </c>
      <c r="E100" s="218" t="s">
        <v>19</v>
      </c>
      <c r="F100" s="219" t="s">
        <v>394</v>
      </c>
      <c r="G100" s="217"/>
      <c r="H100" s="220">
        <v>169.351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391</v>
      </c>
      <c r="AU100" s="226" t="s">
        <v>85</v>
      </c>
      <c r="AV100" s="15" t="s">
        <v>389</v>
      </c>
      <c r="AW100" s="15" t="s">
        <v>37</v>
      </c>
      <c r="AX100" s="15" t="s">
        <v>83</v>
      </c>
      <c r="AY100" s="226" t="s">
        <v>381</v>
      </c>
    </row>
    <row r="101" spans="1:65" s="2" customFormat="1" ht="24.2" customHeight="1">
      <c r="A101" s="36"/>
      <c r="B101" s="37"/>
      <c r="C101" s="227" t="s">
        <v>85</v>
      </c>
      <c r="D101" s="227" t="s">
        <v>465</v>
      </c>
      <c r="E101" s="228" t="s">
        <v>3494</v>
      </c>
      <c r="F101" s="229" t="s">
        <v>3495</v>
      </c>
      <c r="G101" s="230" t="s">
        <v>411</v>
      </c>
      <c r="H101" s="231">
        <v>177.81899999999999</v>
      </c>
      <c r="I101" s="232"/>
      <c r="J101" s="233">
        <f>ROUND(I101*H101,2)</f>
        <v>0</v>
      </c>
      <c r="K101" s="229" t="s">
        <v>388</v>
      </c>
      <c r="L101" s="234"/>
      <c r="M101" s="235" t="s">
        <v>19</v>
      </c>
      <c r="N101" s="236" t="s">
        <v>47</v>
      </c>
      <c r="O101" s="66"/>
      <c r="P101" s="190">
        <f>O101*H101</f>
        <v>0</v>
      </c>
      <c r="Q101" s="190">
        <v>1.8E-3</v>
      </c>
      <c r="R101" s="190">
        <f>Q101*H101</f>
        <v>0.32007419999999998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3496</v>
      </c>
    </row>
    <row r="102" spans="1:65" s="14" customFormat="1">
      <c r="B102" s="205"/>
      <c r="C102" s="206"/>
      <c r="D102" s="196" t="s">
        <v>391</v>
      </c>
      <c r="E102" s="206"/>
      <c r="F102" s="208" t="s">
        <v>3497</v>
      </c>
      <c r="G102" s="206"/>
      <c r="H102" s="209">
        <v>177.81899999999999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85</v>
      </c>
      <c r="AV102" s="14" t="s">
        <v>85</v>
      </c>
      <c r="AW102" s="14" t="s">
        <v>4</v>
      </c>
      <c r="AX102" s="14" t="s">
        <v>83</v>
      </c>
      <c r="AY102" s="215" t="s">
        <v>381</v>
      </c>
    </row>
    <row r="103" spans="1:65" s="2" customFormat="1" ht="37.9" customHeight="1">
      <c r="A103" s="36"/>
      <c r="B103" s="37"/>
      <c r="C103" s="181" t="s">
        <v>398</v>
      </c>
      <c r="D103" s="181" t="s">
        <v>384</v>
      </c>
      <c r="E103" s="182" t="s">
        <v>3498</v>
      </c>
      <c r="F103" s="183" t="s">
        <v>3499</v>
      </c>
      <c r="G103" s="184" t="s">
        <v>411</v>
      </c>
      <c r="H103" s="185">
        <v>169.351</v>
      </c>
      <c r="I103" s="186"/>
      <c r="J103" s="187">
        <f>ROUND(I103*H103,2)</f>
        <v>0</v>
      </c>
      <c r="K103" s="183" t="s">
        <v>388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6.28E-3</v>
      </c>
      <c r="R103" s="190">
        <f>Q103*H103</f>
        <v>1.06352428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3500</v>
      </c>
    </row>
    <row r="104" spans="1:65" s="2" customFormat="1" ht="55.5" customHeight="1">
      <c r="A104" s="36"/>
      <c r="B104" s="37"/>
      <c r="C104" s="181" t="s">
        <v>389</v>
      </c>
      <c r="D104" s="181" t="s">
        <v>384</v>
      </c>
      <c r="E104" s="182" t="s">
        <v>3501</v>
      </c>
      <c r="F104" s="183" t="s">
        <v>3502</v>
      </c>
      <c r="G104" s="184" t="s">
        <v>411</v>
      </c>
      <c r="H104" s="185">
        <v>697.75</v>
      </c>
      <c r="I104" s="186"/>
      <c r="J104" s="187">
        <f>ROUND(I104*H104,2)</f>
        <v>0</v>
      </c>
      <c r="K104" s="183" t="s">
        <v>432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3.2000000000000002E-3</v>
      </c>
      <c r="R104" s="190">
        <f>Q104*H104</f>
        <v>2.2328000000000001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3503</v>
      </c>
    </row>
    <row r="105" spans="1:65" s="13" customFormat="1">
      <c r="B105" s="194"/>
      <c r="C105" s="195"/>
      <c r="D105" s="196" t="s">
        <v>391</v>
      </c>
      <c r="E105" s="197" t="s">
        <v>19</v>
      </c>
      <c r="F105" s="198" t="s">
        <v>3504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391</v>
      </c>
      <c r="AU105" s="204" t="s">
        <v>85</v>
      </c>
      <c r="AV105" s="13" t="s">
        <v>83</v>
      </c>
      <c r="AW105" s="13" t="s">
        <v>37</v>
      </c>
      <c r="AX105" s="13" t="s">
        <v>76</v>
      </c>
      <c r="AY105" s="204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3486</v>
      </c>
      <c r="G106" s="206"/>
      <c r="H106" s="209">
        <v>697.75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3485</v>
      </c>
      <c r="F107" s="219" t="s">
        <v>394</v>
      </c>
      <c r="G107" s="217"/>
      <c r="H107" s="220">
        <v>697.75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85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12" customFormat="1" ht="22.9" customHeight="1">
      <c r="B108" s="165"/>
      <c r="C108" s="166"/>
      <c r="D108" s="167" t="s">
        <v>75</v>
      </c>
      <c r="E108" s="179" t="s">
        <v>426</v>
      </c>
      <c r="F108" s="179" t="s">
        <v>427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SUM(P109:P110)</f>
        <v>0</v>
      </c>
      <c r="Q108" s="173"/>
      <c r="R108" s="174">
        <f>SUM(R109:R110)</f>
        <v>83.792690000000007</v>
      </c>
      <c r="S108" s="173"/>
      <c r="T108" s="175">
        <f>SUM(T109:T110)</f>
        <v>0</v>
      </c>
      <c r="AR108" s="176" t="s">
        <v>83</v>
      </c>
      <c r="AT108" s="177" t="s">
        <v>75</v>
      </c>
      <c r="AU108" s="177" t="s">
        <v>83</v>
      </c>
      <c r="AY108" s="176" t="s">
        <v>381</v>
      </c>
      <c r="BK108" s="178">
        <f>SUM(BK109:BK110)</f>
        <v>0</v>
      </c>
    </row>
    <row r="109" spans="1:65" s="2" customFormat="1" ht="24.2" customHeight="1">
      <c r="A109" s="36"/>
      <c r="B109" s="37"/>
      <c r="C109" s="181" t="s">
        <v>408</v>
      </c>
      <c r="D109" s="181" t="s">
        <v>384</v>
      </c>
      <c r="E109" s="182" t="s">
        <v>429</v>
      </c>
      <c r="F109" s="183" t="s">
        <v>430</v>
      </c>
      <c r="G109" s="184" t="s">
        <v>431</v>
      </c>
      <c r="H109" s="185">
        <v>34</v>
      </c>
      <c r="I109" s="186"/>
      <c r="J109" s="187">
        <f>ROUND(I109*H109,2)</f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2.46367</v>
      </c>
      <c r="R109" s="190">
        <f>Q109*H109</f>
        <v>83.764780000000002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3505</v>
      </c>
    </row>
    <row r="110" spans="1:65" s="2" customFormat="1" ht="49.15" customHeight="1">
      <c r="A110" s="36"/>
      <c r="B110" s="37"/>
      <c r="C110" s="181" t="s">
        <v>382</v>
      </c>
      <c r="D110" s="181" t="s">
        <v>384</v>
      </c>
      <c r="E110" s="182" t="s">
        <v>3506</v>
      </c>
      <c r="F110" s="183" t="s">
        <v>3507</v>
      </c>
      <c r="G110" s="184" t="s">
        <v>411</v>
      </c>
      <c r="H110" s="185">
        <v>697.75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4.0000000000000003E-5</v>
      </c>
      <c r="R110" s="190">
        <f>Q110*H110</f>
        <v>2.7910000000000001E-2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3508</v>
      </c>
    </row>
    <row r="111" spans="1:65" s="12" customFormat="1" ht="22.9" customHeight="1">
      <c r="B111" s="165"/>
      <c r="C111" s="166"/>
      <c r="D111" s="167" t="s">
        <v>75</v>
      </c>
      <c r="E111" s="179" t="s">
        <v>441</v>
      </c>
      <c r="F111" s="179" t="s">
        <v>442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P112</f>
        <v>0</v>
      </c>
      <c r="Q111" s="173"/>
      <c r="R111" s="174">
        <f>R112</f>
        <v>0</v>
      </c>
      <c r="S111" s="173"/>
      <c r="T111" s="175">
        <f>T112</f>
        <v>0</v>
      </c>
      <c r="AR111" s="176" t="s">
        <v>83</v>
      </c>
      <c r="AT111" s="177" t="s">
        <v>75</v>
      </c>
      <c r="AU111" s="177" t="s">
        <v>83</v>
      </c>
      <c r="AY111" s="176" t="s">
        <v>381</v>
      </c>
      <c r="BK111" s="178">
        <f>BK112</f>
        <v>0</v>
      </c>
    </row>
    <row r="112" spans="1:65" s="2" customFormat="1" ht="55.5" customHeight="1">
      <c r="A112" s="36"/>
      <c r="B112" s="37"/>
      <c r="C112" s="181" t="s">
        <v>419</v>
      </c>
      <c r="D112" s="181" t="s">
        <v>384</v>
      </c>
      <c r="E112" s="182" t="s">
        <v>444</v>
      </c>
      <c r="F112" s="183" t="s">
        <v>445</v>
      </c>
      <c r="G112" s="184" t="s">
        <v>404</v>
      </c>
      <c r="H112" s="185">
        <v>88.822999999999993</v>
      </c>
      <c r="I112" s="186"/>
      <c r="J112" s="187">
        <f>ROUND(I112*H112,2)</f>
        <v>0</v>
      </c>
      <c r="K112" s="183" t="s">
        <v>388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3509</v>
      </c>
    </row>
    <row r="113" spans="1:65" s="12" customFormat="1" ht="25.9" customHeight="1">
      <c r="B113" s="165"/>
      <c r="C113" s="166"/>
      <c r="D113" s="167" t="s">
        <v>75</v>
      </c>
      <c r="E113" s="168" t="s">
        <v>447</v>
      </c>
      <c r="F113" s="168" t="s">
        <v>448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P114+P152+P156</f>
        <v>0</v>
      </c>
      <c r="Q113" s="173"/>
      <c r="R113" s="174">
        <f>R114+R152+R156</f>
        <v>2.11797456</v>
      </c>
      <c r="S113" s="173"/>
      <c r="T113" s="175">
        <f>T114+T152+T156</f>
        <v>0</v>
      </c>
      <c r="AR113" s="176" t="s">
        <v>85</v>
      </c>
      <c r="AT113" s="177" t="s">
        <v>75</v>
      </c>
      <c r="AU113" s="177" t="s">
        <v>76</v>
      </c>
      <c r="AY113" s="176" t="s">
        <v>381</v>
      </c>
      <c r="BK113" s="178">
        <f>BK114+BK152+BK156</f>
        <v>0</v>
      </c>
    </row>
    <row r="114" spans="1:65" s="12" customFormat="1" ht="22.9" customHeight="1">
      <c r="B114" s="165"/>
      <c r="C114" s="166"/>
      <c r="D114" s="167" t="s">
        <v>75</v>
      </c>
      <c r="E114" s="179" t="s">
        <v>449</v>
      </c>
      <c r="F114" s="179" t="s">
        <v>450</v>
      </c>
      <c r="G114" s="166"/>
      <c r="H114" s="166"/>
      <c r="I114" s="169"/>
      <c r="J114" s="180">
        <f>BK114</f>
        <v>0</v>
      </c>
      <c r="K114" s="166"/>
      <c r="L114" s="171"/>
      <c r="M114" s="172"/>
      <c r="N114" s="173"/>
      <c r="O114" s="173"/>
      <c r="P114" s="174">
        <f>SUM(P115:P151)</f>
        <v>0</v>
      </c>
      <c r="Q114" s="173"/>
      <c r="R114" s="174">
        <f>SUM(R115:R151)</f>
        <v>1.8877170599999999</v>
      </c>
      <c r="S114" s="173"/>
      <c r="T114" s="175">
        <f>SUM(T115:T151)</f>
        <v>0</v>
      </c>
      <c r="AR114" s="176" t="s">
        <v>85</v>
      </c>
      <c r="AT114" s="177" t="s">
        <v>75</v>
      </c>
      <c r="AU114" s="177" t="s">
        <v>83</v>
      </c>
      <c r="AY114" s="176" t="s">
        <v>381</v>
      </c>
      <c r="BK114" s="178">
        <f>SUM(BK115:BK151)</f>
        <v>0</v>
      </c>
    </row>
    <row r="115" spans="1:65" s="2" customFormat="1" ht="24.2" customHeight="1">
      <c r="A115" s="36"/>
      <c r="B115" s="37"/>
      <c r="C115" s="181" t="s">
        <v>428</v>
      </c>
      <c r="D115" s="181" t="s">
        <v>384</v>
      </c>
      <c r="E115" s="182" t="s">
        <v>3510</v>
      </c>
      <c r="F115" s="183" t="s">
        <v>3511</v>
      </c>
      <c r="G115" s="184" t="s">
        <v>411</v>
      </c>
      <c r="H115" s="185">
        <v>697.75</v>
      </c>
      <c r="I115" s="186"/>
      <c r="J115" s="187">
        <f>ROUND(I115*H115,2)</f>
        <v>0</v>
      </c>
      <c r="K115" s="183" t="s">
        <v>388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454</v>
      </c>
      <c r="BM115" s="192" t="s">
        <v>3512</v>
      </c>
    </row>
    <row r="116" spans="1:65" s="13" customFormat="1">
      <c r="B116" s="194"/>
      <c r="C116" s="195"/>
      <c r="D116" s="196" t="s">
        <v>391</v>
      </c>
      <c r="E116" s="197" t="s">
        <v>19</v>
      </c>
      <c r="F116" s="198" t="s">
        <v>3513</v>
      </c>
      <c r="G116" s="195"/>
      <c r="H116" s="197" t="s">
        <v>19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391</v>
      </c>
      <c r="AU116" s="204" t="s">
        <v>85</v>
      </c>
      <c r="AV116" s="13" t="s">
        <v>83</v>
      </c>
      <c r="AW116" s="13" t="s">
        <v>37</v>
      </c>
      <c r="AX116" s="13" t="s">
        <v>76</v>
      </c>
      <c r="AY116" s="204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3485</v>
      </c>
      <c r="G117" s="206"/>
      <c r="H117" s="209">
        <v>697.75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5" customFormat="1">
      <c r="B118" s="216"/>
      <c r="C118" s="217"/>
      <c r="D118" s="196" t="s">
        <v>391</v>
      </c>
      <c r="E118" s="218" t="s">
        <v>19</v>
      </c>
      <c r="F118" s="219" t="s">
        <v>394</v>
      </c>
      <c r="G118" s="217"/>
      <c r="H118" s="220">
        <v>697.75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391</v>
      </c>
      <c r="AU118" s="226" t="s">
        <v>85</v>
      </c>
      <c r="AV118" s="15" t="s">
        <v>389</v>
      </c>
      <c r="AW118" s="15" t="s">
        <v>37</v>
      </c>
      <c r="AX118" s="15" t="s">
        <v>83</v>
      </c>
      <c r="AY118" s="226" t="s">
        <v>381</v>
      </c>
    </row>
    <row r="119" spans="1:65" s="2" customFormat="1" ht="24.2" customHeight="1">
      <c r="A119" s="36"/>
      <c r="B119" s="37"/>
      <c r="C119" s="181" t="s">
        <v>426</v>
      </c>
      <c r="D119" s="181" t="s">
        <v>384</v>
      </c>
      <c r="E119" s="182" t="s">
        <v>3514</v>
      </c>
      <c r="F119" s="183" t="s">
        <v>3515</v>
      </c>
      <c r="G119" s="184" t="s">
        <v>411</v>
      </c>
      <c r="H119" s="185">
        <v>28.416</v>
      </c>
      <c r="I119" s="186"/>
      <c r="J119" s="187">
        <f>ROUND(I119*H119,2)</f>
        <v>0</v>
      </c>
      <c r="K119" s="183" t="s">
        <v>388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454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454</v>
      </c>
      <c r="BM119" s="192" t="s">
        <v>3516</v>
      </c>
    </row>
    <row r="120" spans="1:65" s="13" customFormat="1">
      <c r="B120" s="194"/>
      <c r="C120" s="195"/>
      <c r="D120" s="196" t="s">
        <v>391</v>
      </c>
      <c r="E120" s="197" t="s">
        <v>19</v>
      </c>
      <c r="F120" s="198" t="s">
        <v>3517</v>
      </c>
      <c r="G120" s="195"/>
      <c r="H120" s="197" t="s">
        <v>19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391</v>
      </c>
      <c r="AU120" s="204" t="s">
        <v>85</v>
      </c>
      <c r="AV120" s="13" t="s">
        <v>83</v>
      </c>
      <c r="AW120" s="13" t="s">
        <v>37</v>
      </c>
      <c r="AX120" s="13" t="s">
        <v>76</v>
      </c>
      <c r="AY120" s="204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3518</v>
      </c>
      <c r="G121" s="206"/>
      <c r="H121" s="209">
        <v>28.416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28.416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24.2" customHeight="1">
      <c r="A123" s="36"/>
      <c r="B123" s="37"/>
      <c r="C123" s="227" t="s">
        <v>437</v>
      </c>
      <c r="D123" s="227" t="s">
        <v>465</v>
      </c>
      <c r="E123" s="228" t="s">
        <v>3037</v>
      </c>
      <c r="F123" s="229" t="s">
        <v>3038</v>
      </c>
      <c r="G123" s="230" t="s">
        <v>411</v>
      </c>
      <c r="H123" s="231">
        <v>835.09100000000001</v>
      </c>
      <c r="I123" s="232"/>
      <c r="J123" s="233">
        <f>ROUND(I123*H123,2)</f>
        <v>0</v>
      </c>
      <c r="K123" s="229" t="s">
        <v>388</v>
      </c>
      <c r="L123" s="234"/>
      <c r="M123" s="235" t="s">
        <v>19</v>
      </c>
      <c r="N123" s="236" t="s">
        <v>47</v>
      </c>
      <c r="O123" s="66"/>
      <c r="P123" s="190">
        <f>O123*H123</f>
        <v>0</v>
      </c>
      <c r="Q123" s="190">
        <v>2.9999999999999997E-4</v>
      </c>
      <c r="R123" s="190">
        <f>Q123*H123</f>
        <v>0.25052729999999995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468</v>
      </c>
      <c r="AT123" s="192" t="s">
        <v>465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454</v>
      </c>
      <c r="BM123" s="192" t="s">
        <v>3519</v>
      </c>
    </row>
    <row r="124" spans="1:65" s="14" customFormat="1">
      <c r="B124" s="205"/>
      <c r="C124" s="206"/>
      <c r="D124" s="196" t="s">
        <v>391</v>
      </c>
      <c r="E124" s="206"/>
      <c r="F124" s="208" t="s">
        <v>3520</v>
      </c>
      <c r="G124" s="206"/>
      <c r="H124" s="209">
        <v>835.09100000000001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4</v>
      </c>
      <c r="AX124" s="14" t="s">
        <v>83</v>
      </c>
      <c r="AY124" s="215" t="s">
        <v>381</v>
      </c>
    </row>
    <row r="125" spans="1:65" s="2" customFormat="1" ht="37.9" customHeight="1">
      <c r="A125" s="36"/>
      <c r="B125" s="37"/>
      <c r="C125" s="181" t="s">
        <v>443</v>
      </c>
      <c r="D125" s="181" t="s">
        <v>384</v>
      </c>
      <c r="E125" s="182" t="s">
        <v>3521</v>
      </c>
      <c r="F125" s="183" t="s">
        <v>3522</v>
      </c>
      <c r="G125" s="184" t="s">
        <v>411</v>
      </c>
      <c r="H125" s="185">
        <v>697.75</v>
      </c>
      <c r="I125" s="186"/>
      <c r="J125" s="187">
        <f>ROUND(I125*H125,2)</f>
        <v>0</v>
      </c>
      <c r="K125" s="183" t="s">
        <v>432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454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454</v>
      </c>
      <c r="BM125" s="192" t="s">
        <v>3523</v>
      </c>
    </row>
    <row r="126" spans="1:65" s="13" customFormat="1">
      <c r="B126" s="194"/>
      <c r="C126" s="195"/>
      <c r="D126" s="196" t="s">
        <v>391</v>
      </c>
      <c r="E126" s="197" t="s">
        <v>19</v>
      </c>
      <c r="F126" s="198" t="s">
        <v>3524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391</v>
      </c>
      <c r="AU126" s="204" t="s">
        <v>85</v>
      </c>
      <c r="AV126" s="13" t="s">
        <v>83</v>
      </c>
      <c r="AW126" s="13" t="s">
        <v>37</v>
      </c>
      <c r="AX126" s="13" t="s">
        <v>76</v>
      </c>
      <c r="AY126" s="204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3485</v>
      </c>
      <c r="G127" s="206"/>
      <c r="H127" s="209">
        <v>697.75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5" customFormat="1">
      <c r="B128" s="216"/>
      <c r="C128" s="217"/>
      <c r="D128" s="196" t="s">
        <v>391</v>
      </c>
      <c r="E128" s="218" t="s">
        <v>19</v>
      </c>
      <c r="F128" s="219" t="s">
        <v>394</v>
      </c>
      <c r="G128" s="217"/>
      <c r="H128" s="220">
        <v>697.75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391</v>
      </c>
      <c r="AU128" s="226" t="s">
        <v>85</v>
      </c>
      <c r="AV128" s="15" t="s">
        <v>389</v>
      </c>
      <c r="AW128" s="15" t="s">
        <v>37</v>
      </c>
      <c r="AX128" s="15" t="s">
        <v>83</v>
      </c>
      <c r="AY128" s="226" t="s">
        <v>381</v>
      </c>
    </row>
    <row r="129" spans="1:65" s="2" customFormat="1" ht="37.9" customHeight="1">
      <c r="A129" s="36"/>
      <c r="B129" s="37"/>
      <c r="C129" s="181" t="s">
        <v>451</v>
      </c>
      <c r="D129" s="181" t="s">
        <v>384</v>
      </c>
      <c r="E129" s="182" t="s">
        <v>3525</v>
      </c>
      <c r="F129" s="183" t="s">
        <v>3526</v>
      </c>
      <c r="G129" s="184" t="s">
        <v>411</v>
      </c>
      <c r="H129" s="185">
        <v>28.416</v>
      </c>
      <c r="I129" s="186"/>
      <c r="J129" s="187">
        <f>ROUND(I129*H129,2)</f>
        <v>0</v>
      </c>
      <c r="K129" s="183" t="s">
        <v>432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454</v>
      </c>
      <c r="BM129" s="192" t="s">
        <v>3527</v>
      </c>
    </row>
    <row r="130" spans="1:65" s="13" customFormat="1">
      <c r="B130" s="194"/>
      <c r="C130" s="195"/>
      <c r="D130" s="196" t="s">
        <v>391</v>
      </c>
      <c r="E130" s="197" t="s">
        <v>19</v>
      </c>
      <c r="F130" s="198" t="s">
        <v>3528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391</v>
      </c>
      <c r="AU130" s="204" t="s">
        <v>85</v>
      </c>
      <c r="AV130" s="13" t="s">
        <v>83</v>
      </c>
      <c r="AW130" s="13" t="s">
        <v>37</v>
      </c>
      <c r="AX130" s="13" t="s">
        <v>76</v>
      </c>
      <c r="AY130" s="204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3518</v>
      </c>
      <c r="G131" s="206"/>
      <c r="H131" s="209">
        <v>28.416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28.416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85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227" t="s">
        <v>457</v>
      </c>
      <c r="D133" s="227" t="s">
        <v>465</v>
      </c>
      <c r="E133" s="228" t="s">
        <v>3529</v>
      </c>
      <c r="F133" s="229" t="s">
        <v>3530</v>
      </c>
      <c r="G133" s="230" t="s">
        <v>411</v>
      </c>
      <c r="H133" s="231">
        <v>835.09100000000001</v>
      </c>
      <c r="I133" s="232"/>
      <c r="J133" s="233">
        <f>ROUND(I133*H133,2)</f>
        <v>0</v>
      </c>
      <c r="K133" s="229" t="s">
        <v>388</v>
      </c>
      <c r="L133" s="234"/>
      <c r="M133" s="235" t="s">
        <v>19</v>
      </c>
      <c r="N133" s="236" t="s">
        <v>47</v>
      </c>
      <c r="O133" s="66"/>
      <c r="P133" s="190">
        <f>O133*H133</f>
        <v>0</v>
      </c>
      <c r="Q133" s="190">
        <v>1.42E-3</v>
      </c>
      <c r="R133" s="190">
        <f>Q133*H133</f>
        <v>1.18582922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468</v>
      </c>
      <c r="AT133" s="192" t="s">
        <v>465</v>
      </c>
      <c r="AU133" s="192" t="s">
        <v>85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3531</v>
      </c>
    </row>
    <row r="134" spans="1:65" s="14" customFormat="1">
      <c r="B134" s="205"/>
      <c r="C134" s="206"/>
      <c r="D134" s="196" t="s">
        <v>391</v>
      </c>
      <c r="E134" s="206"/>
      <c r="F134" s="208" t="s">
        <v>3520</v>
      </c>
      <c r="G134" s="206"/>
      <c r="H134" s="209">
        <v>835.09100000000001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4</v>
      </c>
      <c r="AX134" s="14" t="s">
        <v>83</v>
      </c>
      <c r="AY134" s="215" t="s">
        <v>381</v>
      </c>
    </row>
    <row r="135" spans="1:65" s="2" customFormat="1" ht="24.2" customHeight="1">
      <c r="A135" s="36"/>
      <c r="B135" s="37"/>
      <c r="C135" s="181" t="s">
        <v>464</v>
      </c>
      <c r="D135" s="181" t="s">
        <v>384</v>
      </c>
      <c r="E135" s="182" t="s">
        <v>3532</v>
      </c>
      <c r="F135" s="183" t="s">
        <v>3533</v>
      </c>
      <c r="G135" s="184" t="s">
        <v>411</v>
      </c>
      <c r="H135" s="185">
        <v>697.75</v>
      </c>
      <c r="I135" s="186"/>
      <c r="J135" s="187">
        <f>ROUND(I135*H135,2)</f>
        <v>0</v>
      </c>
      <c r="K135" s="183" t="s">
        <v>388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454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454</v>
      </c>
      <c r="BM135" s="192" t="s">
        <v>3534</v>
      </c>
    </row>
    <row r="136" spans="1:65" s="13" customFormat="1">
      <c r="B136" s="194"/>
      <c r="C136" s="195"/>
      <c r="D136" s="196" t="s">
        <v>391</v>
      </c>
      <c r="E136" s="197" t="s">
        <v>19</v>
      </c>
      <c r="F136" s="198" t="s">
        <v>3535</v>
      </c>
      <c r="G136" s="195"/>
      <c r="H136" s="197" t="s">
        <v>19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391</v>
      </c>
      <c r="AU136" s="204" t="s">
        <v>85</v>
      </c>
      <c r="AV136" s="13" t="s">
        <v>83</v>
      </c>
      <c r="AW136" s="13" t="s">
        <v>37</v>
      </c>
      <c r="AX136" s="13" t="s">
        <v>76</v>
      </c>
      <c r="AY136" s="204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3485</v>
      </c>
      <c r="G137" s="206"/>
      <c r="H137" s="209">
        <v>697.75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19</v>
      </c>
      <c r="F138" s="219" t="s">
        <v>394</v>
      </c>
      <c r="G138" s="217"/>
      <c r="H138" s="220">
        <v>697.75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85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24.2" customHeight="1">
      <c r="A139" s="36"/>
      <c r="B139" s="37"/>
      <c r="C139" s="181" t="s">
        <v>8</v>
      </c>
      <c r="D139" s="181" t="s">
        <v>384</v>
      </c>
      <c r="E139" s="182" t="s">
        <v>3536</v>
      </c>
      <c r="F139" s="183" t="s">
        <v>3537</v>
      </c>
      <c r="G139" s="184" t="s">
        <v>411</v>
      </c>
      <c r="H139" s="185">
        <v>28.416</v>
      </c>
      <c r="I139" s="186"/>
      <c r="J139" s="187">
        <f>ROUND(I139*H139,2)</f>
        <v>0</v>
      </c>
      <c r="K139" s="183" t="s">
        <v>388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3538</v>
      </c>
    </row>
    <row r="140" spans="1:65" s="13" customFormat="1">
      <c r="B140" s="194"/>
      <c r="C140" s="195"/>
      <c r="D140" s="196" t="s">
        <v>391</v>
      </c>
      <c r="E140" s="197" t="s">
        <v>19</v>
      </c>
      <c r="F140" s="198" t="s">
        <v>3539</v>
      </c>
      <c r="G140" s="195"/>
      <c r="H140" s="197" t="s">
        <v>19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391</v>
      </c>
      <c r="AU140" s="204" t="s">
        <v>85</v>
      </c>
      <c r="AV140" s="13" t="s">
        <v>83</v>
      </c>
      <c r="AW140" s="13" t="s">
        <v>37</v>
      </c>
      <c r="AX140" s="13" t="s">
        <v>76</v>
      </c>
      <c r="AY140" s="204" t="s">
        <v>381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3518</v>
      </c>
      <c r="G141" s="206"/>
      <c r="H141" s="209">
        <v>28.416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85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5" customFormat="1">
      <c r="B142" s="216"/>
      <c r="C142" s="217"/>
      <c r="D142" s="196" t="s">
        <v>391</v>
      </c>
      <c r="E142" s="218" t="s">
        <v>19</v>
      </c>
      <c r="F142" s="219" t="s">
        <v>394</v>
      </c>
      <c r="G142" s="217"/>
      <c r="H142" s="220">
        <v>28.416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391</v>
      </c>
      <c r="AU142" s="226" t="s">
        <v>85</v>
      </c>
      <c r="AV142" s="15" t="s">
        <v>389</v>
      </c>
      <c r="AW142" s="15" t="s">
        <v>37</v>
      </c>
      <c r="AX142" s="15" t="s">
        <v>83</v>
      </c>
      <c r="AY142" s="226" t="s">
        <v>381</v>
      </c>
    </row>
    <row r="143" spans="1:65" s="2" customFormat="1" ht="24.2" customHeight="1">
      <c r="A143" s="36"/>
      <c r="B143" s="37"/>
      <c r="C143" s="227" t="s">
        <v>454</v>
      </c>
      <c r="D143" s="227" t="s">
        <v>465</v>
      </c>
      <c r="E143" s="228" t="s">
        <v>3540</v>
      </c>
      <c r="F143" s="229" t="s">
        <v>3541</v>
      </c>
      <c r="G143" s="230" t="s">
        <v>411</v>
      </c>
      <c r="H143" s="231">
        <v>835.09100000000001</v>
      </c>
      <c r="I143" s="232"/>
      <c r="J143" s="233">
        <f>ROUND(I143*H143,2)</f>
        <v>0</v>
      </c>
      <c r="K143" s="229" t="s">
        <v>388</v>
      </c>
      <c r="L143" s="234"/>
      <c r="M143" s="235" t="s">
        <v>19</v>
      </c>
      <c r="N143" s="236" t="s">
        <v>47</v>
      </c>
      <c r="O143" s="66"/>
      <c r="P143" s="190">
        <f>O143*H143</f>
        <v>0</v>
      </c>
      <c r="Q143" s="190">
        <v>5.0000000000000001E-4</v>
      </c>
      <c r="R143" s="190">
        <f>Q143*H143</f>
        <v>0.41754550000000001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468</v>
      </c>
      <c r="AT143" s="192" t="s">
        <v>465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3542</v>
      </c>
    </row>
    <row r="144" spans="1:65" s="14" customFormat="1">
      <c r="B144" s="205"/>
      <c r="C144" s="206"/>
      <c r="D144" s="196" t="s">
        <v>391</v>
      </c>
      <c r="E144" s="206"/>
      <c r="F144" s="208" t="s">
        <v>3520</v>
      </c>
      <c r="G144" s="206"/>
      <c r="H144" s="209">
        <v>835.09100000000001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4</v>
      </c>
      <c r="AX144" s="14" t="s">
        <v>83</v>
      </c>
      <c r="AY144" s="215" t="s">
        <v>381</v>
      </c>
    </row>
    <row r="145" spans="1:65" s="2" customFormat="1" ht="24.2" customHeight="1">
      <c r="A145" s="36"/>
      <c r="B145" s="37"/>
      <c r="C145" s="181" t="s">
        <v>481</v>
      </c>
      <c r="D145" s="181" t="s">
        <v>384</v>
      </c>
      <c r="E145" s="182" t="s">
        <v>3543</v>
      </c>
      <c r="F145" s="183" t="s">
        <v>3544</v>
      </c>
      <c r="G145" s="184" t="s">
        <v>422</v>
      </c>
      <c r="H145" s="185">
        <v>142.08000000000001</v>
      </c>
      <c r="I145" s="186"/>
      <c r="J145" s="187">
        <f>ROUND(I145*H145,2)</f>
        <v>0</v>
      </c>
      <c r="K145" s="183" t="s">
        <v>388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4.0000000000000003E-5</v>
      </c>
      <c r="R145" s="190">
        <f>Q145*H145</f>
        <v>5.6832000000000011E-3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454</v>
      </c>
      <c r="BM145" s="192" t="s">
        <v>3545</v>
      </c>
    </row>
    <row r="146" spans="1:65" s="13" customFormat="1">
      <c r="B146" s="194"/>
      <c r="C146" s="195"/>
      <c r="D146" s="196" t="s">
        <v>391</v>
      </c>
      <c r="E146" s="197" t="s">
        <v>19</v>
      </c>
      <c r="F146" s="198" t="s">
        <v>3546</v>
      </c>
      <c r="G146" s="195"/>
      <c r="H146" s="197" t="s">
        <v>19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391</v>
      </c>
      <c r="AU146" s="204" t="s">
        <v>85</v>
      </c>
      <c r="AV146" s="13" t="s">
        <v>83</v>
      </c>
      <c r="AW146" s="13" t="s">
        <v>37</v>
      </c>
      <c r="AX146" s="13" t="s">
        <v>76</v>
      </c>
      <c r="AY146" s="204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3547</v>
      </c>
      <c r="G147" s="206"/>
      <c r="H147" s="209">
        <v>142.08000000000001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5" customFormat="1">
      <c r="B148" s="216"/>
      <c r="C148" s="217"/>
      <c r="D148" s="196" t="s">
        <v>391</v>
      </c>
      <c r="E148" s="218" t="s">
        <v>19</v>
      </c>
      <c r="F148" s="219" t="s">
        <v>394</v>
      </c>
      <c r="G148" s="217"/>
      <c r="H148" s="220">
        <v>142.08000000000001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391</v>
      </c>
      <c r="AU148" s="226" t="s">
        <v>85</v>
      </c>
      <c r="AV148" s="15" t="s">
        <v>389</v>
      </c>
      <c r="AW148" s="15" t="s">
        <v>37</v>
      </c>
      <c r="AX148" s="15" t="s">
        <v>83</v>
      </c>
      <c r="AY148" s="226" t="s">
        <v>381</v>
      </c>
    </row>
    <row r="149" spans="1:65" s="2" customFormat="1" ht="16.5" customHeight="1">
      <c r="A149" s="36"/>
      <c r="B149" s="37"/>
      <c r="C149" s="227" t="s">
        <v>486</v>
      </c>
      <c r="D149" s="227" t="s">
        <v>465</v>
      </c>
      <c r="E149" s="228" t="s">
        <v>3548</v>
      </c>
      <c r="F149" s="229" t="s">
        <v>3549</v>
      </c>
      <c r="G149" s="230" t="s">
        <v>422</v>
      </c>
      <c r="H149" s="231">
        <v>156.28800000000001</v>
      </c>
      <c r="I149" s="232"/>
      <c r="J149" s="233">
        <f>ROUND(I149*H149,2)</f>
        <v>0</v>
      </c>
      <c r="K149" s="229" t="s">
        <v>388</v>
      </c>
      <c r="L149" s="234"/>
      <c r="M149" s="235" t="s">
        <v>19</v>
      </c>
      <c r="N149" s="236" t="s">
        <v>47</v>
      </c>
      <c r="O149" s="66"/>
      <c r="P149" s="190">
        <f>O149*H149</f>
        <v>0</v>
      </c>
      <c r="Q149" s="190">
        <v>1.8000000000000001E-4</v>
      </c>
      <c r="R149" s="190">
        <f>Q149*H149</f>
        <v>2.8131840000000005E-2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468</v>
      </c>
      <c r="AT149" s="192" t="s">
        <v>465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454</v>
      </c>
      <c r="BM149" s="192" t="s">
        <v>3550</v>
      </c>
    </row>
    <row r="150" spans="1:65" s="14" customFormat="1">
      <c r="B150" s="205"/>
      <c r="C150" s="206"/>
      <c r="D150" s="196" t="s">
        <v>391</v>
      </c>
      <c r="E150" s="206"/>
      <c r="F150" s="208" t="s">
        <v>3551</v>
      </c>
      <c r="G150" s="206"/>
      <c r="H150" s="209">
        <v>156.28800000000001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4</v>
      </c>
      <c r="AX150" s="14" t="s">
        <v>83</v>
      </c>
      <c r="AY150" s="215" t="s">
        <v>381</v>
      </c>
    </row>
    <row r="151" spans="1:65" s="2" customFormat="1" ht="49.15" customHeight="1">
      <c r="A151" s="36"/>
      <c r="B151" s="37"/>
      <c r="C151" s="181" t="s">
        <v>490</v>
      </c>
      <c r="D151" s="181" t="s">
        <v>384</v>
      </c>
      <c r="E151" s="182" t="s">
        <v>496</v>
      </c>
      <c r="F151" s="183" t="s">
        <v>497</v>
      </c>
      <c r="G151" s="184" t="s">
        <v>404</v>
      </c>
      <c r="H151" s="185">
        <v>1.8879999999999999</v>
      </c>
      <c r="I151" s="186"/>
      <c r="J151" s="187">
        <f>ROUND(I151*H151,2)</f>
        <v>0</v>
      </c>
      <c r="K151" s="183" t="s">
        <v>388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85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3552</v>
      </c>
    </row>
    <row r="152" spans="1:65" s="12" customFormat="1" ht="22.9" customHeight="1">
      <c r="B152" s="165"/>
      <c r="C152" s="166"/>
      <c r="D152" s="167" t="s">
        <v>75</v>
      </c>
      <c r="E152" s="179" t="s">
        <v>694</v>
      </c>
      <c r="F152" s="179" t="s">
        <v>695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SUM(P153:P155)</f>
        <v>0</v>
      </c>
      <c r="Q152" s="173"/>
      <c r="R152" s="174">
        <f>SUM(R153:R155)</f>
        <v>0</v>
      </c>
      <c r="S152" s="173"/>
      <c r="T152" s="175">
        <f>SUM(T153:T155)</f>
        <v>0</v>
      </c>
      <c r="AR152" s="176" t="s">
        <v>85</v>
      </c>
      <c r="AT152" s="177" t="s">
        <v>75</v>
      </c>
      <c r="AU152" s="177" t="s">
        <v>83</v>
      </c>
      <c r="AY152" s="176" t="s">
        <v>381</v>
      </c>
      <c r="BK152" s="178">
        <f>SUM(BK153:BK155)</f>
        <v>0</v>
      </c>
    </row>
    <row r="153" spans="1:65" s="2" customFormat="1" ht="24.2" customHeight="1">
      <c r="A153" s="36"/>
      <c r="B153" s="37"/>
      <c r="C153" s="181" t="s">
        <v>495</v>
      </c>
      <c r="D153" s="181" t="s">
        <v>384</v>
      </c>
      <c r="E153" s="182" t="s">
        <v>3553</v>
      </c>
      <c r="F153" s="183" t="s">
        <v>3554</v>
      </c>
      <c r="G153" s="184" t="s">
        <v>1235</v>
      </c>
      <c r="H153" s="185">
        <v>35</v>
      </c>
      <c r="I153" s="186"/>
      <c r="J153" s="187">
        <f>ROUND(I153*H153,2)</f>
        <v>0</v>
      </c>
      <c r="K153" s="183" t="s">
        <v>432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454</v>
      </c>
      <c r="AT153" s="192" t="s">
        <v>384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454</v>
      </c>
      <c r="BM153" s="192" t="s">
        <v>3555</v>
      </c>
    </row>
    <row r="154" spans="1:65" s="2" customFormat="1" ht="37.9" customHeight="1">
      <c r="A154" s="36"/>
      <c r="B154" s="37"/>
      <c r="C154" s="181" t="s">
        <v>7</v>
      </c>
      <c r="D154" s="181" t="s">
        <v>384</v>
      </c>
      <c r="E154" s="182" t="s">
        <v>3556</v>
      </c>
      <c r="F154" s="183" t="s">
        <v>3557</v>
      </c>
      <c r="G154" s="184" t="s">
        <v>1235</v>
      </c>
      <c r="H154" s="185">
        <v>80</v>
      </c>
      <c r="I154" s="186"/>
      <c r="J154" s="187">
        <f>ROUND(I154*H154,2)</f>
        <v>0</v>
      </c>
      <c r="K154" s="183" t="s">
        <v>432</v>
      </c>
      <c r="L154" s="41"/>
      <c r="M154" s="188" t="s">
        <v>19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85</v>
      </c>
      <c r="AY154" s="19" t="s">
        <v>381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83</v>
      </c>
      <c r="BK154" s="193">
        <f>ROUND(I154*H154,2)</f>
        <v>0</v>
      </c>
      <c r="BL154" s="19" t="s">
        <v>454</v>
      </c>
      <c r="BM154" s="192" t="s">
        <v>3558</v>
      </c>
    </row>
    <row r="155" spans="1:65" s="2" customFormat="1" ht="37.9" customHeight="1">
      <c r="A155" s="36"/>
      <c r="B155" s="37"/>
      <c r="C155" s="181" t="s">
        <v>505</v>
      </c>
      <c r="D155" s="181" t="s">
        <v>384</v>
      </c>
      <c r="E155" s="182" t="s">
        <v>3559</v>
      </c>
      <c r="F155" s="183" t="s">
        <v>3560</v>
      </c>
      <c r="G155" s="184" t="s">
        <v>1235</v>
      </c>
      <c r="H155" s="185">
        <v>100</v>
      </c>
      <c r="I155" s="186"/>
      <c r="J155" s="187">
        <f>ROUND(I155*H155,2)</f>
        <v>0</v>
      </c>
      <c r="K155" s="183" t="s">
        <v>432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85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3561</v>
      </c>
    </row>
    <row r="156" spans="1:65" s="12" customFormat="1" ht="22.9" customHeight="1">
      <c r="B156" s="165"/>
      <c r="C156" s="166"/>
      <c r="D156" s="167" t="s">
        <v>75</v>
      </c>
      <c r="E156" s="179" t="s">
        <v>893</v>
      </c>
      <c r="F156" s="179" t="s">
        <v>894</v>
      </c>
      <c r="G156" s="166"/>
      <c r="H156" s="166"/>
      <c r="I156" s="169"/>
      <c r="J156" s="180">
        <f>BK156</f>
        <v>0</v>
      </c>
      <c r="K156" s="166"/>
      <c r="L156" s="171"/>
      <c r="M156" s="172"/>
      <c r="N156" s="173"/>
      <c r="O156" s="173"/>
      <c r="P156" s="174">
        <f>SUM(P157:P160)</f>
        <v>0</v>
      </c>
      <c r="Q156" s="173"/>
      <c r="R156" s="174">
        <f>SUM(R157:R160)</f>
        <v>0.2302575</v>
      </c>
      <c r="S156" s="173"/>
      <c r="T156" s="175">
        <f>SUM(T157:T160)</f>
        <v>0</v>
      </c>
      <c r="AR156" s="176" t="s">
        <v>85</v>
      </c>
      <c r="AT156" s="177" t="s">
        <v>75</v>
      </c>
      <c r="AU156" s="177" t="s">
        <v>83</v>
      </c>
      <c r="AY156" s="176" t="s">
        <v>381</v>
      </c>
      <c r="BK156" s="178">
        <f>SUM(BK157:BK160)</f>
        <v>0</v>
      </c>
    </row>
    <row r="157" spans="1:65" s="2" customFormat="1" ht="24.2" customHeight="1">
      <c r="A157" s="36"/>
      <c r="B157" s="37"/>
      <c r="C157" s="181" t="s">
        <v>510</v>
      </c>
      <c r="D157" s="181" t="s">
        <v>384</v>
      </c>
      <c r="E157" s="182" t="s">
        <v>3562</v>
      </c>
      <c r="F157" s="183" t="s">
        <v>3563</v>
      </c>
      <c r="G157" s="184" t="s">
        <v>411</v>
      </c>
      <c r="H157" s="185">
        <v>697.75</v>
      </c>
      <c r="I157" s="186"/>
      <c r="J157" s="187">
        <f>ROUND(I157*H157,2)</f>
        <v>0</v>
      </c>
      <c r="K157" s="183" t="s">
        <v>388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3.3E-4</v>
      </c>
      <c r="R157" s="190">
        <f>Q157*H157</f>
        <v>0.2302575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85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3564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903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3485</v>
      </c>
      <c r="G159" s="206"/>
      <c r="H159" s="209">
        <v>697.75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697.75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12" customFormat="1" ht="25.9" customHeight="1">
      <c r="B161" s="165"/>
      <c r="C161" s="166"/>
      <c r="D161" s="167" t="s">
        <v>75</v>
      </c>
      <c r="E161" s="168" t="s">
        <v>920</v>
      </c>
      <c r="F161" s="168" t="s">
        <v>921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SUM(P162:P163)</f>
        <v>0</v>
      </c>
      <c r="Q161" s="173"/>
      <c r="R161" s="174">
        <f>SUM(R162:R163)</f>
        <v>0</v>
      </c>
      <c r="S161" s="173"/>
      <c r="T161" s="175">
        <f>SUM(T162:T163)</f>
        <v>0</v>
      </c>
      <c r="AR161" s="176" t="s">
        <v>389</v>
      </c>
      <c r="AT161" s="177" t="s">
        <v>75</v>
      </c>
      <c r="AU161" s="177" t="s">
        <v>76</v>
      </c>
      <c r="AY161" s="176" t="s">
        <v>381</v>
      </c>
      <c r="BK161" s="178">
        <f>SUM(BK162:BK163)</f>
        <v>0</v>
      </c>
    </row>
    <row r="162" spans="1:65" s="2" customFormat="1" ht="24.2" customHeight="1">
      <c r="A162" s="36"/>
      <c r="B162" s="37"/>
      <c r="C162" s="181" t="s">
        <v>516</v>
      </c>
      <c r="D162" s="181" t="s">
        <v>384</v>
      </c>
      <c r="E162" s="182" t="s">
        <v>3565</v>
      </c>
      <c r="F162" s="183" t="s">
        <v>924</v>
      </c>
      <c r="G162" s="184" t="s">
        <v>607</v>
      </c>
      <c r="H162" s="185">
        <v>4</v>
      </c>
      <c r="I162" s="186"/>
      <c r="J162" s="187">
        <f>ROUND(I162*H162,2)</f>
        <v>0</v>
      </c>
      <c r="K162" s="183" t="s">
        <v>432</v>
      </c>
      <c r="L162" s="41"/>
      <c r="M162" s="188" t="s">
        <v>19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389</v>
      </c>
      <c r="BM162" s="192" t="s">
        <v>3566</v>
      </c>
    </row>
    <row r="163" spans="1:65" s="2" customFormat="1" ht="24.2" customHeight="1">
      <c r="A163" s="36"/>
      <c r="B163" s="37"/>
      <c r="C163" s="181" t="s">
        <v>523</v>
      </c>
      <c r="D163" s="181" t="s">
        <v>384</v>
      </c>
      <c r="E163" s="182" t="s">
        <v>3567</v>
      </c>
      <c r="F163" s="183" t="s">
        <v>3568</v>
      </c>
      <c r="G163" s="184" t="s">
        <v>607</v>
      </c>
      <c r="H163" s="185">
        <v>2</v>
      </c>
      <c r="I163" s="186"/>
      <c r="J163" s="187">
        <f>ROUND(I163*H163,2)</f>
        <v>0</v>
      </c>
      <c r="K163" s="183" t="s">
        <v>432</v>
      </c>
      <c r="L163" s="41"/>
      <c r="M163" s="248" t="s">
        <v>19</v>
      </c>
      <c r="N163" s="249" t="s">
        <v>47</v>
      </c>
      <c r="O163" s="250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3569</v>
      </c>
    </row>
    <row r="164" spans="1:65" s="2" customFormat="1" ht="6.95" customHeight="1">
      <c r="A164" s="36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41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algorithmName="SHA-512" hashValue="FzeewO0OXerofxPTx4sbHFxAtCq+2XSndimEi72vw389pstfN2KpHY5jqUQ3sF9WOTu5J6i8mjIiZd+pKnUv+w==" saltValue="SeAzMS/rQ3UOWt8zlFWZcdkm6EA871wPaFhdVWGnSNuUQedExjLW9rYeoloaavSq4vNPKQSDex2jKV0Yok2Kog==" spinCount="100000" sheet="1" objects="1" scenarios="1" formatColumns="0" formatRows="0" autoFilter="0"/>
  <autoFilter ref="C93:K163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3"/>
  <sheetViews>
    <sheetView showGridLines="0" topLeftCell="A73" workbookViewId="0">
      <selection activeCell="F104" sqref="F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194</v>
      </c>
      <c r="AZ2" s="110" t="s">
        <v>981</v>
      </c>
      <c r="BA2" s="110" t="s">
        <v>19</v>
      </c>
      <c r="BB2" s="110" t="s">
        <v>19</v>
      </c>
      <c r="BC2" s="110" t="s">
        <v>3570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3571</v>
      </c>
      <c r="BA3" s="110" t="s">
        <v>19</v>
      </c>
      <c r="BB3" s="110" t="s">
        <v>19</v>
      </c>
      <c r="BC3" s="110" t="s">
        <v>3572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983</v>
      </c>
      <c r="BA4" s="110" t="s">
        <v>19</v>
      </c>
      <c r="BB4" s="110" t="s">
        <v>19</v>
      </c>
      <c r="BC4" s="110" t="s">
        <v>3573</v>
      </c>
      <c r="BD4" s="110" t="s">
        <v>85</v>
      </c>
    </row>
    <row r="5" spans="1:56" s="1" customFormat="1" ht="6.95" customHeight="1">
      <c r="B5" s="22"/>
      <c r="L5" s="22"/>
      <c r="AZ5" s="110" t="s">
        <v>985</v>
      </c>
      <c r="BA5" s="110" t="s">
        <v>19</v>
      </c>
      <c r="BB5" s="110" t="s">
        <v>19</v>
      </c>
      <c r="BC5" s="110" t="s">
        <v>3574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991</v>
      </c>
      <c r="BA6" s="110" t="s">
        <v>19</v>
      </c>
      <c r="BB6" s="110" t="s">
        <v>19</v>
      </c>
      <c r="BC6" s="110" t="s">
        <v>3575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1" customFormat="1" ht="12" customHeight="1">
      <c r="B8" s="22"/>
      <c r="D8" s="115" t="s">
        <v>324</v>
      </c>
      <c r="L8" s="22"/>
    </row>
    <row r="9" spans="1:5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3576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ROUND((SUM(BE94:BE312)),  2)</f>
        <v>0</v>
      </c>
      <c r="G35" s="36"/>
      <c r="H35" s="36"/>
      <c r="I35" s="127">
        <v>0.21</v>
      </c>
      <c r="J35" s="126">
        <f>ROUND(((SUM(BE94:BE312))*I35),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ROUND((SUM(BF94:BF312)),  2)</f>
        <v>0</v>
      </c>
      <c r="G36" s="36"/>
      <c r="H36" s="36"/>
      <c r="I36" s="127">
        <v>0.15</v>
      </c>
      <c r="J36" s="126">
        <f>ROUND(((SUM(BF94:BF312))*I36),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ROUND((SUM(BG94:BG312)),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ROUND((SUM(BH94:BH312)),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ROUND((SUM(BI94:BI312)),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105.02 -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J96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J140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3004</v>
      </c>
      <c r="E67" s="151"/>
      <c r="F67" s="151"/>
      <c r="G67" s="151"/>
      <c r="H67" s="151"/>
      <c r="I67" s="151"/>
      <c r="J67" s="152">
        <f>J288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350</v>
      </c>
      <c r="E68" s="151"/>
      <c r="F68" s="151"/>
      <c r="G68" s="151"/>
      <c r="H68" s="151"/>
      <c r="I68" s="151"/>
      <c r="J68" s="152">
        <f>J294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996</v>
      </c>
      <c r="E69" s="151"/>
      <c r="F69" s="151"/>
      <c r="G69" s="151"/>
      <c r="H69" s="151"/>
      <c r="I69" s="151"/>
      <c r="J69" s="152">
        <f>J302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352</v>
      </c>
      <c r="E70" s="151"/>
      <c r="F70" s="151"/>
      <c r="G70" s="151"/>
      <c r="H70" s="151"/>
      <c r="I70" s="151"/>
      <c r="J70" s="152">
        <f>J308</f>
        <v>0</v>
      </c>
      <c r="K70" s="99"/>
      <c r="L70" s="153"/>
    </row>
    <row r="71" spans="1:31" s="9" customFormat="1" ht="24.95" customHeight="1">
      <c r="B71" s="143"/>
      <c r="C71" s="144"/>
      <c r="D71" s="145" t="s">
        <v>353</v>
      </c>
      <c r="E71" s="146"/>
      <c r="F71" s="146"/>
      <c r="G71" s="146"/>
      <c r="H71" s="146"/>
      <c r="I71" s="146"/>
      <c r="J71" s="147">
        <f>J310</f>
        <v>0</v>
      </c>
      <c r="K71" s="144"/>
      <c r="L71" s="148"/>
    </row>
    <row r="72" spans="1:31" s="10" customFormat="1" ht="19.899999999999999" customHeight="1">
      <c r="B72" s="149"/>
      <c r="C72" s="99"/>
      <c r="D72" s="150" t="s">
        <v>358</v>
      </c>
      <c r="E72" s="151"/>
      <c r="F72" s="151"/>
      <c r="G72" s="151"/>
      <c r="H72" s="151"/>
      <c r="I72" s="151"/>
      <c r="J72" s="152">
        <f>J311</f>
        <v>0</v>
      </c>
      <c r="K72" s="99"/>
      <c r="L72" s="153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08" t="s">
        <v>3487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9" t="str">
        <f>E11</f>
        <v>D 105.02 - Betonové konstrukce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P95+P310</f>
        <v>0</v>
      </c>
      <c r="Q94" s="74"/>
      <c r="R94" s="162">
        <f>R95+R310</f>
        <v>1384.86236672</v>
      </c>
      <c r="S94" s="74"/>
      <c r="T94" s="163">
        <f>T95+T310</f>
        <v>7.9659999999999993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BK95+BK310</f>
        <v>0</v>
      </c>
    </row>
    <row r="95" spans="1:63" s="12" customFormat="1" ht="25.9" customHeight="1">
      <c r="B95" s="165"/>
      <c r="C95" s="166"/>
      <c r="D95" s="167" t="s">
        <v>75</v>
      </c>
      <c r="E95" s="168" t="s">
        <v>379</v>
      </c>
      <c r="F95" s="168" t="s">
        <v>380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P96+P140+P288+P294+P302+P308</f>
        <v>0</v>
      </c>
      <c r="Q95" s="173"/>
      <c r="R95" s="174">
        <f>R96+R140+R288+R294+R302+R308</f>
        <v>1384.86236672</v>
      </c>
      <c r="S95" s="173"/>
      <c r="T95" s="175">
        <f>T96+T140+T288+T294+T302+T308</f>
        <v>7.9659999999999993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BK96+BK140+BK288+BK294+BK302+BK308</f>
        <v>0</v>
      </c>
    </row>
    <row r="96" spans="1:63" s="12" customFormat="1" ht="22.9" customHeight="1">
      <c r="B96" s="165"/>
      <c r="C96" s="166"/>
      <c r="D96" s="167" t="s">
        <v>75</v>
      </c>
      <c r="E96" s="179" t="s">
        <v>83</v>
      </c>
      <c r="F96" s="179" t="s">
        <v>997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SUM(P97:P139)</f>
        <v>0</v>
      </c>
      <c r="Q96" s="173"/>
      <c r="R96" s="174">
        <f>SUM(R97:R139)</f>
        <v>837.3</v>
      </c>
      <c r="S96" s="173"/>
      <c r="T96" s="175">
        <f>SUM(T97:T139)</f>
        <v>0</v>
      </c>
      <c r="AR96" s="176" t="s">
        <v>83</v>
      </c>
      <c r="AT96" s="177" t="s">
        <v>75</v>
      </c>
      <c r="AU96" s="177" t="s">
        <v>83</v>
      </c>
      <c r="AY96" s="176" t="s">
        <v>381</v>
      </c>
      <c r="BK96" s="178">
        <f>SUM(BK97:BK139)</f>
        <v>0</v>
      </c>
    </row>
    <row r="97" spans="1:65" s="2" customFormat="1" ht="49.15" customHeight="1">
      <c r="A97" s="36"/>
      <c r="B97" s="37"/>
      <c r="C97" s="181" t="s">
        <v>83</v>
      </c>
      <c r="D97" s="181" t="s">
        <v>384</v>
      </c>
      <c r="E97" s="182" t="s">
        <v>998</v>
      </c>
      <c r="F97" s="183" t="s">
        <v>999</v>
      </c>
      <c r="G97" s="184" t="s">
        <v>387</v>
      </c>
      <c r="H97" s="185">
        <v>314.68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1000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1001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3" customFormat="1">
      <c r="B99" s="194"/>
      <c r="C99" s="195"/>
      <c r="D99" s="196" t="s">
        <v>391</v>
      </c>
      <c r="E99" s="197" t="s">
        <v>19</v>
      </c>
      <c r="F99" s="198" t="s">
        <v>3577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391</v>
      </c>
      <c r="AU99" s="204" t="s">
        <v>85</v>
      </c>
      <c r="AV99" s="13" t="s">
        <v>83</v>
      </c>
      <c r="AW99" s="13" t="s">
        <v>37</v>
      </c>
      <c r="AX99" s="13" t="s">
        <v>76</v>
      </c>
      <c r="AY99" s="204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3578</v>
      </c>
      <c r="G100" s="206"/>
      <c r="H100" s="209">
        <v>75.48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3" customFormat="1">
      <c r="B101" s="194"/>
      <c r="C101" s="195"/>
      <c r="D101" s="196" t="s">
        <v>391</v>
      </c>
      <c r="E101" s="197" t="s">
        <v>19</v>
      </c>
      <c r="F101" s="198" t="s">
        <v>3579</v>
      </c>
      <c r="G101" s="195"/>
      <c r="H101" s="197" t="s">
        <v>19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391</v>
      </c>
      <c r="AU101" s="204" t="s">
        <v>85</v>
      </c>
      <c r="AV101" s="13" t="s">
        <v>83</v>
      </c>
      <c r="AW101" s="13" t="s">
        <v>37</v>
      </c>
      <c r="AX101" s="13" t="s">
        <v>76</v>
      </c>
      <c r="AY101" s="204" t="s">
        <v>381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3580</v>
      </c>
      <c r="G102" s="206"/>
      <c r="H102" s="209">
        <v>169.2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85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3" customFormat="1">
      <c r="B103" s="194"/>
      <c r="C103" s="195"/>
      <c r="D103" s="196" t="s">
        <v>391</v>
      </c>
      <c r="E103" s="197" t="s">
        <v>19</v>
      </c>
      <c r="F103" s="198" t="s">
        <v>3581</v>
      </c>
      <c r="G103" s="195"/>
      <c r="H103" s="197" t="s">
        <v>19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391</v>
      </c>
      <c r="AU103" s="204" t="s">
        <v>85</v>
      </c>
      <c r="AV103" s="13" t="s">
        <v>83</v>
      </c>
      <c r="AW103" s="13" t="s">
        <v>37</v>
      </c>
      <c r="AX103" s="13" t="s">
        <v>76</v>
      </c>
      <c r="AY103" s="204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3582</v>
      </c>
      <c r="G104" s="206"/>
      <c r="H104" s="209">
        <v>70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985</v>
      </c>
      <c r="F105" s="219" t="s">
        <v>394</v>
      </c>
      <c r="G105" s="217"/>
      <c r="H105" s="220">
        <v>314.68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2" customFormat="1" ht="62.65" customHeight="1">
      <c r="A106" s="36"/>
      <c r="B106" s="37"/>
      <c r="C106" s="181" t="s">
        <v>85</v>
      </c>
      <c r="D106" s="181" t="s">
        <v>384</v>
      </c>
      <c r="E106" s="182" t="s">
        <v>1008</v>
      </c>
      <c r="F106" s="183" t="s">
        <v>1009</v>
      </c>
      <c r="G106" s="184" t="s">
        <v>387</v>
      </c>
      <c r="H106" s="185">
        <v>591.83600000000001</v>
      </c>
      <c r="I106" s="186"/>
      <c r="J106" s="187">
        <f>ROUND(I106*H106,2)</f>
        <v>0</v>
      </c>
      <c r="K106" s="183" t="s">
        <v>388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1010</v>
      </c>
    </row>
    <row r="107" spans="1:65" s="13" customFormat="1">
      <c r="B107" s="194"/>
      <c r="C107" s="195"/>
      <c r="D107" s="196" t="s">
        <v>391</v>
      </c>
      <c r="E107" s="197" t="s">
        <v>19</v>
      </c>
      <c r="F107" s="198" t="s">
        <v>1011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391</v>
      </c>
      <c r="AU107" s="204" t="s">
        <v>85</v>
      </c>
      <c r="AV107" s="13" t="s">
        <v>83</v>
      </c>
      <c r="AW107" s="13" t="s">
        <v>37</v>
      </c>
      <c r="AX107" s="13" t="s">
        <v>76</v>
      </c>
      <c r="AY107" s="204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985</v>
      </c>
      <c r="G108" s="206"/>
      <c r="H108" s="209">
        <v>314.68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85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991</v>
      </c>
      <c r="G109" s="206"/>
      <c r="H109" s="209">
        <v>277.15600000000001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591.83600000000001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391</v>
      </c>
      <c r="AU110" s="226" t="s">
        <v>85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37.9" customHeight="1">
      <c r="A111" s="36"/>
      <c r="B111" s="37"/>
      <c r="C111" s="181" t="s">
        <v>398</v>
      </c>
      <c r="D111" s="181" t="s">
        <v>384</v>
      </c>
      <c r="E111" s="182" t="s">
        <v>1016</v>
      </c>
      <c r="F111" s="183" t="s">
        <v>1017</v>
      </c>
      <c r="G111" s="184" t="s">
        <v>387</v>
      </c>
      <c r="H111" s="185">
        <v>314.68</v>
      </c>
      <c r="I111" s="186"/>
      <c r="J111" s="187">
        <f>ROUND(I111*H111,2)</f>
        <v>0</v>
      </c>
      <c r="K111" s="183" t="s">
        <v>388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1018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1019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985</v>
      </c>
      <c r="G113" s="206"/>
      <c r="H113" s="209">
        <v>314.68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314.68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85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44.25" customHeight="1">
      <c r="A115" s="36"/>
      <c r="B115" s="37"/>
      <c r="C115" s="181" t="s">
        <v>389</v>
      </c>
      <c r="D115" s="181" t="s">
        <v>384</v>
      </c>
      <c r="E115" s="182" t="s">
        <v>1012</v>
      </c>
      <c r="F115" s="183" t="s">
        <v>1013</v>
      </c>
      <c r="G115" s="184" t="s">
        <v>387</v>
      </c>
      <c r="H115" s="185">
        <v>331.59199999999998</v>
      </c>
      <c r="I115" s="186"/>
      <c r="J115" s="187">
        <f>ROUND(I115*H115,2)</f>
        <v>0</v>
      </c>
      <c r="K115" s="183" t="s">
        <v>388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1014</v>
      </c>
    </row>
    <row r="116" spans="1:65" s="13" customFormat="1">
      <c r="B116" s="194"/>
      <c r="C116" s="195"/>
      <c r="D116" s="196" t="s">
        <v>391</v>
      </c>
      <c r="E116" s="197" t="s">
        <v>19</v>
      </c>
      <c r="F116" s="198" t="s">
        <v>1015</v>
      </c>
      <c r="G116" s="195"/>
      <c r="H116" s="197" t="s">
        <v>19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391</v>
      </c>
      <c r="AU116" s="204" t="s">
        <v>85</v>
      </c>
      <c r="AV116" s="13" t="s">
        <v>83</v>
      </c>
      <c r="AW116" s="13" t="s">
        <v>37</v>
      </c>
      <c r="AX116" s="13" t="s">
        <v>76</v>
      </c>
      <c r="AY116" s="204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985</v>
      </c>
      <c r="G117" s="206"/>
      <c r="H117" s="209">
        <v>314.68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983</v>
      </c>
      <c r="G118" s="206"/>
      <c r="H118" s="209">
        <v>16.911999999999999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331.59199999999998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85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44.25" customHeight="1">
      <c r="A120" s="36"/>
      <c r="B120" s="37"/>
      <c r="C120" s="181" t="s">
        <v>408</v>
      </c>
      <c r="D120" s="181" t="s">
        <v>384</v>
      </c>
      <c r="E120" s="182" t="s">
        <v>1020</v>
      </c>
      <c r="F120" s="183" t="s">
        <v>1021</v>
      </c>
      <c r="G120" s="184" t="s">
        <v>387</v>
      </c>
      <c r="H120" s="185">
        <v>277.15600000000001</v>
      </c>
      <c r="I120" s="186"/>
      <c r="J120" s="187">
        <f>ROUND(I120*H120,2)</f>
        <v>0</v>
      </c>
      <c r="K120" s="183" t="s">
        <v>388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85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1022</v>
      </c>
    </row>
    <row r="121" spans="1:65" s="13" customFormat="1">
      <c r="B121" s="194"/>
      <c r="C121" s="195"/>
      <c r="D121" s="196" t="s">
        <v>391</v>
      </c>
      <c r="E121" s="197" t="s">
        <v>19</v>
      </c>
      <c r="F121" s="198" t="s">
        <v>1023</v>
      </c>
      <c r="G121" s="195"/>
      <c r="H121" s="197" t="s">
        <v>19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391</v>
      </c>
      <c r="AU121" s="204" t="s">
        <v>85</v>
      </c>
      <c r="AV121" s="13" t="s">
        <v>83</v>
      </c>
      <c r="AW121" s="13" t="s">
        <v>37</v>
      </c>
      <c r="AX121" s="13" t="s">
        <v>76</v>
      </c>
      <c r="AY121" s="204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985</v>
      </c>
      <c r="G122" s="206"/>
      <c r="H122" s="209">
        <v>314.68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1024</v>
      </c>
      <c r="G123" s="206"/>
      <c r="H123" s="209">
        <v>-13.683999999999999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3583</v>
      </c>
      <c r="G124" s="206"/>
      <c r="H124" s="209">
        <v>-23.84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5" customFormat="1">
      <c r="B125" s="216"/>
      <c r="C125" s="217"/>
      <c r="D125" s="196" t="s">
        <v>391</v>
      </c>
      <c r="E125" s="218" t="s">
        <v>991</v>
      </c>
      <c r="F125" s="219" t="s">
        <v>394</v>
      </c>
      <c r="G125" s="217"/>
      <c r="H125" s="220">
        <v>277.15600000000001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391</v>
      </c>
      <c r="AU125" s="226" t="s">
        <v>85</v>
      </c>
      <c r="AV125" s="15" t="s">
        <v>389</v>
      </c>
      <c r="AW125" s="15" t="s">
        <v>37</v>
      </c>
      <c r="AX125" s="15" t="s">
        <v>83</v>
      </c>
      <c r="AY125" s="226" t="s">
        <v>381</v>
      </c>
    </row>
    <row r="126" spans="1:65" s="2" customFormat="1" ht="66.75" customHeight="1">
      <c r="A126" s="36"/>
      <c r="B126" s="37"/>
      <c r="C126" s="181" t="s">
        <v>382</v>
      </c>
      <c r="D126" s="181" t="s">
        <v>384</v>
      </c>
      <c r="E126" s="182" t="s">
        <v>1025</v>
      </c>
      <c r="F126" s="183" t="s">
        <v>1026</v>
      </c>
      <c r="G126" s="184" t="s">
        <v>387</v>
      </c>
      <c r="H126" s="185">
        <v>418.65</v>
      </c>
      <c r="I126" s="186"/>
      <c r="J126" s="187">
        <f>ROUND(I126*H126,2)</f>
        <v>0</v>
      </c>
      <c r="K126" s="183" t="s">
        <v>388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389</v>
      </c>
      <c r="BM126" s="192" t="s">
        <v>3584</v>
      </c>
    </row>
    <row r="127" spans="1:65" s="13" customFormat="1">
      <c r="B127" s="194"/>
      <c r="C127" s="195"/>
      <c r="D127" s="196" t="s">
        <v>391</v>
      </c>
      <c r="E127" s="197" t="s">
        <v>19</v>
      </c>
      <c r="F127" s="198" t="s">
        <v>1028</v>
      </c>
      <c r="G127" s="195"/>
      <c r="H127" s="197" t="s">
        <v>19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391</v>
      </c>
      <c r="AU127" s="204" t="s">
        <v>85</v>
      </c>
      <c r="AV127" s="13" t="s">
        <v>83</v>
      </c>
      <c r="AW127" s="13" t="s">
        <v>37</v>
      </c>
      <c r="AX127" s="13" t="s">
        <v>76</v>
      </c>
      <c r="AY127" s="204" t="s">
        <v>381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3585</v>
      </c>
      <c r="G128" s="206"/>
      <c r="H128" s="209">
        <v>418.65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85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5" customFormat="1">
      <c r="B129" s="216"/>
      <c r="C129" s="217"/>
      <c r="D129" s="196" t="s">
        <v>391</v>
      </c>
      <c r="E129" s="218" t="s">
        <v>1030</v>
      </c>
      <c r="F129" s="219" t="s">
        <v>394</v>
      </c>
      <c r="G129" s="217"/>
      <c r="H129" s="220">
        <v>418.65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391</v>
      </c>
      <c r="AU129" s="226" t="s">
        <v>85</v>
      </c>
      <c r="AV129" s="15" t="s">
        <v>389</v>
      </c>
      <c r="AW129" s="15" t="s">
        <v>37</v>
      </c>
      <c r="AX129" s="15" t="s">
        <v>83</v>
      </c>
      <c r="AY129" s="226" t="s">
        <v>381</v>
      </c>
    </row>
    <row r="130" spans="1:65" s="2" customFormat="1" ht="16.5" customHeight="1">
      <c r="A130" s="36"/>
      <c r="B130" s="37"/>
      <c r="C130" s="227" t="s">
        <v>419</v>
      </c>
      <c r="D130" s="227" t="s">
        <v>465</v>
      </c>
      <c r="E130" s="228" t="s">
        <v>1031</v>
      </c>
      <c r="F130" s="229" t="s">
        <v>1032</v>
      </c>
      <c r="G130" s="230" t="s">
        <v>404</v>
      </c>
      <c r="H130" s="231">
        <v>837.3</v>
      </c>
      <c r="I130" s="232"/>
      <c r="J130" s="233">
        <f>ROUND(I130*H130,2)</f>
        <v>0</v>
      </c>
      <c r="K130" s="229" t="s">
        <v>388</v>
      </c>
      <c r="L130" s="234"/>
      <c r="M130" s="235" t="s">
        <v>19</v>
      </c>
      <c r="N130" s="236" t="s">
        <v>47</v>
      </c>
      <c r="O130" s="66"/>
      <c r="P130" s="190">
        <f>O130*H130</f>
        <v>0</v>
      </c>
      <c r="Q130" s="190">
        <v>1</v>
      </c>
      <c r="R130" s="190">
        <f>Q130*H130</f>
        <v>837.3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428</v>
      </c>
      <c r="AT130" s="192" t="s">
        <v>465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3586</v>
      </c>
    </row>
    <row r="131" spans="1:65" s="14" customFormat="1">
      <c r="B131" s="205"/>
      <c r="C131" s="206"/>
      <c r="D131" s="196" t="s">
        <v>391</v>
      </c>
      <c r="E131" s="206"/>
      <c r="F131" s="208" t="s">
        <v>3587</v>
      </c>
      <c r="G131" s="206"/>
      <c r="H131" s="209">
        <v>837.3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4</v>
      </c>
      <c r="AX131" s="14" t="s">
        <v>83</v>
      </c>
      <c r="AY131" s="215" t="s">
        <v>381</v>
      </c>
    </row>
    <row r="132" spans="1:65" s="2" customFormat="1" ht="62.65" customHeight="1">
      <c r="A132" s="36"/>
      <c r="B132" s="37"/>
      <c r="C132" s="181" t="s">
        <v>428</v>
      </c>
      <c r="D132" s="181" t="s">
        <v>384</v>
      </c>
      <c r="E132" s="182" t="s">
        <v>1035</v>
      </c>
      <c r="F132" s="183" t="s">
        <v>1036</v>
      </c>
      <c r="G132" s="184" t="s">
        <v>387</v>
      </c>
      <c r="H132" s="185">
        <v>54.436</v>
      </c>
      <c r="I132" s="186"/>
      <c r="J132" s="187">
        <f>ROUND(I132*H132,2)</f>
        <v>0</v>
      </c>
      <c r="K132" s="183" t="s">
        <v>388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3588</v>
      </c>
    </row>
    <row r="133" spans="1:65" s="13" customFormat="1">
      <c r="B133" s="194"/>
      <c r="C133" s="195"/>
      <c r="D133" s="196" t="s">
        <v>391</v>
      </c>
      <c r="E133" s="197" t="s">
        <v>19</v>
      </c>
      <c r="F133" s="198" t="s">
        <v>1038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391</v>
      </c>
      <c r="AU133" s="204" t="s">
        <v>85</v>
      </c>
      <c r="AV133" s="13" t="s">
        <v>83</v>
      </c>
      <c r="AW133" s="13" t="s">
        <v>37</v>
      </c>
      <c r="AX133" s="13" t="s">
        <v>76</v>
      </c>
      <c r="AY133" s="204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985</v>
      </c>
      <c r="G134" s="206"/>
      <c r="H134" s="209">
        <v>314.68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983</v>
      </c>
      <c r="G135" s="206"/>
      <c r="H135" s="209">
        <v>16.911999999999999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85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1039</v>
      </c>
      <c r="G136" s="206"/>
      <c r="H136" s="209">
        <v>-277.15600000000001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85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54.436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85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44.25" customHeight="1">
      <c r="A138" s="36"/>
      <c r="B138" s="37"/>
      <c r="C138" s="181" t="s">
        <v>426</v>
      </c>
      <c r="D138" s="181" t="s">
        <v>384</v>
      </c>
      <c r="E138" s="182" t="s">
        <v>1040</v>
      </c>
      <c r="F138" s="183" t="s">
        <v>1041</v>
      </c>
      <c r="G138" s="184" t="s">
        <v>404</v>
      </c>
      <c r="H138" s="185">
        <v>108.872</v>
      </c>
      <c r="I138" s="186"/>
      <c r="J138" s="187">
        <f>ROUND(I138*H138,2)</f>
        <v>0</v>
      </c>
      <c r="K138" s="183" t="s">
        <v>1042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85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389</v>
      </c>
      <c r="BM138" s="192" t="s">
        <v>3589</v>
      </c>
    </row>
    <row r="139" spans="1:65" s="14" customFormat="1">
      <c r="B139" s="205"/>
      <c r="C139" s="206"/>
      <c r="D139" s="196" t="s">
        <v>391</v>
      </c>
      <c r="E139" s="206"/>
      <c r="F139" s="208" t="s">
        <v>3590</v>
      </c>
      <c r="G139" s="206"/>
      <c r="H139" s="209">
        <v>108.872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4</v>
      </c>
      <c r="AX139" s="14" t="s">
        <v>83</v>
      </c>
      <c r="AY139" s="215" t="s">
        <v>381</v>
      </c>
    </row>
    <row r="140" spans="1:65" s="12" customFormat="1" ht="22.9" customHeight="1">
      <c r="B140" s="165"/>
      <c r="C140" s="166"/>
      <c r="D140" s="167" t="s">
        <v>75</v>
      </c>
      <c r="E140" s="179" t="s">
        <v>85</v>
      </c>
      <c r="F140" s="179" t="s">
        <v>1045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SUM(P141:P287)</f>
        <v>0</v>
      </c>
      <c r="Q140" s="173"/>
      <c r="R140" s="174">
        <f>SUM(R141:R287)</f>
        <v>188.65127672</v>
      </c>
      <c r="S140" s="173"/>
      <c r="T140" s="175">
        <f>SUM(T141:T287)</f>
        <v>7.9659999999999993</v>
      </c>
      <c r="AR140" s="176" t="s">
        <v>83</v>
      </c>
      <c r="AT140" s="177" t="s">
        <v>75</v>
      </c>
      <c r="AU140" s="177" t="s">
        <v>83</v>
      </c>
      <c r="AY140" s="176" t="s">
        <v>381</v>
      </c>
      <c r="BK140" s="178">
        <f>SUM(BK141:BK287)</f>
        <v>0</v>
      </c>
    </row>
    <row r="141" spans="1:65" s="2" customFormat="1" ht="44.25" customHeight="1">
      <c r="A141" s="36"/>
      <c r="B141" s="37"/>
      <c r="C141" s="181" t="s">
        <v>437</v>
      </c>
      <c r="D141" s="181" t="s">
        <v>384</v>
      </c>
      <c r="E141" s="182" t="s">
        <v>1046</v>
      </c>
      <c r="F141" s="183" t="s">
        <v>1047</v>
      </c>
      <c r="G141" s="184" t="s">
        <v>422</v>
      </c>
      <c r="H141" s="185">
        <v>56</v>
      </c>
      <c r="I141" s="186"/>
      <c r="J141" s="187">
        <f>ROUND(I141*H141,2)</f>
        <v>0</v>
      </c>
      <c r="K141" s="183" t="s">
        <v>388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1E-4</v>
      </c>
      <c r="R141" s="190">
        <f>Q141*H141</f>
        <v>5.5999999999999999E-3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1048</v>
      </c>
    </row>
    <row r="142" spans="1:65" s="13" customFormat="1">
      <c r="B142" s="194"/>
      <c r="C142" s="195"/>
      <c r="D142" s="196" t="s">
        <v>391</v>
      </c>
      <c r="E142" s="197" t="s">
        <v>19</v>
      </c>
      <c r="F142" s="198" t="s">
        <v>1049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391</v>
      </c>
      <c r="AU142" s="204" t="s">
        <v>85</v>
      </c>
      <c r="AV142" s="13" t="s">
        <v>83</v>
      </c>
      <c r="AW142" s="13" t="s">
        <v>37</v>
      </c>
      <c r="AX142" s="13" t="s">
        <v>76</v>
      </c>
      <c r="AY142" s="204" t="s">
        <v>381</v>
      </c>
    </row>
    <row r="143" spans="1:65" s="13" customFormat="1">
      <c r="B143" s="194"/>
      <c r="C143" s="195"/>
      <c r="D143" s="196" t="s">
        <v>391</v>
      </c>
      <c r="E143" s="197" t="s">
        <v>19</v>
      </c>
      <c r="F143" s="198" t="s">
        <v>2829</v>
      </c>
      <c r="G143" s="195"/>
      <c r="H143" s="197" t="s">
        <v>19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391</v>
      </c>
      <c r="AU143" s="204" t="s">
        <v>85</v>
      </c>
      <c r="AV143" s="13" t="s">
        <v>83</v>
      </c>
      <c r="AW143" s="13" t="s">
        <v>37</v>
      </c>
      <c r="AX143" s="13" t="s">
        <v>76</v>
      </c>
      <c r="AY143" s="204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2512</v>
      </c>
      <c r="G144" s="206"/>
      <c r="H144" s="209">
        <v>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2:51" s="13" customFormat="1">
      <c r="B145" s="194"/>
      <c r="C145" s="195"/>
      <c r="D145" s="196" t="s">
        <v>391</v>
      </c>
      <c r="E145" s="197" t="s">
        <v>19</v>
      </c>
      <c r="F145" s="198" t="s">
        <v>2830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391</v>
      </c>
      <c r="AU145" s="204" t="s">
        <v>85</v>
      </c>
      <c r="AV145" s="13" t="s">
        <v>83</v>
      </c>
      <c r="AW145" s="13" t="s">
        <v>37</v>
      </c>
      <c r="AX145" s="13" t="s">
        <v>76</v>
      </c>
      <c r="AY145" s="204" t="s">
        <v>381</v>
      </c>
    </row>
    <row r="146" spans="2:51" s="14" customFormat="1">
      <c r="B146" s="205"/>
      <c r="C146" s="206"/>
      <c r="D146" s="196" t="s">
        <v>391</v>
      </c>
      <c r="E146" s="207" t="s">
        <v>19</v>
      </c>
      <c r="F146" s="208" t="s">
        <v>2512</v>
      </c>
      <c r="G146" s="206"/>
      <c r="H146" s="209">
        <v>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2:51" s="13" customFormat="1">
      <c r="B147" s="194"/>
      <c r="C147" s="195"/>
      <c r="D147" s="196" t="s">
        <v>391</v>
      </c>
      <c r="E147" s="197" t="s">
        <v>19</v>
      </c>
      <c r="F147" s="198" t="s">
        <v>2832</v>
      </c>
      <c r="G147" s="195"/>
      <c r="H147" s="197" t="s">
        <v>19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391</v>
      </c>
      <c r="AU147" s="204" t="s">
        <v>85</v>
      </c>
      <c r="AV147" s="13" t="s">
        <v>83</v>
      </c>
      <c r="AW147" s="13" t="s">
        <v>37</v>
      </c>
      <c r="AX147" s="13" t="s">
        <v>76</v>
      </c>
      <c r="AY147" s="204" t="s">
        <v>381</v>
      </c>
    </row>
    <row r="148" spans="2:51" s="14" customFormat="1">
      <c r="B148" s="205"/>
      <c r="C148" s="206"/>
      <c r="D148" s="196" t="s">
        <v>391</v>
      </c>
      <c r="E148" s="207" t="s">
        <v>19</v>
      </c>
      <c r="F148" s="208" t="s">
        <v>2512</v>
      </c>
      <c r="G148" s="206"/>
      <c r="H148" s="209">
        <v>4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2:51" s="13" customFormat="1">
      <c r="B149" s="194"/>
      <c r="C149" s="195"/>
      <c r="D149" s="196" t="s">
        <v>391</v>
      </c>
      <c r="E149" s="197" t="s">
        <v>19</v>
      </c>
      <c r="F149" s="198" t="s">
        <v>2833</v>
      </c>
      <c r="G149" s="195"/>
      <c r="H149" s="197" t="s">
        <v>19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391</v>
      </c>
      <c r="AU149" s="204" t="s">
        <v>85</v>
      </c>
      <c r="AV149" s="13" t="s">
        <v>83</v>
      </c>
      <c r="AW149" s="13" t="s">
        <v>37</v>
      </c>
      <c r="AX149" s="13" t="s">
        <v>76</v>
      </c>
      <c r="AY149" s="204" t="s">
        <v>381</v>
      </c>
    </row>
    <row r="150" spans="2:51" s="14" customFormat="1">
      <c r="B150" s="205"/>
      <c r="C150" s="206"/>
      <c r="D150" s="196" t="s">
        <v>391</v>
      </c>
      <c r="E150" s="207" t="s">
        <v>19</v>
      </c>
      <c r="F150" s="208" t="s">
        <v>2512</v>
      </c>
      <c r="G150" s="206"/>
      <c r="H150" s="209">
        <v>4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2:51" s="13" customFormat="1">
      <c r="B151" s="194"/>
      <c r="C151" s="195"/>
      <c r="D151" s="196" t="s">
        <v>391</v>
      </c>
      <c r="E151" s="197" t="s">
        <v>19</v>
      </c>
      <c r="F151" s="198" t="s">
        <v>2834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391</v>
      </c>
      <c r="AU151" s="204" t="s">
        <v>85</v>
      </c>
      <c r="AV151" s="13" t="s">
        <v>83</v>
      </c>
      <c r="AW151" s="13" t="s">
        <v>37</v>
      </c>
      <c r="AX151" s="13" t="s">
        <v>76</v>
      </c>
      <c r="AY151" s="204" t="s">
        <v>381</v>
      </c>
    </row>
    <row r="152" spans="2:51" s="14" customFormat="1">
      <c r="B152" s="205"/>
      <c r="C152" s="206"/>
      <c r="D152" s="196" t="s">
        <v>391</v>
      </c>
      <c r="E152" s="207" t="s">
        <v>19</v>
      </c>
      <c r="F152" s="208" t="s">
        <v>2512</v>
      </c>
      <c r="G152" s="206"/>
      <c r="H152" s="209">
        <v>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2:51" s="13" customFormat="1">
      <c r="B153" s="194"/>
      <c r="C153" s="195"/>
      <c r="D153" s="196" t="s">
        <v>391</v>
      </c>
      <c r="E153" s="197" t="s">
        <v>19</v>
      </c>
      <c r="F153" s="198" t="s">
        <v>2835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391</v>
      </c>
      <c r="AU153" s="204" t="s">
        <v>85</v>
      </c>
      <c r="AV153" s="13" t="s">
        <v>83</v>
      </c>
      <c r="AW153" s="13" t="s">
        <v>37</v>
      </c>
      <c r="AX153" s="13" t="s">
        <v>76</v>
      </c>
      <c r="AY153" s="204" t="s">
        <v>381</v>
      </c>
    </row>
    <row r="154" spans="2:51" s="14" customFormat="1">
      <c r="B154" s="205"/>
      <c r="C154" s="206"/>
      <c r="D154" s="196" t="s">
        <v>391</v>
      </c>
      <c r="E154" s="207" t="s">
        <v>19</v>
      </c>
      <c r="F154" s="208" t="s">
        <v>2512</v>
      </c>
      <c r="G154" s="206"/>
      <c r="H154" s="209">
        <v>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2:51" s="13" customFormat="1">
      <c r="B155" s="194"/>
      <c r="C155" s="195"/>
      <c r="D155" s="196" t="s">
        <v>391</v>
      </c>
      <c r="E155" s="197" t="s">
        <v>19</v>
      </c>
      <c r="F155" s="198" t="s">
        <v>2840</v>
      </c>
      <c r="G155" s="195"/>
      <c r="H155" s="197" t="s">
        <v>19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391</v>
      </c>
      <c r="AU155" s="204" t="s">
        <v>85</v>
      </c>
      <c r="AV155" s="13" t="s">
        <v>83</v>
      </c>
      <c r="AW155" s="13" t="s">
        <v>37</v>
      </c>
      <c r="AX155" s="13" t="s">
        <v>76</v>
      </c>
      <c r="AY155" s="204" t="s">
        <v>381</v>
      </c>
    </row>
    <row r="156" spans="2:51" s="14" customFormat="1">
      <c r="B156" s="205"/>
      <c r="C156" s="206"/>
      <c r="D156" s="196" t="s">
        <v>391</v>
      </c>
      <c r="E156" s="207" t="s">
        <v>19</v>
      </c>
      <c r="F156" s="208" t="s">
        <v>2512</v>
      </c>
      <c r="G156" s="206"/>
      <c r="H156" s="209">
        <v>4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2:51" s="13" customFormat="1">
      <c r="B157" s="194"/>
      <c r="C157" s="195"/>
      <c r="D157" s="196" t="s">
        <v>391</v>
      </c>
      <c r="E157" s="197" t="s">
        <v>19</v>
      </c>
      <c r="F157" s="198" t="s">
        <v>2836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391</v>
      </c>
      <c r="AU157" s="204" t="s">
        <v>85</v>
      </c>
      <c r="AV157" s="13" t="s">
        <v>83</v>
      </c>
      <c r="AW157" s="13" t="s">
        <v>37</v>
      </c>
      <c r="AX157" s="13" t="s">
        <v>76</v>
      </c>
      <c r="AY157" s="204" t="s">
        <v>381</v>
      </c>
    </row>
    <row r="158" spans="2:51" s="14" customFormat="1">
      <c r="B158" s="205"/>
      <c r="C158" s="206"/>
      <c r="D158" s="196" t="s">
        <v>391</v>
      </c>
      <c r="E158" s="207" t="s">
        <v>19</v>
      </c>
      <c r="F158" s="208" t="s">
        <v>2512</v>
      </c>
      <c r="G158" s="206"/>
      <c r="H158" s="209">
        <v>4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2:51" s="13" customFormat="1">
      <c r="B159" s="194"/>
      <c r="C159" s="195"/>
      <c r="D159" s="196" t="s">
        <v>391</v>
      </c>
      <c r="E159" s="197" t="s">
        <v>19</v>
      </c>
      <c r="F159" s="198" t="s">
        <v>2837</v>
      </c>
      <c r="G159" s="195"/>
      <c r="H159" s="197" t="s">
        <v>19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391</v>
      </c>
      <c r="AU159" s="204" t="s">
        <v>85</v>
      </c>
      <c r="AV159" s="13" t="s">
        <v>83</v>
      </c>
      <c r="AW159" s="13" t="s">
        <v>37</v>
      </c>
      <c r="AX159" s="13" t="s">
        <v>76</v>
      </c>
      <c r="AY159" s="204" t="s">
        <v>381</v>
      </c>
    </row>
    <row r="160" spans="2:51" s="14" customFormat="1">
      <c r="B160" s="205"/>
      <c r="C160" s="206"/>
      <c r="D160" s="196" t="s">
        <v>391</v>
      </c>
      <c r="E160" s="207" t="s">
        <v>19</v>
      </c>
      <c r="F160" s="208" t="s">
        <v>2512</v>
      </c>
      <c r="G160" s="206"/>
      <c r="H160" s="209">
        <v>4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85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3" customFormat="1">
      <c r="B161" s="194"/>
      <c r="C161" s="195"/>
      <c r="D161" s="196" t="s">
        <v>391</v>
      </c>
      <c r="E161" s="197" t="s">
        <v>19</v>
      </c>
      <c r="F161" s="198" t="s">
        <v>2838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391</v>
      </c>
      <c r="AU161" s="204" t="s">
        <v>85</v>
      </c>
      <c r="AV161" s="13" t="s">
        <v>83</v>
      </c>
      <c r="AW161" s="13" t="s">
        <v>37</v>
      </c>
      <c r="AX161" s="13" t="s">
        <v>76</v>
      </c>
      <c r="AY161" s="204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2512</v>
      </c>
      <c r="G162" s="206"/>
      <c r="H162" s="209">
        <v>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3" customFormat="1">
      <c r="B163" s="194"/>
      <c r="C163" s="195"/>
      <c r="D163" s="196" t="s">
        <v>391</v>
      </c>
      <c r="E163" s="197" t="s">
        <v>19</v>
      </c>
      <c r="F163" s="198" t="s">
        <v>2839</v>
      </c>
      <c r="G163" s="195"/>
      <c r="H163" s="197" t="s">
        <v>19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391</v>
      </c>
      <c r="AU163" s="204" t="s">
        <v>85</v>
      </c>
      <c r="AV163" s="13" t="s">
        <v>83</v>
      </c>
      <c r="AW163" s="13" t="s">
        <v>37</v>
      </c>
      <c r="AX163" s="13" t="s">
        <v>76</v>
      </c>
      <c r="AY163" s="204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2512</v>
      </c>
      <c r="G164" s="206"/>
      <c r="H164" s="209">
        <v>4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3" customFormat="1">
      <c r="B165" s="194"/>
      <c r="C165" s="195"/>
      <c r="D165" s="196" t="s">
        <v>391</v>
      </c>
      <c r="E165" s="197" t="s">
        <v>19</v>
      </c>
      <c r="F165" s="198" t="s">
        <v>2841</v>
      </c>
      <c r="G165" s="195"/>
      <c r="H165" s="197" t="s">
        <v>19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391</v>
      </c>
      <c r="AU165" s="204" t="s">
        <v>85</v>
      </c>
      <c r="AV165" s="13" t="s">
        <v>83</v>
      </c>
      <c r="AW165" s="13" t="s">
        <v>37</v>
      </c>
      <c r="AX165" s="13" t="s">
        <v>76</v>
      </c>
      <c r="AY165" s="204" t="s">
        <v>381</v>
      </c>
    </row>
    <row r="166" spans="1:65" s="14" customFormat="1">
      <c r="B166" s="205"/>
      <c r="C166" s="206"/>
      <c r="D166" s="196" t="s">
        <v>391</v>
      </c>
      <c r="E166" s="207" t="s">
        <v>19</v>
      </c>
      <c r="F166" s="208" t="s">
        <v>2512</v>
      </c>
      <c r="G166" s="206"/>
      <c r="H166" s="209">
        <v>4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85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1:65" s="13" customFormat="1">
      <c r="B167" s="194"/>
      <c r="C167" s="195"/>
      <c r="D167" s="196" t="s">
        <v>391</v>
      </c>
      <c r="E167" s="197" t="s">
        <v>19</v>
      </c>
      <c r="F167" s="198" t="s">
        <v>3591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391</v>
      </c>
      <c r="AU167" s="204" t="s">
        <v>85</v>
      </c>
      <c r="AV167" s="13" t="s">
        <v>83</v>
      </c>
      <c r="AW167" s="13" t="s">
        <v>37</v>
      </c>
      <c r="AX167" s="13" t="s">
        <v>76</v>
      </c>
      <c r="AY167" s="204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2512</v>
      </c>
      <c r="G168" s="206"/>
      <c r="H168" s="209">
        <v>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3" customFormat="1">
      <c r="B169" s="194"/>
      <c r="C169" s="195"/>
      <c r="D169" s="196" t="s">
        <v>391</v>
      </c>
      <c r="E169" s="197" t="s">
        <v>19</v>
      </c>
      <c r="F169" s="198" t="s">
        <v>3592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391</v>
      </c>
      <c r="AU169" s="204" t="s">
        <v>85</v>
      </c>
      <c r="AV169" s="13" t="s">
        <v>83</v>
      </c>
      <c r="AW169" s="13" t="s">
        <v>37</v>
      </c>
      <c r="AX169" s="13" t="s">
        <v>76</v>
      </c>
      <c r="AY169" s="204" t="s">
        <v>381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2512</v>
      </c>
      <c r="G170" s="206"/>
      <c r="H170" s="209">
        <v>4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5" customFormat="1">
      <c r="B171" s="216"/>
      <c r="C171" s="217"/>
      <c r="D171" s="196" t="s">
        <v>391</v>
      </c>
      <c r="E171" s="218" t="s">
        <v>19</v>
      </c>
      <c r="F171" s="219" t="s">
        <v>394</v>
      </c>
      <c r="G171" s="217"/>
      <c r="H171" s="220">
        <v>56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391</v>
      </c>
      <c r="AU171" s="226" t="s">
        <v>85</v>
      </c>
      <c r="AV171" s="15" t="s">
        <v>389</v>
      </c>
      <c r="AW171" s="15" t="s">
        <v>37</v>
      </c>
      <c r="AX171" s="15" t="s">
        <v>83</v>
      </c>
      <c r="AY171" s="226" t="s">
        <v>381</v>
      </c>
    </row>
    <row r="172" spans="1:65" s="2" customFormat="1" ht="44.25" customHeight="1">
      <c r="A172" s="36"/>
      <c r="B172" s="37"/>
      <c r="C172" s="181" t="s">
        <v>443</v>
      </c>
      <c r="D172" s="181" t="s">
        <v>384</v>
      </c>
      <c r="E172" s="182" t="s">
        <v>1077</v>
      </c>
      <c r="F172" s="183" t="s">
        <v>1078</v>
      </c>
      <c r="G172" s="184" t="s">
        <v>422</v>
      </c>
      <c r="H172" s="185">
        <v>56</v>
      </c>
      <c r="I172" s="186"/>
      <c r="J172" s="187">
        <f>ROUND(I172*H172,2)</f>
        <v>0</v>
      </c>
      <c r="K172" s="183" t="s">
        <v>388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85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389</v>
      </c>
      <c r="BM172" s="192" t="s">
        <v>1079</v>
      </c>
    </row>
    <row r="173" spans="1:65" s="13" customFormat="1">
      <c r="B173" s="194"/>
      <c r="C173" s="195"/>
      <c r="D173" s="196" t="s">
        <v>391</v>
      </c>
      <c r="E173" s="197" t="s">
        <v>19</v>
      </c>
      <c r="F173" s="198" t="s">
        <v>1080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391</v>
      </c>
      <c r="AU173" s="204" t="s">
        <v>85</v>
      </c>
      <c r="AV173" s="13" t="s">
        <v>83</v>
      </c>
      <c r="AW173" s="13" t="s">
        <v>37</v>
      </c>
      <c r="AX173" s="13" t="s">
        <v>76</v>
      </c>
      <c r="AY173" s="204" t="s">
        <v>381</v>
      </c>
    </row>
    <row r="174" spans="1:65" s="13" customFormat="1">
      <c r="B174" s="194"/>
      <c r="C174" s="195"/>
      <c r="D174" s="196" t="s">
        <v>391</v>
      </c>
      <c r="E174" s="197" t="s">
        <v>19</v>
      </c>
      <c r="F174" s="198" t="s">
        <v>2829</v>
      </c>
      <c r="G174" s="195"/>
      <c r="H174" s="197" t="s">
        <v>19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391</v>
      </c>
      <c r="AU174" s="204" t="s">
        <v>85</v>
      </c>
      <c r="AV174" s="13" t="s">
        <v>83</v>
      </c>
      <c r="AW174" s="13" t="s">
        <v>37</v>
      </c>
      <c r="AX174" s="13" t="s">
        <v>76</v>
      </c>
      <c r="AY174" s="204" t="s">
        <v>381</v>
      </c>
    </row>
    <row r="175" spans="1:65" s="14" customFormat="1">
      <c r="B175" s="205"/>
      <c r="C175" s="206"/>
      <c r="D175" s="196" t="s">
        <v>391</v>
      </c>
      <c r="E175" s="207" t="s">
        <v>19</v>
      </c>
      <c r="F175" s="208" t="s">
        <v>2512</v>
      </c>
      <c r="G175" s="206"/>
      <c r="H175" s="209">
        <v>4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391</v>
      </c>
      <c r="AU175" s="215" t="s">
        <v>85</v>
      </c>
      <c r="AV175" s="14" t="s">
        <v>85</v>
      </c>
      <c r="AW175" s="14" t="s">
        <v>37</v>
      </c>
      <c r="AX175" s="14" t="s">
        <v>76</v>
      </c>
      <c r="AY175" s="215" t="s">
        <v>381</v>
      </c>
    </row>
    <row r="176" spans="1:65" s="13" customFormat="1">
      <c r="B176" s="194"/>
      <c r="C176" s="195"/>
      <c r="D176" s="196" t="s">
        <v>391</v>
      </c>
      <c r="E176" s="197" t="s">
        <v>19</v>
      </c>
      <c r="F176" s="198" t="s">
        <v>2830</v>
      </c>
      <c r="G176" s="195"/>
      <c r="H176" s="197" t="s">
        <v>19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391</v>
      </c>
      <c r="AU176" s="204" t="s">
        <v>85</v>
      </c>
      <c r="AV176" s="13" t="s">
        <v>83</v>
      </c>
      <c r="AW176" s="13" t="s">
        <v>37</v>
      </c>
      <c r="AX176" s="13" t="s">
        <v>76</v>
      </c>
      <c r="AY176" s="204" t="s">
        <v>381</v>
      </c>
    </row>
    <row r="177" spans="2:51" s="14" customFormat="1">
      <c r="B177" s="205"/>
      <c r="C177" s="206"/>
      <c r="D177" s="196" t="s">
        <v>391</v>
      </c>
      <c r="E177" s="207" t="s">
        <v>19</v>
      </c>
      <c r="F177" s="208" t="s">
        <v>2512</v>
      </c>
      <c r="G177" s="206"/>
      <c r="H177" s="209">
        <v>4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85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2:51" s="13" customFormat="1">
      <c r="B178" s="194"/>
      <c r="C178" s="195"/>
      <c r="D178" s="196" t="s">
        <v>391</v>
      </c>
      <c r="E178" s="197" t="s">
        <v>19</v>
      </c>
      <c r="F178" s="198" t="s">
        <v>2832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391</v>
      </c>
      <c r="AU178" s="204" t="s">
        <v>85</v>
      </c>
      <c r="AV178" s="13" t="s">
        <v>83</v>
      </c>
      <c r="AW178" s="13" t="s">
        <v>37</v>
      </c>
      <c r="AX178" s="13" t="s">
        <v>76</v>
      </c>
      <c r="AY178" s="204" t="s">
        <v>381</v>
      </c>
    </row>
    <row r="179" spans="2:51" s="14" customFormat="1">
      <c r="B179" s="205"/>
      <c r="C179" s="206"/>
      <c r="D179" s="196" t="s">
        <v>391</v>
      </c>
      <c r="E179" s="207" t="s">
        <v>19</v>
      </c>
      <c r="F179" s="208" t="s">
        <v>2512</v>
      </c>
      <c r="G179" s="206"/>
      <c r="H179" s="209">
        <v>4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85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2:51" s="13" customFormat="1">
      <c r="B180" s="194"/>
      <c r="C180" s="195"/>
      <c r="D180" s="196" t="s">
        <v>391</v>
      </c>
      <c r="E180" s="197" t="s">
        <v>19</v>
      </c>
      <c r="F180" s="198" t="s">
        <v>2833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2:51" s="14" customFormat="1">
      <c r="B181" s="205"/>
      <c r="C181" s="206"/>
      <c r="D181" s="196" t="s">
        <v>391</v>
      </c>
      <c r="E181" s="207" t="s">
        <v>19</v>
      </c>
      <c r="F181" s="208" t="s">
        <v>2512</v>
      </c>
      <c r="G181" s="206"/>
      <c r="H181" s="209">
        <v>4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2:51" s="13" customFormat="1">
      <c r="B182" s="194"/>
      <c r="C182" s="195"/>
      <c r="D182" s="196" t="s">
        <v>391</v>
      </c>
      <c r="E182" s="197" t="s">
        <v>19</v>
      </c>
      <c r="F182" s="198" t="s">
        <v>2834</v>
      </c>
      <c r="G182" s="195"/>
      <c r="H182" s="197" t="s">
        <v>19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391</v>
      </c>
      <c r="AU182" s="204" t="s">
        <v>85</v>
      </c>
      <c r="AV182" s="13" t="s">
        <v>83</v>
      </c>
      <c r="AW182" s="13" t="s">
        <v>37</v>
      </c>
      <c r="AX182" s="13" t="s">
        <v>76</v>
      </c>
      <c r="AY182" s="204" t="s">
        <v>381</v>
      </c>
    </row>
    <row r="183" spans="2:51" s="14" customFormat="1">
      <c r="B183" s="205"/>
      <c r="C183" s="206"/>
      <c r="D183" s="196" t="s">
        <v>391</v>
      </c>
      <c r="E183" s="207" t="s">
        <v>19</v>
      </c>
      <c r="F183" s="208" t="s">
        <v>2512</v>
      </c>
      <c r="G183" s="206"/>
      <c r="H183" s="209">
        <v>4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85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2:51" s="13" customFormat="1">
      <c r="B184" s="194"/>
      <c r="C184" s="195"/>
      <c r="D184" s="196" t="s">
        <v>391</v>
      </c>
      <c r="E184" s="197" t="s">
        <v>19</v>
      </c>
      <c r="F184" s="198" t="s">
        <v>2835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391</v>
      </c>
      <c r="AU184" s="204" t="s">
        <v>85</v>
      </c>
      <c r="AV184" s="13" t="s">
        <v>83</v>
      </c>
      <c r="AW184" s="13" t="s">
        <v>37</v>
      </c>
      <c r="AX184" s="13" t="s">
        <v>76</v>
      </c>
      <c r="AY184" s="204" t="s">
        <v>381</v>
      </c>
    </row>
    <row r="185" spans="2:51" s="14" customFormat="1">
      <c r="B185" s="205"/>
      <c r="C185" s="206"/>
      <c r="D185" s="196" t="s">
        <v>391</v>
      </c>
      <c r="E185" s="207" t="s">
        <v>19</v>
      </c>
      <c r="F185" s="208" t="s">
        <v>2512</v>
      </c>
      <c r="G185" s="206"/>
      <c r="H185" s="209">
        <v>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2:51" s="13" customFormat="1">
      <c r="B186" s="194"/>
      <c r="C186" s="195"/>
      <c r="D186" s="196" t="s">
        <v>391</v>
      </c>
      <c r="E186" s="197" t="s">
        <v>19</v>
      </c>
      <c r="F186" s="198" t="s">
        <v>2840</v>
      </c>
      <c r="G186" s="195"/>
      <c r="H186" s="197" t="s">
        <v>19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391</v>
      </c>
      <c r="AU186" s="204" t="s">
        <v>85</v>
      </c>
      <c r="AV186" s="13" t="s">
        <v>83</v>
      </c>
      <c r="AW186" s="13" t="s">
        <v>37</v>
      </c>
      <c r="AX186" s="13" t="s">
        <v>76</v>
      </c>
      <c r="AY186" s="204" t="s">
        <v>381</v>
      </c>
    </row>
    <row r="187" spans="2:51" s="14" customFormat="1">
      <c r="B187" s="205"/>
      <c r="C187" s="206"/>
      <c r="D187" s="196" t="s">
        <v>391</v>
      </c>
      <c r="E187" s="207" t="s">
        <v>19</v>
      </c>
      <c r="F187" s="208" t="s">
        <v>2512</v>
      </c>
      <c r="G187" s="206"/>
      <c r="H187" s="209">
        <v>4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2:51" s="13" customFormat="1">
      <c r="B188" s="194"/>
      <c r="C188" s="195"/>
      <c r="D188" s="196" t="s">
        <v>391</v>
      </c>
      <c r="E188" s="197" t="s">
        <v>19</v>
      </c>
      <c r="F188" s="198" t="s">
        <v>2836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391</v>
      </c>
      <c r="AU188" s="204" t="s">
        <v>85</v>
      </c>
      <c r="AV188" s="13" t="s">
        <v>83</v>
      </c>
      <c r="AW188" s="13" t="s">
        <v>37</v>
      </c>
      <c r="AX188" s="13" t="s">
        <v>76</v>
      </c>
      <c r="AY188" s="204" t="s">
        <v>381</v>
      </c>
    </row>
    <row r="189" spans="2:51" s="14" customFormat="1">
      <c r="B189" s="205"/>
      <c r="C189" s="206"/>
      <c r="D189" s="196" t="s">
        <v>391</v>
      </c>
      <c r="E189" s="207" t="s">
        <v>19</v>
      </c>
      <c r="F189" s="208" t="s">
        <v>2512</v>
      </c>
      <c r="G189" s="206"/>
      <c r="H189" s="209">
        <v>4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2:51" s="13" customFormat="1">
      <c r="B190" s="194"/>
      <c r="C190" s="195"/>
      <c r="D190" s="196" t="s">
        <v>391</v>
      </c>
      <c r="E190" s="197" t="s">
        <v>19</v>
      </c>
      <c r="F190" s="198" t="s">
        <v>2837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391</v>
      </c>
      <c r="AU190" s="204" t="s">
        <v>85</v>
      </c>
      <c r="AV190" s="13" t="s">
        <v>83</v>
      </c>
      <c r="AW190" s="13" t="s">
        <v>37</v>
      </c>
      <c r="AX190" s="13" t="s">
        <v>76</v>
      </c>
      <c r="AY190" s="204" t="s">
        <v>381</v>
      </c>
    </row>
    <row r="191" spans="2:51" s="14" customFormat="1">
      <c r="B191" s="205"/>
      <c r="C191" s="206"/>
      <c r="D191" s="196" t="s">
        <v>391</v>
      </c>
      <c r="E191" s="207" t="s">
        <v>19</v>
      </c>
      <c r="F191" s="208" t="s">
        <v>2512</v>
      </c>
      <c r="G191" s="206"/>
      <c r="H191" s="209">
        <v>4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2:51" s="13" customFormat="1">
      <c r="B192" s="194"/>
      <c r="C192" s="195"/>
      <c r="D192" s="196" t="s">
        <v>391</v>
      </c>
      <c r="E192" s="197" t="s">
        <v>19</v>
      </c>
      <c r="F192" s="198" t="s">
        <v>2838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391</v>
      </c>
      <c r="AU192" s="204" t="s">
        <v>85</v>
      </c>
      <c r="AV192" s="13" t="s">
        <v>83</v>
      </c>
      <c r="AW192" s="13" t="s">
        <v>37</v>
      </c>
      <c r="AX192" s="13" t="s">
        <v>76</v>
      </c>
      <c r="AY192" s="204" t="s">
        <v>381</v>
      </c>
    </row>
    <row r="193" spans="1:65" s="14" customFormat="1">
      <c r="B193" s="205"/>
      <c r="C193" s="206"/>
      <c r="D193" s="196" t="s">
        <v>391</v>
      </c>
      <c r="E193" s="207" t="s">
        <v>19</v>
      </c>
      <c r="F193" s="208" t="s">
        <v>2512</v>
      </c>
      <c r="G193" s="206"/>
      <c r="H193" s="209">
        <v>4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391</v>
      </c>
      <c r="AU193" s="215" t="s">
        <v>85</v>
      </c>
      <c r="AV193" s="14" t="s">
        <v>85</v>
      </c>
      <c r="AW193" s="14" t="s">
        <v>37</v>
      </c>
      <c r="AX193" s="14" t="s">
        <v>76</v>
      </c>
      <c r="AY193" s="215" t="s">
        <v>381</v>
      </c>
    </row>
    <row r="194" spans="1:65" s="13" customFormat="1">
      <c r="B194" s="194"/>
      <c r="C194" s="195"/>
      <c r="D194" s="196" t="s">
        <v>391</v>
      </c>
      <c r="E194" s="197" t="s">
        <v>19</v>
      </c>
      <c r="F194" s="198" t="s">
        <v>2839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391</v>
      </c>
      <c r="AU194" s="204" t="s">
        <v>85</v>
      </c>
      <c r="AV194" s="13" t="s">
        <v>83</v>
      </c>
      <c r="AW194" s="13" t="s">
        <v>37</v>
      </c>
      <c r="AX194" s="13" t="s">
        <v>76</v>
      </c>
      <c r="AY194" s="204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2512</v>
      </c>
      <c r="G195" s="206"/>
      <c r="H195" s="209">
        <v>4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3" customFormat="1">
      <c r="B196" s="194"/>
      <c r="C196" s="195"/>
      <c r="D196" s="196" t="s">
        <v>391</v>
      </c>
      <c r="E196" s="197" t="s">
        <v>19</v>
      </c>
      <c r="F196" s="198" t="s">
        <v>2841</v>
      </c>
      <c r="G196" s="195"/>
      <c r="H196" s="197" t="s">
        <v>19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391</v>
      </c>
      <c r="AU196" s="204" t="s">
        <v>85</v>
      </c>
      <c r="AV196" s="13" t="s">
        <v>83</v>
      </c>
      <c r="AW196" s="13" t="s">
        <v>37</v>
      </c>
      <c r="AX196" s="13" t="s">
        <v>76</v>
      </c>
      <c r="AY196" s="204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2512</v>
      </c>
      <c r="G197" s="206"/>
      <c r="H197" s="209">
        <v>4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3" customFormat="1">
      <c r="B198" s="194"/>
      <c r="C198" s="195"/>
      <c r="D198" s="196" t="s">
        <v>391</v>
      </c>
      <c r="E198" s="197" t="s">
        <v>19</v>
      </c>
      <c r="F198" s="198" t="s">
        <v>3591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391</v>
      </c>
      <c r="AU198" s="204" t="s">
        <v>85</v>
      </c>
      <c r="AV198" s="13" t="s">
        <v>83</v>
      </c>
      <c r="AW198" s="13" t="s">
        <v>37</v>
      </c>
      <c r="AX198" s="13" t="s">
        <v>76</v>
      </c>
      <c r="AY198" s="204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2512</v>
      </c>
      <c r="G199" s="206"/>
      <c r="H199" s="209">
        <v>4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3" customFormat="1">
      <c r="B200" s="194"/>
      <c r="C200" s="195"/>
      <c r="D200" s="196" t="s">
        <v>391</v>
      </c>
      <c r="E200" s="197" t="s">
        <v>19</v>
      </c>
      <c r="F200" s="198" t="s">
        <v>3592</v>
      </c>
      <c r="G200" s="195"/>
      <c r="H200" s="197" t="s">
        <v>19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391</v>
      </c>
      <c r="AU200" s="204" t="s">
        <v>85</v>
      </c>
      <c r="AV200" s="13" t="s">
        <v>83</v>
      </c>
      <c r="AW200" s="13" t="s">
        <v>37</v>
      </c>
      <c r="AX200" s="13" t="s">
        <v>76</v>
      </c>
      <c r="AY200" s="204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2512</v>
      </c>
      <c r="G201" s="206"/>
      <c r="H201" s="209">
        <v>4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5" customFormat="1">
      <c r="B202" s="216"/>
      <c r="C202" s="217"/>
      <c r="D202" s="196" t="s">
        <v>391</v>
      </c>
      <c r="E202" s="218" t="s">
        <v>19</v>
      </c>
      <c r="F202" s="219" t="s">
        <v>394</v>
      </c>
      <c r="G202" s="217"/>
      <c r="H202" s="220">
        <v>56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391</v>
      </c>
      <c r="AU202" s="226" t="s">
        <v>85</v>
      </c>
      <c r="AV202" s="15" t="s">
        <v>389</v>
      </c>
      <c r="AW202" s="15" t="s">
        <v>37</v>
      </c>
      <c r="AX202" s="15" t="s">
        <v>83</v>
      </c>
      <c r="AY202" s="226" t="s">
        <v>381</v>
      </c>
    </row>
    <row r="203" spans="1:65" s="2" customFormat="1" ht="16.5" customHeight="1">
      <c r="A203" s="36"/>
      <c r="B203" s="37"/>
      <c r="C203" s="227" t="s">
        <v>451</v>
      </c>
      <c r="D203" s="227" t="s">
        <v>465</v>
      </c>
      <c r="E203" s="228" t="s">
        <v>1081</v>
      </c>
      <c r="F203" s="229" t="s">
        <v>1082</v>
      </c>
      <c r="G203" s="230" t="s">
        <v>387</v>
      </c>
      <c r="H203" s="231">
        <v>18.603000000000002</v>
      </c>
      <c r="I203" s="232"/>
      <c r="J203" s="233">
        <f>ROUND(I203*H203,2)</f>
        <v>0</v>
      </c>
      <c r="K203" s="229" t="s">
        <v>432</v>
      </c>
      <c r="L203" s="234"/>
      <c r="M203" s="235" t="s">
        <v>19</v>
      </c>
      <c r="N203" s="236" t="s">
        <v>47</v>
      </c>
      <c r="O203" s="66"/>
      <c r="P203" s="190">
        <f>O203*H203</f>
        <v>0</v>
      </c>
      <c r="Q203" s="190">
        <v>2.4289999999999998</v>
      </c>
      <c r="R203" s="190">
        <f>Q203*H203</f>
        <v>45.186686999999999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428</v>
      </c>
      <c r="AT203" s="192" t="s">
        <v>465</v>
      </c>
      <c r="AU203" s="192" t="s">
        <v>85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1083</v>
      </c>
    </row>
    <row r="204" spans="1:65" s="13" customFormat="1">
      <c r="B204" s="194"/>
      <c r="C204" s="195"/>
      <c r="D204" s="196" t="s">
        <v>391</v>
      </c>
      <c r="E204" s="197" t="s">
        <v>19</v>
      </c>
      <c r="F204" s="198" t="s">
        <v>1084</v>
      </c>
      <c r="G204" s="195"/>
      <c r="H204" s="197" t="s">
        <v>19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391</v>
      </c>
      <c r="AU204" s="204" t="s">
        <v>85</v>
      </c>
      <c r="AV204" s="13" t="s">
        <v>83</v>
      </c>
      <c r="AW204" s="13" t="s">
        <v>37</v>
      </c>
      <c r="AX204" s="13" t="s">
        <v>76</v>
      </c>
      <c r="AY204" s="204" t="s">
        <v>381</v>
      </c>
    </row>
    <row r="205" spans="1:65" s="13" customFormat="1">
      <c r="B205" s="194"/>
      <c r="C205" s="195"/>
      <c r="D205" s="196" t="s">
        <v>391</v>
      </c>
      <c r="E205" s="197" t="s">
        <v>19</v>
      </c>
      <c r="F205" s="198" t="s">
        <v>2829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391</v>
      </c>
      <c r="AU205" s="204" t="s">
        <v>85</v>
      </c>
      <c r="AV205" s="13" t="s">
        <v>83</v>
      </c>
      <c r="AW205" s="13" t="s">
        <v>37</v>
      </c>
      <c r="AX205" s="13" t="s">
        <v>76</v>
      </c>
      <c r="AY205" s="204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2537</v>
      </c>
      <c r="G206" s="206"/>
      <c r="H206" s="209">
        <v>1.208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3" customFormat="1">
      <c r="B207" s="194"/>
      <c r="C207" s="195"/>
      <c r="D207" s="196" t="s">
        <v>391</v>
      </c>
      <c r="E207" s="197" t="s">
        <v>19</v>
      </c>
      <c r="F207" s="198" t="s">
        <v>2830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391</v>
      </c>
      <c r="AU207" s="204" t="s">
        <v>85</v>
      </c>
      <c r="AV207" s="13" t="s">
        <v>83</v>
      </c>
      <c r="AW207" s="13" t="s">
        <v>37</v>
      </c>
      <c r="AX207" s="13" t="s">
        <v>76</v>
      </c>
      <c r="AY207" s="204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2537</v>
      </c>
      <c r="G208" s="206"/>
      <c r="H208" s="209">
        <v>1.208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2:51" s="13" customFormat="1">
      <c r="B209" s="194"/>
      <c r="C209" s="195"/>
      <c r="D209" s="196" t="s">
        <v>391</v>
      </c>
      <c r="E209" s="197" t="s">
        <v>19</v>
      </c>
      <c r="F209" s="198" t="s">
        <v>2832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2:51" s="14" customFormat="1">
      <c r="B210" s="205"/>
      <c r="C210" s="206"/>
      <c r="D210" s="196" t="s">
        <v>391</v>
      </c>
      <c r="E210" s="207" t="s">
        <v>19</v>
      </c>
      <c r="F210" s="208" t="s">
        <v>2537</v>
      </c>
      <c r="G210" s="206"/>
      <c r="H210" s="209">
        <v>1.208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2:51" s="13" customFormat="1">
      <c r="B211" s="194"/>
      <c r="C211" s="195"/>
      <c r="D211" s="196" t="s">
        <v>391</v>
      </c>
      <c r="E211" s="197" t="s">
        <v>19</v>
      </c>
      <c r="F211" s="198" t="s">
        <v>2833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2:51" s="14" customFormat="1">
      <c r="B212" s="205"/>
      <c r="C212" s="206"/>
      <c r="D212" s="196" t="s">
        <v>391</v>
      </c>
      <c r="E212" s="207" t="s">
        <v>19</v>
      </c>
      <c r="F212" s="208" t="s">
        <v>2537</v>
      </c>
      <c r="G212" s="206"/>
      <c r="H212" s="209">
        <v>1.208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2:51" s="13" customFormat="1">
      <c r="B213" s="194"/>
      <c r="C213" s="195"/>
      <c r="D213" s="196" t="s">
        <v>391</v>
      </c>
      <c r="E213" s="197" t="s">
        <v>19</v>
      </c>
      <c r="F213" s="198" t="s">
        <v>2834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391</v>
      </c>
      <c r="AU213" s="204" t="s">
        <v>85</v>
      </c>
      <c r="AV213" s="13" t="s">
        <v>83</v>
      </c>
      <c r="AW213" s="13" t="s">
        <v>37</v>
      </c>
      <c r="AX213" s="13" t="s">
        <v>76</v>
      </c>
      <c r="AY213" s="204" t="s">
        <v>381</v>
      </c>
    </row>
    <row r="214" spans="2:51" s="14" customFormat="1">
      <c r="B214" s="205"/>
      <c r="C214" s="206"/>
      <c r="D214" s="196" t="s">
        <v>391</v>
      </c>
      <c r="E214" s="207" t="s">
        <v>19</v>
      </c>
      <c r="F214" s="208" t="s">
        <v>2537</v>
      </c>
      <c r="G214" s="206"/>
      <c r="H214" s="209">
        <v>1.208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85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2:51" s="13" customFormat="1">
      <c r="B215" s="194"/>
      <c r="C215" s="195"/>
      <c r="D215" s="196" t="s">
        <v>391</v>
      </c>
      <c r="E215" s="197" t="s">
        <v>19</v>
      </c>
      <c r="F215" s="198" t="s">
        <v>2835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2:51" s="14" customFormat="1">
      <c r="B216" s="205"/>
      <c r="C216" s="206"/>
      <c r="D216" s="196" t="s">
        <v>391</v>
      </c>
      <c r="E216" s="207" t="s">
        <v>19</v>
      </c>
      <c r="F216" s="208" t="s">
        <v>2537</v>
      </c>
      <c r="G216" s="206"/>
      <c r="H216" s="209">
        <v>1.208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2:51" s="13" customFormat="1">
      <c r="B217" s="194"/>
      <c r="C217" s="195"/>
      <c r="D217" s="196" t="s">
        <v>391</v>
      </c>
      <c r="E217" s="197" t="s">
        <v>19</v>
      </c>
      <c r="F217" s="198" t="s">
        <v>2840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2:51" s="14" customFormat="1">
      <c r="B218" s="205"/>
      <c r="C218" s="206"/>
      <c r="D218" s="196" t="s">
        <v>391</v>
      </c>
      <c r="E218" s="207" t="s">
        <v>19</v>
      </c>
      <c r="F218" s="208" t="s">
        <v>2537</v>
      </c>
      <c r="G218" s="206"/>
      <c r="H218" s="209">
        <v>1.208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2:51" s="13" customFormat="1">
      <c r="B219" s="194"/>
      <c r="C219" s="195"/>
      <c r="D219" s="196" t="s">
        <v>391</v>
      </c>
      <c r="E219" s="197" t="s">
        <v>19</v>
      </c>
      <c r="F219" s="198" t="s">
        <v>2836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391</v>
      </c>
      <c r="AU219" s="204" t="s">
        <v>85</v>
      </c>
      <c r="AV219" s="13" t="s">
        <v>83</v>
      </c>
      <c r="AW219" s="13" t="s">
        <v>37</v>
      </c>
      <c r="AX219" s="13" t="s">
        <v>76</v>
      </c>
      <c r="AY219" s="204" t="s">
        <v>381</v>
      </c>
    </row>
    <row r="220" spans="2:51" s="14" customFormat="1">
      <c r="B220" s="205"/>
      <c r="C220" s="206"/>
      <c r="D220" s="196" t="s">
        <v>391</v>
      </c>
      <c r="E220" s="207" t="s">
        <v>19</v>
      </c>
      <c r="F220" s="208" t="s">
        <v>2537</v>
      </c>
      <c r="G220" s="206"/>
      <c r="H220" s="209">
        <v>1.208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85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2:51" s="13" customFormat="1">
      <c r="B221" s="194"/>
      <c r="C221" s="195"/>
      <c r="D221" s="196" t="s">
        <v>391</v>
      </c>
      <c r="E221" s="197" t="s">
        <v>19</v>
      </c>
      <c r="F221" s="198" t="s">
        <v>2837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2:51" s="14" customFormat="1">
      <c r="B222" s="205"/>
      <c r="C222" s="206"/>
      <c r="D222" s="196" t="s">
        <v>391</v>
      </c>
      <c r="E222" s="207" t="s">
        <v>19</v>
      </c>
      <c r="F222" s="208" t="s">
        <v>2537</v>
      </c>
      <c r="G222" s="206"/>
      <c r="H222" s="209">
        <v>1.208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2:51" s="13" customFormat="1">
      <c r="B223" s="194"/>
      <c r="C223" s="195"/>
      <c r="D223" s="196" t="s">
        <v>391</v>
      </c>
      <c r="E223" s="197" t="s">
        <v>19</v>
      </c>
      <c r="F223" s="198" t="s">
        <v>2838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2:51" s="14" customFormat="1">
      <c r="B224" s="205"/>
      <c r="C224" s="206"/>
      <c r="D224" s="196" t="s">
        <v>391</v>
      </c>
      <c r="E224" s="207" t="s">
        <v>19</v>
      </c>
      <c r="F224" s="208" t="s">
        <v>2537</v>
      </c>
      <c r="G224" s="206"/>
      <c r="H224" s="209">
        <v>1.208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3" customFormat="1">
      <c r="B225" s="194"/>
      <c r="C225" s="195"/>
      <c r="D225" s="196" t="s">
        <v>391</v>
      </c>
      <c r="E225" s="197" t="s">
        <v>19</v>
      </c>
      <c r="F225" s="198" t="s">
        <v>2839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391</v>
      </c>
      <c r="AU225" s="204" t="s">
        <v>85</v>
      </c>
      <c r="AV225" s="13" t="s">
        <v>83</v>
      </c>
      <c r="AW225" s="13" t="s">
        <v>37</v>
      </c>
      <c r="AX225" s="13" t="s">
        <v>76</v>
      </c>
      <c r="AY225" s="204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2537</v>
      </c>
      <c r="G226" s="206"/>
      <c r="H226" s="209">
        <v>1.208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85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3" customFormat="1">
      <c r="B227" s="194"/>
      <c r="C227" s="195"/>
      <c r="D227" s="196" t="s">
        <v>391</v>
      </c>
      <c r="E227" s="197" t="s">
        <v>19</v>
      </c>
      <c r="F227" s="198" t="s">
        <v>2841</v>
      </c>
      <c r="G227" s="195"/>
      <c r="H227" s="197" t="s">
        <v>19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391</v>
      </c>
      <c r="AU227" s="204" t="s">
        <v>85</v>
      </c>
      <c r="AV227" s="13" t="s">
        <v>83</v>
      </c>
      <c r="AW227" s="13" t="s">
        <v>37</v>
      </c>
      <c r="AX227" s="13" t="s">
        <v>76</v>
      </c>
      <c r="AY227" s="204" t="s">
        <v>381</v>
      </c>
    </row>
    <row r="228" spans="1:65" s="14" customFormat="1">
      <c r="B228" s="205"/>
      <c r="C228" s="206"/>
      <c r="D228" s="196" t="s">
        <v>391</v>
      </c>
      <c r="E228" s="207" t="s">
        <v>19</v>
      </c>
      <c r="F228" s="208" t="s">
        <v>2537</v>
      </c>
      <c r="G228" s="206"/>
      <c r="H228" s="209">
        <v>1.208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391</v>
      </c>
      <c r="AU228" s="215" t="s">
        <v>85</v>
      </c>
      <c r="AV228" s="14" t="s">
        <v>85</v>
      </c>
      <c r="AW228" s="14" t="s">
        <v>37</v>
      </c>
      <c r="AX228" s="14" t="s">
        <v>76</v>
      </c>
      <c r="AY228" s="215" t="s">
        <v>381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3591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2537</v>
      </c>
      <c r="G230" s="206"/>
      <c r="H230" s="209">
        <v>1.208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3" customFormat="1">
      <c r="B231" s="194"/>
      <c r="C231" s="195"/>
      <c r="D231" s="196" t="s">
        <v>391</v>
      </c>
      <c r="E231" s="197" t="s">
        <v>19</v>
      </c>
      <c r="F231" s="198" t="s">
        <v>3592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391</v>
      </c>
      <c r="AU231" s="204" t="s">
        <v>85</v>
      </c>
      <c r="AV231" s="13" t="s">
        <v>83</v>
      </c>
      <c r="AW231" s="13" t="s">
        <v>37</v>
      </c>
      <c r="AX231" s="13" t="s">
        <v>76</v>
      </c>
      <c r="AY231" s="204" t="s">
        <v>381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2537</v>
      </c>
      <c r="G232" s="206"/>
      <c r="H232" s="209">
        <v>1.208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76</v>
      </c>
      <c r="AY232" s="215" t="s">
        <v>381</v>
      </c>
    </row>
    <row r="233" spans="1:65" s="15" customFormat="1">
      <c r="B233" s="216"/>
      <c r="C233" s="217"/>
      <c r="D233" s="196" t="s">
        <v>391</v>
      </c>
      <c r="E233" s="218" t="s">
        <v>983</v>
      </c>
      <c r="F233" s="219" t="s">
        <v>394</v>
      </c>
      <c r="G233" s="217"/>
      <c r="H233" s="220">
        <v>16.911999999999999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391</v>
      </c>
      <c r="AU233" s="226" t="s">
        <v>85</v>
      </c>
      <c r="AV233" s="15" t="s">
        <v>389</v>
      </c>
      <c r="AW233" s="15" t="s">
        <v>37</v>
      </c>
      <c r="AX233" s="15" t="s">
        <v>83</v>
      </c>
      <c r="AY233" s="226" t="s">
        <v>381</v>
      </c>
    </row>
    <row r="234" spans="1:65" s="14" customFormat="1">
      <c r="B234" s="205"/>
      <c r="C234" s="206"/>
      <c r="D234" s="196" t="s">
        <v>391</v>
      </c>
      <c r="E234" s="206"/>
      <c r="F234" s="208" t="s">
        <v>3593</v>
      </c>
      <c r="G234" s="206"/>
      <c r="H234" s="209">
        <v>18.603000000000002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4</v>
      </c>
      <c r="AX234" s="14" t="s">
        <v>83</v>
      </c>
      <c r="AY234" s="215" t="s">
        <v>381</v>
      </c>
    </row>
    <row r="235" spans="1:65" s="2" customFormat="1" ht="21.75" customHeight="1">
      <c r="A235" s="36"/>
      <c r="B235" s="37"/>
      <c r="C235" s="181" t="s">
        <v>457</v>
      </c>
      <c r="D235" s="181" t="s">
        <v>384</v>
      </c>
      <c r="E235" s="182" t="s">
        <v>1089</v>
      </c>
      <c r="F235" s="183" t="s">
        <v>1090</v>
      </c>
      <c r="G235" s="184" t="s">
        <v>404</v>
      </c>
      <c r="H235" s="185">
        <v>1.1539999999999999</v>
      </c>
      <c r="I235" s="186"/>
      <c r="J235" s="187">
        <f>ROUND(I235*H235,2)</f>
        <v>0</v>
      </c>
      <c r="K235" s="183" t="s">
        <v>388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1.11381</v>
      </c>
      <c r="R235" s="190">
        <f>Q235*H235</f>
        <v>1.28533674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389</v>
      </c>
      <c r="AT235" s="192" t="s">
        <v>384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1091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1092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3594</v>
      </c>
      <c r="G237" s="206"/>
      <c r="H237" s="209">
        <v>1.1539999999999999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5" customFormat="1">
      <c r="B238" s="216"/>
      <c r="C238" s="217"/>
      <c r="D238" s="196" t="s">
        <v>391</v>
      </c>
      <c r="E238" s="218" t="s">
        <v>19</v>
      </c>
      <c r="F238" s="219" t="s">
        <v>394</v>
      </c>
      <c r="G238" s="217"/>
      <c r="H238" s="220">
        <v>1.1539999999999999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391</v>
      </c>
      <c r="AU238" s="226" t="s">
        <v>85</v>
      </c>
      <c r="AV238" s="15" t="s">
        <v>389</v>
      </c>
      <c r="AW238" s="15" t="s">
        <v>37</v>
      </c>
      <c r="AX238" s="15" t="s">
        <v>83</v>
      </c>
      <c r="AY238" s="226" t="s">
        <v>381</v>
      </c>
    </row>
    <row r="239" spans="1:65" s="2" customFormat="1" ht="37.9" customHeight="1">
      <c r="A239" s="36"/>
      <c r="B239" s="37"/>
      <c r="C239" s="181" t="s">
        <v>464</v>
      </c>
      <c r="D239" s="181" t="s">
        <v>384</v>
      </c>
      <c r="E239" s="182" t="s">
        <v>1094</v>
      </c>
      <c r="F239" s="183" t="s">
        <v>1095</v>
      </c>
      <c r="G239" s="184" t="s">
        <v>422</v>
      </c>
      <c r="H239" s="185">
        <v>14</v>
      </c>
      <c r="I239" s="186"/>
      <c r="J239" s="187">
        <f>ROUND(I239*H239,2)</f>
        <v>0</v>
      </c>
      <c r="K239" s="183" t="s">
        <v>388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0.56899999999999995</v>
      </c>
      <c r="T239" s="191">
        <f>S239*H239</f>
        <v>7.9659999999999993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389</v>
      </c>
      <c r="AT239" s="192" t="s">
        <v>384</v>
      </c>
      <c r="AU239" s="192" t="s">
        <v>85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389</v>
      </c>
      <c r="BM239" s="192" t="s">
        <v>1096</v>
      </c>
    </row>
    <row r="240" spans="1:65" s="13" customFormat="1">
      <c r="B240" s="194"/>
      <c r="C240" s="195"/>
      <c r="D240" s="196" t="s">
        <v>391</v>
      </c>
      <c r="E240" s="197" t="s">
        <v>19</v>
      </c>
      <c r="F240" s="198" t="s">
        <v>1097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391</v>
      </c>
      <c r="AU240" s="204" t="s">
        <v>85</v>
      </c>
      <c r="AV240" s="13" t="s">
        <v>83</v>
      </c>
      <c r="AW240" s="13" t="s">
        <v>37</v>
      </c>
      <c r="AX240" s="13" t="s">
        <v>76</v>
      </c>
      <c r="AY240" s="204" t="s">
        <v>381</v>
      </c>
    </row>
    <row r="241" spans="1:65" s="14" customFormat="1">
      <c r="B241" s="205"/>
      <c r="C241" s="206"/>
      <c r="D241" s="196" t="s">
        <v>391</v>
      </c>
      <c r="E241" s="207" t="s">
        <v>19</v>
      </c>
      <c r="F241" s="208" t="s">
        <v>3595</v>
      </c>
      <c r="G241" s="206"/>
      <c r="H241" s="209">
        <v>14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391</v>
      </c>
      <c r="AU241" s="215" t="s">
        <v>85</v>
      </c>
      <c r="AV241" s="14" t="s">
        <v>85</v>
      </c>
      <c r="AW241" s="14" t="s">
        <v>37</v>
      </c>
      <c r="AX241" s="14" t="s">
        <v>76</v>
      </c>
      <c r="AY241" s="215" t="s">
        <v>381</v>
      </c>
    </row>
    <row r="242" spans="1:65" s="15" customFormat="1">
      <c r="B242" s="216"/>
      <c r="C242" s="217"/>
      <c r="D242" s="196" t="s">
        <v>391</v>
      </c>
      <c r="E242" s="218" t="s">
        <v>19</v>
      </c>
      <c r="F242" s="219" t="s">
        <v>394</v>
      </c>
      <c r="G242" s="217"/>
      <c r="H242" s="220">
        <v>14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391</v>
      </c>
      <c r="AU242" s="226" t="s">
        <v>85</v>
      </c>
      <c r="AV242" s="15" t="s">
        <v>389</v>
      </c>
      <c r="AW242" s="15" t="s">
        <v>37</v>
      </c>
      <c r="AX242" s="15" t="s">
        <v>83</v>
      </c>
      <c r="AY242" s="226" t="s">
        <v>381</v>
      </c>
    </row>
    <row r="243" spans="1:65" s="2" customFormat="1" ht="37.9" customHeight="1">
      <c r="A243" s="36"/>
      <c r="B243" s="37"/>
      <c r="C243" s="181" t="s">
        <v>8</v>
      </c>
      <c r="D243" s="181" t="s">
        <v>384</v>
      </c>
      <c r="E243" s="182" t="s">
        <v>3596</v>
      </c>
      <c r="F243" s="183" t="s">
        <v>3597</v>
      </c>
      <c r="G243" s="184" t="s">
        <v>387</v>
      </c>
      <c r="H243" s="185">
        <v>20.933</v>
      </c>
      <c r="I243" s="186"/>
      <c r="J243" s="187">
        <f>ROUND(I243*H243,2)</f>
        <v>0</v>
      </c>
      <c r="K243" s="183" t="s">
        <v>388</v>
      </c>
      <c r="L243" s="41"/>
      <c r="M243" s="188" t="s">
        <v>19</v>
      </c>
      <c r="N243" s="189" t="s">
        <v>47</v>
      </c>
      <c r="O243" s="66"/>
      <c r="P243" s="190">
        <f>O243*H243</f>
        <v>0</v>
      </c>
      <c r="Q243" s="190">
        <v>1.98</v>
      </c>
      <c r="R243" s="190">
        <f>Q243*H243</f>
        <v>41.447339999999997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389</v>
      </c>
      <c r="AT243" s="192" t="s">
        <v>384</v>
      </c>
      <c r="AU243" s="192" t="s">
        <v>85</v>
      </c>
      <c r="AY243" s="19" t="s">
        <v>381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83</v>
      </c>
      <c r="BK243" s="193">
        <f>ROUND(I243*H243,2)</f>
        <v>0</v>
      </c>
      <c r="BL243" s="19" t="s">
        <v>389</v>
      </c>
      <c r="BM243" s="192" t="s">
        <v>3193</v>
      </c>
    </row>
    <row r="244" spans="1:65" s="13" customFormat="1">
      <c r="B244" s="194"/>
      <c r="C244" s="195"/>
      <c r="D244" s="196" t="s">
        <v>391</v>
      </c>
      <c r="E244" s="197" t="s">
        <v>19</v>
      </c>
      <c r="F244" s="198" t="s">
        <v>1028</v>
      </c>
      <c r="G244" s="195"/>
      <c r="H244" s="197" t="s">
        <v>19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391</v>
      </c>
      <c r="AU244" s="204" t="s">
        <v>85</v>
      </c>
      <c r="AV244" s="13" t="s">
        <v>83</v>
      </c>
      <c r="AW244" s="13" t="s">
        <v>37</v>
      </c>
      <c r="AX244" s="13" t="s">
        <v>76</v>
      </c>
      <c r="AY244" s="204" t="s">
        <v>381</v>
      </c>
    </row>
    <row r="245" spans="1:65" s="14" customFormat="1">
      <c r="B245" s="205"/>
      <c r="C245" s="206"/>
      <c r="D245" s="196" t="s">
        <v>391</v>
      </c>
      <c r="E245" s="207" t="s">
        <v>19</v>
      </c>
      <c r="F245" s="208" t="s">
        <v>3598</v>
      </c>
      <c r="G245" s="206"/>
      <c r="H245" s="209">
        <v>20.933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391</v>
      </c>
      <c r="AU245" s="215" t="s">
        <v>85</v>
      </c>
      <c r="AV245" s="14" t="s">
        <v>85</v>
      </c>
      <c r="AW245" s="14" t="s">
        <v>37</v>
      </c>
      <c r="AX245" s="14" t="s">
        <v>76</v>
      </c>
      <c r="AY245" s="215" t="s">
        <v>381</v>
      </c>
    </row>
    <row r="246" spans="1:65" s="15" customFormat="1">
      <c r="B246" s="216"/>
      <c r="C246" s="217"/>
      <c r="D246" s="196" t="s">
        <v>391</v>
      </c>
      <c r="E246" s="218" t="s">
        <v>19</v>
      </c>
      <c r="F246" s="219" t="s">
        <v>394</v>
      </c>
      <c r="G246" s="217"/>
      <c r="H246" s="220">
        <v>20.933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391</v>
      </c>
      <c r="AU246" s="226" t="s">
        <v>85</v>
      </c>
      <c r="AV246" s="15" t="s">
        <v>389</v>
      </c>
      <c r="AW246" s="15" t="s">
        <v>37</v>
      </c>
      <c r="AX246" s="15" t="s">
        <v>83</v>
      </c>
      <c r="AY246" s="226" t="s">
        <v>381</v>
      </c>
    </row>
    <row r="247" spans="1:65" s="2" customFormat="1" ht="24.2" customHeight="1">
      <c r="A247" s="36"/>
      <c r="B247" s="37"/>
      <c r="C247" s="181" t="s">
        <v>454</v>
      </c>
      <c r="D247" s="181" t="s">
        <v>384</v>
      </c>
      <c r="E247" s="182" t="s">
        <v>1099</v>
      </c>
      <c r="F247" s="183" t="s">
        <v>1100</v>
      </c>
      <c r="G247" s="184" t="s">
        <v>387</v>
      </c>
      <c r="H247" s="185">
        <v>3</v>
      </c>
      <c r="I247" s="186"/>
      <c r="J247" s="187">
        <f>ROUND(I247*H247,2)</f>
        <v>0</v>
      </c>
      <c r="K247" s="183" t="s">
        <v>388</v>
      </c>
      <c r="L247" s="41"/>
      <c r="M247" s="188" t="s">
        <v>19</v>
      </c>
      <c r="N247" s="189" t="s">
        <v>47</v>
      </c>
      <c r="O247" s="66"/>
      <c r="P247" s="190">
        <f>O247*H247</f>
        <v>0</v>
      </c>
      <c r="Q247" s="190">
        <v>2.2563399999999998</v>
      </c>
      <c r="R247" s="190">
        <f>Q247*H247</f>
        <v>6.7690199999999994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389</v>
      </c>
      <c r="AT247" s="192" t="s">
        <v>384</v>
      </c>
      <c r="AU247" s="192" t="s">
        <v>85</v>
      </c>
      <c r="AY247" s="19" t="s">
        <v>381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83</v>
      </c>
      <c r="BK247" s="193">
        <f>ROUND(I247*H247,2)</f>
        <v>0</v>
      </c>
      <c r="BL247" s="19" t="s">
        <v>389</v>
      </c>
      <c r="BM247" s="192" t="s">
        <v>1101</v>
      </c>
    </row>
    <row r="248" spans="1:65" s="13" customFormat="1">
      <c r="B248" s="194"/>
      <c r="C248" s="195"/>
      <c r="D248" s="196" t="s">
        <v>391</v>
      </c>
      <c r="E248" s="197" t="s">
        <v>19</v>
      </c>
      <c r="F248" s="198" t="s">
        <v>1102</v>
      </c>
      <c r="G248" s="195"/>
      <c r="H248" s="197" t="s">
        <v>19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391</v>
      </c>
      <c r="AU248" s="204" t="s">
        <v>85</v>
      </c>
      <c r="AV248" s="13" t="s">
        <v>83</v>
      </c>
      <c r="AW248" s="13" t="s">
        <v>37</v>
      </c>
      <c r="AX248" s="13" t="s">
        <v>76</v>
      </c>
      <c r="AY248" s="204" t="s">
        <v>381</v>
      </c>
    </row>
    <row r="249" spans="1:65" s="14" customFormat="1">
      <c r="B249" s="205"/>
      <c r="C249" s="206"/>
      <c r="D249" s="196" t="s">
        <v>391</v>
      </c>
      <c r="E249" s="207" t="s">
        <v>19</v>
      </c>
      <c r="F249" s="208" t="s">
        <v>1059</v>
      </c>
      <c r="G249" s="206"/>
      <c r="H249" s="209">
        <v>3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1:65" s="15" customFormat="1">
      <c r="B250" s="216"/>
      <c r="C250" s="217"/>
      <c r="D250" s="196" t="s">
        <v>391</v>
      </c>
      <c r="E250" s="218" t="s">
        <v>19</v>
      </c>
      <c r="F250" s="219" t="s">
        <v>394</v>
      </c>
      <c r="G250" s="217"/>
      <c r="H250" s="220">
        <v>3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391</v>
      </c>
      <c r="AU250" s="226" t="s">
        <v>85</v>
      </c>
      <c r="AV250" s="15" t="s">
        <v>389</v>
      </c>
      <c r="AW250" s="15" t="s">
        <v>37</v>
      </c>
      <c r="AX250" s="15" t="s">
        <v>83</v>
      </c>
      <c r="AY250" s="226" t="s">
        <v>381</v>
      </c>
    </row>
    <row r="251" spans="1:65" s="2" customFormat="1" ht="24.2" customHeight="1">
      <c r="A251" s="36"/>
      <c r="B251" s="37"/>
      <c r="C251" s="181" t="s">
        <v>481</v>
      </c>
      <c r="D251" s="181" t="s">
        <v>384</v>
      </c>
      <c r="E251" s="182" t="s">
        <v>3599</v>
      </c>
      <c r="F251" s="183" t="s">
        <v>3600</v>
      </c>
      <c r="G251" s="184" t="s">
        <v>387</v>
      </c>
      <c r="H251" s="185">
        <v>23.84</v>
      </c>
      <c r="I251" s="186"/>
      <c r="J251" s="187">
        <f>ROUND(I251*H251,2)</f>
        <v>0</v>
      </c>
      <c r="K251" s="183" t="s">
        <v>388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2.45329</v>
      </c>
      <c r="R251" s="190">
        <f>Q251*H251</f>
        <v>58.486433599999998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389</v>
      </c>
      <c r="AT251" s="192" t="s">
        <v>384</v>
      </c>
      <c r="AU251" s="192" t="s">
        <v>85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389</v>
      </c>
      <c r="BM251" s="192" t="s">
        <v>1106</v>
      </c>
    </row>
    <row r="252" spans="1:65" s="13" customFormat="1">
      <c r="B252" s="194"/>
      <c r="C252" s="195"/>
      <c r="D252" s="196" t="s">
        <v>391</v>
      </c>
      <c r="E252" s="197" t="s">
        <v>19</v>
      </c>
      <c r="F252" s="198" t="s">
        <v>3601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391</v>
      </c>
      <c r="AU252" s="204" t="s">
        <v>85</v>
      </c>
      <c r="AV252" s="13" t="s">
        <v>83</v>
      </c>
      <c r="AW252" s="13" t="s">
        <v>37</v>
      </c>
      <c r="AX252" s="13" t="s">
        <v>76</v>
      </c>
      <c r="AY252" s="204" t="s">
        <v>381</v>
      </c>
    </row>
    <row r="253" spans="1:65" s="13" customFormat="1">
      <c r="B253" s="194"/>
      <c r="C253" s="195"/>
      <c r="D253" s="196" t="s">
        <v>391</v>
      </c>
      <c r="E253" s="197" t="s">
        <v>19</v>
      </c>
      <c r="F253" s="198" t="s">
        <v>3577</v>
      </c>
      <c r="G253" s="195"/>
      <c r="H253" s="197" t="s">
        <v>19</v>
      </c>
      <c r="I253" s="199"/>
      <c r="J253" s="195"/>
      <c r="K253" s="195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391</v>
      </c>
      <c r="AU253" s="204" t="s">
        <v>85</v>
      </c>
      <c r="AV253" s="13" t="s">
        <v>83</v>
      </c>
      <c r="AW253" s="13" t="s">
        <v>37</v>
      </c>
      <c r="AX253" s="13" t="s">
        <v>76</v>
      </c>
      <c r="AY253" s="204" t="s">
        <v>381</v>
      </c>
    </row>
    <row r="254" spans="1:65" s="14" customFormat="1">
      <c r="B254" s="205"/>
      <c r="C254" s="206"/>
      <c r="D254" s="196" t="s">
        <v>391</v>
      </c>
      <c r="E254" s="207" t="s">
        <v>19</v>
      </c>
      <c r="F254" s="208" t="s">
        <v>3602</v>
      </c>
      <c r="G254" s="206"/>
      <c r="H254" s="209">
        <v>19.584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391</v>
      </c>
      <c r="AU254" s="215" t="s">
        <v>85</v>
      </c>
      <c r="AV254" s="14" t="s">
        <v>85</v>
      </c>
      <c r="AW254" s="14" t="s">
        <v>37</v>
      </c>
      <c r="AX254" s="14" t="s">
        <v>76</v>
      </c>
      <c r="AY254" s="215" t="s">
        <v>381</v>
      </c>
    </row>
    <row r="255" spans="1:65" s="13" customFormat="1">
      <c r="B255" s="194"/>
      <c r="C255" s="195"/>
      <c r="D255" s="196" t="s">
        <v>391</v>
      </c>
      <c r="E255" s="197" t="s">
        <v>19</v>
      </c>
      <c r="F255" s="198" t="s">
        <v>3579</v>
      </c>
      <c r="G255" s="195"/>
      <c r="H255" s="197" t="s">
        <v>19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391</v>
      </c>
      <c r="AU255" s="204" t="s">
        <v>85</v>
      </c>
      <c r="AV255" s="13" t="s">
        <v>83</v>
      </c>
      <c r="AW255" s="13" t="s">
        <v>37</v>
      </c>
      <c r="AX255" s="13" t="s">
        <v>76</v>
      </c>
      <c r="AY255" s="204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3603</v>
      </c>
      <c r="G256" s="206"/>
      <c r="H256" s="209">
        <v>3.456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3" customFormat="1">
      <c r="B257" s="194"/>
      <c r="C257" s="195"/>
      <c r="D257" s="196" t="s">
        <v>391</v>
      </c>
      <c r="E257" s="197" t="s">
        <v>19</v>
      </c>
      <c r="F257" s="198" t="s">
        <v>3604</v>
      </c>
      <c r="G257" s="195"/>
      <c r="H257" s="197" t="s">
        <v>19</v>
      </c>
      <c r="I257" s="199"/>
      <c r="J257" s="195"/>
      <c r="K257" s="195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391</v>
      </c>
      <c r="AU257" s="204" t="s">
        <v>85</v>
      </c>
      <c r="AV257" s="13" t="s">
        <v>83</v>
      </c>
      <c r="AW257" s="13" t="s">
        <v>37</v>
      </c>
      <c r="AX257" s="13" t="s">
        <v>76</v>
      </c>
      <c r="AY257" s="204" t="s">
        <v>381</v>
      </c>
    </row>
    <row r="258" spans="1:65" s="14" customFormat="1">
      <c r="B258" s="205"/>
      <c r="C258" s="206"/>
      <c r="D258" s="196" t="s">
        <v>391</v>
      </c>
      <c r="E258" s="207" t="s">
        <v>19</v>
      </c>
      <c r="F258" s="208" t="s">
        <v>3605</v>
      </c>
      <c r="G258" s="206"/>
      <c r="H258" s="209">
        <v>0.8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391</v>
      </c>
      <c r="AU258" s="215" t="s">
        <v>85</v>
      </c>
      <c r="AV258" s="14" t="s">
        <v>85</v>
      </c>
      <c r="AW258" s="14" t="s">
        <v>37</v>
      </c>
      <c r="AX258" s="14" t="s">
        <v>76</v>
      </c>
      <c r="AY258" s="215" t="s">
        <v>381</v>
      </c>
    </row>
    <row r="259" spans="1:65" s="15" customFormat="1">
      <c r="B259" s="216"/>
      <c r="C259" s="217"/>
      <c r="D259" s="196" t="s">
        <v>391</v>
      </c>
      <c r="E259" s="218" t="s">
        <v>3571</v>
      </c>
      <c r="F259" s="219" t="s">
        <v>394</v>
      </c>
      <c r="G259" s="217"/>
      <c r="H259" s="220">
        <v>23.84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391</v>
      </c>
      <c r="AU259" s="226" t="s">
        <v>85</v>
      </c>
      <c r="AV259" s="15" t="s">
        <v>389</v>
      </c>
      <c r="AW259" s="15" t="s">
        <v>37</v>
      </c>
      <c r="AX259" s="15" t="s">
        <v>83</v>
      </c>
      <c r="AY259" s="226" t="s">
        <v>381</v>
      </c>
    </row>
    <row r="260" spans="1:65" s="2" customFormat="1" ht="33" customHeight="1">
      <c r="A260" s="36"/>
      <c r="B260" s="37"/>
      <c r="C260" s="181" t="s">
        <v>486</v>
      </c>
      <c r="D260" s="181" t="s">
        <v>384</v>
      </c>
      <c r="E260" s="182" t="s">
        <v>1117</v>
      </c>
      <c r="F260" s="183" t="s">
        <v>1118</v>
      </c>
      <c r="G260" s="184" t="s">
        <v>387</v>
      </c>
      <c r="H260" s="185">
        <v>13.683999999999999</v>
      </c>
      <c r="I260" s="186"/>
      <c r="J260" s="187">
        <f>ROUND(I260*H260,2)</f>
        <v>0</v>
      </c>
      <c r="K260" s="183" t="s">
        <v>388</v>
      </c>
      <c r="L260" s="41"/>
      <c r="M260" s="188" t="s">
        <v>19</v>
      </c>
      <c r="N260" s="189" t="s">
        <v>47</v>
      </c>
      <c r="O260" s="66"/>
      <c r="P260" s="190">
        <f>O260*H260</f>
        <v>0</v>
      </c>
      <c r="Q260" s="190">
        <v>2.45329</v>
      </c>
      <c r="R260" s="190">
        <f>Q260*H260</f>
        <v>33.570820359999999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389</v>
      </c>
      <c r="AT260" s="192" t="s">
        <v>384</v>
      </c>
      <c r="AU260" s="192" t="s">
        <v>85</v>
      </c>
      <c r="AY260" s="19" t="s">
        <v>381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83</v>
      </c>
      <c r="BK260" s="193">
        <f>ROUND(I260*H260,2)</f>
        <v>0</v>
      </c>
      <c r="BL260" s="19" t="s">
        <v>389</v>
      </c>
      <c r="BM260" s="192" t="s">
        <v>1119</v>
      </c>
    </row>
    <row r="261" spans="1:65" s="13" customFormat="1">
      <c r="B261" s="194"/>
      <c r="C261" s="195"/>
      <c r="D261" s="196" t="s">
        <v>391</v>
      </c>
      <c r="E261" s="197" t="s">
        <v>19</v>
      </c>
      <c r="F261" s="198" t="s">
        <v>1120</v>
      </c>
      <c r="G261" s="195"/>
      <c r="H261" s="197" t="s">
        <v>19</v>
      </c>
      <c r="I261" s="199"/>
      <c r="J261" s="195"/>
      <c r="K261" s="195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391</v>
      </c>
      <c r="AU261" s="204" t="s">
        <v>85</v>
      </c>
      <c r="AV261" s="13" t="s">
        <v>83</v>
      </c>
      <c r="AW261" s="13" t="s">
        <v>37</v>
      </c>
      <c r="AX261" s="13" t="s">
        <v>76</v>
      </c>
      <c r="AY261" s="204" t="s">
        <v>381</v>
      </c>
    </row>
    <row r="262" spans="1:65" s="13" customFormat="1">
      <c r="B262" s="194"/>
      <c r="C262" s="195"/>
      <c r="D262" s="196" t="s">
        <v>391</v>
      </c>
      <c r="E262" s="197" t="s">
        <v>19</v>
      </c>
      <c r="F262" s="198" t="s">
        <v>1121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1:65" s="14" customFormat="1">
      <c r="B263" s="205"/>
      <c r="C263" s="206"/>
      <c r="D263" s="196" t="s">
        <v>391</v>
      </c>
      <c r="E263" s="207" t="s">
        <v>19</v>
      </c>
      <c r="F263" s="208" t="s">
        <v>3606</v>
      </c>
      <c r="G263" s="206"/>
      <c r="H263" s="209">
        <v>7.2380000000000004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1:65" s="13" customFormat="1">
      <c r="B264" s="194"/>
      <c r="C264" s="195"/>
      <c r="D264" s="196" t="s">
        <v>391</v>
      </c>
      <c r="E264" s="197" t="s">
        <v>19</v>
      </c>
      <c r="F264" s="198" t="s">
        <v>1123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391</v>
      </c>
      <c r="AU264" s="204" t="s">
        <v>85</v>
      </c>
      <c r="AV264" s="13" t="s">
        <v>83</v>
      </c>
      <c r="AW264" s="13" t="s">
        <v>37</v>
      </c>
      <c r="AX264" s="13" t="s">
        <v>76</v>
      </c>
      <c r="AY264" s="204" t="s">
        <v>381</v>
      </c>
    </row>
    <row r="265" spans="1:65" s="14" customFormat="1">
      <c r="B265" s="205"/>
      <c r="C265" s="206"/>
      <c r="D265" s="196" t="s">
        <v>391</v>
      </c>
      <c r="E265" s="207" t="s">
        <v>19</v>
      </c>
      <c r="F265" s="208" t="s">
        <v>3607</v>
      </c>
      <c r="G265" s="206"/>
      <c r="H265" s="209">
        <v>3.6190000000000002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391</v>
      </c>
      <c r="AU265" s="215" t="s">
        <v>85</v>
      </c>
      <c r="AV265" s="14" t="s">
        <v>85</v>
      </c>
      <c r="AW265" s="14" t="s">
        <v>37</v>
      </c>
      <c r="AX265" s="14" t="s">
        <v>76</v>
      </c>
      <c r="AY265" s="215" t="s">
        <v>381</v>
      </c>
    </row>
    <row r="266" spans="1:65" s="13" customFormat="1">
      <c r="B266" s="194"/>
      <c r="C266" s="195"/>
      <c r="D266" s="196" t="s">
        <v>391</v>
      </c>
      <c r="E266" s="197" t="s">
        <v>19</v>
      </c>
      <c r="F266" s="198" t="s">
        <v>1125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391</v>
      </c>
      <c r="AU266" s="204" t="s">
        <v>85</v>
      </c>
      <c r="AV266" s="13" t="s">
        <v>83</v>
      </c>
      <c r="AW266" s="13" t="s">
        <v>37</v>
      </c>
      <c r="AX266" s="13" t="s">
        <v>76</v>
      </c>
      <c r="AY266" s="204" t="s">
        <v>381</v>
      </c>
    </row>
    <row r="267" spans="1:65" s="14" customFormat="1">
      <c r="B267" s="205"/>
      <c r="C267" s="206"/>
      <c r="D267" s="196" t="s">
        <v>391</v>
      </c>
      <c r="E267" s="207" t="s">
        <v>19</v>
      </c>
      <c r="F267" s="208" t="s">
        <v>3608</v>
      </c>
      <c r="G267" s="206"/>
      <c r="H267" s="209">
        <v>2.827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85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1:65" s="15" customFormat="1">
      <c r="B268" s="216"/>
      <c r="C268" s="217"/>
      <c r="D268" s="196" t="s">
        <v>391</v>
      </c>
      <c r="E268" s="218" t="s">
        <v>981</v>
      </c>
      <c r="F268" s="219" t="s">
        <v>394</v>
      </c>
      <c r="G268" s="217"/>
      <c r="H268" s="220">
        <v>13.683999999999999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391</v>
      </c>
      <c r="AU268" s="226" t="s">
        <v>85</v>
      </c>
      <c r="AV268" s="15" t="s">
        <v>389</v>
      </c>
      <c r="AW268" s="15" t="s">
        <v>37</v>
      </c>
      <c r="AX268" s="15" t="s">
        <v>83</v>
      </c>
      <c r="AY268" s="226" t="s">
        <v>381</v>
      </c>
    </row>
    <row r="269" spans="1:65" s="2" customFormat="1" ht="16.5" customHeight="1">
      <c r="A269" s="36"/>
      <c r="B269" s="37"/>
      <c r="C269" s="181" t="s">
        <v>490</v>
      </c>
      <c r="D269" s="181" t="s">
        <v>384</v>
      </c>
      <c r="E269" s="182" t="s">
        <v>1127</v>
      </c>
      <c r="F269" s="183" t="s">
        <v>1128</v>
      </c>
      <c r="G269" s="184" t="s">
        <v>411</v>
      </c>
      <c r="H269" s="185">
        <v>142.39699999999999</v>
      </c>
      <c r="I269" s="186"/>
      <c r="J269" s="187">
        <f>ROUND(I269*H269,2)</f>
        <v>0</v>
      </c>
      <c r="K269" s="183" t="s">
        <v>388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2.64E-3</v>
      </c>
      <c r="R269" s="190">
        <f>Q269*H269</f>
        <v>0.37592808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389</v>
      </c>
      <c r="AT269" s="192" t="s">
        <v>384</v>
      </c>
      <c r="AU269" s="192" t="s">
        <v>85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389</v>
      </c>
      <c r="BM269" s="192" t="s">
        <v>1129</v>
      </c>
    </row>
    <row r="270" spans="1:65" s="13" customFormat="1">
      <c r="B270" s="194"/>
      <c r="C270" s="195"/>
      <c r="D270" s="196" t="s">
        <v>391</v>
      </c>
      <c r="E270" s="197" t="s">
        <v>19</v>
      </c>
      <c r="F270" s="198" t="s">
        <v>3609</v>
      </c>
      <c r="G270" s="195"/>
      <c r="H270" s="197" t="s">
        <v>19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391</v>
      </c>
      <c r="AU270" s="204" t="s">
        <v>85</v>
      </c>
      <c r="AV270" s="13" t="s">
        <v>83</v>
      </c>
      <c r="AW270" s="13" t="s">
        <v>37</v>
      </c>
      <c r="AX270" s="13" t="s">
        <v>76</v>
      </c>
      <c r="AY270" s="204" t="s">
        <v>381</v>
      </c>
    </row>
    <row r="271" spans="1:65" s="13" customFormat="1">
      <c r="B271" s="194"/>
      <c r="C271" s="195"/>
      <c r="D271" s="196" t="s">
        <v>391</v>
      </c>
      <c r="E271" s="197" t="s">
        <v>19</v>
      </c>
      <c r="F271" s="198" t="s">
        <v>3577</v>
      </c>
      <c r="G271" s="195"/>
      <c r="H271" s="197" t="s">
        <v>19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391</v>
      </c>
      <c r="AU271" s="204" t="s">
        <v>85</v>
      </c>
      <c r="AV271" s="13" t="s">
        <v>83</v>
      </c>
      <c r="AW271" s="13" t="s">
        <v>37</v>
      </c>
      <c r="AX271" s="13" t="s">
        <v>76</v>
      </c>
      <c r="AY271" s="204" t="s">
        <v>381</v>
      </c>
    </row>
    <row r="272" spans="1:65" s="14" customFormat="1">
      <c r="B272" s="205"/>
      <c r="C272" s="206"/>
      <c r="D272" s="196" t="s">
        <v>391</v>
      </c>
      <c r="E272" s="207" t="s">
        <v>19</v>
      </c>
      <c r="F272" s="208" t="s">
        <v>3610</v>
      </c>
      <c r="G272" s="206"/>
      <c r="H272" s="209">
        <v>65.28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391</v>
      </c>
      <c r="AU272" s="215" t="s">
        <v>85</v>
      </c>
      <c r="AV272" s="14" t="s">
        <v>85</v>
      </c>
      <c r="AW272" s="14" t="s">
        <v>37</v>
      </c>
      <c r="AX272" s="14" t="s">
        <v>76</v>
      </c>
      <c r="AY272" s="215" t="s">
        <v>381</v>
      </c>
    </row>
    <row r="273" spans="1:65" s="13" customFormat="1">
      <c r="B273" s="194"/>
      <c r="C273" s="195"/>
      <c r="D273" s="196" t="s">
        <v>391</v>
      </c>
      <c r="E273" s="197" t="s">
        <v>19</v>
      </c>
      <c r="F273" s="198" t="s">
        <v>3579</v>
      </c>
      <c r="G273" s="195"/>
      <c r="H273" s="197" t="s">
        <v>19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391</v>
      </c>
      <c r="AU273" s="204" t="s">
        <v>85</v>
      </c>
      <c r="AV273" s="13" t="s">
        <v>83</v>
      </c>
      <c r="AW273" s="13" t="s">
        <v>37</v>
      </c>
      <c r="AX273" s="13" t="s">
        <v>76</v>
      </c>
      <c r="AY273" s="204" t="s">
        <v>381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3611</v>
      </c>
      <c r="G274" s="206"/>
      <c r="H274" s="209">
        <v>11.52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3" customFormat="1">
      <c r="B275" s="194"/>
      <c r="C275" s="195"/>
      <c r="D275" s="196" t="s">
        <v>391</v>
      </c>
      <c r="E275" s="197" t="s">
        <v>19</v>
      </c>
      <c r="F275" s="198" t="s">
        <v>1121</v>
      </c>
      <c r="G275" s="195"/>
      <c r="H275" s="197" t="s">
        <v>19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391</v>
      </c>
      <c r="AU275" s="204" t="s">
        <v>85</v>
      </c>
      <c r="AV275" s="13" t="s">
        <v>83</v>
      </c>
      <c r="AW275" s="13" t="s">
        <v>37</v>
      </c>
      <c r="AX275" s="13" t="s">
        <v>76</v>
      </c>
      <c r="AY275" s="204" t="s">
        <v>381</v>
      </c>
    </row>
    <row r="276" spans="1:65" s="14" customFormat="1">
      <c r="B276" s="205"/>
      <c r="C276" s="206"/>
      <c r="D276" s="196" t="s">
        <v>391</v>
      </c>
      <c r="E276" s="207" t="s">
        <v>19</v>
      </c>
      <c r="F276" s="208" t="s">
        <v>3612</v>
      </c>
      <c r="G276" s="206"/>
      <c r="H276" s="209">
        <v>36.191000000000003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85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1:65" s="13" customFormat="1">
      <c r="B277" s="194"/>
      <c r="C277" s="195"/>
      <c r="D277" s="196" t="s">
        <v>391</v>
      </c>
      <c r="E277" s="197" t="s">
        <v>19</v>
      </c>
      <c r="F277" s="198" t="s">
        <v>1123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391</v>
      </c>
      <c r="AU277" s="204" t="s">
        <v>85</v>
      </c>
      <c r="AV277" s="13" t="s">
        <v>83</v>
      </c>
      <c r="AW277" s="13" t="s">
        <v>37</v>
      </c>
      <c r="AX277" s="13" t="s">
        <v>76</v>
      </c>
      <c r="AY277" s="204" t="s">
        <v>381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3613</v>
      </c>
      <c r="G278" s="206"/>
      <c r="H278" s="209">
        <v>18.096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85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3" customFormat="1">
      <c r="B279" s="194"/>
      <c r="C279" s="195"/>
      <c r="D279" s="196" t="s">
        <v>391</v>
      </c>
      <c r="E279" s="197" t="s">
        <v>19</v>
      </c>
      <c r="F279" s="198" t="s">
        <v>1125</v>
      </c>
      <c r="G279" s="195"/>
      <c r="H279" s="197" t="s">
        <v>19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391</v>
      </c>
      <c r="AU279" s="204" t="s">
        <v>85</v>
      </c>
      <c r="AV279" s="13" t="s">
        <v>83</v>
      </c>
      <c r="AW279" s="13" t="s">
        <v>37</v>
      </c>
      <c r="AX279" s="13" t="s">
        <v>76</v>
      </c>
      <c r="AY279" s="204" t="s">
        <v>381</v>
      </c>
    </row>
    <row r="280" spans="1:65" s="14" customFormat="1">
      <c r="B280" s="205"/>
      <c r="C280" s="206"/>
      <c r="D280" s="196" t="s">
        <v>391</v>
      </c>
      <c r="E280" s="207" t="s">
        <v>19</v>
      </c>
      <c r="F280" s="208" t="s">
        <v>1133</v>
      </c>
      <c r="G280" s="206"/>
      <c r="H280" s="209">
        <v>11.31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391</v>
      </c>
      <c r="AU280" s="215" t="s">
        <v>85</v>
      </c>
      <c r="AV280" s="14" t="s">
        <v>85</v>
      </c>
      <c r="AW280" s="14" t="s">
        <v>37</v>
      </c>
      <c r="AX280" s="14" t="s">
        <v>76</v>
      </c>
      <c r="AY280" s="215" t="s">
        <v>381</v>
      </c>
    </row>
    <row r="281" spans="1:65" s="15" customFormat="1">
      <c r="B281" s="216"/>
      <c r="C281" s="217"/>
      <c r="D281" s="196" t="s">
        <v>391</v>
      </c>
      <c r="E281" s="218" t="s">
        <v>19</v>
      </c>
      <c r="F281" s="219" t="s">
        <v>394</v>
      </c>
      <c r="G281" s="217"/>
      <c r="H281" s="220">
        <v>142.39699999999999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391</v>
      </c>
      <c r="AU281" s="226" t="s">
        <v>85</v>
      </c>
      <c r="AV281" s="15" t="s">
        <v>389</v>
      </c>
      <c r="AW281" s="15" t="s">
        <v>37</v>
      </c>
      <c r="AX281" s="15" t="s">
        <v>83</v>
      </c>
      <c r="AY281" s="226" t="s">
        <v>381</v>
      </c>
    </row>
    <row r="282" spans="1:65" s="2" customFormat="1" ht="16.5" customHeight="1">
      <c r="A282" s="36"/>
      <c r="B282" s="37"/>
      <c r="C282" s="181" t="s">
        <v>495</v>
      </c>
      <c r="D282" s="181" t="s">
        <v>384</v>
      </c>
      <c r="E282" s="182" t="s">
        <v>1134</v>
      </c>
      <c r="F282" s="183" t="s">
        <v>1135</v>
      </c>
      <c r="G282" s="184" t="s">
        <v>411</v>
      </c>
      <c r="H282" s="185">
        <v>142.39699999999999</v>
      </c>
      <c r="I282" s="186"/>
      <c r="J282" s="187">
        <f>ROUND(I282*H282,2)</f>
        <v>0</v>
      </c>
      <c r="K282" s="183" t="s">
        <v>388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85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389</v>
      </c>
      <c r="BM282" s="192" t="s">
        <v>1136</v>
      </c>
    </row>
    <row r="283" spans="1:65" s="2" customFormat="1" ht="21.75" customHeight="1">
      <c r="A283" s="36"/>
      <c r="B283" s="37"/>
      <c r="C283" s="181" t="s">
        <v>7</v>
      </c>
      <c r="D283" s="181" t="s">
        <v>384</v>
      </c>
      <c r="E283" s="182" t="s">
        <v>1137</v>
      </c>
      <c r="F283" s="183" t="s">
        <v>1138</v>
      </c>
      <c r="G283" s="184" t="s">
        <v>404</v>
      </c>
      <c r="H283" s="185">
        <v>1.4370000000000001</v>
      </c>
      <c r="I283" s="186"/>
      <c r="J283" s="187">
        <f>ROUND(I283*H283,2)</f>
        <v>0</v>
      </c>
      <c r="K283" s="183" t="s">
        <v>388</v>
      </c>
      <c r="L283" s="41"/>
      <c r="M283" s="188" t="s">
        <v>19</v>
      </c>
      <c r="N283" s="189" t="s">
        <v>47</v>
      </c>
      <c r="O283" s="66"/>
      <c r="P283" s="190">
        <f>O283*H283</f>
        <v>0</v>
      </c>
      <c r="Q283" s="190">
        <v>1.0606199999999999</v>
      </c>
      <c r="R283" s="190">
        <f>Q283*H283</f>
        <v>1.5241109399999999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389</v>
      </c>
      <c r="AT283" s="192" t="s">
        <v>384</v>
      </c>
      <c r="AU283" s="192" t="s">
        <v>85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389</v>
      </c>
      <c r="BM283" s="192" t="s">
        <v>1139</v>
      </c>
    </row>
    <row r="284" spans="1:65" s="13" customFormat="1">
      <c r="B284" s="194"/>
      <c r="C284" s="195"/>
      <c r="D284" s="196" t="s">
        <v>391</v>
      </c>
      <c r="E284" s="197" t="s">
        <v>19</v>
      </c>
      <c r="F284" s="198" t="s">
        <v>1140</v>
      </c>
      <c r="G284" s="195"/>
      <c r="H284" s="197" t="s">
        <v>19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391</v>
      </c>
      <c r="AU284" s="204" t="s">
        <v>85</v>
      </c>
      <c r="AV284" s="13" t="s">
        <v>83</v>
      </c>
      <c r="AW284" s="13" t="s">
        <v>37</v>
      </c>
      <c r="AX284" s="13" t="s">
        <v>76</v>
      </c>
      <c r="AY284" s="204" t="s">
        <v>381</v>
      </c>
    </row>
    <row r="285" spans="1:65" s="14" customFormat="1">
      <c r="B285" s="205"/>
      <c r="C285" s="206"/>
      <c r="D285" s="196" t="s">
        <v>391</v>
      </c>
      <c r="E285" s="207" t="s">
        <v>19</v>
      </c>
      <c r="F285" s="208" t="s">
        <v>1141</v>
      </c>
      <c r="G285" s="206"/>
      <c r="H285" s="209">
        <v>1.4370000000000001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85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1:65" s="15" customFormat="1">
      <c r="B286" s="216"/>
      <c r="C286" s="217"/>
      <c r="D286" s="196" t="s">
        <v>391</v>
      </c>
      <c r="E286" s="218" t="s">
        <v>19</v>
      </c>
      <c r="F286" s="219" t="s">
        <v>394</v>
      </c>
      <c r="G286" s="217"/>
      <c r="H286" s="220">
        <v>1.4370000000000001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391</v>
      </c>
      <c r="AU286" s="226" t="s">
        <v>85</v>
      </c>
      <c r="AV286" s="15" t="s">
        <v>389</v>
      </c>
      <c r="AW286" s="15" t="s">
        <v>37</v>
      </c>
      <c r="AX286" s="15" t="s">
        <v>83</v>
      </c>
      <c r="AY286" s="226" t="s">
        <v>381</v>
      </c>
    </row>
    <row r="287" spans="1:65" s="2" customFormat="1" ht="16.5" customHeight="1">
      <c r="A287" s="36"/>
      <c r="B287" s="37"/>
      <c r="C287" s="181" t="s">
        <v>505</v>
      </c>
      <c r="D287" s="181" t="s">
        <v>384</v>
      </c>
      <c r="E287" s="182" t="s">
        <v>1160</v>
      </c>
      <c r="F287" s="183" t="s">
        <v>1161</v>
      </c>
      <c r="G287" s="184" t="s">
        <v>607</v>
      </c>
      <c r="H287" s="185">
        <v>1</v>
      </c>
      <c r="I287" s="186"/>
      <c r="J287" s="187">
        <f>ROUND(I287*H287,2)</f>
        <v>0</v>
      </c>
      <c r="K287" s="183" t="s">
        <v>19</v>
      </c>
      <c r="L287" s="41"/>
      <c r="M287" s="188" t="s">
        <v>19</v>
      </c>
      <c r="N287" s="189" t="s">
        <v>47</v>
      </c>
      <c r="O287" s="66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389</v>
      </c>
      <c r="AT287" s="192" t="s">
        <v>384</v>
      </c>
      <c r="AU287" s="192" t="s">
        <v>85</v>
      </c>
      <c r="AY287" s="19" t="s">
        <v>381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9" t="s">
        <v>83</v>
      </c>
      <c r="BK287" s="193">
        <f>ROUND(I287*H287,2)</f>
        <v>0</v>
      </c>
      <c r="BL287" s="19" t="s">
        <v>389</v>
      </c>
      <c r="BM287" s="192" t="s">
        <v>3614</v>
      </c>
    </row>
    <row r="288" spans="1:65" s="12" customFormat="1" ht="22.9" customHeight="1">
      <c r="B288" s="165"/>
      <c r="C288" s="166"/>
      <c r="D288" s="167" t="s">
        <v>75</v>
      </c>
      <c r="E288" s="179" t="s">
        <v>398</v>
      </c>
      <c r="F288" s="179" t="s">
        <v>3008</v>
      </c>
      <c r="G288" s="166"/>
      <c r="H288" s="166"/>
      <c r="I288" s="169"/>
      <c r="J288" s="180">
        <f>BK288</f>
        <v>0</v>
      </c>
      <c r="K288" s="166"/>
      <c r="L288" s="171"/>
      <c r="M288" s="172"/>
      <c r="N288" s="173"/>
      <c r="O288" s="173"/>
      <c r="P288" s="174">
        <f>SUM(P289:P293)</f>
        <v>0</v>
      </c>
      <c r="Q288" s="173"/>
      <c r="R288" s="174">
        <f>SUM(R289:R293)</f>
        <v>61.486289999999997</v>
      </c>
      <c r="S288" s="173"/>
      <c r="T288" s="175">
        <f>SUM(T289:T293)</f>
        <v>0</v>
      </c>
      <c r="AR288" s="176" t="s">
        <v>83</v>
      </c>
      <c r="AT288" s="177" t="s">
        <v>75</v>
      </c>
      <c r="AU288" s="177" t="s">
        <v>83</v>
      </c>
      <c r="AY288" s="176" t="s">
        <v>381</v>
      </c>
      <c r="BK288" s="178">
        <f>SUM(BK289:BK293)</f>
        <v>0</v>
      </c>
    </row>
    <row r="289" spans="1:65" s="2" customFormat="1" ht="37.9" customHeight="1">
      <c r="A289" s="36"/>
      <c r="B289" s="37"/>
      <c r="C289" s="181" t="s">
        <v>510</v>
      </c>
      <c r="D289" s="181" t="s">
        <v>384</v>
      </c>
      <c r="E289" s="182" t="s">
        <v>3615</v>
      </c>
      <c r="F289" s="183" t="s">
        <v>3616</v>
      </c>
      <c r="G289" s="184" t="s">
        <v>431</v>
      </c>
      <c r="H289" s="185">
        <v>31</v>
      </c>
      <c r="I289" s="186"/>
      <c r="J289" s="187">
        <f>ROUND(I289*H289,2)</f>
        <v>0</v>
      </c>
      <c r="K289" s="183" t="s">
        <v>388</v>
      </c>
      <c r="L289" s="41"/>
      <c r="M289" s="188" t="s">
        <v>19</v>
      </c>
      <c r="N289" s="189" t="s">
        <v>47</v>
      </c>
      <c r="O289" s="66"/>
      <c r="P289" s="190">
        <f>O289*H289</f>
        <v>0</v>
      </c>
      <c r="Q289" s="190">
        <v>0.12859000000000001</v>
      </c>
      <c r="R289" s="190">
        <f>Q289*H289</f>
        <v>3.9862900000000003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389</v>
      </c>
      <c r="AT289" s="192" t="s">
        <v>384</v>
      </c>
      <c r="AU289" s="192" t="s">
        <v>85</v>
      </c>
      <c r="AY289" s="19" t="s">
        <v>381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83</v>
      </c>
      <c r="BK289" s="193">
        <f>ROUND(I289*H289,2)</f>
        <v>0</v>
      </c>
      <c r="BL289" s="19" t="s">
        <v>389</v>
      </c>
      <c r="BM289" s="192" t="s">
        <v>3617</v>
      </c>
    </row>
    <row r="290" spans="1:65" s="13" customFormat="1">
      <c r="B290" s="194"/>
      <c r="C290" s="195"/>
      <c r="D290" s="196" t="s">
        <v>391</v>
      </c>
      <c r="E290" s="197" t="s">
        <v>19</v>
      </c>
      <c r="F290" s="198" t="s">
        <v>3618</v>
      </c>
      <c r="G290" s="195"/>
      <c r="H290" s="197" t="s">
        <v>19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391</v>
      </c>
      <c r="AU290" s="204" t="s">
        <v>85</v>
      </c>
      <c r="AV290" s="13" t="s">
        <v>83</v>
      </c>
      <c r="AW290" s="13" t="s">
        <v>37</v>
      </c>
      <c r="AX290" s="13" t="s">
        <v>76</v>
      </c>
      <c r="AY290" s="204" t="s">
        <v>381</v>
      </c>
    </row>
    <row r="291" spans="1:65" s="14" customFormat="1">
      <c r="B291" s="205"/>
      <c r="C291" s="206"/>
      <c r="D291" s="196" t="s">
        <v>391</v>
      </c>
      <c r="E291" s="207" t="s">
        <v>19</v>
      </c>
      <c r="F291" s="208" t="s">
        <v>3619</v>
      </c>
      <c r="G291" s="206"/>
      <c r="H291" s="209">
        <v>31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391</v>
      </c>
      <c r="AU291" s="215" t="s">
        <v>85</v>
      </c>
      <c r="AV291" s="14" t="s">
        <v>85</v>
      </c>
      <c r="AW291" s="14" t="s">
        <v>37</v>
      </c>
      <c r="AX291" s="14" t="s">
        <v>76</v>
      </c>
      <c r="AY291" s="215" t="s">
        <v>381</v>
      </c>
    </row>
    <row r="292" spans="1:65" s="15" customFormat="1">
      <c r="B292" s="216"/>
      <c r="C292" s="217"/>
      <c r="D292" s="196" t="s">
        <v>391</v>
      </c>
      <c r="E292" s="218" t="s">
        <v>19</v>
      </c>
      <c r="F292" s="219" t="s">
        <v>394</v>
      </c>
      <c r="G292" s="217"/>
      <c r="H292" s="220">
        <v>31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391</v>
      </c>
      <c r="AU292" s="226" t="s">
        <v>85</v>
      </c>
      <c r="AV292" s="15" t="s">
        <v>389</v>
      </c>
      <c r="AW292" s="15" t="s">
        <v>37</v>
      </c>
      <c r="AX292" s="15" t="s">
        <v>83</v>
      </c>
      <c r="AY292" s="226" t="s">
        <v>381</v>
      </c>
    </row>
    <row r="293" spans="1:65" s="2" customFormat="1" ht="24.2" customHeight="1">
      <c r="A293" s="36"/>
      <c r="B293" s="37"/>
      <c r="C293" s="227" t="s">
        <v>516</v>
      </c>
      <c r="D293" s="227" t="s">
        <v>465</v>
      </c>
      <c r="E293" s="228" t="s">
        <v>3620</v>
      </c>
      <c r="F293" s="229" t="s">
        <v>3621</v>
      </c>
      <c r="G293" s="230" t="s">
        <v>387</v>
      </c>
      <c r="H293" s="231">
        <v>23</v>
      </c>
      <c r="I293" s="232"/>
      <c r="J293" s="233">
        <f>ROUND(I293*H293,2)</f>
        <v>0</v>
      </c>
      <c r="K293" s="229" t="s">
        <v>432</v>
      </c>
      <c r="L293" s="234"/>
      <c r="M293" s="235" t="s">
        <v>19</v>
      </c>
      <c r="N293" s="236" t="s">
        <v>47</v>
      </c>
      <c r="O293" s="66"/>
      <c r="P293" s="190">
        <f>O293*H293</f>
        <v>0</v>
      </c>
      <c r="Q293" s="190">
        <v>2.5</v>
      </c>
      <c r="R293" s="190">
        <f>Q293*H293</f>
        <v>57.5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428</v>
      </c>
      <c r="AT293" s="192" t="s">
        <v>465</v>
      </c>
      <c r="AU293" s="192" t="s">
        <v>85</v>
      </c>
      <c r="AY293" s="19" t="s">
        <v>381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83</v>
      </c>
      <c r="BK293" s="193">
        <f>ROUND(I293*H293,2)</f>
        <v>0</v>
      </c>
      <c r="BL293" s="19" t="s">
        <v>389</v>
      </c>
      <c r="BM293" s="192" t="s">
        <v>3622</v>
      </c>
    </row>
    <row r="294" spans="1:65" s="12" customFormat="1" ht="22.9" customHeight="1">
      <c r="B294" s="165"/>
      <c r="C294" s="166"/>
      <c r="D294" s="167" t="s">
        <v>75</v>
      </c>
      <c r="E294" s="179" t="s">
        <v>382</v>
      </c>
      <c r="F294" s="179" t="s">
        <v>383</v>
      </c>
      <c r="G294" s="166"/>
      <c r="H294" s="166"/>
      <c r="I294" s="169"/>
      <c r="J294" s="180">
        <f>BK294</f>
        <v>0</v>
      </c>
      <c r="K294" s="166"/>
      <c r="L294" s="171"/>
      <c r="M294" s="172"/>
      <c r="N294" s="173"/>
      <c r="O294" s="173"/>
      <c r="P294" s="174">
        <f>SUM(P295:P301)</f>
        <v>0</v>
      </c>
      <c r="Q294" s="173"/>
      <c r="R294" s="174">
        <f>SUM(R295:R301)</f>
        <v>297.42479999999995</v>
      </c>
      <c r="S294" s="173"/>
      <c r="T294" s="175">
        <f>SUM(T295:T301)</f>
        <v>0</v>
      </c>
      <c r="AR294" s="176" t="s">
        <v>83</v>
      </c>
      <c r="AT294" s="177" t="s">
        <v>75</v>
      </c>
      <c r="AU294" s="177" t="s">
        <v>83</v>
      </c>
      <c r="AY294" s="176" t="s">
        <v>381</v>
      </c>
      <c r="BK294" s="178">
        <f>SUM(BK295:BK301)</f>
        <v>0</v>
      </c>
    </row>
    <row r="295" spans="1:65" s="2" customFormat="1" ht="33" customHeight="1">
      <c r="A295" s="36"/>
      <c r="B295" s="37"/>
      <c r="C295" s="181" t="s">
        <v>523</v>
      </c>
      <c r="D295" s="181" t="s">
        <v>384</v>
      </c>
      <c r="E295" s="182" t="s">
        <v>3623</v>
      </c>
      <c r="F295" s="183" t="s">
        <v>3624</v>
      </c>
      <c r="G295" s="184" t="s">
        <v>387</v>
      </c>
      <c r="H295" s="185">
        <v>120</v>
      </c>
      <c r="I295" s="186"/>
      <c r="J295" s="187">
        <f>ROUND(I295*H295,2)</f>
        <v>0</v>
      </c>
      <c r="K295" s="183" t="s">
        <v>388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2.45329</v>
      </c>
      <c r="R295" s="190">
        <f>Q295*H295</f>
        <v>294.39479999999998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389</v>
      </c>
      <c r="AT295" s="192" t="s">
        <v>384</v>
      </c>
      <c r="AU295" s="192" t="s">
        <v>85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389</v>
      </c>
      <c r="BM295" s="192" t="s">
        <v>3625</v>
      </c>
    </row>
    <row r="296" spans="1:65" s="2" customFormat="1" ht="19.5">
      <c r="A296" s="36"/>
      <c r="B296" s="37"/>
      <c r="C296" s="38"/>
      <c r="D296" s="196" t="s">
        <v>1198</v>
      </c>
      <c r="E296" s="38"/>
      <c r="F296" s="253" t="s">
        <v>3626</v>
      </c>
      <c r="G296" s="38"/>
      <c r="H296" s="38"/>
      <c r="I296" s="254"/>
      <c r="J296" s="38"/>
      <c r="K296" s="38"/>
      <c r="L296" s="41"/>
      <c r="M296" s="255"/>
      <c r="N296" s="256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1198</v>
      </c>
      <c r="AU296" s="19" t="s">
        <v>85</v>
      </c>
    </row>
    <row r="297" spans="1:65" s="13" customFormat="1">
      <c r="B297" s="194"/>
      <c r="C297" s="195"/>
      <c r="D297" s="196" t="s">
        <v>391</v>
      </c>
      <c r="E297" s="197" t="s">
        <v>19</v>
      </c>
      <c r="F297" s="198" t="s">
        <v>3627</v>
      </c>
      <c r="G297" s="195"/>
      <c r="H297" s="197" t="s">
        <v>19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391</v>
      </c>
      <c r="AU297" s="204" t="s">
        <v>85</v>
      </c>
      <c r="AV297" s="13" t="s">
        <v>83</v>
      </c>
      <c r="AW297" s="13" t="s">
        <v>37</v>
      </c>
      <c r="AX297" s="13" t="s">
        <v>76</v>
      </c>
      <c r="AY297" s="204" t="s">
        <v>381</v>
      </c>
    </row>
    <row r="298" spans="1:65" s="14" customFormat="1">
      <c r="B298" s="205"/>
      <c r="C298" s="206"/>
      <c r="D298" s="196" t="s">
        <v>391</v>
      </c>
      <c r="E298" s="207" t="s">
        <v>19</v>
      </c>
      <c r="F298" s="208" t="s">
        <v>3628</v>
      </c>
      <c r="G298" s="206"/>
      <c r="H298" s="209">
        <v>120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85</v>
      </c>
      <c r="AV298" s="14" t="s">
        <v>85</v>
      </c>
      <c r="AW298" s="14" t="s">
        <v>37</v>
      </c>
      <c r="AX298" s="14" t="s">
        <v>76</v>
      </c>
      <c r="AY298" s="215" t="s">
        <v>381</v>
      </c>
    </row>
    <row r="299" spans="1:65" s="15" customFormat="1">
      <c r="B299" s="216"/>
      <c r="C299" s="217"/>
      <c r="D299" s="196" t="s">
        <v>391</v>
      </c>
      <c r="E299" s="218" t="s">
        <v>19</v>
      </c>
      <c r="F299" s="219" t="s">
        <v>394</v>
      </c>
      <c r="G299" s="217"/>
      <c r="H299" s="220">
        <v>120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391</v>
      </c>
      <c r="AU299" s="226" t="s">
        <v>85</v>
      </c>
      <c r="AV299" s="15" t="s">
        <v>389</v>
      </c>
      <c r="AW299" s="15" t="s">
        <v>37</v>
      </c>
      <c r="AX299" s="15" t="s">
        <v>83</v>
      </c>
      <c r="AY299" s="226" t="s">
        <v>381</v>
      </c>
    </row>
    <row r="300" spans="1:65" s="2" customFormat="1" ht="37.9" customHeight="1">
      <c r="A300" s="36"/>
      <c r="B300" s="37"/>
      <c r="C300" s="181" t="s">
        <v>529</v>
      </c>
      <c r="D300" s="181" t="s">
        <v>384</v>
      </c>
      <c r="E300" s="182" t="s">
        <v>3629</v>
      </c>
      <c r="F300" s="183" t="s">
        <v>3630</v>
      </c>
      <c r="G300" s="184" t="s">
        <v>387</v>
      </c>
      <c r="H300" s="185">
        <v>120</v>
      </c>
      <c r="I300" s="186"/>
      <c r="J300" s="187">
        <f>ROUND(I300*H300,2)</f>
        <v>0</v>
      </c>
      <c r="K300" s="183" t="s">
        <v>388</v>
      </c>
      <c r="L300" s="41"/>
      <c r="M300" s="188" t="s">
        <v>19</v>
      </c>
      <c r="N300" s="189" t="s">
        <v>47</v>
      </c>
      <c r="O300" s="66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389</v>
      </c>
      <c r="AT300" s="192" t="s">
        <v>384</v>
      </c>
      <c r="AU300" s="192" t="s">
        <v>85</v>
      </c>
      <c r="AY300" s="19" t="s">
        <v>381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83</v>
      </c>
      <c r="BK300" s="193">
        <f>ROUND(I300*H300,2)</f>
        <v>0</v>
      </c>
      <c r="BL300" s="19" t="s">
        <v>389</v>
      </c>
      <c r="BM300" s="192" t="s">
        <v>3631</v>
      </c>
    </row>
    <row r="301" spans="1:65" s="2" customFormat="1" ht="37.9" customHeight="1">
      <c r="A301" s="36"/>
      <c r="B301" s="37"/>
      <c r="C301" s="181" t="s">
        <v>534</v>
      </c>
      <c r="D301" s="181" t="s">
        <v>384</v>
      </c>
      <c r="E301" s="182" t="s">
        <v>3632</v>
      </c>
      <c r="F301" s="183" t="s">
        <v>3633</v>
      </c>
      <c r="G301" s="184" t="s">
        <v>387</v>
      </c>
      <c r="H301" s="185">
        <v>120</v>
      </c>
      <c r="I301" s="186"/>
      <c r="J301" s="187">
        <f>ROUND(I301*H301,2)</f>
        <v>0</v>
      </c>
      <c r="K301" s="183" t="s">
        <v>388</v>
      </c>
      <c r="L301" s="41"/>
      <c r="M301" s="188" t="s">
        <v>19</v>
      </c>
      <c r="N301" s="189" t="s">
        <v>47</v>
      </c>
      <c r="O301" s="66"/>
      <c r="P301" s="190">
        <f>O301*H301</f>
        <v>0</v>
      </c>
      <c r="Q301" s="190">
        <v>2.5250000000000002E-2</v>
      </c>
      <c r="R301" s="190">
        <f>Q301*H301</f>
        <v>3.0300000000000002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389</v>
      </c>
      <c r="AT301" s="192" t="s">
        <v>384</v>
      </c>
      <c r="AU301" s="192" t="s">
        <v>85</v>
      </c>
      <c r="AY301" s="19" t="s">
        <v>381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83</v>
      </c>
      <c r="BK301" s="193">
        <f>ROUND(I301*H301,2)</f>
        <v>0</v>
      </c>
      <c r="BL301" s="19" t="s">
        <v>389</v>
      </c>
      <c r="BM301" s="192" t="s">
        <v>3634</v>
      </c>
    </row>
    <row r="302" spans="1:65" s="12" customFormat="1" ht="22.9" customHeight="1">
      <c r="B302" s="165"/>
      <c r="C302" s="166"/>
      <c r="D302" s="167" t="s">
        <v>75</v>
      </c>
      <c r="E302" s="179" t="s">
        <v>1163</v>
      </c>
      <c r="F302" s="179" t="s">
        <v>1164</v>
      </c>
      <c r="G302" s="166"/>
      <c r="H302" s="166"/>
      <c r="I302" s="169"/>
      <c r="J302" s="180">
        <f>BK302</f>
        <v>0</v>
      </c>
      <c r="K302" s="166"/>
      <c r="L302" s="171"/>
      <c r="M302" s="172"/>
      <c r="N302" s="173"/>
      <c r="O302" s="173"/>
      <c r="P302" s="174">
        <f>SUM(P303:P307)</f>
        <v>0</v>
      </c>
      <c r="Q302" s="173"/>
      <c r="R302" s="174">
        <f>SUM(R303:R307)</f>
        <v>0</v>
      </c>
      <c r="S302" s="173"/>
      <c r="T302" s="175">
        <f>SUM(T303:T307)</f>
        <v>0</v>
      </c>
      <c r="AR302" s="176" t="s">
        <v>83</v>
      </c>
      <c r="AT302" s="177" t="s">
        <v>75</v>
      </c>
      <c r="AU302" s="177" t="s">
        <v>83</v>
      </c>
      <c r="AY302" s="176" t="s">
        <v>381</v>
      </c>
      <c r="BK302" s="178">
        <f>SUM(BK303:BK307)</f>
        <v>0</v>
      </c>
    </row>
    <row r="303" spans="1:65" s="2" customFormat="1" ht="37.9" customHeight="1">
      <c r="A303" s="36"/>
      <c r="B303" s="37"/>
      <c r="C303" s="181" t="s">
        <v>540</v>
      </c>
      <c r="D303" s="181" t="s">
        <v>384</v>
      </c>
      <c r="E303" s="182" t="s">
        <v>1165</v>
      </c>
      <c r="F303" s="183" t="s">
        <v>1166</v>
      </c>
      <c r="G303" s="184" t="s">
        <v>404</v>
      </c>
      <c r="H303" s="185">
        <v>7.9660000000000002</v>
      </c>
      <c r="I303" s="186"/>
      <c r="J303" s="187">
        <f>ROUND(I303*H303,2)</f>
        <v>0</v>
      </c>
      <c r="K303" s="183" t="s">
        <v>388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389</v>
      </c>
      <c r="AT303" s="192" t="s">
        <v>384</v>
      </c>
      <c r="AU303" s="192" t="s">
        <v>85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389</v>
      </c>
      <c r="BM303" s="192" t="s">
        <v>1167</v>
      </c>
    </row>
    <row r="304" spans="1:65" s="2" customFormat="1" ht="44.25" customHeight="1">
      <c r="A304" s="36"/>
      <c r="B304" s="37"/>
      <c r="C304" s="181" t="s">
        <v>549</v>
      </c>
      <c r="D304" s="181" t="s">
        <v>384</v>
      </c>
      <c r="E304" s="182" t="s">
        <v>1168</v>
      </c>
      <c r="F304" s="183" t="s">
        <v>1169</v>
      </c>
      <c r="G304" s="184" t="s">
        <v>404</v>
      </c>
      <c r="H304" s="185">
        <v>47.795999999999999</v>
      </c>
      <c r="I304" s="186"/>
      <c r="J304" s="187">
        <f>ROUND(I304*H304,2)</f>
        <v>0</v>
      </c>
      <c r="K304" s="183" t="s">
        <v>388</v>
      </c>
      <c r="L304" s="41"/>
      <c r="M304" s="188" t="s">
        <v>19</v>
      </c>
      <c r="N304" s="189" t="s">
        <v>47</v>
      </c>
      <c r="O304" s="66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389</v>
      </c>
      <c r="AT304" s="192" t="s">
        <v>384</v>
      </c>
      <c r="AU304" s="192" t="s">
        <v>85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389</v>
      </c>
      <c r="BM304" s="192" t="s">
        <v>1170</v>
      </c>
    </row>
    <row r="305" spans="1:65" s="14" customFormat="1">
      <c r="B305" s="205"/>
      <c r="C305" s="206"/>
      <c r="D305" s="196" t="s">
        <v>391</v>
      </c>
      <c r="E305" s="206"/>
      <c r="F305" s="208" t="s">
        <v>2552</v>
      </c>
      <c r="G305" s="206"/>
      <c r="H305" s="209">
        <v>47.795999999999999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391</v>
      </c>
      <c r="AU305" s="215" t="s">
        <v>85</v>
      </c>
      <c r="AV305" s="14" t="s">
        <v>85</v>
      </c>
      <c r="AW305" s="14" t="s">
        <v>4</v>
      </c>
      <c r="AX305" s="14" t="s">
        <v>83</v>
      </c>
      <c r="AY305" s="215" t="s">
        <v>381</v>
      </c>
    </row>
    <row r="306" spans="1:65" s="2" customFormat="1" ht="24.2" customHeight="1">
      <c r="A306" s="36"/>
      <c r="B306" s="37"/>
      <c r="C306" s="181" t="s">
        <v>556</v>
      </c>
      <c r="D306" s="181" t="s">
        <v>384</v>
      </c>
      <c r="E306" s="182" t="s">
        <v>1172</v>
      </c>
      <c r="F306" s="183" t="s">
        <v>1173</v>
      </c>
      <c r="G306" s="184" t="s">
        <v>404</v>
      </c>
      <c r="H306" s="185">
        <v>7.9660000000000002</v>
      </c>
      <c r="I306" s="186"/>
      <c r="J306" s="187">
        <f>ROUND(I306*H306,2)</f>
        <v>0</v>
      </c>
      <c r="K306" s="183" t="s">
        <v>388</v>
      </c>
      <c r="L306" s="41"/>
      <c r="M306" s="188" t="s">
        <v>19</v>
      </c>
      <c r="N306" s="189" t="s">
        <v>47</v>
      </c>
      <c r="O306" s="66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389</v>
      </c>
      <c r="AT306" s="192" t="s">
        <v>384</v>
      </c>
      <c r="AU306" s="192" t="s">
        <v>85</v>
      </c>
      <c r="AY306" s="19" t="s">
        <v>381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9" t="s">
        <v>83</v>
      </c>
      <c r="BK306" s="193">
        <f>ROUND(I306*H306,2)</f>
        <v>0</v>
      </c>
      <c r="BL306" s="19" t="s">
        <v>389</v>
      </c>
      <c r="BM306" s="192" t="s">
        <v>1174</v>
      </c>
    </row>
    <row r="307" spans="1:65" s="2" customFormat="1" ht="44.25" customHeight="1">
      <c r="A307" s="36"/>
      <c r="B307" s="37"/>
      <c r="C307" s="181" t="s">
        <v>561</v>
      </c>
      <c r="D307" s="181" t="s">
        <v>384</v>
      </c>
      <c r="E307" s="182" t="s">
        <v>1175</v>
      </c>
      <c r="F307" s="183" t="s">
        <v>1176</v>
      </c>
      <c r="G307" s="184" t="s">
        <v>404</v>
      </c>
      <c r="H307" s="185">
        <v>7.9660000000000002</v>
      </c>
      <c r="I307" s="186"/>
      <c r="J307" s="187">
        <f>ROUND(I307*H307,2)</f>
        <v>0</v>
      </c>
      <c r="K307" s="183" t="s">
        <v>388</v>
      </c>
      <c r="L307" s="41"/>
      <c r="M307" s="188" t="s">
        <v>19</v>
      </c>
      <c r="N307" s="189" t="s">
        <v>47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389</v>
      </c>
      <c r="AT307" s="192" t="s">
        <v>384</v>
      </c>
      <c r="AU307" s="192" t="s">
        <v>85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389</v>
      </c>
      <c r="BM307" s="192" t="s">
        <v>1177</v>
      </c>
    </row>
    <row r="308" spans="1:65" s="12" customFormat="1" ht="22.9" customHeight="1">
      <c r="B308" s="165"/>
      <c r="C308" s="166"/>
      <c r="D308" s="167" t="s">
        <v>75</v>
      </c>
      <c r="E308" s="179" t="s">
        <v>441</v>
      </c>
      <c r="F308" s="179" t="s">
        <v>442</v>
      </c>
      <c r="G308" s="166"/>
      <c r="H308" s="166"/>
      <c r="I308" s="169"/>
      <c r="J308" s="180">
        <f>BK308</f>
        <v>0</v>
      </c>
      <c r="K308" s="166"/>
      <c r="L308" s="171"/>
      <c r="M308" s="172"/>
      <c r="N308" s="173"/>
      <c r="O308" s="173"/>
      <c r="P308" s="174">
        <f>P309</f>
        <v>0</v>
      </c>
      <c r="Q308" s="173"/>
      <c r="R308" s="174">
        <f>R309</f>
        <v>0</v>
      </c>
      <c r="S308" s="173"/>
      <c r="T308" s="175">
        <f>T309</f>
        <v>0</v>
      </c>
      <c r="AR308" s="176" t="s">
        <v>83</v>
      </c>
      <c r="AT308" s="177" t="s">
        <v>75</v>
      </c>
      <c r="AU308" s="177" t="s">
        <v>83</v>
      </c>
      <c r="AY308" s="176" t="s">
        <v>381</v>
      </c>
      <c r="BK308" s="178">
        <f>BK309</f>
        <v>0</v>
      </c>
    </row>
    <row r="309" spans="1:65" s="2" customFormat="1" ht="76.349999999999994" customHeight="1">
      <c r="A309" s="36"/>
      <c r="B309" s="37"/>
      <c r="C309" s="181" t="s">
        <v>468</v>
      </c>
      <c r="D309" s="181" t="s">
        <v>384</v>
      </c>
      <c r="E309" s="182" t="s">
        <v>1178</v>
      </c>
      <c r="F309" s="183" t="s">
        <v>1179</v>
      </c>
      <c r="G309" s="184" t="s">
        <v>404</v>
      </c>
      <c r="H309" s="185">
        <v>1384.8620000000001</v>
      </c>
      <c r="I309" s="186"/>
      <c r="J309" s="187">
        <f>ROUND(I309*H309,2)</f>
        <v>0</v>
      </c>
      <c r="K309" s="183" t="s">
        <v>388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389</v>
      </c>
      <c r="AT309" s="192" t="s">
        <v>384</v>
      </c>
      <c r="AU309" s="192" t="s">
        <v>85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389</v>
      </c>
      <c r="BM309" s="192" t="s">
        <v>1180</v>
      </c>
    </row>
    <row r="310" spans="1:65" s="12" customFormat="1" ht="25.9" customHeight="1">
      <c r="B310" s="165"/>
      <c r="C310" s="166"/>
      <c r="D310" s="167" t="s">
        <v>75</v>
      </c>
      <c r="E310" s="168" t="s">
        <v>447</v>
      </c>
      <c r="F310" s="168" t="s">
        <v>448</v>
      </c>
      <c r="G310" s="166"/>
      <c r="H310" s="166"/>
      <c r="I310" s="169"/>
      <c r="J310" s="170">
        <f>BK310</f>
        <v>0</v>
      </c>
      <c r="K310" s="166"/>
      <c r="L310" s="171"/>
      <c r="M310" s="172"/>
      <c r="N310" s="173"/>
      <c r="O310" s="173"/>
      <c r="P310" s="174">
        <f>P311</f>
        <v>0</v>
      </c>
      <c r="Q310" s="173"/>
      <c r="R310" s="174">
        <f>R311</f>
        <v>0</v>
      </c>
      <c r="S310" s="173"/>
      <c r="T310" s="175">
        <f>T311</f>
        <v>0</v>
      </c>
      <c r="AR310" s="176" t="s">
        <v>85</v>
      </c>
      <c r="AT310" s="177" t="s">
        <v>75</v>
      </c>
      <c r="AU310" s="177" t="s">
        <v>76</v>
      </c>
      <c r="AY310" s="176" t="s">
        <v>381</v>
      </c>
      <c r="BK310" s="178">
        <f>BK311</f>
        <v>0</v>
      </c>
    </row>
    <row r="311" spans="1:65" s="12" customFormat="1" ht="22.9" customHeight="1">
      <c r="B311" s="165"/>
      <c r="C311" s="166"/>
      <c r="D311" s="167" t="s">
        <v>75</v>
      </c>
      <c r="E311" s="179" t="s">
        <v>694</v>
      </c>
      <c r="F311" s="179" t="s">
        <v>695</v>
      </c>
      <c r="G311" s="166"/>
      <c r="H311" s="166"/>
      <c r="I311" s="169"/>
      <c r="J311" s="180">
        <f>BK311</f>
        <v>0</v>
      </c>
      <c r="K311" s="166"/>
      <c r="L311" s="171"/>
      <c r="M311" s="172"/>
      <c r="N311" s="173"/>
      <c r="O311" s="173"/>
      <c r="P311" s="174">
        <f>P312</f>
        <v>0</v>
      </c>
      <c r="Q311" s="173"/>
      <c r="R311" s="174">
        <f>R312</f>
        <v>0</v>
      </c>
      <c r="S311" s="173"/>
      <c r="T311" s="175">
        <f>T312</f>
        <v>0</v>
      </c>
      <c r="AR311" s="176" t="s">
        <v>85</v>
      </c>
      <c r="AT311" s="177" t="s">
        <v>75</v>
      </c>
      <c r="AU311" s="177" t="s">
        <v>83</v>
      </c>
      <c r="AY311" s="176" t="s">
        <v>381</v>
      </c>
      <c r="BK311" s="178">
        <f>BK312</f>
        <v>0</v>
      </c>
    </row>
    <row r="312" spans="1:65" s="2" customFormat="1" ht="24.2" customHeight="1">
      <c r="A312" s="36"/>
      <c r="B312" s="37"/>
      <c r="C312" s="181" t="s">
        <v>571</v>
      </c>
      <c r="D312" s="181" t="s">
        <v>384</v>
      </c>
      <c r="E312" s="182" t="s">
        <v>3635</v>
      </c>
      <c r="F312" s="183" t="s">
        <v>3636</v>
      </c>
      <c r="G312" s="184" t="s">
        <v>1235</v>
      </c>
      <c r="H312" s="185">
        <v>261</v>
      </c>
      <c r="I312" s="186"/>
      <c r="J312" s="187">
        <f>ROUND(I312*H312,2)</f>
        <v>0</v>
      </c>
      <c r="K312" s="183" t="s">
        <v>432</v>
      </c>
      <c r="L312" s="41"/>
      <c r="M312" s="248" t="s">
        <v>19</v>
      </c>
      <c r="N312" s="249" t="s">
        <v>47</v>
      </c>
      <c r="O312" s="250"/>
      <c r="P312" s="251">
        <f>O312*H312</f>
        <v>0</v>
      </c>
      <c r="Q312" s="251">
        <v>0</v>
      </c>
      <c r="R312" s="251">
        <f>Q312*H312</f>
        <v>0</v>
      </c>
      <c r="S312" s="251">
        <v>0</v>
      </c>
      <c r="T312" s="25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454</v>
      </c>
      <c r="AT312" s="192" t="s">
        <v>384</v>
      </c>
      <c r="AU312" s="192" t="s">
        <v>85</v>
      </c>
      <c r="AY312" s="19" t="s">
        <v>381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83</v>
      </c>
      <c r="BK312" s="193">
        <f>ROUND(I312*H312,2)</f>
        <v>0</v>
      </c>
      <c r="BL312" s="19" t="s">
        <v>454</v>
      </c>
      <c r="BM312" s="192" t="s">
        <v>3637</v>
      </c>
    </row>
    <row r="313" spans="1:65" s="2" customFormat="1" ht="6.95" customHeight="1">
      <c r="A313" s="36"/>
      <c r="B313" s="49"/>
      <c r="C313" s="50"/>
      <c r="D313" s="50"/>
      <c r="E313" s="50"/>
      <c r="F313" s="50"/>
      <c r="G313" s="50"/>
      <c r="H313" s="50"/>
      <c r="I313" s="50"/>
      <c r="J313" s="50"/>
      <c r="K313" s="50"/>
      <c r="L313" s="41"/>
      <c r="M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</row>
  </sheetData>
  <sheetProtection algorithmName="SHA-512" hashValue="upSdIKK7Sm/n0tsGC9xbSoEU9fncwbTnG+wbJKcHtJ5dmX4FEIhb+5USeXUVkbVN48dyGuC5sxm0pQa+qDkONQ==" saltValue="JTBUSCpSXLK6wXfxf5ZGei8xDUy1bNac4UXw+AaomkkFuSFJ0mB8N8OFDUMMuM0HSU03oIvC9Ge3J21k7UKejg==" spinCount="100000" sheet="1" objects="1" scenarios="1" formatColumns="0" formatRows="0" autoFilter="0"/>
  <autoFilter ref="C93:K312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topLeftCell="A70" workbookViewId="0">
      <selection activeCell="F95" sqref="F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3638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105.03 -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3487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9" t="str">
        <f>E11</f>
        <v>D 105.03 -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62.012999999999998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62.012999999999998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62.012999999999998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59.06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62.012999999999998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62.012999999999998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3639</v>
      </c>
      <c r="G93" s="206"/>
      <c r="H93" s="209">
        <v>62.012999999999998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62.012999999999998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bfq2iw74nQj3TfZpYoqnFS8ymZoOdse92sW8MBUiS1nBT5K0did4oQYaE6G4SBF/XBw98l6G2KN16g6vgXgGtw==" saltValue="y65CMEhvPRUQDPMxIhRz3xv7KqKliTF7Zeyx9GbSk5dImpjQKEwXaE+oU6sellpiT0XaAqhUxQnpNYsgHvcPuA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topLeftCell="A82" workbookViewId="0">
      <selection activeCell="F94" sqref="F9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198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3640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ROUND((SUM(BE90:BE102)),  2)</f>
        <v>0</v>
      </c>
      <c r="G35" s="36"/>
      <c r="H35" s="36"/>
      <c r="I35" s="127">
        <v>0.21</v>
      </c>
      <c r="J35" s="126">
        <f>ROUND(((SUM(BE90:BE102))*I35),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ROUND((SUM(BF90:BF102)),  2)</f>
        <v>0</v>
      </c>
      <c r="G36" s="36"/>
      <c r="H36" s="36"/>
      <c r="I36" s="127">
        <v>0.15</v>
      </c>
      <c r="J36" s="126">
        <f>ROUND(((SUM(BF90:BF102))*I36),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ROUND((SUM(BG90:BG102)),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ROUND((SUM(BH90:BH102)),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ROUND((SUM(BI90:BI102)),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105.04 -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J98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J99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J101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3487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105.04 -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P91+P98+P101</f>
        <v>0</v>
      </c>
      <c r="Q90" s="74"/>
      <c r="R90" s="162">
        <f>R91+R98+R101</f>
        <v>0</v>
      </c>
      <c r="S90" s="74"/>
      <c r="T90" s="163">
        <f>T91+T98+T101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BK91+BK98+BK101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SUM(P93:P97)</f>
        <v>0</v>
      </c>
      <c r="Q92" s="173"/>
      <c r="R92" s="174">
        <f>SUM(R93:R97)</f>
        <v>0</v>
      </c>
      <c r="S92" s="173"/>
      <c r="T92" s="175">
        <f>SUM(T93:T97)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SUM(BK93:BK97)</f>
        <v>0</v>
      </c>
    </row>
    <row r="93" spans="1:65" s="2" customFormat="1" ht="49.15" customHeight="1">
      <c r="A93" s="36"/>
      <c r="B93" s="37"/>
      <c r="C93" s="181" t="s">
        <v>83</v>
      </c>
      <c r="D93" s="181" t="s">
        <v>384</v>
      </c>
      <c r="E93" s="182" t="s">
        <v>3641</v>
      </c>
      <c r="F93" s="183" t="s">
        <v>3642</v>
      </c>
      <c r="G93" s="184" t="s">
        <v>411</v>
      </c>
      <c r="H93" s="185">
        <v>885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3643</v>
      </c>
    </row>
    <row r="94" spans="1:65" s="2" customFormat="1" ht="29.25">
      <c r="A94" s="36"/>
      <c r="B94" s="37"/>
      <c r="C94" s="38"/>
      <c r="D94" s="196" t="s">
        <v>1198</v>
      </c>
      <c r="E94" s="38"/>
      <c r="F94" s="253" t="s">
        <v>3644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24.2" customHeight="1">
      <c r="A95" s="36"/>
      <c r="B95" s="37"/>
      <c r="C95" s="181" t="s">
        <v>85</v>
      </c>
      <c r="D95" s="181" t="s">
        <v>384</v>
      </c>
      <c r="E95" s="182" t="s">
        <v>426</v>
      </c>
      <c r="F95" s="183" t="s">
        <v>3645</v>
      </c>
      <c r="G95" s="184" t="s">
        <v>411</v>
      </c>
      <c r="H95" s="185">
        <v>690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3646</v>
      </c>
    </row>
    <row r="96" spans="1:65" s="2" customFormat="1" ht="39">
      <c r="A96" s="36"/>
      <c r="B96" s="37"/>
      <c r="C96" s="38"/>
      <c r="D96" s="196" t="s">
        <v>1198</v>
      </c>
      <c r="E96" s="38"/>
      <c r="F96" s="253" t="s">
        <v>3647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24.2" customHeight="1">
      <c r="A97" s="36"/>
      <c r="B97" s="37"/>
      <c r="C97" s="181" t="s">
        <v>398</v>
      </c>
      <c r="D97" s="181" t="s">
        <v>384</v>
      </c>
      <c r="E97" s="182" t="s">
        <v>437</v>
      </c>
      <c r="F97" s="183" t="s">
        <v>3648</v>
      </c>
      <c r="G97" s="184" t="s">
        <v>411</v>
      </c>
      <c r="H97" s="185">
        <v>40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3649</v>
      </c>
    </row>
    <row r="98" spans="1:65" s="12" customFormat="1" ht="25.9" customHeight="1">
      <c r="B98" s="165"/>
      <c r="C98" s="166"/>
      <c r="D98" s="167" t="s">
        <v>75</v>
      </c>
      <c r="E98" s="168" t="s">
        <v>447</v>
      </c>
      <c r="F98" s="168" t="s">
        <v>448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</f>
        <v>0</v>
      </c>
      <c r="Q98" s="173"/>
      <c r="R98" s="174">
        <f>R99</f>
        <v>0</v>
      </c>
      <c r="S98" s="173"/>
      <c r="T98" s="175">
        <f>T99</f>
        <v>0</v>
      </c>
      <c r="AR98" s="176" t="s">
        <v>85</v>
      </c>
      <c r="AT98" s="177" t="s">
        <v>75</v>
      </c>
      <c r="AU98" s="177" t="s">
        <v>76</v>
      </c>
      <c r="AY98" s="176" t="s">
        <v>381</v>
      </c>
      <c r="BK98" s="178">
        <f>BK99</f>
        <v>0</v>
      </c>
    </row>
    <row r="99" spans="1:65" s="12" customFormat="1" ht="22.9" customHeight="1">
      <c r="B99" s="165"/>
      <c r="C99" s="166"/>
      <c r="D99" s="167" t="s">
        <v>75</v>
      </c>
      <c r="E99" s="179" t="s">
        <v>694</v>
      </c>
      <c r="F99" s="179" t="s">
        <v>695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P100</f>
        <v>0</v>
      </c>
      <c r="Q99" s="173"/>
      <c r="R99" s="174">
        <f>R100</f>
        <v>0</v>
      </c>
      <c r="S99" s="173"/>
      <c r="T99" s="175">
        <f>T100</f>
        <v>0</v>
      </c>
      <c r="AR99" s="176" t="s">
        <v>85</v>
      </c>
      <c r="AT99" s="177" t="s">
        <v>75</v>
      </c>
      <c r="AU99" s="177" t="s">
        <v>83</v>
      </c>
      <c r="AY99" s="176" t="s">
        <v>381</v>
      </c>
      <c r="BK99" s="178">
        <f>BK100</f>
        <v>0</v>
      </c>
    </row>
    <row r="100" spans="1:65" s="2" customFormat="1" ht="37.9" customHeight="1">
      <c r="A100" s="36"/>
      <c r="B100" s="37"/>
      <c r="C100" s="181" t="s">
        <v>389</v>
      </c>
      <c r="D100" s="181" t="s">
        <v>384</v>
      </c>
      <c r="E100" s="182" t="s">
        <v>3650</v>
      </c>
      <c r="F100" s="183" t="s">
        <v>3651</v>
      </c>
      <c r="G100" s="184" t="s">
        <v>607</v>
      </c>
      <c r="H100" s="185">
        <v>2</v>
      </c>
      <c r="I100" s="186"/>
      <c r="J100" s="187">
        <f>ROUND(I100*H100,2)</f>
        <v>0</v>
      </c>
      <c r="K100" s="183" t="s">
        <v>432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454</v>
      </c>
      <c r="AT100" s="192" t="s">
        <v>384</v>
      </c>
      <c r="AU100" s="192" t="s">
        <v>85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454</v>
      </c>
      <c r="BM100" s="192" t="s">
        <v>3652</v>
      </c>
    </row>
    <row r="101" spans="1:65" s="12" customFormat="1" ht="25.9" customHeight="1">
      <c r="B101" s="165"/>
      <c r="C101" s="166"/>
      <c r="D101" s="167" t="s">
        <v>75</v>
      </c>
      <c r="E101" s="168" t="s">
        <v>920</v>
      </c>
      <c r="F101" s="168" t="s">
        <v>921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P102</f>
        <v>0</v>
      </c>
      <c r="Q101" s="173"/>
      <c r="R101" s="174">
        <f>R102</f>
        <v>0</v>
      </c>
      <c r="S101" s="173"/>
      <c r="T101" s="175">
        <f>T102</f>
        <v>0</v>
      </c>
      <c r="AR101" s="176" t="s">
        <v>389</v>
      </c>
      <c r="AT101" s="177" t="s">
        <v>75</v>
      </c>
      <c r="AU101" s="177" t="s">
        <v>76</v>
      </c>
      <c r="AY101" s="176" t="s">
        <v>381</v>
      </c>
      <c r="BK101" s="178">
        <f>BK102</f>
        <v>0</v>
      </c>
    </row>
    <row r="102" spans="1:65" s="2" customFormat="1" ht="21.75" customHeight="1">
      <c r="A102" s="36"/>
      <c r="B102" s="37"/>
      <c r="C102" s="181" t="s">
        <v>408</v>
      </c>
      <c r="D102" s="181" t="s">
        <v>384</v>
      </c>
      <c r="E102" s="182" t="s">
        <v>3653</v>
      </c>
      <c r="F102" s="183" t="s">
        <v>1276</v>
      </c>
      <c r="G102" s="184" t="s">
        <v>1277</v>
      </c>
      <c r="H102" s="185">
        <v>1</v>
      </c>
      <c r="I102" s="186"/>
      <c r="J102" s="187">
        <f>ROUND(I102*H102,2)</f>
        <v>0</v>
      </c>
      <c r="K102" s="183" t="s">
        <v>19</v>
      </c>
      <c r="L102" s="41"/>
      <c r="M102" s="248" t="s">
        <v>19</v>
      </c>
      <c r="N102" s="249" t="s">
        <v>47</v>
      </c>
      <c r="O102" s="250"/>
      <c r="P102" s="251">
        <f>O102*H102</f>
        <v>0</v>
      </c>
      <c r="Q102" s="251">
        <v>0</v>
      </c>
      <c r="R102" s="251">
        <f>Q102*H102</f>
        <v>0</v>
      </c>
      <c r="S102" s="251">
        <v>0</v>
      </c>
      <c r="T102" s="25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3654</v>
      </c>
    </row>
    <row r="103" spans="1:65" s="2" customFormat="1" ht="6.95" customHeight="1">
      <c r="A103" s="36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1"/>
      <c r="M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</sheetData>
  <sheetProtection algorithmName="SHA-512" hashValue="TxsrEW9dvOwa/8KGFDa24VyrCsVdlHSJ0aRU3pkFb8MEbpLBrxL4x4k7ku/MOTX15GDRm7Bx+z46BADg/QBuvg==" saltValue="xgKVnTyiv7nTukPeSkgCOLpa/P7qkMtdKrFXyTBd6LIuye4BifvbqJAhXUI4Y3JgZWJPTQ4bLqbL/16KhujMlQ==" spinCount="100000" sheet="1" objects="1" scenarios="1" formatColumns="0" formatRows="0" autoFilter="0"/>
  <autoFilter ref="C89:K102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topLeftCell="A166" workbookViewId="0">
      <selection activeCell="F178" sqref="F1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200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3655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ROUND((SUM(BE95:BE285)),  2)</f>
        <v>0</v>
      </c>
      <c r="G35" s="36"/>
      <c r="H35" s="36"/>
      <c r="I35" s="127">
        <v>0.21</v>
      </c>
      <c r="J35" s="126">
        <f>ROUND(((SUM(BE95:BE285))*I35),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ROUND((SUM(BF95:BF285)),  2)</f>
        <v>0</v>
      </c>
      <c r="G36" s="36"/>
      <c r="H36" s="36"/>
      <c r="I36" s="127">
        <v>0.15</v>
      </c>
      <c r="J36" s="126">
        <f>ROUND(((SUM(BF95:BF285))*I36),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ROUND((SUM(BG95:BG285)),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ROUND((SUM(BH95:BH285)),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ROUND((SUM(BI95:BI285)),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105.05 - Zdravotní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J148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J151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J157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J166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J184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J187</f>
        <v>0</v>
      </c>
      <c r="K70" s="144"/>
      <c r="L70" s="148"/>
    </row>
    <row r="71" spans="1:31" s="9" customFormat="1" ht="24.95" customHeight="1">
      <c r="B71" s="143"/>
      <c r="C71" s="144"/>
      <c r="D71" s="145" t="s">
        <v>1288</v>
      </c>
      <c r="E71" s="146"/>
      <c r="F71" s="146"/>
      <c r="G71" s="146"/>
      <c r="H71" s="146"/>
      <c r="I71" s="146"/>
      <c r="J71" s="147">
        <f>J199</f>
        <v>0</v>
      </c>
      <c r="K71" s="144"/>
      <c r="L71" s="148"/>
    </row>
    <row r="72" spans="1:31" s="9" customFormat="1" ht="24.95" customHeight="1">
      <c r="B72" s="143"/>
      <c r="C72" s="144"/>
      <c r="D72" s="145" t="s">
        <v>3656</v>
      </c>
      <c r="E72" s="146"/>
      <c r="F72" s="146"/>
      <c r="G72" s="146"/>
      <c r="H72" s="146"/>
      <c r="I72" s="146"/>
      <c r="J72" s="147">
        <f>J237</f>
        <v>0</v>
      </c>
      <c r="K72" s="144"/>
      <c r="L72" s="148"/>
    </row>
    <row r="73" spans="1:31" s="9" customFormat="1" ht="24.95" customHeight="1">
      <c r="B73" s="143"/>
      <c r="C73" s="144"/>
      <c r="D73" s="145" t="s">
        <v>1293</v>
      </c>
      <c r="E73" s="146"/>
      <c r="F73" s="146"/>
      <c r="G73" s="146"/>
      <c r="H73" s="146"/>
      <c r="I73" s="146"/>
      <c r="J73" s="147">
        <f>J281</f>
        <v>0</v>
      </c>
      <c r="K73" s="144"/>
      <c r="L73" s="148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366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6.25" customHeight="1">
      <c r="A83" s="36"/>
      <c r="B83" s="37"/>
      <c r="C83" s="38"/>
      <c r="D83" s="38"/>
      <c r="E83" s="408" t="str">
        <f>E7</f>
        <v>Nová vstupní a vjezdová zóna v západní části výstaviště včetně nového odpadového hospodářství</v>
      </c>
      <c r="F83" s="409"/>
      <c r="G83" s="409"/>
      <c r="H83" s="409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324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08" t="s">
        <v>3487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330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9" t="str">
        <f>E11</f>
        <v>D 105.05 - Zdravotní instalace</v>
      </c>
      <c r="F87" s="407"/>
      <c r="G87" s="407"/>
      <c r="H87" s="40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Brno, Pisárky, Výstaviště, k. ú. Brno – Bohunice</v>
      </c>
      <c r="G89" s="38"/>
      <c r="H89" s="38"/>
      <c r="I89" s="31" t="s">
        <v>23</v>
      </c>
      <c r="J89" s="61" t="str">
        <f>IF(J14="","",J14)</f>
        <v>25. 3. 2021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Veletrhy Brno a.s.</v>
      </c>
      <c r="G91" s="38"/>
      <c r="H91" s="38"/>
      <c r="I91" s="31" t="s">
        <v>33</v>
      </c>
      <c r="J91" s="34" t="str">
        <f>E23</f>
        <v>AiD team a.s.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31</v>
      </c>
      <c r="D92" s="38"/>
      <c r="E92" s="38"/>
      <c r="F92" s="29" t="str">
        <f>IF(E20="","",E20)</f>
        <v>Vyplň údaj</v>
      </c>
      <c r="G92" s="38"/>
      <c r="H92" s="38"/>
      <c r="I92" s="31" t="s">
        <v>38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367</v>
      </c>
      <c r="D94" s="157" t="s">
        <v>61</v>
      </c>
      <c r="E94" s="157" t="s">
        <v>57</v>
      </c>
      <c r="F94" s="157" t="s">
        <v>58</v>
      </c>
      <c r="G94" s="157" t="s">
        <v>368</v>
      </c>
      <c r="H94" s="157" t="s">
        <v>369</v>
      </c>
      <c r="I94" s="157" t="s">
        <v>370</v>
      </c>
      <c r="J94" s="157" t="s">
        <v>347</v>
      </c>
      <c r="K94" s="158" t="s">
        <v>371</v>
      </c>
      <c r="L94" s="159"/>
      <c r="M94" s="70" t="s">
        <v>19</v>
      </c>
      <c r="N94" s="71" t="s">
        <v>46</v>
      </c>
      <c r="O94" s="71" t="s">
        <v>372</v>
      </c>
      <c r="P94" s="71" t="s">
        <v>373</v>
      </c>
      <c r="Q94" s="71" t="s">
        <v>374</v>
      </c>
      <c r="R94" s="71" t="s">
        <v>375</v>
      </c>
      <c r="S94" s="71" t="s">
        <v>376</v>
      </c>
      <c r="T94" s="72" t="s">
        <v>377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6"/>
      <c r="B95" s="37"/>
      <c r="C95" s="77" t="s">
        <v>378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P96+P148+P151+P157+P166+P184+P187+P199+P237+P281</f>
        <v>0</v>
      </c>
      <c r="Q95" s="74"/>
      <c r="R95" s="162">
        <f>R96+R148+R151+R157+R166+R184+R187+R199+R237+R281</f>
        <v>0</v>
      </c>
      <c r="S95" s="74"/>
      <c r="T95" s="163">
        <f>T96+T148+T151+T157+T166+T184+T187+T199+T237+T281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75</v>
      </c>
      <c r="AU95" s="19" t="s">
        <v>348</v>
      </c>
      <c r="BK95" s="164">
        <f>BK96+BK148+BK151+BK157+BK166+BK184+BK187+BK199+BK237+BK281</f>
        <v>0</v>
      </c>
    </row>
    <row r="96" spans="1:63" s="12" customFormat="1" ht="25.9" customHeight="1">
      <c r="B96" s="165"/>
      <c r="C96" s="166"/>
      <c r="D96" s="167" t="s">
        <v>75</v>
      </c>
      <c r="E96" s="168" t="s">
        <v>83</v>
      </c>
      <c r="F96" s="168" t="s">
        <v>997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SUM(P97:P147)</f>
        <v>0</v>
      </c>
      <c r="Q96" s="173"/>
      <c r="R96" s="174">
        <f>SUM(R97:R147)</f>
        <v>0</v>
      </c>
      <c r="S96" s="173"/>
      <c r="T96" s="175">
        <f>SUM(T97:T147)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SUM(BK97:BK147)</f>
        <v>0</v>
      </c>
    </row>
    <row r="97" spans="1:65" s="2" customFormat="1" ht="24.2" customHeight="1">
      <c r="A97" s="36"/>
      <c r="B97" s="37"/>
      <c r="C97" s="181" t="s">
        <v>83</v>
      </c>
      <c r="D97" s="181" t="s">
        <v>384</v>
      </c>
      <c r="E97" s="182" t="s">
        <v>3219</v>
      </c>
      <c r="F97" s="183" t="s">
        <v>3220</v>
      </c>
      <c r="G97" s="184" t="s">
        <v>1766</v>
      </c>
      <c r="H97" s="185">
        <v>168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3657</v>
      </c>
    </row>
    <row r="98" spans="1:65" s="2" customFormat="1" ht="39">
      <c r="A98" s="36"/>
      <c r="B98" s="37"/>
      <c r="C98" s="38"/>
      <c r="D98" s="196" t="s">
        <v>1198</v>
      </c>
      <c r="E98" s="38"/>
      <c r="F98" s="253" t="s">
        <v>3222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2" customFormat="1" ht="37.9" customHeight="1">
      <c r="A99" s="36"/>
      <c r="B99" s="37"/>
      <c r="C99" s="181" t="s">
        <v>85</v>
      </c>
      <c r="D99" s="181" t="s">
        <v>384</v>
      </c>
      <c r="E99" s="182" t="s">
        <v>3223</v>
      </c>
      <c r="F99" s="183" t="s">
        <v>3224</v>
      </c>
      <c r="G99" s="184" t="s">
        <v>3225</v>
      </c>
      <c r="H99" s="185">
        <v>7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3658</v>
      </c>
    </row>
    <row r="100" spans="1:65" s="2" customFormat="1" ht="48.75">
      <c r="A100" s="36"/>
      <c r="B100" s="37"/>
      <c r="C100" s="38"/>
      <c r="D100" s="196" t="s">
        <v>1198</v>
      </c>
      <c r="E100" s="38"/>
      <c r="F100" s="253" t="s">
        <v>3226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83</v>
      </c>
    </row>
    <row r="101" spans="1:65" s="2" customFormat="1" ht="24.2" customHeight="1">
      <c r="A101" s="36"/>
      <c r="B101" s="37"/>
      <c r="C101" s="181" t="s">
        <v>398</v>
      </c>
      <c r="D101" s="181" t="s">
        <v>384</v>
      </c>
      <c r="E101" s="182" t="s">
        <v>1295</v>
      </c>
      <c r="F101" s="183" t="s">
        <v>1296</v>
      </c>
      <c r="G101" s="184" t="s">
        <v>387</v>
      </c>
      <c r="H101" s="185">
        <v>93.44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85</v>
      </c>
    </row>
    <row r="102" spans="1:65" s="2" customFormat="1" ht="58.5">
      <c r="A102" s="36"/>
      <c r="B102" s="37"/>
      <c r="C102" s="38"/>
      <c r="D102" s="196" t="s">
        <v>1198</v>
      </c>
      <c r="E102" s="38"/>
      <c r="F102" s="253" t="s">
        <v>1298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2" customFormat="1" ht="24.2" customHeight="1">
      <c r="A103" s="36"/>
      <c r="B103" s="37"/>
      <c r="C103" s="181" t="s">
        <v>389</v>
      </c>
      <c r="D103" s="181" t="s">
        <v>384</v>
      </c>
      <c r="E103" s="182" t="s">
        <v>1299</v>
      </c>
      <c r="F103" s="183" t="s">
        <v>1300</v>
      </c>
      <c r="G103" s="184" t="s">
        <v>387</v>
      </c>
      <c r="H103" s="185">
        <v>46.72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389</v>
      </c>
    </row>
    <row r="104" spans="1:65" s="2" customFormat="1" ht="58.5">
      <c r="A104" s="36"/>
      <c r="B104" s="37"/>
      <c r="C104" s="38"/>
      <c r="D104" s="196" t="s">
        <v>1198</v>
      </c>
      <c r="E104" s="38"/>
      <c r="F104" s="253" t="s">
        <v>1298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24.2" customHeight="1">
      <c r="A105" s="36"/>
      <c r="B105" s="37"/>
      <c r="C105" s="181" t="s">
        <v>408</v>
      </c>
      <c r="D105" s="181" t="s">
        <v>384</v>
      </c>
      <c r="E105" s="182" t="s">
        <v>1301</v>
      </c>
      <c r="F105" s="183" t="s">
        <v>1302</v>
      </c>
      <c r="G105" s="184" t="s">
        <v>387</v>
      </c>
      <c r="H105" s="185">
        <v>46.44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382</v>
      </c>
    </row>
    <row r="106" spans="1:65" s="2" customFormat="1" ht="58.5">
      <c r="A106" s="36"/>
      <c r="B106" s="37"/>
      <c r="C106" s="38"/>
      <c r="D106" s="196" t="s">
        <v>1198</v>
      </c>
      <c r="E106" s="38"/>
      <c r="F106" s="253" t="s">
        <v>1303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3659</v>
      </c>
      <c r="G107" s="206"/>
      <c r="H107" s="209">
        <v>35.520000000000003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83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3660</v>
      </c>
      <c r="G108" s="206"/>
      <c r="H108" s="209">
        <v>10.92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83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5" customFormat="1">
      <c r="B109" s="216"/>
      <c r="C109" s="217"/>
      <c r="D109" s="196" t="s">
        <v>391</v>
      </c>
      <c r="E109" s="218" t="s">
        <v>19</v>
      </c>
      <c r="F109" s="219" t="s">
        <v>394</v>
      </c>
      <c r="G109" s="217"/>
      <c r="H109" s="220">
        <v>46.44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391</v>
      </c>
      <c r="AU109" s="226" t="s">
        <v>83</v>
      </c>
      <c r="AV109" s="15" t="s">
        <v>389</v>
      </c>
      <c r="AW109" s="15" t="s">
        <v>37</v>
      </c>
      <c r="AX109" s="15" t="s">
        <v>83</v>
      </c>
      <c r="AY109" s="226" t="s">
        <v>381</v>
      </c>
    </row>
    <row r="110" spans="1:65" s="2" customFormat="1" ht="24.2" customHeight="1">
      <c r="A110" s="36"/>
      <c r="B110" s="37"/>
      <c r="C110" s="181" t="s">
        <v>382</v>
      </c>
      <c r="D110" s="181" t="s">
        <v>384</v>
      </c>
      <c r="E110" s="182" t="s">
        <v>1307</v>
      </c>
      <c r="F110" s="183" t="s">
        <v>1308</v>
      </c>
      <c r="G110" s="184" t="s">
        <v>387</v>
      </c>
      <c r="H110" s="185">
        <v>23.22</v>
      </c>
      <c r="I110" s="186"/>
      <c r="J110" s="187">
        <f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428</v>
      </c>
    </row>
    <row r="111" spans="1:65" s="2" customFormat="1" ht="58.5">
      <c r="A111" s="36"/>
      <c r="B111" s="37"/>
      <c r="C111" s="38"/>
      <c r="D111" s="196" t="s">
        <v>1198</v>
      </c>
      <c r="E111" s="38"/>
      <c r="F111" s="253" t="s">
        <v>1303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2" customFormat="1" ht="16.5" customHeight="1">
      <c r="A112" s="36"/>
      <c r="B112" s="37"/>
      <c r="C112" s="181" t="s">
        <v>419</v>
      </c>
      <c r="D112" s="181" t="s">
        <v>384</v>
      </c>
      <c r="E112" s="182" t="s">
        <v>1309</v>
      </c>
      <c r="F112" s="183" t="s">
        <v>1310</v>
      </c>
      <c r="G112" s="184" t="s">
        <v>387</v>
      </c>
      <c r="H112" s="185">
        <v>4.05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437</v>
      </c>
    </row>
    <row r="113" spans="1:65" s="2" customFormat="1" ht="58.5">
      <c r="A113" s="36"/>
      <c r="B113" s="37"/>
      <c r="C113" s="38"/>
      <c r="D113" s="196" t="s">
        <v>1198</v>
      </c>
      <c r="E113" s="38"/>
      <c r="F113" s="253" t="s">
        <v>1311</v>
      </c>
      <c r="G113" s="38"/>
      <c r="H113" s="38"/>
      <c r="I113" s="254"/>
      <c r="J113" s="38"/>
      <c r="K113" s="38"/>
      <c r="L113" s="41"/>
      <c r="M113" s="255"/>
      <c r="N113" s="256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1198</v>
      </c>
      <c r="AU113" s="19" t="s">
        <v>83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3661</v>
      </c>
      <c r="G114" s="206"/>
      <c r="H114" s="209">
        <v>4.05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83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5" customFormat="1">
      <c r="B115" s="216"/>
      <c r="C115" s="217"/>
      <c r="D115" s="196" t="s">
        <v>391</v>
      </c>
      <c r="E115" s="218" t="s">
        <v>19</v>
      </c>
      <c r="F115" s="219" t="s">
        <v>394</v>
      </c>
      <c r="G115" s="217"/>
      <c r="H115" s="220">
        <v>4.05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391</v>
      </c>
      <c r="AU115" s="226" t="s">
        <v>83</v>
      </c>
      <c r="AV115" s="15" t="s">
        <v>389</v>
      </c>
      <c r="AW115" s="15" t="s">
        <v>37</v>
      </c>
      <c r="AX115" s="15" t="s">
        <v>83</v>
      </c>
      <c r="AY115" s="226" t="s">
        <v>381</v>
      </c>
    </row>
    <row r="116" spans="1:65" s="2" customFormat="1" ht="24.2" customHeight="1">
      <c r="A116" s="36"/>
      <c r="B116" s="37"/>
      <c r="C116" s="181" t="s">
        <v>428</v>
      </c>
      <c r="D116" s="181" t="s">
        <v>384</v>
      </c>
      <c r="E116" s="182" t="s">
        <v>1315</v>
      </c>
      <c r="F116" s="183" t="s">
        <v>1316</v>
      </c>
      <c r="G116" s="184" t="s">
        <v>411</v>
      </c>
      <c r="H116" s="185">
        <v>116.1</v>
      </c>
      <c r="I116" s="186"/>
      <c r="J116" s="187">
        <f>ROUND(I116*H116,2)</f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451</v>
      </c>
    </row>
    <row r="117" spans="1:65" s="2" customFormat="1" ht="19.5">
      <c r="A117" s="36"/>
      <c r="B117" s="37"/>
      <c r="C117" s="38"/>
      <c r="D117" s="196" t="s">
        <v>1198</v>
      </c>
      <c r="E117" s="38"/>
      <c r="F117" s="253" t="s">
        <v>1317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1198</v>
      </c>
      <c r="AU117" s="19" t="s">
        <v>83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3662</v>
      </c>
      <c r="G118" s="206"/>
      <c r="H118" s="209">
        <v>88.8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3663</v>
      </c>
      <c r="G119" s="206"/>
      <c r="H119" s="209">
        <v>27.3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83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116.1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83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426</v>
      </c>
      <c r="D121" s="181" t="s">
        <v>384</v>
      </c>
      <c r="E121" s="182" t="s">
        <v>1320</v>
      </c>
      <c r="F121" s="183" t="s">
        <v>1321</v>
      </c>
      <c r="G121" s="184" t="s">
        <v>411</v>
      </c>
      <c r="H121" s="185">
        <v>116.1</v>
      </c>
      <c r="I121" s="186"/>
      <c r="J121" s="187">
        <f>ROUND(I121*H121,2)</f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464</v>
      </c>
    </row>
    <row r="122" spans="1:65" s="2" customFormat="1" ht="29.25">
      <c r="A122" s="36"/>
      <c r="B122" s="37"/>
      <c r="C122" s="38"/>
      <c r="D122" s="196" t="s">
        <v>1198</v>
      </c>
      <c r="E122" s="38"/>
      <c r="F122" s="253" t="s">
        <v>1322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83</v>
      </c>
    </row>
    <row r="123" spans="1:65" s="2" customFormat="1" ht="24.2" customHeight="1">
      <c r="A123" s="36"/>
      <c r="B123" s="37"/>
      <c r="C123" s="181" t="s">
        <v>437</v>
      </c>
      <c r="D123" s="181" t="s">
        <v>384</v>
      </c>
      <c r="E123" s="182" t="s">
        <v>1323</v>
      </c>
      <c r="F123" s="183" t="s">
        <v>1324</v>
      </c>
      <c r="G123" s="184" t="s">
        <v>387</v>
      </c>
      <c r="H123" s="185">
        <v>46.44</v>
      </c>
      <c r="I123" s="186"/>
      <c r="J123" s="187">
        <f>ROUND(I123*H123,2)</f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454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1325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3659</v>
      </c>
      <c r="G125" s="206"/>
      <c r="H125" s="209">
        <v>35.520000000000003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3660</v>
      </c>
      <c r="G126" s="206"/>
      <c r="H126" s="209">
        <v>10.92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83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46.44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83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24.2" customHeight="1">
      <c r="A128" s="36"/>
      <c r="B128" s="37"/>
      <c r="C128" s="181" t="s">
        <v>443</v>
      </c>
      <c r="D128" s="181" t="s">
        <v>384</v>
      </c>
      <c r="E128" s="182" t="s">
        <v>1329</v>
      </c>
      <c r="F128" s="183" t="s">
        <v>1330</v>
      </c>
      <c r="G128" s="184" t="s">
        <v>387</v>
      </c>
      <c r="H128" s="185">
        <v>97.49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486</v>
      </c>
    </row>
    <row r="129" spans="1:65" s="2" customFormat="1" ht="29.25">
      <c r="A129" s="36"/>
      <c r="B129" s="37"/>
      <c r="C129" s="38"/>
      <c r="D129" s="196" t="s">
        <v>1198</v>
      </c>
      <c r="E129" s="38"/>
      <c r="F129" s="253" t="s">
        <v>1328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2" customFormat="1" ht="16.5" customHeight="1">
      <c r="A130" s="36"/>
      <c r="B130" s="37"/>
      <c r="C130" s="181" t="s">
        <v>451</v>
      </c>
      <c r="D130" s="181" t="s">
        <v>384</v>
      </c>
      <c r="E130" s="182" t="s">
        <v>1331</v>
      </c>
      <c r="F130" s="183" t="s">
        <v>1332</v>
      </c>
      <c r="G130" s="184" t="s">
        <v>387</v>
      </c>
      <c r="H130" s="185">
        <v>2.0249999999999999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495</v>
      </c>
    </row>
    <row r="131" spans="1:65" s="2" customFormat="1" ht="29.25">
      <c r="A131" s="36"/>
      <c r="B131" s="37"/>
      <c r="C131" s="38"/>
      <c r="D131" s="196" t="s">
        <v>1198</v>
      </c>
      <c r="E131" s="38"/>
      <c r="F131" s="253" t="s">
        <v>1333</v>
      </c>
      <c r="G131" s="38"/>
      <c r="H131" s="38"/>
      <c r="I131" s="254"/>
      <c r="J131" s="38"/>
      <c r="K131" s="38"/>
      <c r="L131" s="41"/>
      <c r="M131" s="255"/>
      <c r="N131" s="25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1198</v>
      </c>
      <c r="AU131" s="19" t="s">
        <v>83</v>
      </c>
    </row>
    <row r="132" spans="1:65" s="2" customFormat="1" ht="24.2" customHeight="1">
      <c r="A132" s="36"/>
      <c r="B132" s="37"/>
      <c r="C132" s="181" t="s">
        <v>457</v>
      </c>
      <c r="D132" s="181" t="s">
        <v>384</v>
      </c>
      <c r="E132" s="182" t="s">
        <v>1334</v>
      </c>
      <c r="F132" s="183" t="s">
        <v>1335</v>
      </c>
      <c r="G132" s="184" t="s">
        <v>387</v>
      </c>
      <c r="H132" s="185">
        <v>77.543999999999997</v>
      </c>
      <c r="I132" s="186"/>
      <c r="J132" s="187">
        <f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505</v>
      </c>
    </row>
    <row r="133" spans="1:65" s="2" customFormat="1" ht="29.25">
      <c r="A133" s="36"/>
      <c r="B133" s="37"/>
      <c r="C133" s="38"/>
      <c r="D133" s="196" t="s">
        <v>1198</v>
      </c>
      <c r="E133" s="38"/>
      <c r="F133" s="253" t="s">
        <v>1333</v>
      </c>
      <c r="G133" s="38"/>
      <c r="H133" s="38"/>
      <c r="I133" s="254"/>
      <c r="J133" s="38"/>
      <c r="K133" s="38"/>
      <c r="L133" s="41"/>
      <c r="M133" s="255"/>
      <c r="N133" s="256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1198</v>
      </c>
      <c r="AU133" s="19" t="s">
        <v>83</v>
      </c>
    </row>
    <row r="134" spans="1:65" s="2" customFormat="1" ht="37.9" customHeight="1">
      <c r="A134" s="36"/>
      <c r="B134" s="37"/>
      <c r="C134" s="181" t="s">
        <v>464</v>
      </c>
      <c r="D134" s="181" t="s">
        <v>384</v>
      </c>
      <c r="E134" s="182" t="s">
        <v>1336</v>
      </c>
      <c r="F134" s="183" t="s">
        <v>1337</v>
      </c>
      <c r="G134" s="184" t="s">
        <v>387</v>
      </c>
      <c r="H134" s="185">
        <v>775.44</v>
      </c>
      <c r="I134" s="186"/>
      <c r="J134" s="187">
        <f>ROUND(I134*H134,2)</f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516</v>
      </c>
    </row>
    <row r="135" spans="1:65" s="2" customFormat="1" ht="29.25">
      <c r="A135" s="36"/>
      <c r="B135" s="37"/>
      <c r="C135" s="38"/>
      <c r="D135" s="196" t="s">
        <v>1198</v>
      </c>
      <c r="E135" s="38"/>
      <c r="F135" s="253" t="s">
        <v>1333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3664</v>
      </c>
      <c r="G136" s="206"/>
      <c r="H136" s="209">
        <v>775.44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775.44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2" customFormat="1" ht="33" customHeight="1">
      <c r="A138" s="36"/>
      <c r="B138" s="37"/>
      <c r="C138" s="181" t="s">
        <v>8</v>
      </c>
      <c r="D138" s="181" t="s">
        <v>384</v>
      </c>
      <c r="E138" s="182" t="s">
        <v>1339</v>
      </c>
      <c r="F138" s="183" t="s">
        <v>1340</v>
      </c>
      <c r="G138" s="184" t="s">
        <v>387</v>
      </c>
      <c r="H138" s="185">
        <v>77.543999999999997</v>
      </c>
      <c r="I138" s="186"/>
      <c r="J138" s="187">
        <f>ROUND(I138*H138,2)</f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389</v>
      </c>
      <c r="BM138" s="192" t="s">
        <v>529</v>
      </c>
    </row>
    <row r="139" spans="1:65" s="2" customFormat="1" ht="33" customHeight="1">
      <c r="A139" s="36"/>
      <c r="B139" s="37"/>
      <c r="C139" s="181" t="s">
        <v>454</v>
      </c>
      <c r="D139" s="181" t="s">
        <v>384</v>
      </c>
      <c r="E139" s="182" t="s">
        <v>1341</v>
      </c>
      <c r="F139" s="183" t="s">
        <v>1342</v>
      </c>
      <c r="G139" s="184" t="s">
        <v>387</v>
      </c>
      <c r="H139" s="185">
        <v>77.543999999999997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540</v>
      </c>
    </row>
    <row r="140" spans="1:65" s="2" customFormat="1" ht="24.2" customHeight="1">
      <c r="A140" s="36"/>
      <c r="B140" s="37"/>
      <c r="C140" s="181" t="s">
        <v>481</v>
      </c>
      <c r="D140" s="181" t="s">
        <v>384</v>
      </c>
      <c r="E140" s="182" t="s">
        <v>1343</v>
      </c>
      <c r="F140" s="183" t="s">
        <v>1344</v>
      </c>
      <c r="G140" s="184" t="s">
        <v>387</v>
      </c>
      <c r="H140" s="185">
        <v>66.385999999999996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556</v>
      </c>
    </row>
    <row r="141" spans="1:65" s="2" customFormat="1" ht="39">
      <c r="A141" s="36"/>
      <c r="B141" s="37"/>
      <c r="C141" s="38"/>
      <c r="D141" s="196" t="s">
        <v>1198</v>
      </c>
      <c r="E141" s="38"/>
      <c r="F141" s="253" t="s">
        <v>1345</v>
      </c>
      <c r="G141" s="38"/>
      <c r="H141" s="38"/>
      <c r="I141" s="254"/>
      <c r="J141" s="38"/>
      <c r="K141" s="38"/>
      <c r="L141" s="41"/>
      <c r="M141" s="255"/>
      <c r="N141" s="25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1198</v>
      </c>
      <c r="AU141" s="19" t="s">
        <v>83</v>
      </c>
    </row>
    <row r="142" spans="1:65" s="2" customFormat="1" ht="24.2" customHeight="1">
      <c r="A142" s="36"/>
      <c r="B142" s="37"/>
      <c r="C142" s="181" t="s">
        <v>486</v>
      </c>
      <c r="D142" s="181" t="s">
        <v>384</v>
      </c>
      <c r="E142" s="182" t="s">
        <v>1346</v>
      </c>
      <c r="F142" s="183" t="s">
        <v>1347</v>
      </c>
      <c r="G142" s="184" t="s">
        <v>387</v>
      </c>
      <c r="H142" s="185">
        <v>34.200000000000003</v>
      </c>
      <c r="I142" s="186"/>
      <c r="J142" s="187">
        <f>ROUND(I142*H142,2)</f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468</v>
      </c>
    </row>
    <row r="143" spans="1:65" s="2" customFormat="1" ht="39">
      <c r="A143" s="36"/>
      <c r="B143" s="37"/>
      <c r="C143" s="38"/>
      <c r="D143" s="196" t="s">
        <v>1198</v>
      </c>
      <c r="E143" s="38"/>
      <c r="F143" s="253" t="s">
        <v>1348</v>
      </c>
      <c r="G143" s="38"/>
      <c r="H143" s="38"/>
      <c r="I143" s="254"/>
      <c r="J143" s="38"/>
      <c r="K143" s="38"/>
      <c r="L143" s="41"/>
      <c r="M143" s="255"/>
      <c r="N143" s="256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1198</v>
      </c>
      <c r="AU143" s="19" t="s">
        <v>83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3665</v>
      </c>
      <c r="G144" s="206"/>
      <c r="H144" s="209">
        <v>26.64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83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3666</v>
      </c>
      <c r="G145" s="206"/>
      <c r="H145" s="209">
        <v>7.56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5" customFormat="1">
      <c r="B146" s="216"/>
      <c r="C146" s="217"/>
      <c r="D146" s="196" t="s">
        <v>391</v>
      </c>
      <c r="E146" s="218" t="s">
        <v>19</v>
      </c>
      <c r="F146" s="219" t="s">
        <v>394</v>
      </c>
      <c r="G146" s="217"/>
      <c r="H146" s="220">
        <v>34.200000000000003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391</v>
      </c>
      <c r="AU146" s="226" t="s">
        <v>83</v>
      </c>
      <c r="AV146" s="15" t="s">
        <v>389</v>
      </c>
      <c r="AW146" s="15" t="s">
        <v>37</v>
      </c>
      <c r="AX146" s="15" t="s">
        <v>83</v>
      </c>
      <c r="AY146" s="226" t="s">
        <v>381</v>
      </c>
    </row>
    <row r="147" spans="1:65" s="2" customFormat="1" ht="16.5" customHeight="1">
      <c r="A147" s="36"/>
      <c r="B147" s="37"/>
      <c r="C147" s="181" t="s">
        <v>490</v>
      </c>
      <c r="D147" s="181" t="s">
        <v>384</v>
      </c>
      <c r="E147" s="182" t="s">
        <v>1352</v>
      </c>
      <c r="F147" s="183" t="s">
        <v>1353</v>
      </c>
      <c r="G147" s="184" t="s">
        <v>387</v>
      </c>
      <c r="H147" s="185">
        <v>77.543999999999997</v>
      </c>
      <c r="I147" s="186"/>
      <c r="J147" s="187">
        <f>ROUND(I147*H147,2)</f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577</v>
      </c>
    </row>
    <row r="148" spans="1:65" s="12" customFormat="1" ht="25.9" customHeight="1">
      <c r="B148" s="165"/>
      <c r="C148" s="166"/>
      <c r="D148" s="167" t="s">
        <v>75</v>
      </c>
      <c r="E148" s="168" t="s">
        <v>85</v>
      </c>
      <c r="F148" s="168" t="s">
        <v>1354</v>
      </c>
      <c r="G148" s="166"/>
      <c r="H148" s="166"/>
      <c r="I148" s="169"/>
      <c r="J148" s="170">
        <f>BK148</f>
        <v>0</v>
      </c>
      <c r="K148" s="166"/>
      <c r="L148" s="171"/>
      <c r="M148" s="172"/>
      <c r="N148" s="173"/>
      <c r="O148" s="173"/>
      <c r="P148" s="174">
        <f>SUM(P149:P150)</f>
        <v>0</v>
      </c>
      <c r="Q148" s="173"/>
      <c r="R148" s="174">
        <f>SUM(R149:R150)</f>
        <v>0</v>
      </c>
      <c r="S148" s="173"/>
      <c r="T148" s="175">
        <f>SUM(T149:T150)</f>
        <v>0</v>
      </c>
      <c r="AR148" s="176" t="s">
        <v>83</v>
      </c>
      <c r="AT148" s="177" t="s">
        <v>75</v>
      </c>
      <c r="AU148" s="177" t="s">
        <v>76</v>
      </c>
      <c r="AY148" s="176" t="s">
        <v>381</v>
      </c>
      <c r="BK148" s="178">
        <f>SUM(BK149:BK150)</f>
        <v>0</v>
      </c>
    </row>
    <row r="149" spans="1:65" s="2" customFormat="1" ht="24.2" customHeight="1">
      <c r="A149" s="36"/>
      <c r="B149" s="37"/>
      <c r="C149" s="181" t="s">
        <v>495</v>
      </c>
      <c r="D149" s="181" t="s">
        <v>384</v>
      </c>
      <c r="E149" s="182" t="s">
        <v>1355</v>
      </c>
      <c r="F149" s="183" t="s">
        <v>1356</v>
      </c>
      <c r="G149" s="184" t="s">
        <v>387</v>
      </c>
      <c r="H149" s="185">
        <v>2.4380000000000002</v>
      </c>
      <c r="I149" s="186"/>
      <c r="J149" s="187">
        <f>ROUND(I149*H149,2)</f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389</v>
      </c>
      <c r="BM149" s="192" t="s">
        <v>587</v>
      </c>
    </row>
    <row r="150" spans="1:65" s="2" customFormat="1" ht="19.5">
      <c r="A150" s="36"/>
      <c r="B150" s="37"/>
      <c r="C150" s="38"/>
      <c r="D150" s="196" t="s">
        <v>1198</v>
      </c>
      <c r="E150" s="38"/>
      <c r="F150" s="253" t="s">
        <v>1357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83</v>
      </c>
    </row>
    <row r="151" spans="1:65" s="12" customFormat="1" ht="25.9" customHeight="1">
      <c r="B151" s="165"/>
      <c r="C151" s="166"/>
      <c r="D151" s="167" t="s">
        <v>75</v>
      </c>
      <c r="E151" s="168" t="s">
        <v>625</v>
      </c>
      <c r="F151" s="168" t="s">
        <v>1358</v>
      </c>
      <c r="G151" s="166"/>
      <c r="H151" s="166"/>
      <c r="I151" s="169"/>
      <c r="J151" s="170">
        <f>BK151</f>
        <v>0</v>
      </c>
      <c r="K151" s="166"/>
      <c r="L151" s="171"/>
      <c r="M151" s="172"/>
      <c r="N151" s="173"/>
      <c r="O151" s="173"/>
      <c r="P151" s="174">
        <f>SUM(P152:P156)</f>
        <v>0</v>
      </c>
      <c r="Q151" s="173"/>
      <c r="R151" s="174">
        <f>SUM(R152:R156)</f>
        <v>0</v>
      </c>
      <c r="S151" s="173"/>
      <c r="T151" s="175">
        <f>SUM(T152:T156)</f>
        <v>0</v>
      </c>
      <c r="AR151" s="176" t="s">
        <v>83</v>
      </c>
      <c r="AT151" s="177" t="s">
        <v>75</v>
      </c>
      <c r="AU151" s="177" t="s">
        <v>76</v>
      </c>
      <c r="AY151" s="176" t="s">
        <v>381</v>
      </c>
      <c r="BK151" s="178">
        <f>SUM(BK152:BK156)</f>
        <v>0</v>
      </c>
    </row>
    <row r="152" spans="1:65" s="2" customFormat="1" ht="24.2" customHeight="1">
      <c r="A152" s="36"/>
      <c r="B152" s="37"/>
      <c r="C152" s="181" t="s">
        <v>7</v>
      </c>
      <c r="D152" s="181" t="s">
        <v>384</v>
      </c>
      <c r="E152" s="182" t="s">
        <v>1359</v>
      </c>
      <c r="F152" s="183" t="s">
        <v>1360</v>
      </c>
      <c r="G152" s="184" t="s">
        <v>387</v>
      </c>
      <c r="H152" s="185">
        <v>7.6</v>
      </c>
      <c r="I152" s="186"/>
      <c r="J152" s="187">
        <f>ROUND(I152*H152,2)</f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598</v>
      </c>
    </row>
    <row r="153" spans="1:65" s="2" customFormat="1" ht="19.5">
      <c r="A153" s="36"/>
      <c r="B153" s="37"/>
      <c r="C153" s="38"/>
      <c r="D153" s="196" t="s">
        <v>1198</v>
      </c>
      <c r="E153" s="38"/>
      <c r="F153" s="253" t="s">
        <v>1361</v>
      </c>
      <c r="G153" s="38"/>
      <c r="H153" s="38"/>
      <c r="I153" s="254"/>
      <c r="J153" s="38"/>
      <c r="K153" s="38"/>
      <c r="L153" s="41"/>
      <c r="M153" s="255"/>
      <c r="N153" s="256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1198</v>
      </c>
      <c r="AU153" s="19" t="s">
        <v>83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3667</v>
      </c>
      <c r="G154" s="206"/>
      <c r="H154" s="209">
        <v>5.92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83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3668</v>
      </c>
      <c r="G155" s="206"/>
      <c r="H155" s="209">
        <v>1.68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83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5" customFormat="1">
      <c r="B156" s="216"/>
      <c r="C156" s="217"/>
      <c r="D156" s="196" t="s">
        <v>391</v>
      </c>
      <c r="E156" s="218" t="s">
        <v>19</v>
      </c>
      <c r="F156" s="219" t="s">
        <v>394</v>
      </c>
      <c r="G156" s="217"/>
      <c r="H156" s="220">
        <v>7.6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391</v>
      </c>
      <c r="AU156" s="226" t="s">
        <v>83</v>
      </c>
      <c r="AV156" s="15" t="s">
        <v>389</v>
      </c>
      <c r="AW156" s="15" t="s">
        <v>37</v>
      </c>
      <c r="AX156" s="15" t="s">
        <v>83</v>
      </c>
      <c r="AY156" s="226" t="s">
        <v>381</v>
      </c>
    </row>
    <row r="157" spans="1:65" s="12" customFormat="1" ht="25.9" customHeight="1">
      <c r="B157" s="165"/>
      <c r="C157" s="166"/>
      <c r="D157" s="167" t="s">
        <v>75</v>
      </c>
      <c r="E157" s="168" t="s">
        <v>813</v>
      </c>
      <c r="F157" s="168" t="s">
        <v>1365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SUM(P158:P165)</f>
        <v>0</v>
      </c>
      <c r="Q157" s="173"/>
      <c r="R157" s="174">
        <f>SUM(R158:R165)</f>
        <v>0</v>
      </c>
      <c r="S157" s="173"/>
      <c r="T157" s="175">
        <f>SUM(T158:T165)</f>
        <v>0</v>
      </c>
      <c r="AR157" s="176" t="s">
        <v>83</v>
      </c>
      <c r="AT157" s="177" t="s">
        <v>75</v>
      </c>
      <c r="AU157" s="177" t="s">
        <v>76</v>
      </c>
      <c r="AY157" s="176" t="s">
        <v>381</v>
      </c>
      <c r="BK157" s="178">
        <f>SUM(BK158:BK165)</f>
        <v>0</v>
      </c>
    </row>
    <row r="158" spans="1:65" s="2" customFormat="1" ht="24.2" customHeight="1">
      <c r="A158" s="36"/>
      <c r="B158" s="37"/>
      <c r="C158" s="181" t="s">
        <v>505</v>
      </c>
      <c r="D158" s="181" t="s">
        <v>384</v>
      </c>
      <c r="E158" s="182" t="s">
        <v>2904</v>
      </c>
      <c r="F158" s="183" t="s">
        <v>2905</v>
      </c>
      <c r="G158" s="184" t="s">
        <v>422</v>
      </c>
      <c r="H158" s="185">
        <v>38</v>
      </c>
      <c r="I158" s="186"/>
      <c r="J158" s="187">
        <f>ROUND(I158*H158,2)</f>
        <v>0</v>
      </c>
      <c r="K158" s="183" t="s">
        <v>19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3669</v>
      </c>
    </row>
    <row r="159" spans="1:65" s="2" customFormat="1" ht="19.5">
      <c r="A159" s="36"/>
      <c r="B159" s="37"/>
      <c r="C159" s="38"/>
      <c r="D159" s="196" t="s">
        <v>1198</v>
      </c>
      <c r="E159" s="38"/>
      <c r="F159" s="253" t="s">
        <v>1369</v>
      </c>
      <c r="G159" s="38"/>
      <c r="H159" s="38"/>
      <c r="I159" s="254"/>
      <c r="J159" s="38"/>
      <c r="K159" s="38"/>
      <c r="L159" s="41"/>
      <c r="M159" s="255"/>
      <c r="N159" s="256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1198</v>
      </c>
      <c r="AU159" s="19" t="s">
        <v>83</v>
      </c>
    </row>
    <row r="160" spans="1:65" s="2" customFormat="1" ht="24.2" customHeight="1">
      <c r="A160" s="36"/>
      <c r="B160" s="37"/>
      <c r="C160" s="181" t="s">
        <v>510</v>
      </c>
      <c r="D160" s="181" t="s">
        <v>384</v>
      </c>
      <c r="E160" s="182" t="s">
        <v>3670</v>
      </c>
      <c r="F160" s="183" t="s">
        <v>1367</v>
      </c>
      <c r="G160" s="184" t="s">
        <v>422</v>
      </c>
      <c r="H160" s="185">
        <v>16</v>
      </c>
      <c r="I160" s="186"/>
      <c r="J160" s="187">
        <f>ROUND(I160*H160,2)</f>
        <v>0</v>
      </c>
      <c r="K160" s="183" t="s">
        <v>19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389</v>
      </c>
      <c r="BM160" s="192" t="s">
        <v>3671</v>
      </c>
    </row>
    <row r="161" spans="1:65" s="2" customFormat="1" ht="19.5">
      <c r="A161" s="36"/>
      <c r="B161" s="37"/>
      <c r="C161" s="38"/>
      <c r="D161" s="196" t="s">
        <v>1198</v>
      </c>
      <c r="E161" s="38"/>
      <c r="F161" s="253" t="s">
        <v>1369</v>
      </c>
      <c r="G161" s="38"/>
      <c r="H161" s="38"/>
      <c r="I161" s="254"/>
      <c r="J161" s="38"/>
      <c r="K161" s="38"/>
      <c r="L161" s="41"/>
      <c r="M161" s="255"/>
      <c r="N161" s="256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1198</v>
      </c>
      <c r="AU161" s="19" t="s">
        <v>83</v>
      </c>
    </row>
    <row r="162" spans="1:65" s="2" customFormat="1" ht="24.2" customHeight="1">
      <c r="A162" s="36"/>
      <c r="B162" s="37"/>
      <c r="C162" s="181" t="s">
        <v>516</v>
      </c>
      <c r="D162" s="181" t="s">
        <v>384</v>
      </c>
      <c r="E162" s="182" t="s">
        <v>3672</v>
      </c>
      <c r="F162" s="183" t="s">
        <v>1371</v>
      </c>
      <c r="G162" s="184" t="s">
        <v>422</v>
      </c>
      <c r="H162" s="185">
        <v>29</v>
      </c>
      <c r="I162" s="186"/>
      <c r="J162" s="187">
        <f>ROUND(I162*H162,2)</f>
        <v>0</v>
      </c>
      <c r="K162" s="183" t="s">
        <v>19</v>
      </c>
      <c r="L162" s="41"/>
      <c r="M162" s="188" t="s">
        <v>19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389</v>
      </c>
      <c r="BM162" s="192" t="s">
        <v>3673</v>
      </c>
    </row>
    <row r="163" spans="1:65" s="2" customFormat="1" ht="19.5">
      <c r="A163" s="36"/>
      <c r="B163" s="37"/>
      <c r="C163" s="38"/>
      <c r="D163" s="196" t="s">
        <v>1198</v>
      </c>
      <c r="E163" s="38"/>
      <c r="F163" s="253" t="s">
        <v>1369</v>
      </c>
      <c r="G163" s="38"/>
      <c r="H163" s="38"/>
      <c r="I163" s="254"/>
      <c r="J163" s="38"/>
      <c r="K163" s="38"/>
      <c r="L163" s="41"/>
      <c r="M163" s="255"/>
      <c r="N163" s="256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1198</v>
      </c>
      <c r="AU163" s="19" t="s">
        <v>83</v>
      </c>
    </row>
    <row r="164" spans="1:65" s="2" customFormat="1" ht="24.2" customHeight="1">
      <c r="A164" s="36"/>
      <c r="B164" s="37"/>
      <c r="C164" s="181" t="s">
        <v>523</v>
      </c>
      <c r="D164" s="181" t="s">
        <v>384</v>
      </c>
      <c r="E164" s="182" t="s">
        <v>3674</v>
      </c>
      <c r="F164" s="183" t="s">
        <v>3675</v>
      </c>
      <c r="G164" s="184" t="s">
        <v>422</v>
      </c>
      <c r="H164" s="185">
        <v>18</v>
      </c>
      <c r="I164" s="186"/>
      <c r="J164" s="187">
        <f>ROUND(I164*H164,2)</f>
        <v>0</v>
      </c>
      <c r="K164" s="183" t="s">
        <v>19</v>
      </c>
      <c r="L164" s="41"/>
      <c r="M164" s="188" t="s">
        <v>19</v>
      </c>
      <c r="N164" s="189" t="s">
        <v>47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83</v>
      </c>
      <c r="BK164" s="193">
        <f>ROUND(I164*H164,2)</f>
        <v>0</v>
      </c>
      <c r="BL164" s="19" t="s">
        <v>389</v>
      </c>
      <c r="BM164" s="192" t="s">
        <v>3676</v>
      </c>
    </row>
    <row r="165" spans="1:65" s="2" customFormat="1" ht="19.5">
      <c r="A165" s="36"/>
      <c r="B165" s="37"/>
      <c r="C165" s="38"/>
      <c r="D165" s="196" t="s">
        <v>1198</v>
      </c>
      <c r="E165" s="38"/>
      <c r="F165" s="253" t="s">
        <v>1369</v>
      </c>
      <c r="G165" s="38"/>
      <c r="H165" s="38"/>
      <c r="I165" s="254"/>
      <c r="J165" s="38"/>
      <c r="K165" s="38"/>
      <c r="L165" s="41"/>
      <c r="M165" s="255"/>
      <c r="N165" s="256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1198</v>
      </c>
      <c r="AU165" s="19" t="s">
        <v>83</v>
      </c>
    </row>
    <row r="166" spans="1:65" s="12" customFormat="1" ht="25.9" customHeight="1">
      <c r="B166" s="165"/>
      <c r="C166" s="166"/>
      <c r="D166" s="167" t="s">
        <v>75</v>
      </c>
      <c r="E166" s="168" t="s">
        <v>823</v>
      </c>
      <c r="F166" s="168" t="s">
        <v>1373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SUM(P167:P183)</f>
        <v>0</v>
      </c>
      <c r="Q166" s="173"/>
      <c r="R166" s="174">
        <f>SUM(R167:R183)</f>
        <v>0</v>
      </c>
      <c r="S166" s="173"/>
      <c r="T166" s="175">
        <f>SUM(T167:T183)</f>
        <v>0</v>
      </c>
      <c r="AR166" s="176" t="s">
        <v>83</v>
      </c>
      <c r="AT166" s="177" t="s">
        <v>75</v>
      </c>
      <c r="AU166" s="177" t="s">
        <v>76</v>
      </c>
      <c r="AY166" s="176" t="s">
        <v>381</v>
      </c>
      <c r="BK166" s="178">
        <f>SUM(BK167:BK183)</f>
        <v>0</v>
      </c>
    </row>
    <row r="167" spans="1:65" s="2" customFormat="1" ht="33" customHeight="1">
      <c r="A167" s="36"/>
      <c r="B167" s="37"/>
      <c r="C167" s="181" t="s">
        <v>529</v>
      </c>
      <c r="D167" s="181" t="s">
        <v>384</v>
      </c>
      <c r="E167" s="182" t="s">
        <v>1374</v>
      </c>
      <c r="F167" s="183" t="s">
        <v>1375</v>
      </c>
      <c r="G167" s="184" t="s">
        <v>422</v>
      </c>
      <c r="H167" s="185">
        <v>54</v>
      </c>
      <c r="I167" s="186"/>
      <c r="J167" s="187">
        <f>ROUND(I167*H167,2)</f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674</v>
      </c>
    </row>
    <row r="168" spans="1:65" s="2" customFormat="1" ht="19.5">
      <c r="A168" s="36"/>
      <c r="B168" s="37"/>
      <c r="C168" s="38"/>
      <c r="D168" s="196" t="s">
        <v>1198</v>
      </c>
      <c r="E168" s="38"/>
      <c r="F168" s="253" t="s">
        <v>1376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83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3677</v>
      </c>
      <c r="G169" s="206"/>
      <c r="H169" s="209">
        <v>54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83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5" customFormat="1">
      <c r="B170" s="216"/>
      <c r="C170" s="217"/>
      <c r="D170" s="196" t="s">
        <v>391</v>
      </c>
      <c r="E170" s="218" t="s">
        <v>19</v>
      </c>
      <c r="F170" s="219" t="s">
        <v>394</v>
      </c>
      <c r="G170" s="217"/>
      <c r="H170" s="220">
        <v>54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391</v>
      </c>
      <c r="AU170" s="226" t="s">
        <v>83</v>
      </c>
      <c r="AV170" s="15" t="s">
        <v>389</v>
      </c>
      <c r="AW170" s="15" t="s">
        <v>37</v>
      </c>
      <c r="AX170" s="15" t="s">
        <v>83</v>
      </c>
      <c r="AY170" s="226" t="s">
        <v>381</v>
      </c>
    </row>
    <row r="171" spans="1:65" s="2" customFormat="1" ht="33" customHeight="1">
      <c r="A171" s="36"/>
      <c r="B171" s="37"/>
      <c r="C171" s="181" t="s">
        <v>534</v>
      </c>
      <c r="D171" s="181" t="s">
        <v>384</v>
      </c>
      <c r="E171" s="182" t="s">
        <v>1377</v>
      </c>
      <c r="F171" s="183" t="s">
        <v>1378</v>
      </c>
      <c r="G171" s="184" t="s">
        <v>422</v>
      </c>
      <c r="H171" s="185">
        <v>47</v>
      </c>
      <c r="I171" s="186"/>
      <c r="J171" s="187">
        <f>ROUND(I171*H171,2)</f>
        <v>0</v>
      </c>
      <c r="K171" s="183" t="s">
        <v>1297</v>
      </c>
      <c r="L171" s="41"/>
      <c r="M171" s="188" t="s">
        <v>19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682</v>
      </c>
    </row>
    <row r="172" spans="1:65" s="2" customFormat="1" ht="19.5">
      <c r="A172" s="36"/>
      <c r="B172" s="37"/>
      <c r="C172" s="38"/>
      <c r="D172" s="196" t="s">
        <v>1198</v>
      </c>
      <c r="E172" s="38"/>
      <c r="F172" s="253" t="s">
        <v>1376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83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3678</v>
      </c>
      <c r="G173" s="206"/>
      <c r="H173" s="209">
        <v>47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83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47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83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37.9" customHeight="1">
      <c r="A175" s="36"/>
      <c r="B175" s="37"/>
      <c r="C175" s="181" t="s">
        <v>540</v>
      </c>
      <c r="D175" s="181" t="s">
        <v>384</v>
      </c>
      <c r="E175" s="182" t="s">
        <v>1379</v>
      </c>
      <c r="F175" s="183" t="s">
        <v>1380</v>
      </c>
      <c r="G175" s="184" t="s">
        <v>1381</v>
      </c>
      <c r="H175" s="185">
        <v>1</v>
      </c>
      <c r="I175" s="186"/>
      <c r="J175" s="187">
        <f>ROUND(I175*H175,2)</f>
        <v>0</v>
      </c>
      <c r="K175" s="183" t="s">
        <v>1297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690</v>
      </c>
    </row>
    <row r="176" spans="1:65" s="2" customFormat="1" ht="19.5">
      <c r="A176" s="36"/>
      <c r="B176" s="37"/>
      <c r="C176" s="38"/>
      <c r="D176" s="196" t="s">
        <v>1198</v>
      </c>
      <c r="E176" s="38"/>
      <c r="F176" s="253" t="s">
        <v>1376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83</v>
      </c>
    </row>
    <row r="177" spans="1:65" s="2" customFormat="1" ht="21.75" customHeight="1">
      <c r="A177" s="36"/>
      <c r="B177" s="37"/>
      <c r="C177" s="181" t="s">
        <v>549</v>
      </c>
      <c r="D177" s="181" t="s">
        <v>384</v>
      </c>
      <c r="E177" s="182" t="s">
        <v>1382</v>
      </c>
      <c r="F177" s="183" t="s">
        <v>1383</v>
      </c>
      <c r="G177" s="184" t="s">
        <v>431</v>
      </c>
      <c r="H177" s="185">
        <v>4</v>
      </c>
      <c r="I177" s="186"/>
      <c r="J177" s="187">
        <f>ROUND(I177*H177,2)</f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701</v>
      </c>
    </row>
    <row r="178" spans="1:65" s="2" customFormat="1" ht="44.25" customHeight="1">
      <c r="A178" s="36"/>
      <c r="B178" s="37"/>
      <c r="C178" s="181" t="s">
        <v>556</v>
      </c>
      <c r="D178" s="181" t="s">
        <v>384</v>
      </c>
      <c r="E178" s="182" t="s">
        <v>3679</v>
      </c>
      <c r="F178" s="183" t="s">
        <v>3680</v>
      </c>
      <c r="G178" s="184" t="s">
        <v>431</v>
      </c>
      <c r="H178" s="185">
        <v>2</v>
      </c>
      <c r="I178" s="186"/>
      <c r="J178" s="187">
        <f>ROUND(I178*H178,2)</f>
        <v>0</v>
      </c>
      <c r="K178" s="183" t="s">
        <v>1297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710</v>
      </c>
    </row>
    <row r="179" spans="1:65" s="2" customFormat="1" ht="48.75">
      <c r="A179" s="36"/>
      <c r="B179" s="37"/>
      <c r="C179" s="38"/>
      <c r="D179" s="196" t="s">
        <v>1198</v>
      </c>
      <c r="E179" s="38"/>
      <c r="F179" s="253" t="s">
        <v>3681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83</v>
      </c>
    </row>
    <row r="180" spans="1:65" s="2" customFormat="1" ht="37.9" customHeight="1">
      <c r="A180" s="36"/>
      <c r="B180" s="37"/>
      <c r="C180" s="181" t="s">
        <v>561</v>
      </c>
      <c r="D180" s="181" t="s">
        <v>384</v>
      </c>
      <c r="E180" s="182" t="s">
        <v>1389</v>
      </c>
      <c r="F180" s="183" t="s">
        <v>6481</v>
      </c>
      <c r="G180" s="184" t="s">
        <v>607</v>
      </c>
      <c r="H180" s="185">
        <v>1</v>
      </c>
      <c r="I180" s="186"/>
      <c r="J180" s="187">
        <f>ROUND(I180*H180,2)</f>
        <v>0</v>
      </c>
      <c r="K180" s="183" t="s">
        <v>1390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722</v>
      </c>
    </row>
    <row r="181" spans="1:65" s="2" customFormat="1" ht="21.75" customHeight="1">
      <c r="A181" s="36"/>
      <c r="B181" s="37"/>
      <c r="C181" s="181" t="s">
        <v>468</v>
      </c>
      <c r="D181" s="181" t="s">
        <v>384</v>
      </c>
      <c r="E181" s="182" t="s">
        <v>3682</v>
      </c>
      <c r="F181" s="183" t="s">
        <v>3683</v>
      </c>
      <c r="G181" s="184" t="s">
        <v>431</v>
      </c>
      <c r="H181" s="185">
        <v>4</v>
      </c>
      <c r="I181" s="186"/>
      <c r="J181" s="187">
        <f>ROUND(I181*H181,2)</f>
        <v>0</v>
      </c>
      <c r="K181" s="183" t="s">
        <v>1390</v>
      </c>
      <c r="L181" s="41"/>
      <c r="M181" s="188" t="s">
        <v>19</v>
      </c>
      <c r="N181" s="189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83</v>
      </c>
      <c r="BK181" s="193">
        <f>ROUND(I181*H181,2)</f>
        <v>0</v>
      </c>
      <c r="BL181" s="19" t="s">
        <v>389</v>
      </c>
      <c r="BM181" s="192" t="s">
        <v>730</v>
      </c>
    </row>
    <row r="182" spans="1:65" s="2" customFormat="1" ht="29.25">
      <c r="A182" s="36"/>
      <c r="B182" s="37"/>
      <c r="C182" s="38"/>
      <c r="D182" s="196" t="s">
        <v>1198</v>
      </c>
      <c r="E182" s="38"/>
      <c r="F182" s="253" t="s">
        <v>1386</v>
      </c>
      <c r="G182" s="38"/>
      <c r="H182" s="38"/>
      <c r="I182" s="254"/>
      <c r="J182" s="38"/>
      <c r="K182" s="38"/>
      <c r="L182" s="41"/>
      <c r="M182" s="255"/>
      <c r="N182" s="256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1198</v>
      </c>
      <c r="AU182" s="19" t="s">
        <v>83</v>
      </c>
    </row>
    <row r="183" spans="1:65" s="2" customFormat="1" ht="16.5" customHeight="1">
      <c r="A183" s="36"/>
      <c r="B183" s="37"/>
      <c r="C183" s="181" t="s">
        <v>571</v>
      </c>
      <c r="D183" s="181" t="s">
        <v>384</v>
      </c>
      <c r="E183" s="182" t="s">
        <v>1395</v>
      </c>
      <c r="F183" s="183" t="s">
        <v>1396</v>
      </c>
      <c r="G183" s="184" t="s">
        <v>607</v>
      </c>
      <c r="H183" s="185">
        <v>1</v>
      </c>
      <c r="I183" s="186"/>
      <c r="J183" s="187">
        <f>ROUND(I183*H183,2)</f>
        <v>0</v>
      </c>
      <c r="K183" s="183" t="s">
        <v>1390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740</v>
      </c>
    </row>
    <row r="184" spans="1:65" s="12" customFormat="1" ht="25.9" customHeight="1">
      <c r="B184" s="165"/>
      <c r="C184" s="166"/>
      <c r="D184" s="167" t="s">
        <v>75</v>
      </c>
      <c r="E184" s="168" t="s">
        <v>889</v>
      </c>
      <c r="F184" s="168" t="s">
        <v>1397</v>
      </c>
      <c r="G184" s="166"/>
      <c r="H184" s="166"/>
      <c r="I184" s="169"/>
      <c r="J184" s="170">
        <f>BK184</f>
        <v>0</v>
      </c>
      <c r="K184" s="166"/>
      <c r="L184" s="171"/>
      <c r="M184" s="172"/>
      <c r="N184" s="173"/>
      <c r="O184" s="173"/>
      <c r="P184" s="174">
        <f>SUM(P185:P186)</f>
        <v>0</v>
      </c>
      <c r="Q184" s="173"/>
      <c r="R184" s="174">
        <f>SUM(R185:R186)</f>
        <v>0</v>
      </c>
      <c r="S184" s="173"/>
      <c r="T184" s="175">
        <f>SUM(T185:T186)</f>
        <v>0</v>
      </c>
      <c r="AR184" s="176" t="s">
        <v>83</v>
      </c>
      <c r="AT184" s="177" t="s">
        <v>75</v>
      </c>
      <c r="AU184" s="177" t="s">
        <v>76</v>
      </c>
      <c r="AY184" s="176" t="s">
        <v>381</v>
      </c>
      <c r="BK184" s="178">
        <f>SUM(BK185:BK186)</f>
        <v>0</v>
      </c>
    </row>
    <row r="185" spans="1:65" s="2" customFormat="1" ht="24.2" customHeight="1">
      <c r="A185" s="36"/>
      <c r="B185" s="37"/>
      <c r="C185" s="181" t="s">
        <v>577</v>
      </c>
      <c r="D185" s="181" t="s">
        <v>384</v>
      </c>
      <c r="E185" s="182" t="s">
        <v>1398</v>
      </c>
      <c r="F185" s="183" t="s">
        <v>1399</v>
      </c>
      <c r="G185" s="184" t="s">
        <v>404</v>
      </c>
      <c r="H185" s="185">
        <v>72.906999999999996</v>
      </c>
      <c r="I185" s="186"/>
      <c r="J185" s="187">
        <f>ROUND(I185*H185,2)</f>
        <v>0</v>
      </c>
      <c r="K185" s="183" t="s">
        <v>1297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751</v>
      </c>
    </row>
    <row r="186" spans="1:65" s="2" customFormat="1" ht="39">
      <c r="A186" s="36"/>
      <c r="B186" s="37"/>
      <c r="C186" s="38"/>
      <c r="D186" s="196" t="s">
        <v>1198</v>
      </c>
      <c r="E186" s="38"/>
      <c r="F186" s="253" t="s">
        <v>2616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83</v>
      </c>
    </row>
    <row r="187" spans="1:65" s="12" customFormat="1" ht="25.9" customHeight="1">
      <c r="B187" s="165"/>
      <c r="C187" s="166"/>
      <c r="D187" s="167" t="s">
        <v>75</v>
      </c>
      <c r="E187" s="168" t="s">
        <v>1401</v>
      </c>
      <c r="F187" s="168" t="s">
        <v>1402</v>
      </c>
      <c r="G187" s="166"/>
      <c r="H187" s="166"/>
      <c r="I187" s="169"/>
      <c r="J187" s="170">
        <f>BK187</f>
        <v>0</v>
      </c>
      <c r="K187" s="166"/>
      <c r="L187" s="171"/>
      <c r="M187" s="172"/>
      <c r="N187" s="173"/>
      <c r="O187" s="173"/>
      <c r="P187" s="174">
        <f>SUM(P188:P198)</f>
        <v>0</v>
      </c>
      <c r="Q187" s="173"/>
      <c r="R187" s="174">
        <f>SUM(R188:R198)</f>
        <v>0</v>
      </c>
      <c r="S187" s="173"/>
      <c r="T187" s="175">
        <f>SUM(T188:T198)</f>
        <v>0</v>
      </c>
      <c r="AR187" s="176" t="s">
        <v>85</v>
      </c>
      <c r="AT187" s="177" t="s">
        <v>75</v>
      </c>
      <c r="AU187" s="177" t="s">
        <v>76</v>
      </c>
      <c r="AY187" s="176" t="s">
        <v>381</v>
      </c>
      <c r="BK187" s="178">
        <f>SUM(BK188:BK198)</f>
        <v>0</v>
      </c>
    </row>
    <row r="188" spans="1:65" s="2" customFormat="1" ht="24.2" customHeight="1">
      <c r="A188" s="36"/>
      <c r="B188" s="37"/>
      <c r="C188" s="181" t="s">
        <v>582</v>
      </c>
      <c r="D188" s="181" t="s">
        <v>384</v>
      </c>
      <c r="E188" s="182" t="s">
        <v>1417</v>
      </c>
      <c r="F188" s="183" t="s">
        <v>1418</v>
      </c>
      <c r="G188" s="184" t="s">
        <v>422</v>
      </c>
      <c r="H188" s="185">
        <v>51</v>
      </c>
      <c r="I188" s="186"/>
      <c r="J188" s="187">
        <f>ROUND(I188*H188,2)</f>
        <v>0</v>
      </c>
      <c r="K188" s="183" t="s">
        <v>1297</v>
      </c>
      <c r="L188" s="41"/>
      <c r="M188" s="188" t="s">
        <v>19</v>
      </c>
      <c r="N188" s="189" t="s">
        <v>47</v>
      </c>
      <c r="O188" s="66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454</v>
      </c>
      <c r="AT188" s="192" t="s">
        <v>384</v>
      </c>
      <c r="AU188" s="192" t="s">
        <v>83</v>
      </c>
      <c r="AY188" s="19" t="s">
        <v>381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83</v>
      </c>
      <c r="BK188" s="193">
        <f>ROUND(I188*H188,2)</f>
        <v>0</v>
      </c>
      <c r="BL188" s="19" t="s">
        <v>454</v>
      </c>
      <c r="BM188" s="192" t="s">
        <v>762</v>
      </c>
    </row>
    <row r="189" spans="1:65" s="2" customFormat="1" ht="48.75">
      <c r="A189" s="36"/>
      <c r="B189" s="37"/>
      <c r="C189" s="38"/>
      <c r="D189" s="196" t="s">
        <v>1198</v>
      </c>
      <c r="E189" s="38"/>
      <c r="F189" s="253" t="s">
        <v>1416</v>
      </c>
      <c r="G189" s="38"/>
      <c r="H189" s="38"/>
      <c r="I189" s="254"/>
      <c r="J189" s="38"/>
      <c r="K189" s="38"/>
      <c r="L189" s="41"/>
      <c r="M189" s="255"/>
      <c r="N189" s="256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1198</v>
      </c>
      <c r="AU189" s="19" t="s">
        <v>83</v>
      </c>
    </row>
    <row r="190" spans="1:65" s="2" customFormat="1" ht="33" customHeight="1">
      <c r="A190" s="36"/>
      <c r="B190" s="37"/>
      <c r="C190" s="181" t="s">
        <v>587</v>
      </c>
      <c r="D190" s="181" t="s">
        <v>384</v>
      </c>
      <c r="E190" s="182" t="s">
        <v>2912</v>
      </c>
      <c r="F190" s="183" t="s">
        <v>2913</v>
      </c>
      <c r="G190" s="184" t="s">
        <v>422</v>
      </c>
      <c r="H190" s="185">
        <v>17</v>
      </c>
      <c r="I190" s="186"/>
      <c r="J190" s="187">
        <f>ROUND(I190*H190,2)</f>
        <v>0</v>
      </c>
      <c r="K190" s="183" t="s">
        <v>1297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454</v>
      </c>
      <c r="AT190" s="192" t="s">
        <v>384</v>
      </c>
      <c r="AU190" s="192" t="s">
        <v>83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454</v>
      </c>
      <c r="BM190" s="192" t="s">
        <v>773</v>
      </c>
    </row>
    <row r="191" spans="1:65" s="2" customFormat="1" ht="29.25">
      <c r="A191" s="36"/>
      <c r="B191" s="37"/>
      <c r="C191" s="38"/>
      <c r="D191" s="196" t="s">
        <v>1198</v>
      </c>
      <c r="E191" s="38"/>
      <c r="F191" s="253" t="s">
        <v>1407</v>
      </c>
      <c r="G191" s="38"/>
      <c r="H191" s="38"/>
      <c r="I191" s="254"/>
      <c r="J191" s="38"/>
      <c r="K191" s="38"/>
      <c r="L191" s="41"/>
      <c r="M191" s="255"/>
      <c r="N191" s="256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1198</v>
      </c>
      <c r="AU191" s="19" t="s">
        <v>83</v>
      </c>
    </row>
    <row r="192" spans="1:65" s="2" customFormat="1" ht="49.15" customHeight="1">
      <c r="A192" s="36"/>
      <c r="B192" s="37"/>
      <c r="C192" s="181" t="s">
        <v>593</v>
      </c>
      <c r="D192" s="181" t="s">
        <v>384</v>
      </c>
      <c r="E192" s="182" t="s">
        <v>3255</v>
      </c>
      <c r="F192" s="183" t="s">
        <v>3684</v>
      </c>
      <c r="G192" s="184" t="s">
        <v>431</v>
      </c>
      <c r="H192" s="185">
        <v>7</v>
      </c>
      <c r="I192" s="186"/>
      <c r="J192" s="187">
        <f t="shared" ref="J192:J197" si="0">ROUND(I192*H192,2)</f>
        <v>0</v>
      </c>
      <c r="K192" s="183" t="s">
        <v>1297</v>
      </c>
      <c r="L192" s="41"/>
      <c r="M192" s="188" t="s">
        <v>19</v>
      </c>
      <c r="N192" s="189" t="s">
        <v>47</v>
      </c>
      <c r="O192" s="66"/>
      <c r="P192" s="190">
        <f t="shared" ref="P192:P197" si="1">O192*H192</f>
        <v>0</v>
      </c>
      <c r="Q192" s="190">
        <v>0</v>
      </c>
      <c r="R192" s="190">
        <f t="shared" ref="R192:R197" si="2">Q192*H192</f>
        <v>0</v>
      </c>
      <c r="S192" s="190">
        <v>0</v>
      </c>
      <c r="T192" s="191">
        <f t="shared" ref="T192:T197" si="3"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454</v>
      </c>
      <c r="AT192" s="192" t="s">
        <v>384</v>
      </c>
      <c r="AU192" s="192" t="s">
        <v>83</v>
      </c>
      <c r="AY192" s="19" t="s">
        <v>381</v>
      </c>
      <c r="BE192" s="193">
        <f t="shared" ref="BE192:BE197" si="4">IF(N192="základní",J192,0)</f>
        <v>0</v>
      </c>
      <c r="BF192" s="193">
        <f t="shared" ref="BF192:BF197" si="5">IF(N192="snížená",J192,0)</f>
        <v>0</v>
      </c>
      <c r="BG192" s="193">
        <f t="shared" ref="BG192:BG197" si="6">IF(N192="zákl. přenesená",J192,0)</f>
        <v>0</v>
      </c>
      <c r="BH192" s="193">
        <f t="shared" ref="BH192:BH197" si="7">IF(N192="sníž. přenesená",J192,0)</f>
        <v>0</v>
      </c>
      <c r="BI192" s="193">
        <f t="shared" ref="BI192:BI197" si="8">IF(N192="nulová",J192,0)</f>
        <v>0</v>
      </c>
      <c r="BJ192" s="19" t="s">
        <v>83</v>
      </c>
      <c r="BK192" s="193">
        <f t="shared" ref="BK192:BK197" si="9">ROUND(I192*H192,2)</f>
        <v>0</v>
      </c>
      <c r="BL192" s="19" t="s">
        <v>454</v>
      </c>
      <c r="BM192" s="192" t="s">
        <v>786</v>
      </c>
    </row>
    <row r="193" spans="1:65" s="2" customFormat="1" ht="24.2" customHeight="1">
      <c r="A193" s="36"/>
      <c r="B193" s="37"/>
      <c r="C193" s="181" t="s">
        <v>598</v>
      </c>
      <c r="D193" s="181" t="s">
        <v>384</v>
      </c>
      <c r="E193" s="182" t="s">
        <v>1432</v>
      </c>
      <c r="F193" s="183" t="s">
        <v>1433</v>
      </c>
      <c r="G193" s="184" t="s">
        <v>422</v>
      </c>
      <c r="H193" s="185">
        <v>51</v>
      </c>
      <c r="I193" s="186"/>
      <c r="J193" s="187">
        <f t="shared" si="0"/>
        <v>0</v>
      </c>
      <c r="K193" s="183" t="s">
        <v>1297</v>
      </c>
      <c r="L193" s="41"/>
      <c r="M193" s="188" t="s">
        <v>19</v>
      </c>
      <c r="N193" s="189" t="s">
        <v>47</v>
      </c>
      <c r="O193" s="66"/>
      <c r="P193" s="190">
        <f t="shared" si="1"/>
        <v>0</v>
      </c>
      <c r="Q193" s="190">
        <v>0</v>
      </c>
      <c r="R193" s="190">
        <f t="shared" si="2"/>
        <v>0</v>
      </c>
      <c r="S193" s="190">
        <v>0</v>
      </c>
      <c r="T193" s="191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454</v>
      </c>
      <c r="AT193" s="192" t="s">
        <v>384</v>
      </c>
      <c r="AU193" s="192" t="s">
        <v>83</v>
      </c>
      <c r="AY193" s="19" t="s">
        <v>381</v>
      </c>
      <c r="BE193" s="193">
        <f t="shared" si="4"/>
        <v>0</v>
      </c>
      <c r="BF193" s="193">
        <f t="shared" si="5"/>
        <v>0</v>
      </c>
      <c r="BG193" s="193">
        <f t="shared" si="6"/>
        <v>0</v>
      </c>
      <c r="BH193" s="193">
        <f t="shared" si="7"/>
        <v>0</v>
      </c>
      <c r="BI193" s="193">
        <f t="shared" si="8"/>
        <v>0</v>
      </c>
      <c r="BJ193" s="19" t="s">
        <v>83</v>
      </c>
      <c r="BK193" s="193">
        <f t="shared" si="9"/>
        <v>0</v>
      </c>
      <c r="BL193" s="19" t="s">
        <v>454</v>
      </c>
      <c r="BM193" s="192" t="s">
        <v>797</v>
      </c>
    </row>
    <row r="194" spans="1:65" s="2" customFormat="1" ht="16.5" customHeight="1">
      <c r="A194" s="36"/>
      <c r="B194" s="37"/>
      <c r="C194" s="227" t="s">
        <v>604</v>
      </c>
      <c r="D194" s="227" t="s">
        <v>465</v>
      </c>
      <c r="E194" s="228" t="s">
        <v>1448</v>
      </c>
      <c r="F194" s="229" t="s">
        <v>1449</v>
      </c>
      <c r="G194" s="230" t="s">
        <v>431</v>
      </c>
      <c r="H194" s="231">
        <v>7</v>
      </c>
      <c r="I194" s="232"/>
      <c r="J194" s="233">
        <f t="shared" si="0"/>
        <v>0</v>
      </c>
      <c r="K194" s="229" t="s">
        <v>1297</v>
      </c>
      <c r="L194" s="234"/>
      <c r="M194" s="235" t="s">
        <v>19</v>
      </c>
      <c r="N194" s="236" t="s">
        <v>47</v>
      </c>
      <c r="O194" s="66"/>
      <c r="P194" s="190">
        <f t="shared" si="1"/>
        <v>0</v>
      </c>
      <c r="Q194" s="190">
        <v>0</v>
      </c>
      <c r="R194" s="190">
        <f t="shared" si="2"/>
        <v>0</v>
      </c>
      <c r="S194" s="190">
        <v>0</v>
      </c>
      <c r="T194" s="191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468</v>
      </c>
      <c r="AT194" s="192" t="s">
        <v>465</v>
      </c>
      <c r="AU194" s="192" t="s">
        <v>83</v>
      </c>
      <c r="AY194" s="19" t="s">
        <v>381</v>
      </c>
      <c r="BE194" s="193">
        <f t="shared" si="4"/>
        <v>0</v>
      </c>
      <c r="BF194" s="193">
        <f t="shared" si="5"/>
        <v>0</v>
      </c>
      <c r="BG194" s="193">
        <f t="shared" si="6"/>
        <v>0</v>
      </c>
      <c r="BH194" s="193">
        <f t="shared" si="7"/>
        <v>0</v>
      </c>
      <c r="BI194" s="193">
        <f t="shared" si="8"/>
        <v>0</v>
      </c>
      <c r="BJ194" s="19" t="s">
        <v>83</v>
      </c>
      <c r="BK194" s="193">
        <f t="shared" si="9"/>
        <v>0</v>
      </c>
      <c r="BL194" s="19" t="s">
        <v>454</v>
      </c>
      <c r="BM194" s="192" t="s">
        <v>808</v>
      </c>
    </row>
    <row r="195" spans="1:65" s="2" customFormat="1" ht="37.9" customHeight="1">
      <c r="A195" s="36"/>
      <c r="B195" s="37"/>
      <c r="C195" s="227" t="s">
        <v>609</v>
      </c>
      <c r="D195" s="227" t="s">
        <v>465</v>
      </c>
      <c r="E195" s="228" t="s">
        <v>3259</v>
      </c>
      <c r="F195" s="229" t="s">
        <v>3260</v>
      </c>
      <c r="G195" s="230" t="s">
        <v>431</v>
      </c>
      <c r="H195" s="231">
        <v>7</v>
      </c>
      <c r="I195" s="232"/>
      <c r="J195" s="233">
        <f t="shared" si="0"/>
        <v>0</v>
      </c>
      <c r="K195" s="229" t="s">
        <v>1297</v>
      </c>
      <c r="L195" s="234"/>
      <c r="M195" s="235" t="s">
        <v>19</v>
      </c>
      <c r="N195" s="236" t="s">
        <v>47</v>
      </c>
      <c r="O195" s="66"/>
      <c r="P195" s="190">
        <f t="shared" si="1"/>
        <v>0</v>
      </c>
      <c r="Q195" s="190">
        <v>0</v>
      </c>
      <c r="R195" s="190">
        <f t="shared" si="2"/>
        <v>0</v>
      </c>
      <c r="S195" s="190">
        <v>0</v>
      </c>
      <c r="T195" s="191">
        <f t="shared" si="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468</v>
      </c>
      <c r="AT195" s="192" t="s">
        <v>465</v>
      </c>
      <c r="AU195" s="192" t="s">
        <v>83</v>
      </c>
      <c r="AY195" s="19" t="s">
        <v>381</v>
      </c>
      <c r="BE195" s="193">
        <f t="shared" si="4"/>
        <v>0</v>
      </c>
      <c r="BF195" s="193">
        <f t="shared" si="5"/>
        <v>0</v>
      </c>
      <c r="BG195" s="193">
        <f t="shared" si="6"/>
        <v>0</v>
      </c>
      <c r="BH195" s="193">
        <f t="shared" si="7"/>
        <v>0</v>
      </c>
      <c r="BI195" s="193">
        <f t="shared" si="8"/>
        <v>0</v>
      </c>
      <c r="BJ195" s="19" t="s">
        <v>83</v>
      </c>
      <c r="BK195" s="193">
        <f t="shared" si="9"/>
        <v>0</v>
      </c>
      <c r="BL195" s="19" t="s">
        <v>454</v>
      </c>
      <c r="BM195" s="192" t="s">
        <v>817</v>
      </c>
    </row>
    <row r="196" spans="1:65" s="2" customFormat="1" ht="16.5" customHeight="1">
      <c r="A196" s="36"/>
      <c r="B196" s="37"/>
      <c r="C196" s="227" t="s">
        <v>612</v>
      </c>
      <c r="D196" s="227" t="s">
        <v>465</v>
      </c>
      <c r="E196" s="228" t="s">
        <v>3262</v>
      </c>
      <c r="F196" s="229" t="s">
        <v>3263</v>
      </c>
      <c r="G196" s="230" t="s">
        <v>431</v>
      </c>
      <c r="H196" s="231">
        <v>7</v>
      </c>
      <c r="I196" s="232"/>
      <c r="J196" s="233">
        <f t="shared" si="0"/>
        <v>0</v>
      </c>
      <c r="K196" s="229" t="s">
        <v>1297</v>
      </c>
      <c r="L196" s="234"/>
      <c r="M196" s="235" t="s">
        <v>19</v>
      </c>
      <c r="N196" s="236" t="s">
        <v>47</v>
      </c>
      <c r="O196" s="66"/>
      <c r="P196" s="190">
        <f t="shared" si="1"/>
        <v>0</v>
      </c>
      <c r="Q196" s="190">
        <v>0</v>
      </c>
      <c r="R196" s="190">
        <f t="shared" si="2"/>
        <v>0</v>
      </c>
      <c r="S196" s="190">
        <v>0</v>
      </c>
      <c r="T196" s="191">
        <f t="shared" si="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468</v>
      </c>
      <c r="AT196" s="192" t="s">
        <v>465</v>
      </c>
      <c r="AU196" s="192" t="s">
        <v>83</v>
      </c>
      <c r="AY196" s="19" t="s">
        <v>381</v>
      </c>
      <c r="BE196" s="193">
        <f t="shared" si="4"/>
        <v>0</v>
      </c>
      <c r="BF196" s="193">
        <f t="shared" si="5"/>
        <v>0</v>
      </c>
      <c r="BG196" s="193">
        <f t="shared" si="6"/>
        <v>0</v>
      </c>
      <c r="BH196" s="193">
        <f t="shared" si="7"/>
        <v>0</v>
      </c>
      <c r="BI196" s="193">
        <f t="shared" si="8"/>
        <v>0</v>
      </c>
      <c r="BJ196" s="19" t="s">
        <v>83</v>
      </c>
      <c r="BK196" s="193">
        <f t="shared" si="9"/>
        <v>0</v>
      </c>
      <c r="BL196" s="19" t="s">
        <v>454</v>
      </c>
      <c r="BM196" s="192" t="s">
        <v>829</v>
      </c>
    </row>
    <row r="197" spans="1:65" s="2" customFormat="1" ht="24.2" customHeight="1">
      <c r="A197" s="36"/>
      <c r="B197" s="37"/>
      <c r="C197" s="181" t="s">
        <v>615</v>
      </c>
      <c r="D197" s="181" t="s">
        <v>384</v>
      </c>
      <c r="E197" s="182" t="s">
        <v>1450</v>
      </c>
      <c r="F197" s="183" t="s">
        <v>1451</v>
      </c>
      <c r="G197" s="184" t="s">
        <v>404</v>
      </c>
      <c r="H197" s="185">
        <v>0.129</v>
      </c>
      <c r="I197" s="186"/>
      <c r="J197" s="187">
        <f t="shared" si="0"/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 t="shared" si="1"/>
        <v>0</v>
      </c>
      <c r="Q197" s="190">
        <v>0</v>
      </c>
      <c r="R197" s="190">
        <f t="shared" si="2"/>
        <v>0</v>
      </c>
      <c r="S197" s="190">
        <v>0</v>
      </c>
      <c r="T197" s="191">
        <f t="shared" si="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83</v>
      </c>
      <c r="AY197" s="19" t="s">
        <v>381</v>
      </c>
      <c r="BE197" s="193">
        <f t="shared" si="4"/>
        <v>0</v>
      </c>
      <c r="BF197" s="193">
        <f t="shared" si="5"/>
        <v>0</v>
      </c>
      <c r="BG197" s="193">
        <f t="shared" si="6"/>
        <v>0</v>
      </c>
      <c r="BH197" s="193">
        <f t="shared" si="7"/>
        <v>0</v>
      </c>
      <c r="BI197" s="193">
        <f t="shared" si="8"/>
        <v>0</v>
      </c>
      <c r="BJ197" s="19" t="s">
        <v>83</v>
      </c>
      <c r="BK197" s="193">
        <f t="shared" si="9"/>
        <v>0</v>
      </c>
      <c r="BL197" s="19" t="s">
        <v>454</v>
      </c>
      <c r="BM197" s="192" t="s">
        <v>845</v>
      </c>
    </row>
    <row r="198" spans="1:65" s="2" customFormat="1" ht="29.25">
      <c r="A198" s="36"/>
      <c r="B198" s="37"/>
      <c r="C198" s="38"/>
      <c r="D198" s="196" t="s">
        <v>1198</v>
      </c>
      <c r="E198" s="38"/>
      <c r="F198" s="253" t="s">
        <v>1452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12" customFormat="1" ht="25.9" customHeight="1">
      <c r="B199" s="165"/>
      <c r="C199" s="166"/>
      <c r="D199" s="167" t="s">
        <v>75</v>
      </c>
      <c r="E199" s="168" t="s">
        <v>1488</v>
      </c>
      <c r="F199" s="168" t="s">
        <v>1489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SUM(P200:P236)</f>
        <v>0</v>
      </c>
      <c r="Q199" s="173"/>
      <c r="R199" s="174">
        <f>SUM(R200:R236)</f>
        <v>0</v>
      </c>
      <c r="S199" s="173"/>
      <c r="T199" s="175">
        <f>SUM(T200:T236)</f>
        <v>0</v>
      </c>
      <c r="AR199" s="176" t="s">
        <v>85</v>
      </c>
      <c r="AT199" s="177" t="s">
        <v>75</v>
      </c>
      <c r="AU199" s="177" t="s">
        <v>76</v>
      </c>
      <c r="AY199" s="176" t="s">
        <v>381</v>
      </c>
      <c r="BK199" s="178">
        <f>SUM(BK200:BK236)</f>
        <v>0</v>
      </c>
    </row>
    <row r="200" spans="1:65" s="2" customFormat="1" ht="44.25" customHeight="1">
      <c r="A200" s="36"/>
      <c r="B200" s="37"/>
      <c r="C200" s="181" t="s">
        <v>619</v>
      </c>
      <c r="D200" s="181" t="s">
        <v>384</v>
      </c>
      <c r="E200" s="182" t="s">
        <v>3685</v>
      </c>
      <c r="F200" s="183" t="s">
        <v>3686</v>
      </c>
      <c r="G200" s="184" t="s">
        <v>431</v>
      </c>
      <c r="H200" s="185">
        <v>1</v>
      </c>
      <c r="I200" s="186"/>
      <c r="J200" s="187">
        <f>ROUND(I200*H200,2)</f>
        <v>0</v>
      </c>
      <c r="K200" s="183" t="s">
        <v>1297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454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454</v>
      </c>
      <c r="BM200" s="192" t="s">
        <v>855</v>
      </c>
    </row>
    <row r="201" spans="1:65" s="2" customFormat="1" ht="33" customHeight="1">
      <c r="A201" s="36"/>
      <c r="B201" s="37"/>
      <c r="C201" s="181" t="s">
        <v>622</v>
      </c>
      <c r="D201" s="181" t="s">
        <v>384</v>
      </c>
      <c r="E201" s="182" t="s">
        <v>3687</v>
      </c>
      <c r="F201" s="183" t="s">
        <v>3688</v>
      </c>
      <c r="G201" s="184" t="s">
        <v>422</v>
      </c>
      <c r="H201" s="185">
        <v>1</v>
      </c>
      <c r="I201" s="186"/>
      <c r="J201" s="187">
        <f>ROUND(I201*H201,2)</f>
        <v>0</v>
      </c>
      <c r="K201" s="183" t="s">
        <v>1297</v>
      </c>
      <c r="L201" s="41"/>
      <c r="M201" s="188" t="s">
        <v>19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454</v>
      </c>
      <c r="AT201" s="192" t="s">
        <v>384</v>
      </c>
      <c r="AU201" s="192" t="s">
        <v>83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866</v>
      </c>
    </row>
    <row r="202" spans="1:65" s="2" customFormat="1" ht="19.5">
      <c r="A202" s="36"/>
      <c r="B202" s="37"/>
      <c r="C202" s="38"/>
      <c r="D202" s="196" t="s">
        <v>1198</v>
      </c>
      <c r="E202" s="38"/>
      <c r="F202" s="253" t="s">
        <v>3689</v>
      </c>
      <c r="G202" s="38"/>
      <c r="H202" s="38"/>
      <c r="I202" s="254"/>
      <c r="J202" s="38"/>
      <c r="K202" s="38"/>
      <c r="L202" s="41"/>
      <c r="M202" s="255"/>
      <c r="N202" s="25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1198</v>
      </c>
      <c r="AU202" s="19" t="s">
        <v>83</v>
      </c>
    </row>
    <row r="203" spans="1:65" s="2" customFormat="1" ht="33" customHeight="1">
      <c r="A203" s="36"/>
      <c r="B203" s="37"/>
      <c r="C203" s="181" t="s">
        <v>625</v>
      </c>
      <c r="D203" s="181" t="s">
        <v>384</v>
      </c>
      <c r="E203" s="182" t="s">
        <v>3690</v>
      </c>
      <c r="F203" s="183" t="s">
        <v>3691</v>
      </c>
      <c r="G203" s="184" t="s">
        <v>422</v>
      </c>
      <c r="H203" s="185">
        <v>2</v>
      </c>
      <c r="I203" s="186"/>
      <c r="J203" s="187">
        <f>ROUND(I203*H203,2)</f>
        <v>0</v>
      </c>
      <c r="K203" s="183" t="s">
        <v>1297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83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883</v>
      </c>
    </row>
    <row r="204" spans="1:65" s="2" customFormat="1" ht="19.5">
      <c r="A204" s="36"/>
      <c r="B204" s="37"/>
      <c r="C204" s="38"/>
      <c r="D204" s="196" t="s">
        <v>1198</v>
      </c>
      <c r="E204" s="38"/>
      <c r="F204" s="253" t="s">
        <v>3689</v>
      </c>
      <c r="G204" s="38"/>
      <c r="H204" s="38"/>
      <c r="I204" s="254"/>
      <c r="J204" s="38"/>
      <c r="K204" s="38"/>
      <c r="L204" s="41"/>
      <c r="M204" s="255"/>
      <c r="N204" s="256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1198</v>
      </c>
      <c r="AU204" s="19" t="s">
        <v>83</v>
      </c>
    </row>
    <row r="205" spans="1:65" s="2" customFormat="1" ht="33" customHeight="1">
      <c r="A205" s="36"/>
      <c r="B205" s="37"/>
      <c r="C205" s="181" t="s">
        <v>628</v>
      </c>
      <c r="D205" s="181" t="s">
        <v>384</v>
      </c>
      <c r="E205" s="182" t="s">
        <v>3692</v>
      </c>
      <c r="F205" s="183" t="s">
        <v>3693</v>
      </c>
      <c r="G205" s="184" t="s">
        <v>422</v>
      </c>
      <c r="H205" s="185">
        <v>1</v>
      </c>
      <c r="I205" s="186"/>
      <c r="J205" s="187">
        <f>ROUND(I205*H205,2)</f>
        <v>0</v>
      </c>
      <c r="K205" s="183" t="s">
        <v>1297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454</v>
      </c>
      <c r="AT205" s="192" t="s">
        <v>384</v>
      </c>
      <c r="AU205" s="192" t="s">
        <v>83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454</v>
      </c>
      <c r="BM205" s="192" t="s">
        <v>895</v>
      </c>
    </row>
    <row r="206" spans="1:65" s="2" customFormat="1" ht="29.25">
      <c r="A206" s="36"/>
      <c r="B206" s="37"/>
      <c r="C206" s="38"/>
      <c r="D206" s="196" t="s">
        <v>1198</v>
      </c>
      <c r="E206" s="38"/>
      <c r="F206" s="253" t="s">
        <v>1506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1198</v>
      </c>
      <c r="AU206" s="19" t="s">
        <v>83</v>
      </c>
    </row>
    <row r="207" spans="1:65" s="2" customFormat="1" ht="33" customHeight="1">
      <c r="A207" s="36"/>
      <c r="B207" s="37"/>
      <c r="C207" s="181" t="s">
        <v>631</v>
      </c>
      <c r="D207" s="181" t="s">
        <v>384</v>
      </c>
      <c r="E207" s="182" t="s">
        <v>3694</v>
      </c>
      <c r="F207" s="183" t="s">
        <v>3695</v>
      </c>
      <c r="G207" s="184" t="s">
        <v>422</v>
      </c>
      <c r="H207" s="185">
        <v>2</v>
      </c>
      <c r="I207" s="186"/>
      <c r="J207" s="187">
        <f>ROUND(I207*H207,2)</f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454</v>
      </c>
      <c r="AT207" s="192" t="s">
        <v>384</v>
      </c>
      <c r="AU207" s="192" t="s">
        <v>83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454</v>
      </c>
      <c r="BM207" s="192" t="s">
        <v>906</v>
      </c>
    </row>
    <row r="208" spans="1:65" s="2" customFormat="1" ht="29.25">
      <c r="A208" s="36"/>
      <c r="B208" s="37"/>
      <c r="C208" s="38"/>
      <c r="D208" s="196" t="s">
        <v>1198</v>
      </c>
      <c r="E208" s="38"/>
      <c r="F208" s="253" t="s">
        <v>1506</v>
      </c>
      <c r="G208" s="38"/>
      <c r="H208" s="38"/>
      <c r="I208" s="254"/>
      <c r="J208" s="38"/>
      <c r="K208" s="38"/>
      <c r="L208" s="41"/>
      <c r="M208" s="255"/>
      <c r="N208" s="256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1198</v>
      </c>
      <c r="AU208" s="19" t="s">
        <v>83</v>
      </c>
    </row>
    <row r="209" spans="1:65" s="2" customFormat="1" ht="33" customHeight="1">
      <c r="A209" s="36"/>
      <c r="B209" s="37"/>
      <c r="C209" s="181" t="s">
        <v>634</v>
      </c>
      <c r="D209" s="181" t="s">
        <v>384</v>
      </c>
      <c r="E209" s="182" t="s">
        <v>3696</v>
      </c>
      <c r="F209" s="183" t="s">
        <v>3697</v>
      </c>
      <c r="G209" s="184" t="s">
        <v>422</v>
      </c>
      <c r="H209" s="185">
        <v>5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454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454</v>
      </c>
      <c r="BM209" s="192" t="s">
        <v>922</v>
      </c>
    </row>
    <row r="210" spans="1:65" s="2" customFormat="1" ht="29.25">
      <c r="A210" s="36"/>
      <c r="B210" s="37"/>
      <c r="C210" s="38"/>
      <c r="D210" s="196" t="s">
        <v>1198</v>
      </c>
      <c r="E210" s="38"/>
      <c r="F210" s="253" t="s">
        <v>1506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2" customFormat="1" ht="16.5" customHeight="1">
      <c r="A211" s="36"/>
      <c r="B211" s="37"/>
      <c r="C211" s="181" t="s">
        <v>637</v>
      </c>
      <c r="D211" s="181" t="s">
        <v>384</v>
      </c>
      <c r="E211" s="182" t="s">
        <v>3698</v>
      </c>
      <c r="F211" s="183" t="s">
        <v>3699</v>
      </c>
      <c r="G211" s="184" t="s">
        <v>431</v>
      </c>
      <c r="H211" s="185">
        <v>2</v>
      </c>
      <c r="I211" s="186"/>
      <c r="J211" s="187">
        <f t="shared" ref="J211:J219" si="10"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 t="shared" ref="P211:P219" si="11">O211*H211</f>
        <v>0</v>
      </c>
      <c r="Q211" s="190">
        <v>0</v>
      </c>
      <c r="R211" s="190">
        <f t="shared" ref="R211:R219" si="12">Q211*H211</f>
        <v>0</v>
      </c>
      <c r="S211" s="190">
        <v>0</v>
      </c>
      <c r="T211" s="191">
        <f t="shared" ref="T211:T219" si="13"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454</v>
      </c>
      <c r="AT211" s="192" t="s">
        <v>384</v>
      </c>
      <c r="AU211" s="192" t="s">
        <v>83</v>
      </c>
      <c r="AY211" s="19" t="s">
        <v>381</v>
      </c>
      <c r="BE211" s="193">
        <f t="shared" ref="BE211:BE219" si="14">IF(N211="základní",J211,0)</f>
        <v>0</v>
      </c>
      <c r="BF211" s="193">
        <f t="shared" ref="BF211:BF219" si="15">IF(N211="snížená",J211,0)</f>
        <v>0</v>
      </c>
      <c r="BG211" s="193">
        <f t="shared" ref="BG211:BG219" si="16">IF(N211="zákl. přenesená",J211,0)</f>
        <v>0</v>
      </c>
      <c r="BH211" s="193">
        <f t="shared" ref="BH211:BH219" si="17">IF(N211="sníž. přenesená",J211,0)</f>
        <v>0</v>
      </c>
      <c r="BI211" s="193">
        <f t="shared" ref="BI211:BI219" si="18">IF(N211="nulová",J211,0)</f>
        <v>0</v>
      </c>
      <c r="BJ211" s="19" t="s">
        <v>83</v>
      </c>
      <c r="BK211" s="193">
        <f t="shared" ref="BK211:BK219" si="19">ROUND(I211*H211,2)</f>
        <v>0</v>
      </c>
      <c r="BL211" s="19" t="s">
        <v>454</v>
      </c>
      <c r="BM211" s="192" t="s">
        <v>930</v>
      </c>
    </row>
    <row r="212" spans="1:65" s="2" customFormat="1" ht="16.5" customHeight="1">
      <c r="A212" s="36"/>
      <c r="B212" s="37"/>
      <c r="C212" s="181" t="s">
        <v>640</v>
      </c>
      <c r="D212" s="181" t="s">
        <v>384</v>
      </c>
      <c r="E212" s="182" t="s">
        <v>3700</v>
      </c>
      <c r="F212" s="183" t="s">
        <v>3701</v>
      </c>
      <c r="G212" s="184" t="s">
        <v>431</v>
      </c>
      <c r="H212" s="185">
        <v>1</v>
      </c>
      <c r="I212" s="186"/>
      <c r="J212" s="187">
        <f t="shared" si="10"/>
        <v>0</v>
      </c>
      <c r="K212" s="183" t="s">
        <v>1297</v>
      </c>
      <c r="L212" s="41"/>
      <c r="M212" s="188" t="s">
        <v>19</v>
      </c>
      <c r="N212" s="189" t="s">
        <v>47</v>
      </c>
      <c r="O212" s="66"/>
      <c r="P212" s="190">
        <f t="shared" si="11"/>
        <v>0</v>
      </c>
      <c r="Q212" s="190">
        <v>0</v>
      </c>
      <c r="R212" s="190">
        <f t="shared" si="12"/>
        <v>0</v>
      </c>
      <c r="S212" s="190">
        <v>0</v>
      </c>
      <c r="T212" s="191">
        <f t="shared" si="1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454</v>
      </c>
      <c r="AT212" s="192" t="s">
        <v>384</v>
      </c>
      <c r="AU212" s="192" t="s">
        <v>83</v>
      </c>
      <c r="AY212" s="19" t="s">
        <v>381</v>
      </c>
      <c r="BE212" s="193">
        <f t="shared" si="14"/>
        <v>0</v>
      </c>
      <c r="BF212" s="193">
        <f t="shared" si="15"/>
        <v>0</v>
      </c>
      <c r="BG212" s="193">
        <f t="shared" si="16"/>
        <v>0</v>
      </c>
      <c r="BH212" s="193">
        <f t="shared" si="17"/>
        <v>0</v>
      </c>
      <c r="BI212" s="193">
        <f t="shared" si="18"/>
        <v>0</v>
      </c>
      <c r="BJ212" s="19" t="s">
        <v>83</v>
      </c>
      <c r="BK212" s="193">
        <f t="shared" si="19"/>
        <v>0</v>
      </c>
      <c r="BL212" s="19" t="s">
        <v>454</v>
      </c>
      <c r="BM212" s="192" t="s">
        <v>938</v>
      </c>
    </row>
    <row r="213" spans="1:65" s="2" customFormat="1" ht="24.2" customHeight="1">
      <c r="A213" s="36"/>
      <c r="B213" s="37"/>
      <c r="C213" s="181" t="s">
        <v>644</v>
      </c>
      <c r="D213" s="181" t="s">
        <v>384</v>
      </c>
      <c r="E213" s="182" t="s">
        <v>2644</v>
      </c>
      <c r="F213" s="183" t="s">
        <v>2645</v>
      </c>
      <c r="G213" s="184" t="s">
        <v>431</v>
      </c>
      <c r="H213" s="185">
        <v>2</v>
      </c>
      <c r="I213" s="186"/>
      <c r="J213" s="187">
        <f t="shared" si="10"/>
        <v>0</v>
      </c>
      <c r="K213" s="183" t="s">
        <v>1297</v>
      </c>
      <c r="L213" s="41"/>
      <c r="M213" s="188" t="s">
        <v>19</v>
      </c>
      <c r="N213" s="189" t="s">
        <v>47</v>
      </c>
      <c r="O213" s="66"/>
      <c r="P213" s="190">
        <f t="shared" si="11"/>
        <v>0</v>
      </c>
      <c r="Q213" s="190">
        <v>0</v>
      </c>
      <c r="R213" s="190">
        <f t="shared" si="12"/>
        <v>0</v>
      </c>
      <c r="S213" s="190">
        <v>0</v>
      </c>
      <c r="T213" s="191">
        <f t="shared" si="1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454</v>
      </c>
      <c r="AT213" s="192" t="s">
        <v>384</v>
      </c>
      <c r="AU213" s="192" t="s">
        <v>83</v>
      </c>
      <c r="AY213" s="19" t="s">
        <v>381</v>
      </c>
      <c r="BE213" s="193">
        <f t="shared" si="14"/>
        <v>0</v>
      </c>
      <c r="BF213" s="193">
        <f t="shared" si="15"/>
        <v>0</v>
      </c>
      <c r="BG213" s="193">
        <f t="shared" si="16"/>
        <v>0</v>
      </c>
      <c r="BH213" s="193">
        <f t="shared" si="17"/>
        <v>0</v>
      </c>
      <c r="BI213" s="193">
        <f t="shared" si="18"/>
        <v>0</v>
      </c>
      <c r="BJ213" s="19" t="s">
        <v>83</v>
      </c>
      <c r="BK213" s="193">
        <f t="shared" si="19"/>
        <v>0</v>
      </c>
      <c r="BL213" s="19" t="s">
        <v>454</v>
      </c>
      <c r="BM213" s="192" t="s">
        <v>945</v>
      </c>
    </row>
    <row r="214" spans="1:65" s="2" customFormat="1" ht="33" customHeight="1">
      <c r="A214" s="36"/>
      <c r="B214" s="37"/>
      <c r="C214" s="181" t="s">
        <v>647</v>
      </c>
      <c r="D214" s="181" t="s">
        <v>384</v>
      </c>
      <c r="E214" s="182" t="s">
        <v>3702</v>
      </c>
      <c r="F214" s="183" t="s">
        <v>3703</v>
      </c>
      <c r="G214" s="184" t="s">
        <v>431</v>
      </c>
      <c r="H214" s="185">
        <v>1</v>
      </c>
      <c r="I214" s="186"/>
      <c r="J214" s="187">
        <f t="shared" si="10"/>
        <v>0</v>
      </c>
      <c r="K214" s="183" t="s">
        <v>1297</v>
      </c>
      <c r="L214" s="41"/>
      <c r="M214" s="188" t="s">
        <v>19</v>
      </c>
      <c r="N214" s="189" t="s">
        <v>47</v>
      </c>
      <c r="O214" s="66"/>
      <c r="P214" s="190">
        <f t="shared" si="11"/>
        <v>0</v>
      </c>
      <c r="Q214" s="190">
        <v>0</v>
      </c>
      <c r="R214" s="190">
        <f t="shared" si="12"/>
        <v>0</v>
      </c>
      <c r="S214" s="190">
        <v>0</v>
      </c>
      <c r="T214" s="191">
        <f t="shared" si="1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454</v>
      </c>
      <c r="AT214" s="192" t="s">
        <v>384</v>
      </c>
      <c r="AU214" s="192" t="s">
        <v>83</v>
      </c>
      <c r="AY214" s="19" t="s">
        <v>381</v>
      </c>
      <c r="BE214" s="193">
        <f t="shared" si="14"/>
        <v>0</v>
      </c>
      <c r="BF214" s="193">
        <f t="shared" si="15"/>
        <v>0</v>
      </c>
      <c r="BG214" s="193">
        <f t="shared" si="16"/>
        <v>0</v>
      </c>
      <c r="BH214" s="193">
        <f t="shared" si="17"/>
        <v>0</v>
      </c>
      <c r="BI214" s="193">
        <f t="shared" si="18"/>
        <v>0</v>
      </c>
      <c r="BJ214" s="19" t="s">
        <v>83</v>
      </c>
      <c r="BK214" s="193">
        <f t="shared" si="19"/>
        <v>0</v>
      </c>
      <c r="BL214" s="19" t="s">
        <v>454</v>
      </c>
      <c r="BM214" s="192" t="s">
        <v>953</v>
      </c>
    </row>
    <row r="215" spans="1:65" s="2" customFormat="1" ht="33" customHeight="1">
      <c r="A215" s="36"/>
      <c r="B215" s="37"/>
      <c r="C215" s="181" t="s">
        <v>650</v>
      </c>
      <c r="D215" s="181" t="s">
        <v>384</v>
      </c>
      <c r="E215" s="182" t="s">
        <v>3704</v>
      </c>
      <c r="F215" s="183" t="s">
        <v>3705</v>
      </c>
      <c r="G215" s="184" t="s">
        <v>431</v>
      </c>
      <c r="H215" s="185">
        <v>2</v>
      </c>
      <c r="I215" s="186"/>
      <c r="J215" s="187">
        <f t="shared" si="10"/>
        <v>0</v>
      </c>
      <c r="K215" s="183" t="s">
        <v>1297</v>
      </c>
      <c r="L215" s="41"/>
      <c r="M215" s="188" t="s">
        <v>19</v>
      </c>
      <c r="N215" s="189" t="s">
        <v>47</v>
      </c>
      <c r="O215" s="66"/>
      <c r="P215" s="190">
        <f t="shared" si="11"/>
        <v>0</v>
      </c>
      <c r="Q215" s="190">
        <v>0</v>
      </c>
      <c r="R215" s="190">
        <f t="shared" si="12"/>
        <v>0</v>
      </c>
      <c r="S215" s="190">
        <v>0</v>
      </c>
      <c r="T215" s="191">
        <f t="shared" si="1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454</v>
      </c>
      <c r="AT215" s="192" t="s">
        <v>384</v>
      </c>
      <c r="AU215" s="192" t="s">
        <v>83</v>
      </c>
      <c r="AY215" s="19" t="s">
        <v>381</v>
      </c>
      <c r="BE215" s="193">
        <f t="shared" si="14"/>
        <v>0</v>
      </c>
      <c r="BF215" s="193">
        <f t="shared" si="15"/>
        <v>0</v>
      </c>
      <c r="BG215" s="193">
        <f t="shared" si="16"/>
        <v>0</v>
      </c>
      <c r="BH215" s="193">
        <f t="shared" si="17"/>
        <v>0</v>
      </c>
      <c r="BI215" s="193">
        <f t="shared" si="18"/>
        <v>0</v>
      </c>
      <c r="BJ215" s="19" t="s">
        <v>83</v>
      </c>
      <c r="BK215" s="193">
        <f t="shared" si="19"/>
        <v>0</v>
      </c>
      <c r="BL215" s="19" t="s">
        <v>454</v>
      </c>
      <c r="BM215" s="192" t="s">
        <v>961</v>
      </c>
    </row>
    <row r="216" spans="1:65" s="2" customFormat="1" ht="24.2" customHeight="1">
      <c r="A216" s="36"/>
      <c r="B216" s="37"/>
      <c r="C216" s="181" t="s">
        <v>653</v>
      </c>
      <c r="D216" s="181" t="s">
        <v>384</v>
      </c>
      <c r="E216" s="182" t="s">
        <v>3706</v>
      </c>
      <c r="F216" s="183" t="s">
        <v>3707</v>
      </c>
      <c r="G216" s="184" t="s">
        <v>431</v>
      </c>
      <c r="H216" s="185">
        <v>2</v>
      </c>
      <c r="I216" s="186"/>
      <c r="J216" s="187">
        <f t="shared" si="10"/>
        <v>0</v>
      </c>
      <c r="K216" s="183" t="s">
        <v>1297</v>
      </c>
      <c r="L216" s="41"/>
      <c r="M216" s="188" t="s">
        <v>19</v>
      </c>
      <c r="N216" s="189" t="s">
        <v>47</v>
      </c>
      <c r="O216" s="66"/>
      <c r="P216" s="190">
        <f t="shared" si="11"/>
        <v>0</v>
      </c>
      <c r="Q216" s="190">
        <v>0</v>
      </c>
      <c r="R216" s="190">
        <f t="shared" si="12"/>
        <v>0</v>
      </c>
      <c r="S216" s="190">
        <v>0</v>
      </c>
      <c r="T216" s="191">
        <f t="shared" si="1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83</v>
      </c>
      <c r="AY216" s="19" t="s">
        <v>381</v>
      </c>
      <c r="BE216" s="193">
        <f t="shared" si="14"/>
        <v>0</v>
      </c>
      <c r="BF216" s="193">
        <f t="shared" si="15"/>
        <v>0</v>
      </c>
      <c r="BG216" s="193">
        <f t="shared" si="16"/>
        <v>0</v>
      </c>
      <c r="BH216" s="193">
        <f t="shared" si="17"/>
        <v>0</v>
      </c>
      <c r="BI216" s="193">
        <f t="shared" si="18"/>
        <v>0</v>
      </c>
      <c r="BJ216" s="19" t="s">
        <v>83</v>
      </c>
      <c r="BK216" s="193">
        <f t="shared" si="19"/>
        <v>0</v>
      </c>
      <c r="BL216" s="19" t="s">
        <v>454</v>
      </c>
      <c r="BM216" s="192" t="s">
        <v>969</v>
      </c>
    </row>
    <row r="217" spans="1:65" s="2" customFormat="1" ht="21.75" customHeight="1">
      <c r="A217" s="36"/>
      <c r="B217" s="37"/>
      <c r="C217" s="181" t="s">
        <v>656</v>
      </c>
      <c r="D217" s="181" t="s">
        <v>384</v>
      </c>
      <c r="E217" s="182" t="s">
        <v>3708</v>
      </c>
      <c r="F217" s="183" t="s">
        <v>3709</v>
      </c>
      <c r="G217" s="184" t="s">
        <v>431</v>
      </c>
      <c r="H217" s="185">
        <v>2</v>
      </c>
      <c r="I217" s="186"/>
      <c r="J217" s="187">
        <f t="shared" si="10"/>
        <v>0</v>
      </c>
      <c r="K217" s="183" t="s">
        <v>1297</v>
      </c>
      <c r="L217" s="41"/>
      <c r="M217" s="188" t="s">
        <v>19</v>
      </c>
      <c r="N217" s="189" t="s">
        <v>47</v>
      </c>
      <c r="O217" s="66"/>
      <c r="P217" s="190">
        <f t="shared" si="11"/>
        <v>0</v>
      </c>
      <c r="Q217" s="190">
        <v>0</v>
      </c>
      <c r="R217" s="190">
        <f t="shared" si="12"/>
        <v>0</v>
      </c>
      <c r="S217" s="190">
        <v>0</v>
      </c>
      <c r="T217" s="191">
        <f t="shared" si="1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454</v>
      </c>
      <c r="AT217" s="192" t="s">
        <v>384</v>
      </c>
      <c r="AU217" s="192" t="s">
        <v>83</v>
      </c>
      <c r="AY217" s="19" t="s">
        <v>381</v>
      </c>
      <c r="BE217" s="193">
        <f t="shared" si="14"/>
        <v>0</v>
      </c>
      <c r="BF217" s="193">
        <f t="shared" si="15"/>
        <v>0</v>
      </c>
      <c r="BG217" s="193">
        <f t="shared" si="16"/>
        <v>0</v>
      </c>
      <c r="BH217" s="193">
        <f t="shared" si="17"/>
        <v>0</v>
      </c>
      <c r="BI217" s="193">
        <f t="shared" si="18"/>
        <v>0</v>
      </c>
      <c r="BJ217" s="19" t="s">
        <v>83</v>
      </c>
      <c r="BK217" s="193">
        <f t="shared" si="19"/>
        <v>0</v>
      </c>
      <c r="BL217" s="19" t="s">
        <v>454</v>
      </c>
      <c r="BM217" s="192" t="s">
        <v>977</v>
      </c>
    </row>
    <row r="218" spans="1:65" s="2" customFormat="1" ht="24.2" customHeight="1">
      <c r="A218" s="36"/>
      <c r="B218" s="37"/>
      <c r="C218" s="181" t="s">
        <v>659</v>
      </c>
      <c r="D218" s="181" t="s">
        <v>384</v>
      </c>
      <c r="E218" s="182" t="s">
        <v>3710</v>
      </c>
      <c r="F218" s="183" t="s">
        <v>3711</v>
      </c>
      <c r="G218" s="184" t="s">
        <v>431</v>
      </c>
      <c r="H218" s="185">
        <v>2</v>
      </c>
      <c r="I218" s="186"/>
      <c r="J218" s="187">
        <f t="shared" si="10"/>
        <v>0</v>
      </c>
      <c r="K218" s="183" t="s">
        <v>1297</v>
      </c>
      <c r="L218" s="41"/>
      <c r="M218" s="188" t="s">
        <v>19</v>
      </c>
      <c r="N218" s="189" t="s">
        <v>47</v>
      </c>
      <c r="O218" s="66"/>
      <c r="P218" s="190">
        <f t="shared" si="11"/>
        <v>0</v>
      </c>
      <c r="Q218" s="190">
        <v>0</v>
      </c>
      <c r="R218" s="190">
        <f t="shared" si="12"/>
        <v>0</v>
      </c>
      <c r="S218" s="190">
        <v>0</v>
      </c>
      <c r="T218" s="191">
        <f t="shared" si="1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454</v>
      </c>
      <c r="AT218" s="192" t="s">
        <v>384</v>
      </c>
      <c r="AU218" s="192" t="s">
        <v>83</v>
      </c>
      <c r="AY218" s="19" t="s">
        <v>381</v>
      </c>
      <c r="BE218" s="193">
        <f t="shared" si="14"/>
        <v>0</v>
      </c>
      <c r="BF218" s="193">
        <f t="shared" si="15"/>
        <v>0</v>
      </c>
      <c r="BG218" s="193">
        <f t="shared" si="16"/>
        <v>0</v>
      </c>
      <c r="BH218" s="193">
        <f t="shared" si="17"/>
        <v>0</v>
      </c>
      <c r="BI218" s="193">
        <f t="shared" si="18"/>
        <v>0</v>
      </c>
      <c r="BJ218" s="19" t="s">
        <v>83</v>
      </c>
      <c r="BK218" s="193">
        <f t="shared" si="19"/>
        <v>0</v>
      </c>
      <c r="BL218" s="19" t="s">
        <v>454</v>
      </c>
      <c r="BM218" s="192" t="s">
        <v>1462</v>
      </c>
    </row>
    <row r="219" spans="1:65" s="2" customFormat="1" ht="24.2" customHeight="1">
      <c r="A219" s="36"/>
      <c r="B219" s="37"/>
      <c r="C219" s="181" t="s">
        <v>663</v>
      </c>
      <c r="D219" s="181" t="s">
        <v>384</v>
      </c>
      <c r="E219" s="182" t="s">
        <v>3712</v>
      </c>
      <c r="F219" s="183" t="s">
        <v>3713</v>
      </c>
      <c r="G219" s="184" t="s">
        <v>422</v>
      </c>
      <c r="H219" s="185">
        <v>18</v>
      </c>
      <c r="I219" s="186"/>
      <c r="J219" s="187">
        <f t="shared" si="10"/>
        <v>0</v>
      </c>
      <c r="K219" s="183" t="s">
        <v>1297</v>
      </c>
      <c r="L219" s="41"/>
      <c r="M219" s="188" t="s">
        <v>19</v>
      </c>
      <c r="N219" s="189" t="s">
        <v>47</v>
      </c>
      <c r="O219" s="66"/>
      <c r="P219" s="190">
        <f t="shared" si="11"/>
        <v>0</v>
      </c>
      <c r="Q219" s="190">
        <v>0</v>
      </c>
      <c r="R219" s="190">
        <f t="shared" si="12"/>
        <v>0</v>
      </c>
      <c r="S219" s="190">
        <v>0</v>
      </c>
      <c r="T219" s="191">
        <f t="shared" si="1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454</v>
      </c>
      <c r="AT219" s="192" t="s">
        <v>384</v>
      </c>
      <c r="AU219" s="192" t="s">
        <v>83</v>
      </c>
      <c r="AY219" s="19" t="s">
        <v>381</v>
      </c>
      <c r="BE219" s="193">
        <f t="shared" si="14"/>
        <v>0</v>
      </c>
      <c r="BF219" s="193">
        <f t="shared" si="15"/>
        <v>0</v>
      </c>
      <c r="BG219" s="193">
        <f t="shared" si="16"/>
        <v>0</v>
      </c>
      <c r="BH219" s="193">
        <f t="shared" si="17"/>
        <v>0</v>
      </c>
      <c r="BI219" s="193">
        <f t="shared" si="18"/>
        <v>0</v>
      </c>
      <c r="BJ219" s="19" t="s">
        <v>83</v>
      </c>
      <c r="BK219" s="193">
        <f t="shared" si="19"/>
        <v>0</v>
      </c>
      <c r="BL219" s="19" t="s">
        <v>454</v>
      </c>
      <c r="BM219" s="192" t="s">
        <v>1463</v>
      </c>
    </row>
    <row r="220" spans="1:65" s="2" customFormat="1" ht="19.5">
      <c r="A220" s="36"/>
      <c r="B220" s="37"/>
      <c r="C220" s="38"/>
      <c r="D220" s="196" t="s">
        <v>1198</v>
      </c>
      <c r="E220" s="38"/>
      <c r="F220" s="253" t="s">
        <v>1545</v>
      </c>
      <c r="G220" s="38"/>
      <c r="H220" s="38"/>
      <c r="I220" s="254"/>
      <c r="J220" s="38"/>
      <c r="K220" s="38"/>
      <c r="L220" s="41"/>
      <c r="M220" s="255"/>
      <c r="N220" s="256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1198</v>
      </c>
      <c r="AU220" s="19" t="s">
        <v>83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3714</v>
      </c>
      <c r="G221" s="206"/>
      <c r="H221" s="209">
        <v>18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83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19</v>
      </c>
      <c r="F222" s="219" t="s">
        <v>394</v>
      </c>
      <c r="G222" s="217"/>
      <c r="H222" s="220">
        <v>18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83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21.75" customHeight="1">
      <c r="A223" s="36"/>
      <c r="B223" s="37"/>
      <c r="C223" s="181" t="s">
        <v>667</v>
      </c>
      <c r="D223" s="181" t="s">
        <v>384</v>
      </c>
      <c r="E223" s="182" t="s">
        <v>1550</v>
      </c>
      <c r="F223" s="183" t="s">
        <v>1551</v>
      </c>
      <c r="G223" s="184" t="s">
        <v>422</v>
      </c>
      <c r="H223" s="185">
        <v>18</v>
      </c>
      <c r="I223" s="186"/>
      <c r="J223" s="187">
        <f>ROUND(I223*H223,2)</f>
        <v>0</v>
      </c>
      <c r="K223" s="183" t="s">
        <v>1297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454</v>
      </c>
      <c r="AT223" s="192" t="s">
        <v>384</v>
      </c>
      <c r="AU223" s="192" t="s">
        <v>83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454</v>
      </c>
      <c r="BM223" s="192" t="s">
        <v>1464</v>
      </c>
    </row>
    <row r="224" spans="1:65" s="2" customFormat="1" ht="19.5">
      <c r="A224" s="36"/>
      <c r="B224" s="37"/>
      <c r="C224" s="38"/>
      <c r="D224" s="196" t="s">
        <v>1198</v>
      </c>
      <c r="E224" s="38"/>
      <c r="F224" s="253" t="s">
        <v>1553</v>
      </c>
      <c r="G224" s="38"/>
      <c r="H224" s="38"/>
      <c r="I224" s="254"/>
      <c r="J224" s="38"/>
      <c r="K224" s="38"/>
      <c r="L224" s="41"/>
      <c r="M224" s="255"/>
      <c r="N224" s="256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1198</v>
      </c>
      <c r="AU224" s="19" t="s">
        <v>83</v>
      </c>
    </row>
    <row r="225" spans="1:65" s="2" customFormat="1" ht="16.5" customHeight="1">
      <c r="A225" s="36"/>
      <c r="B225" s="37"/>
      <c r="C225" s="181" t="s">
        <v>671</v>
      </c>
      <c r="D225" s="181" t="s">
        <v>384</v>
      </c>
      <c r="E225" s="182" t="s">
        <v>3715</v>
      </c>
      <c r="F225" s="183" t="s">
        <v>3716</v>
      </c>
      <c r="G225" s="184" t="s">
        <v>422</v>
      </c>
      <c r="H225" s="185">
        <v>3</v>
      </c>
      <c r="I225" s="186"/>
      <c r="J225" s="187">
        <f>ROUND(I225*H225,2)</f>
        <v>0</v>
      </c>
      <c r="K225" s="183" t="s">
        <v>19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83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454</v>
      </c>
      <c r="BM225" s="192" t="s">
        <v>1466</v>
      </c>
    </row>
    <row r="226" spans="1:65" s="2" customFormat="1" ht="16.5" customHeight="1">
      <c r="A226" s="36"/>
      <c r="B226" s="37"/>
      <c r="C226" s="181" t="s">
        <v>674</v>
      </c>
      <c r="D226" s="181" t="s">
        <v>384</v>
      </c>
      <c r="E226" s="182" t="s">
        <v>1555</v>
      </c>
      <c r="F226" s="183" t="s">
        <v>3717</v>
      </c>
      <c r="G226" s="184" t="s">
        <v>1557</v>
      </c>
      <c r="H226" s="185">
        <v>1</v>
      </c>
      <c r="I226" s="186"/>
      <c r="J226" s="187">
        <f>ROUND(I226*H226,2)</f>
        <v>0</v>
      </c>
      <c r="K226" s="183" t="s">
        <v>1390</v>
      </c>
      <c r="L226" s="41"/>
      <c r="M226" s="188" t="s">
        <v>19</v>
      </c>
      <c r="N226" s="189" t="s">
        <v>47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83</v>
      </c>
      <c r="AY226" s="19" t="s">
        <v>381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83</v>
      </c>
      <c r="BK226" s="193">
        <f>ROUND(I226*H226,2)</f>
        <v>0</v>
      </c>
      <c r="BL226" s="19" t="s">
        <v>454</v>
      </c>
      <c r="BM226" s="192" t="s">
        <v>1467</v>
      </c>
    </row>
    <row r="227" spans="1:65" s="2" customFormat="1" ht="16.5" customHeight="1">
      <c r="A227" s="36"/>
      <c r="B227" s="37"/>
      <c r="C227" s="181" t="s">
        <v>678</v>
      </c>
      <c r="D227" s="181" t="s">
        <v>384</v>
      </c>
      <c r="E227" s="182" t="s">
        <v>3718</v>
      </c>
      <c r="F227" s="183" t="s">
        <v>3719</v>
      </c>
      <c r="G227" s="184" t="s">
        <v>431</v>
      </c>
      <c r="H227" s="185">
        <v>1</v>
      </c>
      <c r="I227" s="186"/>
      <c r="J227" s="187">
        <f>ROUND(I227*H227,2)</f>
        <v>0</v>
      </c>
      <c r="K227" s="183" t="s">
        <v>1390</v>
      </c>
      <c r="L227" s="41"/>
      <c r="M227" s="188" t="s">
        <v>19</v>
      </c>
      <c r="N227" s="189" t="s">
        <v>47</v>
      </c>
      <c r="O227" s="66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83</v>
      </c>
      <c r="BK227" s="193">
        <f>ROUND(I227*H227,2)</f>
        <v>0</v>
      </c>
      <c r="BL227" s="19" t="s">
        <v>454</v>
      </c>
      <c r="BM227" s="192" t="s">
        <v>1468</v>
      </c>
    </row>
    <row r="228" spans="1:65" s="2" customFormat="1" ht="24.2" customHeight="1">
      <c r="A228" s="36"/>
      <c r="B228" s="37"/>
      <c r="C228" s="181" t="s">
        <v>682</v>
      </c>
      <c r="D228" s="181" t="s">
        <v>384</v>
      </c>
      <c r="E228" s="182" t="s">
        <v>3720</v>
      </c>
      <c r="F228" s="183" t="s">
        <v>3721</v>
      </c>
      <c r="G228" s="184" t="s">
        <v>431</v>
      </c>
      <c r="H228" s="185">
        <v>1</v>
      </c>
      <c r="I228" s="186"/>
      <c r="J228" s="187">
        <f>ROUND(I228*H228,2)</f>
        <v>0</v>
      </c>
      <c r="K228" s="183" t="s">
        <v>1297</v>
      </c>
      <c r="L228" s="41"/>
      <c r="M228" s="188" t="s">
        <v>19</v>
      </c>
      <c r="N228" s="189" t="s">
        <v>47</v>
      </c>
      <c r="O228" s="66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83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454</v>
      </c>
      <c r="BM228" s="192" t="s">
        <v>1471</v>
      </c>
    </row>
    <row r="229" spans="1:65" s="2" customFormat="1" ht="58.5">
      <c r="A229" s="36"/>
      <c r="B229" s="37"/>
      <c r="C229" s="38"/>
      <c r="D229" s="196" t="s">
        <v>1198</v>
      </c>
      <c r="E229" s="38"/>
      <c r="F229" s="253" t="s">
        <v>3722</v>
      </c>
      <c r="G229" s="38"/>
      <c r="H229" s="38"/>
      <c r="I229" s="254"/>
      <c r="J229" s="38"/>
      <c r="K229" s="38"/>
      <c r="L229" s="41"/>
      <c r="M229" s="255"/>
      <c r="N229" s="256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1198</v>
      </c>
      <c r="AU229" s="19" t="s">
        <v>83</v>
      </c>
    </row>
    <row r="230" spans="1:65" s="2" customFormat="1" ht="24.2" customHeight="1">
      <c r="A230" s="36"/>
      <c r="B230" s="37"/>
      <c r="C230" s="181" t="s">
        <v>686</v>
      </c>
      <c r="D230" s="181" t="s">
        <v>384</v>
      </c>
      <c r="E230" s="182" t="s">
        <v>3723</v>
      </c>
      <c r="F230" s="183" t="s">
        <v>3724</v>
      </c>
      <c r="G230" s="184" t="s">
        <v>422</v>
      </c>
      <c r="H230" s="185">
        <v>15</v>
      </c>
      <c r="I230" s="186"/>
      <c r="J230" s="187">
        <f t="shared" ref="J230:J235" si="20">ROUND(I230*H230,2)</f>
        <v>0</v>
      </c>
      <c r="K230" s="183" t="s">
        <v>1390</v>
      </c>
      <c r="L230" s="41"/>
      <c r="M230" s="188" t="s">
        <v>19</v>
      </c>
      <c r="N230" s="189" t="s">
        <v>47</v>
      </c>
      <c r="O230" s="66"/>
      <c r="P230" s="190">
        <f t="shared" ref="P230:P235" si="21">O230*H230</f>
        <v>0</v>
      </c>
      <c r="Q230" s="190">
        <v>0</v>
      </c>
      <c r="R230" s="190">
        <f t="shared" ref="R230:R235" si="22">Q230*H230</f>
        <v>0</v>
      </c>
      <c r="S230" s="190">
        <v>0</v>
      </c>
      <c r="T230" s="191">
        <f t="shared" ref="T230:T235" si="23"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454</v>
      </c>
      <c r="AT230" s="192" t="s">
        <v>384</v>
      </c>
      <c r="AU230" s="192" t="s">
        <v>83</v>
      </c>
      <c r="AY230" s="19" t="s">
        <v>381</v>
      </c>
      <c r="BE230" s="193">
        <f t="shared" ref="BE230:BE235" si="24">IF(N230="základní",J230,0)</f>
        <v>0</v>
      </c>
      <c r="BF230" s="193">
        <f t="shared" ref="BF230:BF235" si="25">IF(N230="snížená",J230,0)</f>
        <v>0</v>
      </c>
      <c r="BG230" s="193">
        <f t="shared" ref="BG230:BG235" si="26">IF(N230="zákl. přenesená",J230,0)</f>
        <v>0</v>
      </c>
      <c r="BH230" s="193">
        <f t="shared" ref="BH230:BH235" si="27">IF(N230="sníž. přenesená",J230,0)</f>
        <v>0</v>
      </c>
      <c r="BI230" s="193">
        <f t="shared" ref="BI230:BI235" si="28">IF(N230="nulová",J230,0)</f>
        <v>0</v>
      </c>
      <c r="BJ230" s="19" t="s">
        <v>83</v>
      </c>
      <c r="BK230" s="193">
        <f t="shared" ref="BK230:BK235" si="29">ROUND(I230*H230,2)</f>
        <v>0</v>
      </c>
      <c r="BL230" s="19" t="s">
        <v>454</v>
      </c>
      <c r="BM230" s="192" t="s">
        <v>1479</v>
      </c>
    </row>
    <row r="231" spans="1:65" s="2" customFormat="1" ht="66.75" customHeight="1">
      <c r="A231" s="36"/>
      <c r="B231" s="37"/>
      <c r="C231" s="227" t="s">
        <v>690</v>
      </c>
      <c r="D231" s="227" t="s">
        <v>465</v>
      </c>
      <c r="E231" s="228" t="s">
        <v>3725</v>
      </c>
      <c r="F231" s="229" t="s">
        <v>3726</v>
      </c>
      <c r="G231" s="230" t="s">
        <v>422</v>
      </c>
      <c r="H231" s="231">
        <v>3</v>
      </c>
      <c r="I231" s="232"/>
      <c r="J231" s="233">
        <f t="shared" si="20"/>
        <v>0</v>
      </c>
      <c r="K231" s="229" t="s">
        <v>19</v>
      </c>
      <c r="L231" s="234"/>
      <c r="M231" s="235" t="s">
        <v>19</v>
      </c>
      <c r="N231" s="236" t="s">
        <v>47</v>
      </c>
      <c r="O231" s="66"/>
      <c r="P231" s="190">
        <f t="shared" si="21"/>
        <v>0</v>
      </c>
      <c r="Q231" s="190">
        <v>0</v>
      </c>
      <c r="R231" s="190">
        <f t="shared" si="22"/>
        <v>0</v>
      </c>
      <c r="S231" s="190">
        <v>0</v>
      </c>
      <c r="T231" s="191">
        <f t="shared" si="2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468</v>
      </c>
      <c r="AT231" s="192" t="s">
        <v>465</v>
      </c>
      <c r="AU231" s="192" t="s">
        <v>83</v>
      </c>
      <c r="AY231" s="19" t="s">
        <v>381</v>
      </c>
      <c r="BE231" s="193">
        <f t="shared" si="24"/>
        <v>0</v>
      </c>
      <c r="BF231" s="193">
        <f t="shared" si="25"/>
        <v>0</v>
      </c>
      <c r="BG231" s="193">
        <f t="shared" si="26"/>
        <v>0</v>
      </c>
      <c r="BH231" s="193">
        <f t="shared" si="27"/>
        <v>0</v>
      </c>
      <c r="BI231" s="193">
        <f t="shared" si="28"/>
        <v>0</v>
      </c>
      <c r="BJ231" s="19" t="s">
        <v>83</v>
      </c>
      <c r="BK231" s="193">
        <f t="shared" si="29"/>
        <v>0</v>
      </c>
      <c r="BL231" s="19" t="s">
        <v>454</v>
      </c>
      <c r="BM231" s="192" t="s">
        <v>3727</v>
      </c>
    </row>
    <row r="232" spans="1:65" s="2" customFormat="1" ht="90" customHeight="1">
      <c r="A232" s="36"/>
      <c r="B232" s="37"/>
      <c r="C232" s="227" t="s">
        <v>696</v>
      </c>
      <c r="D232" s="227" t="s">
        <v>465</v>
      </c>
      <c r="E232" s="228" t="s">
        <v>3728</v>
      </c>
      <c r="F232" s="229" t="s">
        <v>3729</v>
      </c>
      <c r="G232" s="230" t="s">
        <v>431</v>
      </c>
      <c r="H232" s="231">
        <v>1</v>
      </c>
      <c r="I232" s="232"/>
      <c r="J232" s="233">
        <f t="shared" si="20"/>
        <v>0</v>
      </c>
      <c r="K232" s="229" t="s">
        <v>1297</v>
      </c>
      <c r="L232" s="234"/>
      <c r="M232" s="235" t="s">
        <v>19</v>
      </c>
      <c r="N232" s="236" t="s">
        <v>47</v>
      </c>
      <c r="O232" s="66"/>
      <c r="P232" s="190">
        <f t="shared" si="21"/>
        <v>0</v>
      </c>
      <c r="Q232" s="190">
        <v>0</v>
      </c>
      <c r="R232" s="190">
        <f t="shared" si="22"/>
        <v>0</v>
      </c>
      <c r="S232" s="190">
        <v>0</v>
      </c>
      <c r="T232" s="191">
        <f t="shared" si="2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468</v>
      </c>
      <c r="AT232" s="192" t="s">
        <v>465</v>
      </c>
      <c r="AU232" s="192" t="s">
        <v>83</v>
      </c>
      <c r="AY232" s="19" t="s">
        <v>381</v>
      </c>
      <c r="BE232" s="193">
        <f t="shared" si="24"/>
        <v>0</v>
      </c>
      <c r="BF232" s="193">
        <f t="shared" si="25"/>
        <v>0</v>
      </c>
      <c r="BG232" s="193">
        <f t="shared" si="26"/>
        <v>0</v>
      </c>
      <c r="BH232" s="193">
        <f t="shared" si="27"/>
        <v>0</v>
      </c>
      <c r="BI232" s="193">
        <f t="shared" si="28"/>
        <v>0</v>
      </c>
      <c r="BJ232" s="19" t="s">
        <v>83</v>
      </c>
      <c r="BK232" s="193">
        <f t="shared" si="29"/>
        <v>0</v>
      </c>
      <c r="BL232" s="19" t="s">
        <v>454</v>
      </c>
      <c r="BM232" s="192" t="s">
        <v>1480</v>
      </c>
    </row>
    <row r="233" spans="1:65" s="2" customFormat="1" ht="44.25" customHeight="1">
      <c r="A233" s="36"/>
      <c r="B233" s="37"/>
      <c r="C233" s="227" t="s">
        <v>701</v>
      </c>
      <c r="D233" s="227" t="s">
        <v>465</v>
      </c>
      <c r="E233" s="228" t="s">
        <v>3730</v>
      </c>
      <c r="F233" s="229" t="s">
        <v>3731</v>
      </c>
      <c r="G233" s="230" t="s">
        <v>431</v>
      </c>
      <c r="H233" s="231">
        <v>1</v>
      </c>
      <c r="I233" s="232"/>
      <c r="J233" s="233">
        <f t="shared" si="20"/>
        <v>0</v>
      </c>
      <c r="K233" s="229" t="s">
        <v>1297</v>
      </c>
      <c r="L233" s="234"/>
      <c r="M233" s="235" t="s">
        <v>19</v>
      </c>
      <c r="N233" s="236" t="s">
        <v>47</v>
      </c>
      <c r="O233" s="66"/>
      <c r="P233" s="190">
        <f t="shared" si="21"/>
        <v>0</v>
      </c>
      <c r="Q233" s="190">
        <v>0</v>
      </c>
      <c r="R233" s="190">
        <f t="shared" si="22"/>
        <v>0</v>
      </c>
      <c r="S233" s="190">
        <v>0</v>
      </c>
      <c r="T233" s="191">
        <f t="shared" si="2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468</v>
      </c>
      <c r="AT233" s="192" t="s">
        <v>465</v>
      </c>
      <c r="AU233" s="192" t="s">
        <v>83</v>
      </c>
      <c r="AY233" s="19" t="s">
        <v>381</v>
      </c>
      <c r="BE233" s="193">
        <f t="shared" si="24"/>
        <v>0</v>
      </c>
      <c r="BF233" s="193">
        <f t="shared" si="25"/>
        <v>0</v>
      </c>
      <c r="BG233" s="193">
        <f t="shared" si="26"/>
        <v>0</v>
      </c>
      <c r="BH233" s="193">
        <f t="shared" si="27"/>
        <v>0</v>
      </c>
      <c r="BI233" s="193">
        <f t="shared" si="28"/>
        <v>0</v>
      </c>
      <c r="BJ233" s="19" t="s">
        <v>83</v>
      </c>
      <c r="BK233" s="193">
        <f t="shared" si="29"/>
        <v>0</v>
      </c>
      <c r="BL233" s="19" t="s">
        <v>454</v>
      </c>
      <c r="BM233" s="192" t="s">
        <v>1492</v>
      </c>
    </row>
    <row r="234" spans="1:65" s="2" customFormat="1" ht="33" customHeight="1">
      <c r="A234" s="36"/>
      <c r="B234" s="37"/>
      <c r="C234" s="227" t="s">
        <v>705</v>
      </c>
      <c r="D234" s="227" t="s">
        <v>465</v>
      </c>
      <c r="E234" s="228" t="s">
        <v>3732</v>
      </c>
      <c r="F234" s="229" t="s">
        <v>3733</v>
      </c>
      <c r="G234" s="230" t="s">
        <v>431</v>
      </c>
      <c r="H234" s="231">
        <v>1</v>
      </c>
      <c r="I234" s="232"/>
      <c r="J234" s="233">
        <f t="shared" si="20"/>
        <v>0</v>
      </c>
      <c r="K234" s="229" t="s">
        <v>1297</v>
      </c>
      <c r="L234" s="234"/>
      <c r="M234" s="235" t="s">
        <v>19</v>
      </c>
      <c r="N234" s="236" t="s">
        <v>47</v>
      </c>
      <c r="O234" s="66"/>
      <c r="P234" s="190">
        <f t="shared" si="21"/>
        <v>0</v>
      </c>
      <c r="Q234" s="190">
        <v>0</v>
      </c>
      <c r="R234" s="190">
        <f t="shared" si="22"/>
        <v>0</v>
      </c>
      <c r="S234" s="190">
        <v>0</v>
      </c>
      <c r="T234" s="191">
        <f t="shared" si="2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468</v>
      </c>
      <c r="AT234" s="192" t="s">
        <v>465</v>
      </c>
      <c r="AU234" s="192" t="s">
        <v>83</v>
      </c>
      <c r="AY234" s="19" t="s">
        <v>381</v>
      </c>
      <c r="BE234" s="193">
        <f t="shared" si="24"/>
        <v>0</v>
      </c>
      <c r="BF234" s="193">
        <f t="shared" si="25"/>
        <v>0</v>
      </c>
      <c r="BG234" s="193">
        <f t="shared" si="26"/>
        <v>0</v>
      </c>
      <c r="BH234" s="193">
        <f t="shared" si="27"/>
        <v>0</v>
      </c>
      <c r="BI234" s="193">
        <f t="shared" si="28"/>
        <v>0</v>
      </c>
      <c r="BJ234" s="19" t="s">
        <v>83</v>
      </c>
      <c r="BK234" s="193">
        <f t="shared" si="29"/>
        <v>0</v>
      </c>
      <c r="BL234" s="19" t="s">
        <v>454</v>
      </c>
      <c r="BM234" s="192" t="s">
        <v>1496</v>
      </c>
    </row>
    <row r="235" spans="1:65" s="2" customFormat="1" ht="24.2" customHeight="1">
      <c r="A235" s="36"/>
      <c r="B235" s="37"/>
      <c r="C235" s="181" t="s">
        <v>710</v>
      </c>
      <c r="D235" s="181" t="s">
        <v>384</v>
      </c>
      <c r="E235" s="182" t="s">
        <v>1571</v>
      </c>
      <c r="F235" s="183" t="s">
        <v>1572</v>
      </c>
      <c r="G235" s="184" t="s">
        <v>404</v>
      </c>
      <c r="H235" s="185">
        <v>0.13500000000000001</v>
      </c>
      <c r="I235" s="186"/>
      <c r="J235" s="187">
        <f t="shared" si="20"/>
        <v>0</v>
      </c>
      <c r="K235" s="183" t="s">
        <v>1297</v>
      </c>
      <c r="L235" s="41"/>
      <c r="M235" s="188" t="s">
        <v>19</v>
      </c>
      <c r="N235" s="189" t="s">
        <v>47</v>
      </c>
      <c r="O235" s="66"/>
      <c r="P235" s="190">
        <f t="shared" si="21"/>
        <v>0</v>
      </c>
      <c r="Q235" s="190">
        <v>0</v>
      </c>
      <c r="R235" s="190">
        <f t="shared" si="22"/>
        <v>0</v>
      </c>
      <c r="S235" s="190">
        <v>0</v>
      </c>
      <c r="T235" s="191">
        <f t="shared" si="2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454</v>
      </c>
      <c r="AT235" s="192" t="s">
        <v>384</v>
      </c>
      <c r="AU235" s="192" t="s">
        <v>83</v>
      </c>
      <c r="AY235" s="19" t="s">
        <v>381</v>
      </c>
      <c r="BE235" s="193">
        <f t="shared" si="24"/>
        <v>0</v>
      </c>
      <c r="BF235" s="193">
        <f t="shared" si="25"/>
        <v>0</v>
      </c>
      <c r="BG235" s="193">
        <f t="shared" si="26"/>
        <v>0</v>
      </c>
      <c r="BH235" s="193">
        <f t="shared" si="27"/>
        <v>0</v>
      </c>
      <c r="BI235" s="193">
        <f t="shared" si="28"/>
        <v>0</v>
      </c>
      <c r="BJ235" s="19" t="s">
        <v>83</v>
      </c>
      <c r="BK235" s="193">
        <f t="shared" si="29"/>
        <v>0</v>
      </c>
      <c r="BL235" s="19" t="s">
        <v>454</v>
      </c>
      <c r="BM235" s="192" t="s">
        <v>1499</v>
      </c>
    </row>
    <row r="236" spans="1:65" s="2" customFormat="1" ht="19.5">
      <c r="A236" s="36"/>
      <c r="B236" s="37"/>
      <c r="C236" s="38"/>
      <c r="D236" s="196" t="s">
        <v>1198</v>
      </c>
      <c r="E236" s="38"/>
      <c r="F236" s="253" t="s">
        <v>1574</v>
      </c>
      <c r="G236" s="38"/>
      <c r="H236" s="38"/>
      <c r="I236" s="254"/>
      <c r="J236" s="38"/>
      <c r="K236" s="38"/>
      <c r="L236" s="41"/>
      <c r="M236" s="255"/>
      <c r="N236" s="256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1198</v>
      </c>
      <c r="AU236" s="19" t="s">
        <v>83</v>
      </c>
    </row>
    <row r="237" spans="1:65" s="12" customFormat="1" ht="25.9" customHeight="1">
      <c r="B237" s="165"/>
      <c r="C237" s="166"/>
      <c r="D237" s="167" t="s">
        <v>75</v>
      </c>
      <c r="E237" s="168" t="s">
        <v>3734</v>
      </c>
      <c r="F237" s="168" t="s">
        <v>1454</v>
      </c>
      <c r="G237" s="166"/>
      <c r="H237" s="166"/>
      <c r="I237" s="169"/>
      <c r="J237" s="170">
        <f>BK237</f>
        <v>0</v>
      </c>
      <c r="K237" s="166"/>
      <c r="L237" s="171"/>
      <c r="M237" s="172"/>
      <c r="N237" s="173"/>
      <c r="O237" s="173"/>
      <c r="P237" s="174">
        <f>SUM(P238:P280)</f>
        <v>0</v>
      </c>
      <c r="Q237" s="173"/>
      <c r="R237" s="174">
        <f>SUM(R238:R280)</f>
        <v>0</v>
      </c>
      <c r="S237" s="173"/>
      <c r="T237" s="175">
        <f>SUM(T238:T280)</f>
        <v>0</v>
      </c>
      <c r="AR237" s="176" t="s">
        <v>83</v>
      </c>
      <c r="AT237" s="177" t="s">
        <v>75</v>
      </c>
      <c r="AU237" s="177" t="s">
        <v>76</v>
      </c>
      <c r="AY237" s="176" t="s">
        <v>381</v>
      </c>
      <c r="BK237" s="178">
        <f>SUM(BK238:BK280)</f>
        <v>0</v>
      </c>
    </row>
    <row r="238" spans="1:65" s="2" customFormat="1" ht="24.2" customHeight="1">
      <c r="A238" s="36"/>
      <c r="B238" s="37"/>
      <c r="C238" s="181" t="s">
        <v>716</v>
      </c>
      <c r="D238" s="181" t="s">
        <v>384</v>
      </c>
      <c r="E238" s="182" t="s">
        <v>2881</v>
      </c>
      <c r="F238" s="183" t="s">
        <v>2882</v>
      </c>
      <c r="G238" s="184" t="s">
        <v>387</v>
      </c>
      <c r="H238" s="185">
        <v>11.648</v>
      </c>
      <c r="I238" s="186"/>
      <c r="J238" s="187">
        <f>ROUND(I238*H238,2)</f>
        <v>0</v>
      </c>
      <c r="K238" s="183" t="s">
        <v>1297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389</v>
      </c>
      <c r="AT238" s="192" t="s">
        <v>384</v>
      </c>
      <c r="AU238" s="192" t="s">
        <v>83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389</v>
      </c>
      <c r="BM238" s="192" t="s">
        <v>1502</v>
      </c>
    </row>
    <row r="239" spans="1:65" s="2" customFormat="1" ht="58.5">
      <c r="A239" s="36"/>
      <c r="B239" s="37"/>
      <c r="C239" s="38"/>
      <c r="D239" s="196" t="s">
        <v>1198</v>
      </c>
      <c r="E239" s="38"/>
      <c r="F239" s="253" t="s">
        <v>1298</v>
      </c>
      <c r="G239" s="38"/>
      <c r="H239" s="38"/>
      <c r="I239" s="254"/>
      <c r="J239" s="38"/>
      <c r="K239" s="38"/>
      <c r="L239" s="41"/>
      <c r="M239" s="255"/>
      <c r="N239" s="256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1198</v>
      </c>
      <c r="AU239" s="19" t="s">
        <v>83</v>
      </c>
    </row>
    <row r="240" spans="1:65" s="2" customFormat="1" ht="24.2" customHeight="1">
      <c r="A240" s="36"/>
      <c r="B240" s="37"/>
      <c r="C240" s="181" t="s">
        <v>722</v>
      </c>
      <c r="D240" s="181" t="s">
        <v>384</v>
      </c>
      <c r="E240" s="182" t="s">
        <v>1299</v>
      </c>
      <c r="F240" s="183" t="s">
        <v>1300</v>
      </c>
      <c r="G240" s="184" t="s">
        <v>387</v>
      </c>
      <c r="H240" s="185">
        <v>5.8239999999999998</v>
      </c>
      <c r="I240" s="186"/>
      <c r="J240" s="187">
        <f>ROUND(I240*H240,2)</f>
        <v>0</v>
      </c>
      <c r="K240" s="183" t="s">
        <v>1297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389</v>
      </c>
      <c r="AT240" s="192" t="s">
        <v>384</v>
      </c>
      <c r="AU240" s="192" t="s">
        <v>83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389</v>
      </c>
      <c r="BM240" s="192" t="s">
        <v>1505</v>
      </c>
    </row>
    <row r="241" spans="1:65" s="2" customFormat="1" ht="58.5">
      <c r="A241" s="36"/>
      <c r="B241" s="37"/>
      <c r="C241" s="38"/>
      <c r="D241" s="196" t="s">
        <v>1198</v>
      </c>
      <c r="E241" s="38"/>
      <c r="F241" s="253" t="s">
        <v>1298</v>
      </c>
      <c r="G241" s="38"/>
      <c r="H241" s="38"/>
      <c r="I241" s="254"/>
      <c r="J241" s="38"/>
      <c r="K241" s="38"/>
      <c r="L241" s="41"/>
      <c r="M241" s="255"/>
      <c r="N241" s="256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1198</v>
      </c>
      <c r="AU241" s="19" t="s">
        <v>83</v>
      </c>
    </row>
    <row r="242" spans="1:65" s="2" customFormat="1" ht="24.2" customHeight="1">
      <c r="A242" s="36"/>
      <c r="B242" s="37"/>
      <c r="C242" s="181" t="s">
        <v>726</v>
      </c>
      <c r="D242" s="181" t="s">
        <v>384</v>
      </c>
      <c r="E242" s="182" t="s">
        <v>1301</v>
      </c>
      <c r="F242" s="183" t="s">
        <v>1302</v>
      </c>
      <c r="G242" s="184" t="s">
        <v>387</v>
      </c>
      <c r="H242" s="185">
        <v>21.84</v>
      </c>
      <c r="I242" s="186"/>
      <c r="J242" s="187">
        <f>ROUND(I242*H242,2)</f>
        <v>0</v>
      </c>
      <c r="K242" s="183" t="s">
        <v>1297</v>
      </c>
      <c r="L242" s="41"/>
      <c r="M242" s="188" t="s">
        <v>19</v>
      </c>
      <c r="N242" s="189" t="s">
        <v>47</v>
      </c>
      <c r="O242" s="66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389</v>
      </c>
      <c r="AT242" s="192" t="s">
        <v>384</v>
      </c>
      <c r="AU242" s="192" t="s">
        <v>83</v>
      </c>
      <c r="AY242" s="19" t="s">
        <v>381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83</v>
      </c>
      <c r="BK242" s="193">
        <f>ROUND(I242*H242,2)</f>
        <v>0</v>
      </c>
      <c r="BL242" s="19" t="s">
        <v>389</v>
      </c>
      <c r="BM242" s="192" t="s">
        <v>1509</v>
      </c>
    </row>
    <row r="243" spans="1:65" s="2" customFormat="1" ht="58.5">
      <c r="A243" s="36"/>
      <c r="B243" s="37"/>
      <c r="C243" s="38"/>
      <c r="D243" s="196" t="s">
        <v>1198</v>
      </c>
      <c r="E243" s="38"/>
      <c r="F243" s="253" t="s">
        <v>1303</v>
      </c>
      <c r="G243" s="38"/>
      <c r="H243" s="38"/>
      <c r="I243" s="254"/>
      <c r="J243" s="38"/>
      <c r="K243" s="38"/>
      <c r="L243" s="41"/>
      <c r="M243" s="255"/>
      <c r="N243" s="256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1198</v>
      </c>
      <c r="AU243" s="19" t="s">
        <v>83</v>
      </c>
    </row>
    <row r="244" spans="1:65" s="14" customFormat="1">
      <c r="B244" s="205"/>
      <c r="C244" s="206"/>
      <c r="D244" s="196" t="s">
        <v>391</v>
      </c>
      <c r="E244" s="207" t="s">
        <v>19</v>
      </c>
      <c r="F244" s="208" t="s">
        <v>3735</v>
      </c>
      <c r="G244" s="206"/>
      <c r="H244" s="209">
        <v>21.84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391</v>
      </c>
      <c r="AU244" s="215" t="s">
        <v>83</v>
      </c>
      <c r="AV244" s="14" t="s">
        <v>85</v>
      </c>
      <c r="AW244" s="14" t="s">
        <v>37</v>
      </c>
      <c r="AX244" s="14" t="s">
        <v>76</v>
      </c>
      <c r="AY244" s="215" t="s">
        <v>381</v>
      </c>
    </row>
    <row r="245" spans="1:65" s="15" customFormat="1">
      <c r="B245" s="216"/>
      <c r="C245" s="217"/>
      <c r="D245" s="196" t="s">
        <v>391</v>
      </c>
      <c r="E245" s="218" t="s">
        <v>19</v>
      </c>
      <c r="F245" s="219" t="s">
        <v>394</v>
      </c>
      <c r="G245" s="217"/>
      <c r="H245" s="220">
        <v>21.84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391</v>
      </c>
      <c r="AU245" s="226" t="s">
        <v>83</v>
      </c>
      <c r="AV245" s="15" t="s">
        <v>389</v>
      </c>
      <c r="AW245" s="15" t="s">
        <v>37</v>
      </c>
      <c r="AX245" s="15" t="s">
        <v>83</v>
      </c>
      <c r="AY245" s="226" t="s">
        <v>381</v>
      </c>
    </row>
    <row r="246" spans="1:65" s="2" customFormat="1" ht="24.2" customHeight="1">
      <c r="A246" s="36"/>
      <c r="B246" s="37"/>
      <c r="C246" s="181" t="s">
        <v>730</v>
      </c>
      <c r="D246" s="181" t="s">
        <v>384</v>
      </c>
      <c r="E246" s="182" t="s">
        <v>1307</v>
      </c>
      <c r="F246" s="183" t="s">
        <v>1308</v>
      </c>
      <c r="G246" s="184" t="s">
        <v>387</v>
      </c>
      <c r="H246" s="185">
        <v>10.92</v>
      </c>
      <c r="I246" s="186"/>
      <c r="J246" s="187">
        <f>ROUND(I246*H246,2)</f>
        <v>0</v>
      </c>
      <c r="K246" s="183" t="s">
        <v>1297</v>
      </c>
      <c r="L246" s="41"/>
      <c r="M246" s="188" t="s">
        <v>19</v>
      </c>
      <c r="N246" s="189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389</v>
      </c>
      <c r="AT246" s="192" t="s">
        <v>384</v>
      </c>
      <c r="AU246" s="192" t="s">
        <v>83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1512</v>
      </c>
    </row>
    <row r="247" spans="1:65" s="2" customFormat="1" ht="58.5">
      <c r="A247" s="36"/>
      <c r="B247" s="37"/>
      <c r="C247" s="38"/>
      <c r="D247" s="196" t="s">
        <v>1198</v>
      </c>
      <c r="E247" s="38"/>
      <c r="F247" s="253" t="s">
        <v>1303</v>
      </c>
      <c r="G247" s="38"/>
      <c r="H247" s="38"/>
      <c r="I247" s="254"/>
      <c r="J247" s="38"/>
      <c r="K247" s="38"/>
      <c r="L247" s="41"/>
      <c r="M247" s="255"/>
      <c r="N247" s="256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1198</v>
      </c>
      <c r="AU247" s="19" t="s">
        <v>83</v>
      </c>
    </row>
    <row r="248" spans="1:65" s="2" customFormat="1" ht="24.2" customHeight="1">
      <c r="A248" s="36"/>
      <c r="B248" s="37"/>
      <c r="C248" s="181" t="s">
        <v>734</v>
      </c>
      <c r="D248" s="181" t="s">
        <v>384</v>
      </c>
      <c r="E248" s="182" t="s">
        <v>1315</v>
      </c>
      <c r="F248" s="183" t="s">
        <v>1316</v>
      </c>
      <c r="G248" s="184" t="s">
        <v>411</v>
      </c>
      <c r="H248" s="185">
        <v>36.4</v>
      </c>
      <c r="I248" s="186"/>
      <c r="J248" s="187">
        <f>ROUND(I248*H248,2)</f>
        <v>0</v>
      </c>
      <c r="K248" s="183" t="s">
        <v>1297</v>
      </c>
      <c r="L248" s="41"/>
      <c r="M248" s="188" t="s">
        <v>19</v>
      </c>
      <c r="N248" s="189" t="s">
        <v>47</v>
      </c>
      <c r="O248" s="66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389</v>
      </c>
      <c r="AT248" s="192" t="s">
        <v>384</v>
      </c>
      <c r="AU248" s="192" t="s">
        <v>83</v>
      </c>
      <c r="AY248" s="19" t="s">
        <v>381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83</v>
      </c>
      <c r="BK248" s="193">
        <f>ROUND(I248*H248,2)</f>
        <v>0</v>
      </c>
      <c r="BL248" s="19" t="s">
        <v>389</v>
      </c>
      <c r="BM248" s="192" t="s">
        <v>1515</v>
      </c>
    </row>
    <row r="249" spans="1:65" s="2" customFormat="1" ht="19.5">
      <c r="A249" s="36"/>
      <c r="B249" s="37"/>
      <c r="C249" s="38"/>
      <c r="D249" s="196" t="s">
        <v>1198</v>
      </c>
      <c r="E249" s="38"/>
      <c r="F249" s="253" t="s">
        <v>1317</v>
      </c>
      <c r="G249" s="38"/>
      <c r="H249" s="38"/>
      <c r="I249" s="254"/>
      <c r="J249" s="38"/>
      <c r="K249" s="38"/>
      <c r="L249" s="41"/>
      <c r="M249" s="255"/>
      <c r="N249" s="256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1198</v>
      </c>
      <c r="AU249" s="19" t="s">
        <v>83</v>
      </c>
    </row>
    <row r="250" spans="1:65" s="14" customFormat="1">
      <c r="B250" s="205"/>
      <c r="C250" s="206"/>
      <c r="D250" s="196" t="s">
        <v>391</v>
      </c>
      <c r="E250" s="207" t="s">
        <v>19</v>
      </c>
      <c r="F250" s="208" t="s">
        <v>3736</v>
      </c>
      <c r="G250" s="206"/>
      <c r="H250" s="209">
        <v>36.4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391</v>
      </c>
      <c r="AU250" s="215" t="s">
        <v>83</v>
      </c>
      <c r="AV250" s="14" t="s">
        <v>85</v>
      </c>
      <c r="AW250" s="14" t="s">
        <v>37</v>
      </c>
      <c r="AX250" s="14" t="s">
        <v>76</v>
      </c>
      <c r="AY250" s="215" t="s">
        <v>381</v>
      </c>
    </row>
    <row r="251" spans="1:65" s="15" customFormat="1">
      <c r="B251" s="216"/>
      <c r="C251" s="217"/>
      <c r="D251" s="196" t="s">
        <v>391</v>
      </c>
      <c r="E251" s="218" t="s">
        <v>19</v>
      </c>
      <c r="F251" s="219" t="s">
        <v>394</v>
      </c>
      <c r="G251" s="217"/>
      <c r="H251" s="220">
        <v>36.4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391</v>
      </c>
      <c r="AU251" s="226" t="s">
        <v>83</v>
      </c>
      <c r="AV251" s="15" t="s">
        <v>389</v>
      </c>
      <c r="AW251" s="15" t="s">
        <v>37</v>
      </c>
      <c r="AX251" s="15" t="s">
        <v>83</v>
      </c>
      <c r="AY251" s="226" t="s">
        <v>381</v>
      </c>
    </row>
    <row r="252" spans="1:65" s="2" customFormat="1" ht="24.2" customHeight="1">
      <c r="A252" s="36"/>
      <c r="B252" s="37"/>
      <c r="C252" s="181" t="s">
        <v>740</v>
      </c>
      <c r="D252" s="181" t="s">
        <v>384</v>
      </c>
      <c r="E252" s="182" t="s">
        <v>1320</v>
      </c>
      <c r="F252" s="183" t="s">
        <v>1321</v>
      </c>
      <c r="G252" s="184" t="s">
        <v>411</v>
      </c>
      <c r="H252" s="185">
        <v>36.4</v>
      </c>
      <c r="I252" s="186"/>
      <c r="J252" s="187">
        <f>ROUND(I252*H252,2)</f>
        <v>0</v>
      </c>
      <c r="K252" s="183" t="s">
        <v>1297</v>
      </c>
      <c r="L252" s="41"/>
      <c r="M252" s="188" t="s">
        <v>19</v>
      </c>
      <c r="N252" s="189" t="s">
        <v>47</v>
      </c>
      <c r="O252" s="66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389</v>
      </c>
      <c r="AT252" s="192" t="s">
        <v>384</v>
      </c>
      <c r="AU252" s="192" t="s">
        <v>83</v>
      </c>
      <c r="AY252" s="19" t="s">
        <v>381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9" t="s">
        <v>83</v>
      </c>
      <c r="BK252" s="193">
        <f>ROUND(I252*H252,2)</f>
        <v>0</v>
      </c>
      <c r="BL252" s="19" t="s">
        <v>389</v>
      </c>
      <c r="BM252" s="192" t="s">
        <v>1518</v>
      </c>
    </row>
    <row r="253" spans="1:65" s="2" customFormat="1" ht="29.25">
      <c r="A253" s="36"/>
      <c r="B253" s="37"/>
      <c r="C253" s="38"/>
      <c r="D253" s="196" t="s">
        <v>1198</v>
      </c>
      <c r="E253" s="38"/>
      <c r="F253" s="253" t="s">
        <v>1322</v>
      </c>
      <c r="G253" s="38"/>
      <c r="H253" s="38"/>
      <c r="I253" s="254"/>
      <c r="J253" s="38"/>
      <c r="K253" s="38"/>
      <c r="L253" s="41"/>
      <c r="M253" s="255"/>
      <c r="N253" s="256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1198</v>
      </c>
      <c r="AU253" s="19" t="s">
        <v>83</v>
      </c>
    </row>
    <row r="254" spans="1:65" s="2" customFormat="1" ht="24.2" customHeight="1">
      <c r="A254" s="36"/>
      <c r="B254" s="37"/>
      <c r="C254" s="181" t="s">
        <v>745</v>
      </c>
      <c r="D254" s="181" t="s">
        <v>384</v>
      </c>
      <c r="E254" s="182" t="s">
        <v>1323</v>
      </c>
      <c r="F254" s="183" t="s">
        <v>1324</v>
      </c>
      <c r="G254" s="184" t="s">
        <v>387</v>
      </c>
      <c r="H254" s="185">
        <v>21.84</v>
      </c>
      <c r="I254" s="186"/>
      <c r="J254" s="187">
        <f>ROUND(I254*H254,2)</f>
        <v>0</v>
      </c>
      <c r="K254" s="183" t="s">
        <v>1297</v>
      </c>
      <c r="L254" s="41"/>
      <c r="M254" s="188" t="s">
        <v>19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389</v>
      </c>
      <c r="AT254" s="192" t="s">
        <v>384</v>
      </c>
      <c r="AU254" s="192" t="s">
        <v>83</v>
      </c>
      <c r="AY254" s="19" t="s">
        <v>381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83</v>
      </c>
      <c r="BK254" s="193">
        <f>ROUND(I254*H254,2)</f>
        <v>0</v>
      </c>
      <c r="BL254" s="19" t="s">
        <v>389</v>
      </c>
      <c r="BM254" s="192" t="s">
        <v>1522</v>
      </c>
    </row>
    <row r="255" spans="1:65" s="2" customFormat="1" ht="19.5">
      <c r="A255" s="36"/>
      <c r="B255" s="37"/>
      <c r="C255" s="38"/>
      <c r="D255" s="196" t="s">
        <v>1198</v>
      </c>
      <c r="E255" s="38"/>
      <c r="F255" s="253" t="s">
        <v>1325</v>
      </c>
      <c r="G255" s="38"/>
      <c r="H255" s="38"/>
      <c r="I255" s="254"/>
      <c r="J255" s="38"/>
      <c r="K255" s="38"/>
      <c r="L255" s="41"/>
      <c r="M255" s="255"/>
      <c r="N255" s="256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1198</v>
      </c>
      <c r="AU255" s="19" t="s">
        <v>83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3735</v>
      </c>
      <c r="G256" s="206"/>
      <c r="H256" s="209">
        <v>21.84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83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21.84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83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24.2" customHeight="1">
      <c r="A258" s="36"/>
      <c r="B258" s="37"/>
      <c r="C258" s="181" t="s">
        <v>751</v>
      </c>
      <c r="D258" s="181" t="s">
        <v>384</v>
      </c>
      <c r="E258" s="182" t="s">
        <v>1326</v>
      </c>
      <c r="F258" s="183" t="s">
        <v>1327</v>
      </c>
      <c r="G258" s="184" t="s">
        <v>387</v>
      </c>
      <c r="H258" s="185">
        <v>33.488</v>
      </c>
      <c r="I258" s="186"/>
      <c r="J258" s="187">
        <f>ROUND(I258*H258,2)</f>
        <v>0</v>
      </c>
      <c r="K258" s="183" t="s">
        <v>1297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389</v>
      </c>
      <c r="AT258" s="192" t="s">
        <v>384</v>
      </c>
      <c r="AU258" s="192" t="s">
        <v>83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389</v>
      </c>
      <c r="BM258" s="192" t="s">
        <v>1526</v>
      </c>
    </row>
    <row r="259" spans="1:65" s="2" customFormat="1" ht="29.25">
      <c r="A259" s="36"/>
      <c r="B259" s="37"/>
      <c r="C259" s="38"/>
      <c r="D259" s="196" t="s">
        <v>1198</v>
      </c>
      <c r="E259" s="38"/>
      <c r="F259" s="253" t="s">
        <v>1328</v>
      </c>
      <c r="G259" s="38"/>
      <c r="H259" s="38"/>
      <c r="I259" s="254"/>
      <c r="J259" s="38"/>
      <c r="K259" s="38"/>
      <c r="L259" s="41"/>
      <c r="M259" s="255"/>
      <c r="N259" s="256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1198</v>
      </c>
      <c r="AU259" s="19" t="s">
        <v>83</v>
      </c>
    </row>
    <row r="260" spans="1:65" s="14" customFormat="1">
      <c r="B260" s="205"/>
      <c r="C260" s="206"/>
      <c r="D260" s="196" t="s">
        <v>391</v>
      </c>
      <c r="E260" s="207" t="s">
        <v>19</v>
      </c>
      <c r="F260" s="208" t="s">
        <v>3737</v>
      </c>
      <c r="G260" s="206"/>
      <c r="H260" s="209">
        <v>33.488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391</v>
      </c>
      <c r="AU260" s="215" t="s">
        <v>83</v>
      </c>
      <c r="AV260" s="14" t="s">
        <v>85</v>
      </c>
      <c r="AW260" s="14" t="s">
        <v>37</v>
      </c>
      <c r="AX260" s="14" t="s">
        <v>76</v>
      </c>
      <c r="AY260" s="215" t="s">
        <v>381</v>
      </c>
    </row>
    <row r="261" spans="1:65" s="15" customFormat="1">
      <c r="B261" s="216"/>
      <c r="C261" s="217"/>
      <c r="D261" s="196" t="s">
        <v>391</v>
      </c>
      <c r="E261" s="218" t="s">
        <v>19</v>
      </c>
      <c r="F261" s="219" t="s">
        <v>394</v>
      </c>
      <c r="G261" s="217"/>
      <c r="H261" s="220">
        <v>33.488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391</v>
      </c>
      <c r="AU261" s="226" t="s">
        <v>83</v>
      </c>
      <c r="AV261" s="15" t="s">
        <v>389</v>
      </c>
      <c r="AW261" s="15" t="s">
        <v>37</v>
      </c>
      <c r="AX261" s="15" t="s">
        <v>83</v>
      </c>
      <c r="AY261" s="226" t="s">
        <v>381</v>
      </c>
    </row>
    <row r="262" spans="1:65" s="2" customFormat="1" ht="24.2" customHeight="1">
      <c r="A262" s="36"/>
      <c r="B262" s="37"/>
      <c r="C262" s="181" t="s">
        <v>756</v>
      </c>
      <c r="D262" s="181" t="s">
        <v>384</v>
      </c>
      <c r="E262" s="182" t="s">
        <v>1334</v>
      </c>
      <c r="F262" s="183" t="s">
        <v>1335</v>
      </c>
      <c r="G262" s="184" t="s">
        <v>387</v>
      </c>
      <c r="H262" s="185">
        <v>18.388000000000002</v>
      </c>
      <c r="I262" s="186"/>
      <c r="J262" s="187">
        <f>ROUND(I262*H262,2)</f>
        <v>0</v>
      </c>
      <c r="K262" s="183" t="s">
        <v>1297</v>
      </c>
      <c r="L262" s="41"/>
      <c r="M262" s="188" t="s">
        <v>19</v>
      </c>
      <c r="N262" s="189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389</v>
      </c>
      <c r="AT262" s="192" t="s">
        <v>384</v>
      </c>
      <c r="AU262" s="192" t="s">
        <v>83</v>
      </c>
      <c r="AY262" s="19" t="s">
        <v>381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83</v>
      </c>
      <c r="BK262" s="193">
        <f>ROUND(I262*H262,2)</f>
        <v>0</v>
      </c>
      <c r="BL262" s="19" t="s">
        <v>389</v>
      </c>
      <c r="BM262" s="192" t="s">
        <v>1529</v>
      </c>
    </row>
    <row r="263" spans="1:65" s="2" customFormat="1" ht="29.25">
      <c r="A263" s="36"/>
      <c r="B263" s="37"/>
      <c r="C263" s="38"/>
      <c r="D263" s="196" t="s">
        <v>1198</v>
      </c>
      <c r="E263" s="38"/>
      <c r="F263" s="253" t="s">
        <v>1333</v>
      </c>
      <c r="G263" s="38"/>
      <c r="H263" s="38"/>
      <c r="I263" s="254"/>
      <c r="J263" s="38"/>
      <c r="K263" s="38"/>
      <c r="L263" s="41"/>
      <c r="M263" s="255"/>
      <c r="N263" s="256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1198</v>
      </c>
      <c r="AU263" s="19" t="s">
        <v>83</v>
      </c>
    </row>
    <row r="264" spans="1:65" s="2" customFormat="1" ht="37.9" customHeight="1">
      <c r="A264" s="36"/>
      <c r="B264" s="37"/>
      <c r="C264" s="181" t="s">
        <v>762</v>
      </c>
      <c r="D264" s="181" t="s">
        <v>384</v>
      </c>
      <c r="E264" s="182" t="s">
        <v>1336</v>
      </c>
      <c r="F264" s="183" t="s">
        <v>1337</v>
      </c>
      <c r="G264" s="184" t="s">
        <v>387</v>
      </c>
      <c r="H264" s="185">
        <v>183.88</v>
      </c>
      <c r="I264" s="186"/>
      <c r="J264" s="187">
        <f>ROUND(I264*H264,2)</f>
        <v>0</v>
      </c>
      <c r="K264" s="183" t="s">
        <v>1297</v>
      </c>
      <c r="L264" s="41"/>
      <c r="M264" s="188" t="s">
        <v>19</v>
      </c>
      <c r="N264" s="189" t="s">
        <v>47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389</v>
      </c>
      <c r="AT264" s="192" t="s">
        <v>384</v>
      </c>
      <c r="AU264" s="192" t="s">
        <v>83</v>
      </c>
      <c r="AY264" s="19" t="s">
        <v>381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83</v>
      </c>
      <c r="BK264" s="193">
        <f>ROUND(I264*H264,2)</f>
        <v>0</v>
      </c>
      <c r="BL264" s="19" t="s">
        <v>389</v>
      </c>
      <c r="BM264" s="192" t="s">
        <v>1532</v>
      </c>
    </row>
    <row r="265" spans="1:65" s="2" customFormat="1" ht="29.25">
      <c r="A265" s="36"/>
      <c r="B265" s="37"/>
      <c r="C265" s="38"/>
      <c r="D265" s="196" t="s">
        <v>1198</v>
      </c>
      <c r="E265" s="38"/>
      <c r="F265" s="253" t="s">
        <v>1333</v>
      </c>
      <c r="G265" s="38"/>
      <c r="H265" s="38"/>
      <c r="I265" s="254"/>
      <c r="J265" s="38"/>
      <c r="K265" s="38"/>
      <c r="L265" s="41"/>
      <c r="M265" s="255"/>
      <c r="N265" s="256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1198</v>
      </c>
      <c r="AU265" s="19" t="s">
        <v>83</v>
      </c>
    </row>
    <row r="266" spans="1:65" s="14" customFormat="1">
      <c r="B266" s="205"/>
      <c r="C266" s="206"/>
      <c r="D266" s="196" t="s">
        <v>391</v>
      </c>
      <c r="E266" s="207" t="s">
        <v>19</v>
      </c>
      <c r="F266" s="208" t="s">
        <v>3738</v>
      </c>
      <c r="G266" s="206"/>
      <c r="H266" s="209">
        <v>183.88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83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1:65" s="15" customFormat="1">
      <c r="B267" s="216"/>
      <c r="C267" s="217"/>
      <c r="D267" s="196" t="s">
        <v>391</v>
      </c>
      <c r="E267" s="218" t="s">
        <v>19</v>
      </c>
      <c r="F267" s="219" t="s">
        <v>394</v>
      </c>
      <c r="G267" s="217"/>
      <c r="H267" s="220">
        <v>183.88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391</v>
      </c>
      <c r="AU267" s="226" t="s">
        <v>83</v>
      </c>
      <c r="AV267" s="15" t="s">
        <v>389</v>
      </c>
      <c r="AW267" s="15" t="s">
        <v>37</v>
      </c>
      <c r="AX267" s="15" t="s">
        <v>83</v>
      </c>
      <c r="AY267" s="226" t="s">
        <v>381</v>
      </c>
    </row>
    <row r="268" spans="1:65" s="2" customFormat="1" ht="33" customHeight="1">
      <c r="A268" s="36"/>
      <c r="B268" s="37"/>
      <c r="C268" s="181" t="s">
        <v>768</v>
      </c>
      <c r="D268" s="181" t="s">
        <v>384</v>
      </c>
      <c r="E268" s="182" t="s">
        <v>1339</v>
      </c>
      <c r="F268" s="183" t="s">
        <v>1340</v>
      </c>
      <c r="G268" s="184" t="s">
        <v>387</v>
      </c>
      <c r="H268" s="185">
        <v>18.388000000000002</v>
      </c>
      <c r="I268" s="186"/>
      <c r="J268" s="187">
        <f>ROUND(I268*H268,2)</f>
        <v>0</v>
      </c>
      <c r="K268" s="183" t="s">
        <v>1297</v>
      </c>
      <c r="L268" s="41"/>
      <c r="M268" s="188" t="s">
        <v>19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389</v>
      </c>
      <c r="AT268" s="192" t="s">
        <v>384</v>
      </c>
      <c r="AU268" s="192" t="s">
        <v>83</v>
      </c>
      <c r="AY268" s="19" t="s">
        <v>381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83</v>
      </c>
      <c r="BK268" s="193">
        <f>ROUND(I268*H268,2)</f>
        <v>0</v>
      </c>
      <c r="BL268" s="19" t="s">
        <v>389</v>
      </c>
      <c r="BM268" s="192" t="s">
        <v>1535</v>
      </c>
    </row>
    <row r="269" spans="1:65" s="2" customFormat="1" ht="33" customHeight="1">
      <c r="A269" s="36"/>
      <c r="B269" s="37"/>
      <c r="C269" s="181" t="s">
        <v>773</v>
      </c>
      <c r="D269" s="181" t="s">
        <v>384</v>
      </c>
      <c r="E269" s="182" t="s">
        <v>1341</v>
      </c>
      <c r="F269" s="183" t="s">
        <v>1342</v>
      </c>
      <c r="G269" s="184" t="s">
        <v>387</v>
      </c>
      <c r="H269" s="185">
        <v>18.388000000000002</v>
      </c>
      <c r="I269" s="186"/>
      <c r="J269" s="187">
        <f>ROUND(I269*H269,2)</f>
        <v>0</v>
      </c>
      <c r="K269" s="183" t="s">
        <v>1297</v>
      </c>
      <c r="L269" s="41"/>
      <c r="M269" s="188" t="s">
        <v>19</v>
      </c>
      <c r="N269" s="189" t="s">
        <v>47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389</v>
      </c>
      <c r="AT269" s="192" t="s">
        <v>384</v>
      </c>
      <c r="AU269" s="192" t="s">
        <v>83</v>
      </c>
      <c r="AY269" s="19" t="s">
        <v>381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83</v>
      </c>
      <c r="BK269" s="193">
        <f>ROUND(I269*H269,2)</f>
        <v>0</v>
      </c>
      <c r="BL269" s="19" t="s">
        <v>389</v>
      </c>
      <c r="BM269" s="192" t="s">
        <v>1538</v>
      </c>
    </row>
    <row r="270" spans="1:65" s="2" customFormat="1" ht="24.2" customHeight="1">
      <c r="A270" s="36"/>
      <c r="B270" s="37"/>
      <c r="C270" s="181" t="s">
        <v>781</v>
      </c>
      <c r="D270" s="181" t="s">
        <v>384</v>
      </c>
      <c r="E270" s="182" t="s">
        <v>1343</v>
      </c>
      <c r="F270" s="183" t="s">
        <v>1344</v>
      </c>
      <c r="G270" s="184" t="s">
        <v>387</v>
      </c>
      <c r="H270" s="185">
        <v>15.1</v>
      </c>
      <c r="I270" s="186"/>
      <c r="J270" s="187">
        <f>ROUND(I270*H270,2)</f>
        <v>0</v>
      </c>
      <c r="K270" s="183" t="s">
        <v>1297</v>
      </c>
      <c r="L270" s="41"/>
      <c r="M270" s="188" t="s">
        <v>19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389</v>
      </c>
      <c r="AT270" s="192" t="s">
        <v>384</v>
      </c>
      <c r="AU270" s="192" t="s">
        <v>83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389</v>
      </c>
      <c r="BM270" s="192" t="s">
        <v>1541</v>
      </c>
    </row>
    <row r="271" spans="1:65" s="2" customFormat="1" ht="39">
      <c r="A271" s="36"/>
      <c r="B271" s="37"/>
      <c r="C271" s="38"/>
      <c r="D271" s="196" t="s">
        <v>1198</v>
      </c>
      <c r="E271" s="38"/>
      <c r="F271" s="253" t="s">
        <v>1345</v>
      </c>
      <c r="G271" s="38"/>
      <c r="H271" s="38"/>
      <c r="I271" s="254"/>
      <c r="J271" s="38"/>
      <c r="K271" s="38"/>
      <c r="L271" s="41"/>
      <c r="M271" s="255"/>
      <c r="N271" s="256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1198</v>
      </c>
      <c r="AU271" s="19" t="s">
        <v>83</v>
      </c>
    </row>
    <row r="272" spans="1:65" s="2" customFormat="1" ht="24.2" customHeight="1">
      <c r="A272" s="36"/>
      <c r="B272" s="37"/>
      <c r="C272" s="181" t="s">
        <v>786</v>
      </c>
      <c r="D272" s="181" t="s">
        <v>384</v>
      </c>
      <c r="E272" s="182" t="s">
        <v>1346</v>
      </c>
      <c r="F272" s="183" t="s">
        <v>1347</v>
      </c>
      <c r="G272" s="184" t="s">
        <v>387</v>
      </c>
      <c r="H272" s="185">
        <v>7.56</v>
      </c>
      <c r="I272" s="186"/>
      <c r="J272" s="187">
        <f>ROUND(I272*H272,2)</f>
        <v>0</v>
      </c>
      <c r="K272" s="183" t="s">
        <v>1297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389</v>
      </c>
      <c r="AT272" s="192" t="s">
        <v>384</v>
      </c>
      <c r="AU272" s="192" t="s">
        <v>83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389</v>
      </c>
      <c r="BM272" s="192" t="s">
        <v>1544</v>
      </c>
    </row>
    <row r="273" spans="1:65" s="2" customFormat="1" ht="39">
      <c r="A273" s="36"/>
      <c r="B273" s="37"/>
      <c r="C273" s="38"/>
      <c r="D273" s="196" t="s">
        <v>1198</v>
      </c>
      <c r="E273" s="38"/>
      <c r="F273" s="253" t="s">
        <v>1348</v>
      </c>
      <c r="G273" s="38"/>
      <c r="H273" s="38"/>
      <c r="I273" s="254"/>
      <c r="J273" s="38"/>
      <c r="K273" s="38"/>
      <c r="L273" s="41"/>
      <c r="M273" s="255"/>
      <c r="N273" s="256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1198</v>
      </c>
      <c r="AU273" s="19" t="s">
        <v>83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3739</v>
      </c>
      <c r="G274" s="206"/>
      <c r="H274" s="209">
        <v>7.56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83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5" customFormat="1">
      <c r="B275" s="216"/>
      <c r="C275" s="217"/>
      <c r="D275" s="196" t="s">
        <v>391</v>
      </c>
      <c r="E275" s="218" t="s">
        <v>19</v>
      </c>
      <c r="F275" s="219" t="s">
        <v>394</v>
      </c>
      <c r="G275" s="217"/>
      <c r="H275" s="220">
        <v>7.56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391</v>
      </c>
      <c r="AU275" s="226" t="s">
        <v>83</v>
      </c>
      <c r="AV275" s="15" t="s">
        <v>389</v>
      </c>
      <c r="AW275" s="15" t="s">
        <v>37</v>
      </c>
      <c r="AX275" s="15" t="s">
        <v>83</v>
      </c>
      <c r="AY275" s="226" t="s">
        <v>381</v>
      </c>
    </row>
    <row r="276" spans="1:65" s="2" customFormat="1" ht="16.5" customHeight="1">
      <c r="A276" s="36"/>
      <c r="B276" s="37"/>
      <c r="C276" s="181" t="s">
        <v>792</v>
      </c>
      <c r="D276" s="181" t="s">
        <v>384</v>
      </c>
      <c r="E276" s="182" t="s">
        <v>1352</v>
      </c>
      <c r="F276" s="183" t="s">
        <v>1353</v>
      </c>
      <c r="G276" s="184" t="s">
        <v>387</v>
      </c>
      <c r="H276" s="185">
        <v>18.388000000000002</v>
      </c>
      <c r="I276" s="186"/>
      <c r="J276" s="187">
        <f>ROUND(I276*H276,2)</f>
        <v>0</v>
      </c>
      <c r="K276" s="183" t="s">
        <v>1297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389</v>
      </c>
      <c r="AT276" s="192" t="s">
        <v>384</v>
      </c>
      <c r="AU276" s="192" t="s">
        <v>83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389</v>
      </c>
      <c r="BM276" s="192" t="s">
        <v>1549</v>
      </c>
    </row>
    <row r="277" spans="1:65" s="2" customFormat="1" ht="24.2" customHeight="1">
      <c r="A277" s="36"/>
      <c r="B277" s="37"/>
      <c r="C277" s="181" t="s">
        <v>797</v>
      </c>
      <c r="D277" s="181" t="s">
        <v>384</v>
      </c>
      <c r="E277" s="182" t="s">
        <v>1359</v>
      </c>
      <c r="F277" s="183" t="s">
        <v>1360</v>
      </c>
      <c r="G277" s="184" t="s">
        <v>387</v>
      </c>
      <c r="H277" s="185">
        <v>1.68</v>
      </c>
      <c r="I277" s="186"/>
      <c r="J277" s="187">
        <f>ROUND(I277*H277,2)</f>
        <v>0</v>
      </c>
      <c r="K277" s="183" t="s">
        <v>1297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389</v>
      </c>
      <c r="AT277" s="192" t="s">
        <v>384</v>
      </c>
      <c r="AU277" s="192" t="s">
        <v>83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389</v>
      </c>
      <c r="BM277" s="192" t="s">
        <v>1552</v>
      </c>
    </row>
    <row r="278" spans="1:65" s="2" customFormat="1" ht="19.5">
      <c r="A278" s="36"/>
      <c r="B278" s="37"/>
      <c r="C278" s="38"/>
      <c r="D278" s="196" t="s">
        <v>1198</v>
      </c>
      <c r="E278" s="38"/>
      <c r="F278" s="253" t="s">
        <v>1361</v>
      </c>
      <c r="G278" s="38"/>
      <c r="H278" s="38"/>
      <c r="I278" s="254"/>
      <c r="J278" s="38"/>
      <c r="K278" s="38"/>
      <c r="L278" s="41"/>
      <c r="M278" s="255"/>
      <c r="N278" s="256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1198</v>
      </c>
      <c r="AU278" s="19" t="s">
        <v>83</v>
      </c>
    </row>
    <row r="279" spans="1:65" s="14" customFormat="1">
      <c r="B279" s="205"/>
      <c r="C279" s="206"/>
      <c r="D279" s="196" t="s">
        <v>391</v>
      </c>
      <c r="E279" s="207" t="s">
        <v>19</v>
      </c>
      <c r="F279" s="208" t="s">
        <v>3740</v>
      </c>
      <c r="G279" s="206"/>
      <c r="H279" s="209">
        <v>1.68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83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1:65" s="15" customFormat="1">
      <c r="B280" s="216"/>
      <c r="C280" s="217"/>
      <c r="D280" s="196" t="s">
        <v>391</v>
      </c>
      <c r="E280" s="218" t="s">
        <v>19</v>
      </c>
      <c r="F280" s="219" t="s">
        <v>394</v>
      </c>
      <c r="G280" s="217"/>
      <c r="H280" s="220">
        <v>1.68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391</v>
      </c>
      <c r="AU280" s="226" t="s">
        <v>83</v>
      </c>
      <c r="AV280" s="15" t="s">
        <v>389</v>
      </c>
      <c r="AW280" s="15" t="s">
        <v>37</v>
      </c>
      <c r="AX280" s="15" t="s">
        <v>83</v>
      </c>
      <c r="AY280" s="226" t="s">
        <v>381</v>
      </c>
    </row>
    <row r="281" spans="1:65" s="12" customFormat="1" ht="25.9" customHeight="1">
      <c r="B281" s="165"/>
      <c r="C281" s="166"/>
      <c r="D281" s="167" t="s">
        <v>75</v>
      </c>
      <c r="E281" s="168" t="s">
        <v>694</v>
      </c>
      <c r="F281" s="168" t="s">
        <v>695</v>
      </c>
      <c r="G281" s="166"/>
      <c r="H281" s="166"/>
      <c r="I281" s="169"/>
      <c r="J281" s="170">
        <f>BK281</f>
        <v>0</v>
      </c>
      <c r="K281" s="166"/>
      <c r="L281" s="171"/>
      <c r="M281" s="172"/>
      <c r="N281" s="173"/>
      <c r="O281" s="173"/>
      <c r="P281" s="174">
        <f>SUM(P282:P285)</f>
        <v>0</v>
      </c>
      <c r="Q281" s="173"/>
      <c r="R281" s="174">
        <f>SUM(R282:R285)</f>
        <v>0</v>
      </c>
      <c r="S281" s="173"/>
      <c r="T281" s="175">
        <f>SUM(T282:T285)</f>
        <v>0</v>
      </c>
      <c r="AR281" s="176" t="s">
        <v>85</v>
      </c>
      <c r="AT281" s="177" t="s">
        <v>75</v>
      </c>
      <c r="AU281" s="177" t="s">
        <v>76</v>
      </c>
      <c r="AY281" s="176" t="s">
        <v>381</v>
      </c>
      <c r="BK281" s="178">
        <f>SUM(BK282:BK285)</f>
        <v>0</v>
      </c>
    </row>
    <row r="282" spans="1:65" s="2" customFormat="1" ht="24.2" customHeight="1">
      <c r="A282" s="36"/>
      <c r="B282" s="37"/>
      <c r="C282" s="181" t="s">
        <v>803</v>
      </c>
      <c r="D282" s="181" t="s">
        <v>384</v>
      </c>
      <c r="E282" s="182" t="s">
        <v>1734</v>
      </c>
      <c r="F282" s="183" t="s">
        <v>1735</v>
      </c>
      <c r="G282" s="184" t="s">
        <v>1235</v>
      </c>
      <c r="H282" s="185">
        <v>5</v>
      </c>
      <c r="I282" s="186"/>
      <c r="J282" s="187">
        <f>ROUND(I282*H282,2)</f>
        <v>0</v>
      </c>
      <c r="K282" s="183" t="s">
        <v>1297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454</v>
      </c>
      <c r="AT282" s="192" t="s">
        <v>384</v>
      </c>
      <c r="AU282" s="192" t="s">
        <v>83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454</v>
      </c>
      <c r="BM282" s="192" t="s">
        <v>1558</v>
      </c>
    </row>
    <row r="283" spans="1:65" s="2" customFormat="1" ht="16.5" customHeight="1">
      <c r="A283" s="36"/>
      <c r="B283" s="37"/>
      <c r="C283" s="227" t="s">
        <v>808</v>
      </c>
      <c r="D283" s="227" t="s">
        <v>465</v>
      </c>
      <c r="E283" s="228" t="s">
        <v>1741</v>
      </c>
      <c r="F283" s="229" t="s">
        <v>1742</v>
      </c>
      <c r="G283" s="230" t="s">
        <v>1235</v>
      </c>
      <c r="H283" s="231">
        <v>5</v>
      </c>
      <c r="I283" s="232"/>
      <c r="J283" s="233">
        <f>ROUND(I283*H283,2)</f>
        <v>0</v>
      </c>
      <c r="K283" s="229" t="s">
        <v>1297</v>
      </c>
      <c r="L283" s="234"/>
      <c r="M283" s="235" t="s">
        <v>19</v>
      </c>
      <c r="N283" s="236" t="s">
        <v>47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468</v>
      </c>
      <c r="AT283" s="192" t="s">
        <v>465</v>
      </c>
      <c r="AU283" s="192" t="s">
        <v>83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454</v>
      </c>
      <c r="BM283" s="192" t="s">
        <v>1561</v>
      </c>
    </row>
    <row r="284" spans="1:65" s="2" customFormat="1" ht="24.2" customHeight="1">
      <c r="A284" s="36"/>
      <c r="B284" s="37"/>
      <c r="C284" s="181" t="s">
        <v>813</v>
      </c>
      <c r="D284" s="181" t="s">
        <v>384</v>
      </c>
      <c r="E284" s="182" t="s">
        <v>1744</v>
      </c>
      <c r="F284" s="183" t="s">
        <v>1745</v>
      </c>
      <c r="G284" s="184" t="s">
        <v>404</v>
      </c>
      <c r="H284" s="185">
        <v>5.0000000000000001E-3</v>
      </c>
      <c r="I284" s="186"/>
      <c r="J284" s="187">
        <f>ROUND(I284*H284,2)</f>
        <v>0</v>
      </c>
      <c r="K284" s="183" t="s">
        <v>1297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454</v>
      </c>
      <c r="AT284" s="192" t="s">
        <v>384</v>
      </c>
      <c r="AU284" s="192" t="s">
        <v>83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454</v>
      </c>
      <c r="BM284" s="192" t="s">
        <v>1564</v>
      </c>
    </row>
    <row r="285" spans="1:65" s="2" customFormat="1" ht="19.5">
      <c r="A285" s="36"/>
      <c r="B285" s="37"/>
      <c r="C285" s="38"/>
      <c r="D285" s="196" t="s">
        <v>1198</v>
      </c>
      <c r="E285" s="38"/>
      <c r="F285" s="253" t="s">
        <v>1747</v>
      </c>
      <c r="G285" s="38"/>
      <c r="H285" s="38"/>
      <c r="I285" s="254"/>
      <c r="J285" s="38"/>
      <c r="K285" s="38"/>
      <c r="L285" s="41"/>
      <c r="M285" s="257"/>
      <c r="N285" s="258"/>
      <c r="O285" s="250"/>
      <c r="P285" s="250"/>
      <c r="Q285" s="250"/>
      <c r="R285" s="250"/>
      <c r="S285" s="250"/>
      <c r="T285" s="259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1198</v>
      </c>
      <c r="AU285" s="19" t="s">
        <v>83</v>
      </c>
    </row>
    <row r="286" spans="1:65" s="2" customFormat="1" ht="6.95" customHeight="1">
      <c r="A286" s="36"/>
      <c r="B286" s="49"/>
      <c r="C286" s="50"/>
      <c r="D286" s="50"/>
      <c r="E286" s="50"/>
      <c r="F286" s="50"/>
      <c r="G286" s="50"/>
      <c r="H286" s="50"/>
      <c r="I286" s="50"/>
      <c r="J286" s="50"/>
      <c r="K286" s="50"/>
      <c r="L286" s="41"/>
      <c r="M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</row>
  </sheetData>
  <sheetProtection algorithmName="SHA-512" hashValue="SEvbXMfqLx0eg1Z91VTnnD7QamwUl7zGTG9D8rE7P+CyCTpaBFRfYAsMjtWexbRcogwBlQ+9WuOtfCOhLPmmIA==" saltValue="gxFTurNfn4JszH5LR5kk8w==" spinCount="100000" sheet="1" objects="1" scenarios="1" formatColumns="0" formatRows="0" autoFilter="0"/>
  <autoFilter ref="C94:K285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1"/>
  <sheetViews>
    <sheetView showGridLines="0" topLeftCell="A82" workbookViewId="0">
      <selection activeCell="F92" sqref="F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3741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ROUND((SUM(BE87:BE100)),  2)</f>
        <v>0</v>
      </c>
      <c r="G35" s="36"/>
      <c r="H35" s="36"/>
      <c r="I35" s="127">
        <v>0.21</v>
      </c>
      <c r="J35" s="126">
        <f>ROUND(((SUM(BE87:BE100))*I35),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ROUND((SUM(BF87:BF100)),  2)</f>
        <v>0</v>
      </c>
      <c r="G36" s="36"/>
      <c r="H36" s="36"/>
      <c r="I36" s="127">
        <v>0.15</v>
      </c>
      <c r="J36" s="126">
        <f>ROUND(((SUM(BF87:BF100))*I36),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ROUND((SUM(BG87:BG100)),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ROUND((SUM(BH87:BH100)),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ROUND((SUM(BI87:BI100)),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105.09 -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3742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1894</v>
      </c>
      <c r="E65" s="146"/>
      <c r="F65" s="146"/>
      <c r="G65" s="146"/>
      <c r="H65" s="146"/>
      <c r="I65" s="146"/>
      <c r="J65" s="147">
        <f>J94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3487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105.09 - Vzduchotechnika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P88+P94</f>
        <v>0</v>
      </c>
      <c r="Q87" s="74"/>
      <c r="R87" s="162">
        <f>R88+R94</f>
        <v>0</v>
      </c>
      <c r="S87" s="74"/>
      <c r="T87" s="163">
        <f>T88+T94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BK88+BK94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1895</v>
      </c>
      <c r="F88" s="168" t="s">
        <v>3743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SUM(P89:P93)</f>
        <v>0</v>
      </c>
      <c r="Q88" s="173"/>
      <c r="R88" s="174">
        <f>SUM(R89:R93)</f>
        <v>0</v>
      </c>
      <c r="S88" s="173"/>
      <c r="T88" s="175">
        <f>SUM(T89:T93)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SUM(BK89:BK93)</f>
        <v>0</v>
      </c>
    </row>
    <row r="89" spans="1:65" s="2" customFormat="1" ht="16.5" customHeight="1">
      <c r="A89" s="36"/>
      <c r="B89" s="37"/>
      <c r="C89" s="227" t="s">
        <v>83</v>
      </c>
      <c r="D89" s="227" t="s">
        <v>465</v>
      </c>
      <c r="E89" s="228" t="s">
        <v>1897</v>
      </c>
      <c r="F89" s="229" t="s">
        <v>3744</v>
      </c>
      <c r="G89" s="230" t="s">
        <v>607</v>
      </c>
      <c r="H89" s="231">
        <v>4</v>
      </c>
      <c r="I89" s="232"/>
      <c r="J89" s="233">
        <f>ROUND(I89*H89,2)</f>
        <v>0</v>
      </c>
      <c r="K89" s="229" t="s">
        <v>1390</v>
      </c>
      <c r="L89" s="234"/>
      <c r="M89" s="235" t="s">
        <v>19</v>
      </c>
      <c r="N89" s="236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428</v>
      </c>
      <c r="AT89" s="192" t="s">
        <v>465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227" t="s">
        <v>85</v>
      </c>
      <c r="D90" s="227" t="s">
        <v>465</v>
      </c>
      <c r="E90" s="228" t="s">
        <v>1899</v>
      </c>
      <c r="F90" s="229" t="s">
        <v>3745</v>
      </c>
      <c r="G90" s="230" t="s">
        <v>1557</v>
      </c>
      <c r="H90" s="231">
        <v>4</v>
      </c>
      <c r="I90" s="232"/>
      <c r="J90" s="233">
        <f>ROUND(I90*H90,2)</f>
        <v>0</v>
      </c>
      <c r="K90" s="229" t="s">
        <v>1390</v>
      </c>
      <c r="L90" s="234"/>
      <c r="M90" s="235" t="s">
        <v>19</v>
      </c>
      <c r="N90" s="236" t="s">
        <v>47</v>
      </c>
      <c r="O90" s="66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428</v>
      </c>
      <c r="AT90" s="192" t="s">
        <v>465</v>
      </c>
      <c r="AU90" s="192" t="s">
        <v>83</v>
      </c>
      <c r="AY90" s="19" t="s">
        <v>381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9" t="s">
        <v>83</v>
      </c>
      <c r="BK90" s="193">
        <f>ROUND(I90*H90,2)</f>
        <v>0</v>
      </c>
      <c r="BL90" s="19" t="s">
        <v>389</v>
      </c>
      <c r="BM90" s="192" t="s">
        <v>389</v>
      </c>
    </row>
    <row r="91" spans="1:65" s="2" customFormat="1" ht="24.2" customHeight="1">
      <c r="A91" s="36"/>
      <c r="B91" s="37"/>
      <c r="C91" s="227" t="s">
        <v>398</v>
      </c>
      <c r="D91" s="227" t="s">
        <v>465</v>
      </c>
      <c r="E91" s="228" t="s">
        <v>1901</v>
      </c>
      <c r="F91" s="229" t="s">
        <v>6482</v>
      </c>
      <c r="G91" s="230" t="s">
        <v>1911</v>
      </c>
      <c r="H91" s="231">
        <v>4</v>
      </c>
      <c r="I91" s="232"/>
      <c r="J91" s="233">
        <f>ROUND(I91*H91,2)</f>
        <v>0</v>
      </c>
      <c r="K91" s="229" t="s">
        <v>1390</v>
      </c>
      <c r="L91" s="234"/>
      <c r="M91" s="235" t="s">
        <v>19</v>
      </c>
      <c r="N91" s="236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382</v>
      </c>
    </row>
    <row r="92" spans="1:65" s="2" customFormat="1" ht="24.2" customHeight="1">
      <c r="A92" s="36"/>
      <c r="B92" s="37"/>
      <c r="C92" s="227" t="s">
        <v>389</v>
      </c>
      <c r="D92" s="227" t="s">
        <v>465</v>
      </c>
      <c r="E92" s="228" t="s">
        <v>3746</v>
      </c>
      <c r="F92" s="229" t="s">
        <v>6483</v>
      </c>
      <c r="G92" s="230" t="s">
        <v>1911</v>
      </c>
      <c r="H92" s="231">
        <v>4</v>
      </c>
      <c r="I92" s="232"/>
      <c r="J92" s="233">
        <f>ROUND(I92*H92,2)</f>
        <v>0</v>
      </c>
      <c r="K92" s="229" t="s">
        <v>1390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428</v>
      </c>
    </row>
    <row r="93" spans="1:65" s="2" customFormat="1" ht="16.5" customHeight="1">
      <c r="A93" s="36"/>
      <c r="B93" s="37"/>
      <c r="C93" s="227" t="s">
        <v>408</v>
      </c>
      <c r="D93" s="227" t="s">
        <v>465</v>
      </c>
      <c r="E93" s="228" t="s">
        <v>1923</v>
      </c>
      <c r="F93" s="229" t="s">
        <v>1924</v>
      </c>
      <c r="G93" s="230" t="s">
        <v>607</v>
      </c>
      <c r="H93" s="231">
        <v>1</v>
      </c>
      <c r="I93" s="232"/>
      <c r="J93" s="233">
        <f>ROUND(I93*H93,2)</f>
        <v>0</v>
      </c>
      <c r="K93" s="229" t="s">
        <v>1390</v>
      </c>
      <c r="L93" s="234"/>
      <c r="M93" s="235" t="s">
        <v>19</v>
      </c>
      <c r="N93" s="236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437</v>
      </c>
    </row>
    <row r="94" spans="1:65" s="12" customFormat="1" ht="25.9" customHeight="1">
      <c r="B94" s="165"/>
      <c r="C94" s="166"/>
      <c r="D94" s="167" t="s">
        <v>75</v>
      </c>
      <c r="E94" s="168" t="s">
        <v>1930</v>
      </c>
      <c r="F94" s="168" t="s">
        <v>1931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SUM(P95:P100)</f>
        <v>0</v>
      </c>
      <c r="Q94" s="173"/>
      <c r="R94" s="174">
        <f>SUM(R95:R100)</f>
        <v>0</v>
      </c>
      <c r="S94" s="173"/>
      <c r="T94" s="175">
        <f>SUM(T95:T100)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SUM(BK95:BK100)</f>
        <v>0</v>
      </c>
    </row>
    <row r="95" spans="1:65" s="2" customFormat="1" ht="16.5" customHeight="1">
      <c r="A95" s="36"/>
      <c r="B95" s="37"/>
      <c r="C95" s="181" t="s">
        <v>382</v>
      </c>
      <c r="D95" s="181" t="s">
        <v>384</v>
      </c>
      <c r="E95" s="182" t="s">
        <v>1932</v>
      </c>
      <c r="F95" s="183" t="s">
        <v>1933</v>
      </c>
      <c r="G95" s="184" t="s">
        <v>607</v>
      </c>
      <c r="H95" s="185">
        <v>1</v>
      </c>
      <c r="I95" s="186"/>
      <c r="J95" s="187">
        <f t="shared" ref="J95:J100" si="0"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 t="shared" ref="P95:P100" si="1">O95*H95</f>
        <v>0</v>
      </c>
      <c r="Q95" s="190">
        <v>0</v>
      </c>
      <c r="R95" s="190">
        <f t="shared" ref="R95:R100" si="2">Q95*H95</f>
        <v>0</v>
      </c>
      <c r="S95" s="190">
        <v>0</v>
      </c>
      <c r="T95" s="191">
        <f t="shared" ref="T95:T100" si="3"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ref="BE95:BE100" si="4">IF(N95="základní",J95,0)</f>
        <v>0</v>
      </c>
      <c r="BF95" s="193">
        <f t="shared" ref="BF95:BF100" si="5">IF(N95="snížená",J95,0)</f>
        <v>0</v>
      </c>
      <c r="BG95" s="193">
        <f t="shared" ref="BG95:BG100" si="6">IF(N95="zákl. přenesená",J95,0)</f>
        <v>0</v>
      </c>
      <c r="BH95" s="193">
        <f t="shared" ref="BH95:BH100" si="7">IF(N95="sníž. přenesená",J95,0)</f>
        <v>0</v>
      </c>
      <c r="BI95" s="193">
        <f t="shared" ref="BI95:BI100" si="8">IF(N95="nulová",J95,0)</f>
        <v>0</v>
      </c>
      <c r="BJ95" s="19" t="s">
        <v>83</v>
      </c>
      <c r="BK95" s="193">
        <f t="shared" ref="BK95:BK100" si="9">ROUND(I95*H95,2)</f>
        <v>0</v>
      </c>
      <c r="BL95" s="19" t="s">
        <v>389</v>
      </c>
      <c r="BM95" s="192" t="s">
        <v>451</v>
      </c>
    </row>
    <row r="96" spans="1:65" s="2" customFormat="1" ht="16.5" customHeight="1">
      <c r="A96" s="36"/>
      <c r="B96" s="37"/>
      <c r="C96" s="181" t="s">
        <v>419</v>
      </c>
      <c r="D96" s="181" t="s">
        <v>384</v>
      </c>
      <c r="E96" s="182" t="s">
        <v>1934</v>
      </c>
      <c r="F96" s="183" t="s">
        <v>1935</v>
      </c>
      <c r="G96" s="184" t="s">
        <v>607</v>
      </c>
      <c r="H96" s="185">
        <v>1</v>
      </c>
      <c r="I96" s="186"/>
      <c r="J96" s="187">
        <f t="shared" si="0"/>
        <v>0</v>
      </c>
      <c r="K96" s="183" t="s">
        <v>1390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464</v>
      </c>
    </row>
    <row r="97" spans="1:65" s="2" customFormat="1" ht="16.5" customHeight="1">
      <c r="A97" s="36"/>
      <c r="B97" s="37"/>
      <c r="C97" s="181" t="s">
        <v>428</v>
      </c>
      <c r="D97" s="181" t="s">
        <v>384</v>
      </c>
      <c r="E97" s="182" t="s">
        <v>1936</v>
      </c>
      <c r="F97" s="183" t="s">
        <v>1937</v>
      </c>
      <c r="G97" s="184" t="s">
        <v>607</v>
      </c>
      <c r="H97" s="185">
        <v>1</v>
      </c>
      <c r="I97" s="186"/>
      <c r="J97" s="187">
        <f t="shared" si="0"/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454</v>
      </c>
    </row>
    <row r="98" spans="1:65" s="2" customFormat="1" ht="24.2" customHeight="1">
      <c r="A98" s="36"/>
      <c r="B98" s="37"/>
      <c r="C98" s="181" t="s">
        <v>426</v>
      </c>
      <c r="D98" s="181" t="s">
        <v>384</v>
      </c>
      <c r="E98" s="182" t="s">
        <v>1938</v>
      </c>
      <c r="F98" s="183" t="s">
        <v>1939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486</v>
      </c>
    </row>
    <row r="99" spans="1:65" s="2" customFormat="1" ht="16.5" customHeight="1">
      <c r="A99" s="36"/>
      <c r="B99" s="37"/>
      <c r="C99" s="181" t="s">
        <v>437</v>
      </c>
      <c r="D99" s="181" t="s">
        <v>384</v>
      </c>
      <c r="E99" s="182" t="s">
        <v>1940</v>
      </c>
      <c r="F99" s="183" t="s">
        <v>1941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495</v>
      </c>
    </row>
    <row r="100" spans="1:65" s="2" customFormat="1" ht="24.2" customHeight="1">
      <c r="A100" s="36"/>
      <c r="B100" s="37"/>
      <c r="C100" s="181" t="s">
        <v>443</v>
      </c>
      <c r="D100" s="181" t="s">
        <v>384</v>
      </c>
      <c r="E100" s="182" t="s">
        <v>1942</v>
      </c>
      <c r="F100" s="183" t="s">
        <v>1943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1390</v>
      </c>
      <c r="L100" s="41"/>
      <c r="M100" s="248" t="s">
        <v>19</v>
      </c>
      <c r="N100" s="249" t="s">
        <v>47</v>
      </c>
      <c r="O100" s="250"/>
      <c r="P100" s="251">
        <f t="shared" si="1"/>
        <v>0</v>
      </c>
      <c r="Q100" s="251">
        <v>0</v>
      </c>
      <c r="R100" s="251">
        <f t="shared" si="2"/>
        <v>0</v>
      </c>
      <c r="S100" s="251">
        <v>0</v>
      </c>
      <c r="T100" s="25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505</v>
      </c>
    </row>
    <row r="101" spans="1:65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PC5KkWKisDJfwBbP7EIcsPSrSjyz9dSyFtaDmLvLuhS1KPvVfIaSnchjinVXpBBiYcfbt4HMKxPskLNhjFO2GQ==" saltValue="3aG/sDJ5p29EuoQj7jfXJw==" spinCount="100000" sheet="1" objects="1" scenarios="1" formatColumns="0" formatRows="0" autoFilter="0"/>
  <autoFilter ref="C86:K100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topLeftCell="A85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204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3747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ROUND((SUM(BE91:BE159)),  2)</f>
        <v>0</v>
      </c>
      <c r="G35" s="36"/>
      <c r="H35" s="36"/>
      <c r="I35" s="127">
        <v>0.21</v>
      </c>
      <c r="J35" s="126">
        <f>ROUND(((SUM(BE91:BE159))*I35),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ROUND((SUM(BF91:BF159)),  2)</f>
        <v>0</v>
      </c>
      <c r="G36" s="36"/>
      <c r="H36" s="36"/>
      <c r="I36" s="127">
        <v>0.15</v>
      </c>
      <c r="J36" s="126">
        <f>ROUND(((SUM(BF91:BF159))*I36),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ROUND((SUM(BG91:BG159)),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ROUND((SUM(BH91:BH159)),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ROUND((SUM(BI91:BI159)),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105.10 -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J110</f>
        <v>0</v>
      </c>
      <c r="K65" s="144"/>
      <c r="L65" s="148"/>
    </row>
    <row r="66" spans="1:31" s="9" customFormat="1" ht="24.95" customHeight="1">
      <c r="B66" s="143"/>
      <c r="C66" s="144"/>
      <c r="D66" s="145" t="s">
        <v>1947</v>
      </c>
      <c r="E66" s="146"/>
      <c r="F66" s="146"/>
      <c r="G66" s="146"/>
      <c r="H66" s="146"/>
      <c r="I66" s="146"/>
      <c r="J66" s="147">
        <f>J134</f>
        <v>0</v>
      </c>
      <c r="K66" s="144"/>
      <c r="L66" s="148"/>
    </row>
    <row r="67" spans="1:31" s="9" customFormat="1" ht="24.95" customHeight="1">
      <c r="B67" s="143"/>
      <c r="C67" s="144"/>
      <c r="D67" s="145" t="s">
        <v>1950</v>
      </c>
      <c r="E67" s="146"/>
      <c r="F67" s="146"/>
      <c r="G67" s="146"/>
      <c r="H67" s="146"/>
      <c r="I67" s="146"/>
      <c r="J67" s="147">
        <f>J141</f>
        <v>0</v>
      </c>
      <c r="K67" s="144"/>
      <c r="L67" s="148"/>
    </row>
    <row r="68" spans="1:31" s="9" customFormat="1" ht="24.95" customHeight="1">
      <c r="B68" s="143"/>
      <c r="C68" s="144"/>
      <c r="D68" s="145" t="s">
        <v>3748</v>
      </c>
      <c r="E68" s="146"/>
      <c r="F68" s="146"/>
      <c r="G68" s="146"/>
      <c r="H68" s="146"/>
      <c r="I68" s="146"/>
      <c r="J68" s="147">
        <f>J148</f>
        <v>0</v>
      </c>
      <c r="K68" s="144"/>
      <c r="L68" s="148"/>
    </row>
    <row r="69" spans="1:31" s="9" customFormat="1" ht="24.95" customHeight="1">
      <c r="B69" s="143"/>
      <c r="C69" s="144"/>
      <c r="D69" s="145" t="s">
        <v>1951</v>
      </c>
      <c r="E69" s="146"/>
      <c r="F69" s="146"/>
      <c r="G69" s="146"/>
      <c r="H69" s="146"/>
      <c r="I69" s="146"/>
      <c r="J69" s="147">
        <f>J157</f>
        <v>0</v>
      </c>
      <c r="K69" s="144"/>
      <c r="L69" s="148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366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408" t="str">
        <f>E7</f>
        <v>Nová vstupní a vjezdová zóna v západní části výstaviště včetně nového odpadového hospodářství</v>
      </c>
      <c r="F79" s="409"/>
      <c r="G79" s="409"/>
      <c r="H79" s="409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324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08" t="s">
        <v>3487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330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9" t="str">
        <f>E11</f>
        <v>D 105.10 - Elektroinstalace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>Brno, Pisárky, Výstaviště, k. ú. Brno – Bohunice</v>
      </c>
      <c r="G85" s="38"/>
      <c r="H85" s="38"/>
      <c r="I85" s="31" t="s">
        <v>23</v>
      </c>
      <c r="J85" s="61" t="str">
        <f>IF(J14="","",J14)</f>
        <v>25. 3. 2021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Veletrhy Brno a.s.</v>
      </c>
      <c r="G87" s="38"/>
      <c r="H87" s="38"/>
      <c r="I87" s="31" t="s">
        <v>33</v>
      </c>
      <c r="J87" s="34" t="str">
        <f>E23</f>
        <v>AiD team a.s.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31</v>
      </c>
      <c r="D88" s="38"/>
      <c r="E88" s="38"/>
      <c r="F88" s="29" t="str">
        <f>IF(E20="","",E20)</f>
        <v>Vyplň údaj</v>
      </c>
      <c r="G88" s="38"/>
      <c r="H88" s="38"/>
      <c r="I88" s="31" t="s">
        <v>38</v>
      </c>
      <c r="J88" s="34" t="str">
        <f>E26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367</v>
      </c>
      <c r="D90" s="157" t="s">
        <v>61</v>
      </c>
      <c r="E90" s="157" t="s">
        <v>57</v>
      </c>
      <c r="F90" s="157" t="s">
        <v>58</v>
      </c>
      <c r="G90" s="157" t="s">
        <v>368</v>
      </c>
      <c r="H90" s="157" t="s">
        <v>369</v>
      </c>
      <c r="I90" s="157" t="s">
        <v>370</v>
      </c>
      <c r="J90" s="157" t="s">
        <v>347</v>
      </c>
      <c r="K90" s="158" t="s">
        <v>371</v>
      </c>
      <c r="L90" s="159"/>
      <c r="M90" s="70" t="s">
        <v>19</v>
      </c>
      <c r="N90" s="71" t="s">
        <v>46</v>
      </c>
      <c r="O90" s="71" t="s">
        <v>372</v>
      </c>
      <c r="P90" s="71" t="s">
        <v>373</v>
      </c>
      <c r="Q90" s="71" t="s">
        <v>374</v>
      </c>
      <c r="R90" s="71" t="s">
        <v>375</v>
      </c>
      <c r="S90" s="71" t="s">
        <v>376</v>
      </c>
      <c r="T90" s="72" t="s">
        <v>377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378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P92+P110+P134+P141+P148+P157</f>
        <v>0</v>
      </c>
      <c r="Q91" s="74"/>
      <c r="R91" s="162">
        <f>R92+R110+R134+R141+R148+R157</f>
        <v>0</v>
      </c>
      <c r="S91" s="74"/>
      <c r="T91" s="163">
        <f>T92+T110+T134+T141+T148+T157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75</v>
      </c>
      <c r="AU91" s="19" t="s">
        <v>348</v>
      </c>
      <c r="BK91" s="164">
        <f>BK92+BK110+BK134+BK141+BK148+BK157</f>
        <v>0</v>
      </c>
    </row>
    <row r="92" spans="1:65" s="12" customFormat="1" ht="25.9" customHeight="1">
      <c r="B92" s="165"/>
      <c r="C92" s="166"/>
      <c r="D92" s="167" t="s">
        <v>75</v>
      </c>
      <c r="E92" s="168" t="s">
        <v>1895</v>
      </c>
      <c r="F92" s="168" t="s">
        <v>1953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SUM(P93:P109)</f>
        <v>0</v>
      </c>
      <c r="Q92" s="173"/>
      <c r="R92" s="174">
        <f>SUM(R93:R109)</f>
        <v>0</v>
      </c>
      <c r="S92" s="173"/>
      <c r="T92" s="175">
        <f>SUM(T93:T109)</f>
        <v>0</v>
      </c>
      <c r="AR92" s="176" t="s">
        <v>83</v>
      </c>
      <c r="AT92" s="177" t="s">
        <v>75</v>
      </c>
      <c r="AU92" s="177" t="s">
        <v>76</v>
      </c>
      <c r="AY92" s="176" t="s">
        <v>381</v>
      </c>
      <c r="BK92" s="178">
        <f>SUM(BK93:BK109)</f>
        <v>0</v>
      </c>
    </row>
    <row r="93" spans="1:65" s="2" customFormat="1" ht="16.5" customHeight="1">
      <c r="A93" s="36"/>
      <c r="B93" s="37"/>
      <c r="C93" s="181" t="s">
        <v>83</v>
      </c>
      <c r="D93" s="181" t="s">
        <v>384</v>
      </c>
      <c r="E93" s="182" t="s">
        <v>1954</v>
      </c>
      <c r="F93" s="183" t="s">
        <v>1955</v>
      </c>
      <c r="G93" s="184" t="s">
        <v>607</v>
      </c>
      <c r="H93" s="185">
        <v>1</v>
      </c>
      <c r="I93" s="186"/>
      <c r="J93" s="187">
        <f t="shared" ref="J93:J109" si="0"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ref="P93:P109" si="1">O93*H93</f>
        <v>0</v>
      </c>
      <c r="Q93" s="190">
        <v>0</v>
      </c>
      <c r="R93" s="190">
        <f t="shared" ref="R93:R109" si="2">Q93*H93</f>
        <v>0</v>
      </c>
      <c r="S93" s="190">
        <v>0</v>
      </c>
      <c r="T93" s="191">
        <f t="shared" ref="T93:T109" si="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ref="BE93:BE109" si="4">IF(N93="základní",J93,0)</f>
        <v>0</v>
      </c>
      <c r="BF93" s="193">
        <f t="shared" ref="BF93:BF109" si="5">IF(N93="snížená",J93,0)</f>
        <v>0</v>
      </c>
      <c r="BG93" s="193">
        <f t="shared" ref="BG93:BG109" si="6">IF(N93="zákl. přenesená",J93,0)</f>
        <v>0</v>
      </c>
      <c r="BH93" s="193">
        <f t="shared" ref="BH93:BH109" si="7">IF(N93="sníž. přenesená",J93,0)</f>
        <v>0</v>
      </c>
      <c r="BI93" s="193">
        <f t="shared" ref="BI93:BI109" si="8">IF(N93="nulová",J93,0)</f>
        <v>0</v>
      </c>
      <c r="BJ93" s="19" t="s">
        <v>83</v>
      </c>
      <c r="BK93" s="193">
        <f t="shared" ref="BK93:BK109" si="9">ROUND(I93*H93,2)</f>
        <v>0</v>
      </c>
      <c r="BL93" s="19" t="s">
        <v>389</v>
      </c>
      <c r="BM93" s="192" t="s">
        <v>85</v>
      </c>
    </row>
    <row r="94" spans="1:65" s="2" customFormat="1" ht="16.5" customHeight="1">
      <c r="A94" s="36"/>
      <c r="B94" s="37"/>
      <c r="C94" s="181" t="s">
        <v>85</v>
      </c>
      <c r="D94" s="181" t="s">
        <v>384</v>
      </c>
      <c r="E94" s="182" t="s">
        <v>3749</v>
      </c>
      <c r="F94" s="183" t="s">
        <v>3750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389</v>
      </c>
    </row>
    <row r="95" spans="1:65" s="2" customFormat="1" ht="16.5" customHeight="1">
      <c r="A95" s="36"/>
      <c r="B95" s="37"/>
      <c r="C95" s="181" t="s">
        <v>398</v>
      </c>
      <c r="D95" s="181" t="s">
        <v>384</v>
      </c>
      <c r="E95" s="182" t="s">
        <v>3751</v>
      </c>
      <c r="F95" s="183" t="s">
        <v>3752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382</v>
      </c>
    </row>
    <row r="96" spans="1:65" s="2" customFormat="1" ht="24.2" customHeight="1">
      <c r="A96" s="36"/>
      <c r="B96" s="37"/>
      <c r="C96" s="181" t="s">
        <v>389</v>
      </c>
      <c r="D96" s="181" t="s">
        <v>384</v>
      </c>
      <c r="E96" s="182" t="s">
        <v>3422</v>
      </c>
      <c r="F96" s="183" t="s">
        <v>3423</v>
      </c>
      <c r="G96" s="184" t="s">
        <v>422</v>
      </c>
      <c r="H96" s="185">
        <v>160</v>
      </c>
      <c r="I96" s="186"/>
      <c r="J96" s="187">
        <f t="shared" si="0"/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428</v>
      </c>
    </row>
    <row r="97" spans="1:65" s="2" customFormat="1" ht="24.2" customHeight="1">
      <c r="A97" s="36"/>
      <c r="B97" s="37"/>
      <c r="C97" s="181" t="s">
        <v>408</v>
      </c>
      <c r="D97" s="181" t="s">
        <v>384</v>
      </c>
      <c r="E97" s="182" t="s">
        <v>1970</v>
      </c>
      <c r="F97" s="183" t="s">
        <v>1971</v>
      </c>
      <c r="G97" s="184" t="s">
        <v>422</v>
      </c>
      <c r="H97" s="185">
        <v>100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437</v>
      </c>
    </row>
    <row r="98" spans="1:65" s="2" customFormat="1" ht="24.2" customHeight="1">
      <c r="A98" s="36"/>
      <c r="B98" s="37"/>
      <c r="C98" s="181" t="s">
        <v>382</v>
      </c>
      <c r="D98" s="181" t="s">
        <v>384</v>
      </c>
      <c r="E98" s="182" t="s">
        <v>1972</v>
      </c>
      <c r="F98" s="183" t="s">
        <v>1973</v>
      </c>
      <c r="G98" s="184" t="s">
        <v>422</v>
      </c>
      <c r="H98" s="185">
        <v>400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451</v>
      </c>
    </row>
    <row r="99" spans="1:65" s="2" customFormat="1" ht="24.2" customHeight="1">
      <c r="A99" s="36"/>
      <c r="B99" s="37"/>
      <c r="C99" s="181" t="s">
        <v>419</v>
      </c>
      <c r="D99" s="181" t="s">
        <v>384</v>
      </c>
      <c r="E99" s="182" t="s">
        <v>3753</v>
      </c>
      <c r="F99" s="183" t="s">
        <v>3754</v>
      </c>
      <c r="G99" s="184" t="s">
        <v>422</v>
      </c>
      <c r="H99" s="185">
        <v>160</v>
      </c>
      <c r="I99" s="186"/>
      <c r="J99" s="187">
        <f t="shared" si="0"/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464</v>
      </c>
    </row>
    <row r="100" spans="1:65" s="2" customFormat="1" ht="24.2" customHeight="1">
      <c r="A100" s="36"/>
      <c r="B100" s="37"/>
      <c r="C100" s="181" t="s">
        <v>428</v>
      </c>
      <c r="D100" s="181" t="s">
        <v>384</v>
      </c>
      <c r="E100" s="182" t="s">
        <v>1978</v>
      </c>
      <c r="F100" s="183" t="s">
        <v>1979</v>
      </c>
      <c r="G100" s="184" t="s">
        <v>422</v>
      </c>
      <c r="H100" s="185">
        <v>150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454</v>
      </c>
    </row>
    <row r="101" spans="1:65" s="2" customFormat="1" ht="24.2" customHeight="1">
      <c r="A101" s="36"/>
      <c r="B101" s="37"/>
      <c r="C101" s="181" t="s">
        <v>426</v>
      </c>
      <c r="D101" s="181" t="s">
        <v>384</v>
      </c>
      <c r="E101" s="182" t="s">
        <v>3424</v>
      </c>
      <c r="F101" s="183" t="s">
        <v>3425</v>
      </c>
      <c r="G101" s="184" t="s">
        <v>422</v>
      </c>
      <c r="H101" s="185">
        <v>50</v>
      </c>
      <c r="I101" s="186"/>
      <c r="J101" s="187">
        <f t="shared" si="0"/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486</v>
      </c>
    </row>
    <row r="102" spans="1:65" s="2" customFormat="1" ht="33" customHeight="1">
      <c r="A102" s="36"/>
      <c r="B102" s="37"/>
      <c r="C102" s="181" t="s">
        <v>437</v>
      </c>
      <c r="D102" s="181" t="s">
        <v>384</v>
      </c>
      <c r="E102" s="182" t="s">
        <v>3755</v>
      </c>
      <c r="F102" s="183" t="s">
        <v>3756</v>
      </c>
      <c r="G102" s="184" t="s">
        <v>422</v>
      </c>
      <c r="H102" s="185">
        <v>250</v>
      </c>
      <c r="I102" s="186"/>
      <c r="J102" s="187">
        <f t="shared" si="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495</v>
      </c>
    </row>
    <row r="103" spans="1:65" s="2" customFormat="1" ht="21.75" customHeight="1">
      <c r="A103" s="36"/>
      <c r="B103" s="37"/>
      <c r="C103" s="181" t="s">
        <v>443</v>
      </c>
      <c r="D103" s="181" t="s">
        <v>384</v>
      </c>
      <c r="E103" s="182" t="s">
        <v>1982</v>
      </c>
      <c r="F103" s="183" t="s">
        <v>3757</v>
      </c>
      <c r="G103" s="184" t="s">
        <v>431</v>
      </c>
      <c r="H103" s="185">
        <v>2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505</v>
      </c>
    </row>
    <row r="104" spans="1:65" s="2" customFormat="1" ht="24.2" customHeight="1">
      <c r="A104" s="36"/>
      <c r="B104" s="37"/>
      <c r="C104" s="181" t="s">
        <v>451</v>
      </c>
      <c r="D104" s="181" t="s">
        <v>384</v>
      </c>
      <c r="E104" s="182" t="s">
        <v>1986</v>
      </c>
      <c r="F104" s="183" t="s">
        <v>1987</v>
      </c>
      <c r="G104" s="184" t="s">
        <v>431</v>
      </c>
      <c r="H104" s="185">
        <v>20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516</v>
      </c>
    </row>
    <row r="105" spans="1:65" s="2" customFormat="1" ht="24.2" customHeight="1">
      <c r="A105" s="36"/>
      <c r="B105" s="37"/>
      <c r="C105" s="181" t="s">
        <v>457</v>
      </c>
      <c r="D105" s="181" t="s">
        <v>384</v>
      </c>
      <c r="E105" s="182" t="s">
        <v>1988</v>
      </c>
      <c r="F105" s="183" t="s">
        <v>1989</v>
      </c>
      <c r="G105" s="184" t="s">
        <v>422</v>
      </c>
      <c r="H105" s="185">
        <v>300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529</v>
      </c>
    </row>
    <row r="106" spans="1:65" s="2" customFormat="1" ht="24.2" customHeight="1">
      <c r="A106" s="36"/>
      <c r="B106" s="37"/>
      <c r="C106" s="181" t="s">
        <v>464</v>
      </c>
      <c r="D106" s="181" t="s">
        <v>384</v>
      </c>
      <c r="E106" s="182" t="s">
        <v>1990</v>
      </c>
      <c r="F106" s="183" t="s">
        <v>1991</v>
      </c>
      <c r="G106" s="184" t="s">
        <v>422</v>
      </c>
      <c r="H106" s="185">
        <v>170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540</v>
      </c>
    </row>
    <row r="107" spans="1:65" s="2" customFormat="1" ht="21.75" customHeight="1">
      <c r="A107" s="36"/>
      <c r="B107" s="37"/>
      <c r="C107" s="181" t="s">
        <v>8</v>
      </c>
      <c r="D107" s="181" t="s">
        <v>384</v>
      </c>
      <c r="E107" s="182" t="s">
        <v>3758</v>
      </c>
      <c r="F107" s="183" t="s">
        <v>3759</v>
      </c>
      <c r="G107" s="184" t="s">
        <v>431</v>
      </c>
      <c r="H107" s="185">
        <v>4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556</v>
      </c>
    </row>
    <row r="108" spans="1:65" s="2" customFormat="1" ht="16.5" customHeight="1">
      <c r="A108" s="36"/>
      <c r="B108" s="37"/>
      <c r="C108" s="181" t="s">
        <v>454</v>
      </c>
      <c r="D108" s="181" t="s">
        <v>384</v>
      </c>
      <c r="E108" s="182" t="s">
        <v>3760</v>
      </c>
      <c r="F108" s="183" t="s">
        <v>2001</v>
      </c>
      <c r="G108" s="184" t="s">
        <v>431</v>
      </c>
      <c r="H108" s="185">
        <v>7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468</v>
      </c>
    </row>
    <row r="109" spans="1:65" s="2" customFormat="1" ht="16.5" customHeight="1">
      <c r="A109" s="36"/>
      <c r="B109" s="37"/>
      <c r="C109" s="181" t="s">
        <v>481</v>
      </c>
      <c r="D109" s="181" t="s">
        <v>384</v>
      </c>
      <c r="E109" s="182" t="s">
        <v>3761</v>
      </c>
      <c r="F109" s="183" t="s">
        <v>3762</v>
      </c>
      <c r="G109" s="184" t="s">
        <v>431</v>
      </c>
      <c r="H109" s="185">
        <v>1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577</v>
      </c>
    </row>
    <row r="110" spans="1:65" s="12" customFormat="1" ht="25.9" customHeight="1">
      <c r="B110" s="165"/>
      <c r="C110" s="166"/>
      <c r="D110" s="167" t="s">
        <v>75</v>
      </c>
      <c r="E110" s="168" t="s">
        <v>1925</v>
      </c>
      <c r="F110" s="168" t="s">
        <v>2006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SUM(P111:P133)</f>
        <v>0</v>
      </c>
      <c r="Q110" s="173"/>
      <c r="R110" s="174">
        <f>SUM(R111:R133)</f>
        <v>0</v>
      </c>
      <c r="S110" s="173"/>
      <c r="T110" s="175">
        <f>SUM(T111:T133)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SUM(BK111:BK133)</f>
        <v>0</v>
      </c>
    </row>
    <row r="111" spans="1:65" s="2" customFormat="1" ht="24.2" customHeight="1">
      <c r="A111" s="36"/>
      <c r="B111" s="37"/>
      <c r="C111" s="181" t="s">
        <v>486</v>
      </c>
      <c r="D111" s="181" t="s">
        <v>384</v>
      </c>
      <c r="E111" s="182" t="s">
        <v>2007</v>
      </c>
      <c r="F111" s="183" t="s">
        <v>2008</v>
      </c>
      <c r="G111" s="184" t="s">
        <v>422</v>
      </c>
      <c r="H111" s="185">
        <v>370</v>
      </c>
      <c r="I111" s="186"/>
      <c r="J111" s="187">
        <f t="shared" ref="J111:J133" si="10"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ref="P111:P133" si="11">O111*H111</f>
        <v>0</v>
      </c>
      <c r="Q111" s="190">
        <v>0</v>
      </c>
      <c r="R111" s="190">
        <f t="shared" ref="R111:R133" si="12">Q111*H111</f>
        <v>0</v>
      </c>
      <c r="S111" s="190">
        <v>0</v>
      </c>
      <c r="T111" s="191">
        <f t="shared" ref="T111:T133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ref="BE111:BE133" si="14">IF(N111="základní",J111,0)</f>
        <v>0</v>
      </c>
      <c r="BF111" s="193">
        <f t="shared" ref="BF111:BF133" si="15">IF(N111="snížená",J111,0)</f>
        <v>0</v>
      </c>
      <c r="BG111" s="193">
        <f t="shared" ref="BG111:BG133" si="16">IF(N111="zákl. přenesená",J111,0)</f>
        <v>0</v>
      </c>
      <c r="BH111" s="193">
        <f t="shared" ref="BH111:BH133" si="17">IF(N111="sníž. přenesená",J111,0)</f>
        <v>0</v>
      </c>
      <c r="BI111" s="193">
        <f t="shared" ref="BI111:BI133" si="18">IF(N111="nulová",J111,0)</f>
        <v>0</v>
      </c>
      <c r="BJ111" s="19" t="s">
        <v>83</v>
      </c>
      <c r="BK111" s="193">
        <f t="shared" ref="BK111:BK133" si="19">ROUND(I111*H111,2)</f>
        <v>0</v>
      </c>
      <c r="BL111" s="19" t="s">
        <v>389</v>
      </c>
      <c r="BM111" s="192" t="s">
        <v>587</v>
      </c>
    </row>
    <row r="112" spans="1:65" s="2" customFormat="1" ht="78" customHeight="1">
      <c r="A112" s="36"/>
      <c r="B112" s="37"/>
      <c r="C112" s="181" t="s">
        <v>490</v>
      </c>
      <c r="D112" s="181" t="s">
        <v>384</v>
      </c>
      <c r="E112" s="182" t="s">
        <v>2009</v>
      </c>
      <c r="F112" s="183" t="s">
        <v>2010</v>
      </c>
      <c r="G112" s="184" t="s">
        <v>422</v>
      </c>
      <c r="H112" s="185">
        <v>370</v>
      </c>
      <c r="I112" s="186"/>
      <c r="J112" s="187">
        <f t="shared" si="1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65" s="2" customFormat="1" ht="16.5" customHeight="1">
      <c r="A113" s="36"/>
      <c r="B113" s="37"/>
      <c r="C113" s="181" t="s">
        <v>495</v>
      </c>
      <c r="D113" s="181" t="s">
        <v>384</v>
      </c>
      <c r="E113" s="182" t="s">
        <v>3763</v>
      </c>
      <c r="F113" s="183" t="s">
        <v>3764</v>
      </c>
      <c r="G113" s="184" t="s">
        <v>422</v>
      </c>
      <c r="H113" s="185">
        <v>50</v>
      </c>
      <c r="I113" s="186"/>
      <c r="J113" s="187">
        <f t="shared" si="1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78" customHeight="1">
      <c r="A114" s="36"/>
      <c r="B114" s="37"/>
      <c r="C114" s="181" t="s">
        <v>7</v>
      </c>
      <c r="D114" s="181" t="s">
        <v>384</v>
      </c>
      <c r="E114" s="182" t="s">
        <v>2013</v>
      </c>
      <c r="F114" s="183" t="s">
        <v>2014</v>
      </c>
      <c r="G114" s="184" t="s">
        <v>422</v>
      </c>
      <c r="H114" s="185">
        <v>50</v>
      </c>
      <c r="I114" s="186"/>
      <c r="J114" s="187">
        <f t="shared" si="1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24.2" customHeight="1">
      <c r="A115" s="36"/>
      <c r="B115" s="37"/>
      <c r="C115" s="181" t="s">
        <v>505</v>
      </c>
      <c r="D115" s="181" t="s">
        <v>384</v>
      </c>
      <c r="E115" s="182" t="s">
        <v>2015</v>
      </c>
      <c r="F115" s="183" t="s">
        <v>2016</v>
      </c>
      <c r="G115" s="184" t="s">
        <v>422</v>
      </c>
      <c r="H115" s="185">
        <v>850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24.2" customHeight="1">
      <c r="A116" s="36"/>
      <c r="B116" s="37"/>
      <c r="C116" s="181" t="s">
        <v>510</v>
      </c>
      <c r="D116" s="181" t="s">
        <v>384</v>
      </c>
      <c r="E116" s="182" t="s">
        <v>2017</v>
      </c>
      <c r="F116" s="183" t="s">
        <v>2018</v>
      </c>
      <c r="G116" s="184" t="s">
        <v>422</v>
      </c>
      <c r="H116" s="185">
        <v>850</v>
      </c>
      <c r="I116" s="186"/>
      <c r="J116" s="187">
        <f t="shared" si="1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16.5" customHeight="1">
      <c r="A117" s="36"/>
      <c r="B117" s="37"/>
      <c r="C117" s="181" t="s">
        <v>516</v>
      </c>
      <c r="D117" s="181" t="s">
        <v>384</v>
      </c>
      <c r="E117" s="182" t="s">
        <v>3433</v>
      </c>
      <c r="F117" s="183" t="s">
        <v>3765</v>
      </c>
      <c r="G117" s="184" t="s">
        <v>422</v>
      </c>
      <c r="H117" s="185">
        <v>60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2" customFormat="1" ht="16.5" customHeight="1">
      <c r="A118" s="36"/>
      <c r="B118" s="37"/>
      <c r="C118" s="181" t="s">
        <v>523</v>
      </c>
      <c r="D118" s="181" t="s">
        <v>384</v>
      </c>
      <c r="E118" s="182" t="s">
        <v>3766</v>
      </c>
      <c r="F118" s="183" t="s">
        <v>3767</v>
      </c>
      <c r="G118" s="184" t="s">
        <v>422</v>
      </c>
      <c r="H118" s="185">
        <v>60</v>
      </c>
      <c r="I118" s="186"/>
      <c r="J118" s="187">
        <f t="shared" si="1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640</v>
      </c>
    </row>
    <row r="119" spans="1:65" s="2" customFormat="1" ht="21.75" customHeight="1">
      <c r="A119" s="36"/>
      <c r="B119" s="37"/>
      <c r="C119" s="181" t="s">
        <v>529</v>
      </c>
      <c r="D119" s="181" t="s">
        <v>384</v>
      </c>
      <c r="E119" s="182" t="s">
        <v>3768</v>
      </c>
      <c r="F119" s="183" t="s">
        <v>3769</v>
      </c>
      <c r="G119" s="184" t="s">
        <v>422</v>
      </c>
      <c r="H119" s="185">
        <v>330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647</v>
      </c>
    </row>
    <row r="120" spans="1:65" s="2" customFormat="1" ht="90" customHeight="1">
      <c r="A120" s="36"/>
      <c r="B120" s="37"/>
      <c r="C120" s="181" t="s">
        <v>534</v>
      </c>
      <c r="D120" s="181" t="s">
        <v>384</v>
      </c>
      <c r="E120" s="182" t="s">
        <v>3770</v>
      </c>
      <c r="F120" s="183" t="s">
        <v>3771</v>
      </c>
      <c r="G120" s="184" t="s">
        <v>422</v>
      </c>
      <c r="H120" s="185">
        <v>330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653</v>
      </c>
    </row>
    <row r="121" spans="1:65" s="2" customFormat="1" ht="21.75" customHeight="1">
      <c r="A121" s="36"/>
      <c r="B121" s="37"/>
      <c r="C121" s="181" t="s">
        <v>540</v>
      </c>
      <c r="D121" s="181" t="s">
        <v>384</v>
      </c>
      <c r="E121" s="182" t="s">
        <v>3772</v>
      </c>
      <c r="F121" s="183" t="s">
        <v>3773</v>
      </c>
      <c r="G121" s="184" t="s">
        <v>422</v>
      </c>
      <c r="H121" s="185">
        <v>70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659</v>
      </c>
    </row>
    <row r="122" spans="1:65" s="2" customFormat="1" ht="90" customHeight="1">
      <c r="A122" s="36"/>
      <c r="B122" s="37"/>
      <c r="C122" s="181" t="s">
        <v>549</v>
      </c>
      <c r="D122" s="181" t="s">
        <v>384</v>
      </c>
      <c r="E122" s="182" t="s">
        <v>3774</v>
      </c>
      <c r="F122" s="183" t="s">
        <v>3775</v>
      </c>
      <c r="G122" s="184" t="s">
        <v>422</v>
      </c>
      <c r="H122" s="185">
        <v>70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667</v>
      </c>
    </row>
    <row r="123" spans="1:65" s="2" customFormat="1" ht="37.9" customHeight="1">
      <c r="A123" s="36"/>
      <c r="B123" s="37"/>
      <c r="C123" s="181" t="s">
        <v>556</v>
      </c>
      <c r="D123" s="181" t="s">
        <v>384</v>
      </c>
      <c r="E123" s="182" t="s">
        <v>3776</v>
      </c>
      <c r="F123" s="183" t="s">
        <v>3777</v>
      </c>
      <c r="G123" s="184" t="s">
        <v>431</v>
      </c>
      <c r="H123" s="185">
        <v>900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674</v>
      </c>
    </row>
    <row r="124" spans="1:65" s="2" customFormat="1" ht="37.9" customHeight="1">
      <c r="A124" s="36"/>
      <c r="B124" s="37"/>
      <c r="C124" s="181" t="s">
        <v>561</v>
      </c>
      <c r="D124" s="181" t="s">
        <v>384</v>
      </c>
      <c r="E124" s="182" t="s">
        <v>3778</v>
      </c>
      <c r="F124" s="183" t="s">
        <v>3779</v>
      </c>
      <c r="G124" s="184" t="s">
        <v>431</v>
      </c>
      <c r="H124" s="185">
        <v>280</v>
      </c>
      <c r="I124" s="186"/>
      <c r="J124" s="187">
        <f t="shared" si="10"/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682</v>
      </c>
    </row>
    <row r="125" spans="1:65" s="2" customFormat="1" ht="16.5" customHeight="1">
      <c r="A125" s="36"/>
      <c r="B125" s="37"/>
      <c r="C125" s="181" t="s">
        <v>468</v>
      </c>
      <c r="D125" s="181" t="s">
        <v>384</v>
      </c>
      <c r="E125" s="182" t="s">
        <v>2019</v>
      </c>
      <c r="F125" s="183" t="s">
        <v>2020</v>
      </c>
      <c r="G125" s="184" t="s">
        <v>607</v>
      </c>
      <c r="H125" s="185">
        <v>1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690</v>
      </c>
    </row>
    <row r="126" spans="1:65" s="2" customFormat="1" ht="16.5" customHeight="1">
      <c r="A126" s="36"/>
      <c r="B126" s="37"/>
      <c r="C126" s="181" t="s">
        <v>571</v>
      </c>
      <c r="D126" s="181" t="s">
        <v>384</v>
      </c>
      <c r="E126" s="182" t="s">
        <v>2021</v>
      </c>
      <c r="F126" s="183" t="s">
        <v>2022</v>
      </c>
      <c r="G126" s="184" t="s">
        <v>431</v>
      </c>
      <c r="H126" s="185">
        <v>550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701</v>
      </c>
    </row>
    <row r="127" spans="1:65" s="2" customFormat="1" ht="16.5" customHeight="1">
      <c r="A127" s="36"/>
      <c r="B127" s="37"/>
      <c r="C127" s="181" t="s">
        <v>577</v>
      </c>
      <c r="D127" s="181" t="s">
        <v>384</v>
      </c>
      <c r="E127" s="182" t="s">
        <v>2024</v>
      </c>
      <c r="F127" s="183" t="s">
        <v>2025</v>
      </c>
      <c r="G127" s="184" t="s">
        <v>431</v>
      </c>
      <c r="H127" s="185">
        <v>550</v>
      </c>
      <c r="I127" s="186"/>
      <c r="J127" s="187">
        <f t="shared" si="1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710</v>
      </c>
    </row>
    <row r="128" spans="1:65" s="2" customFormat="1" ht="16.5" customHeight="1">
      <c r="A128" s="36"/>
      <c r="B128" s="37"/>
      <c r="C128" s="181" t="s">
        <v>582</v>
      </c>
      <c r="D128" s="181" t="s">
        <v>384</v>
      </c>
      <c r="E128" s="182" t="s">
        <v>2028</v>
      </c>
      <c r="F128" s="183" t="s">
        <v>2029</v>
      </c>
      <c r="G128" s="184" t="s">
        <v>2030</v>
      </c>
      <c r="H128" s="185">
        <v>9</v>
      </c>
      <c r="I128" s="186"/>
      <c r="J128" s="187">
        <f t="shared" si="10"/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722</v>
      </c>
    </row>
    <row r="129" spans="1:65" s="2" customFormat="1" ht="16.5" customHeight="1">
      <c r="A129" s="36"/>
      <c r="B129" s="37"/>
      <c r="C129" s="181" t="s">
        <v>587</v>
      </c>
      <c r="D129" s="181" t="s">
        <v>384</v>
      </c>
      <c r="E129" s="182" t="s">
        <v>2031</v>
      </c>
      <c r="F129" s="183" t="s">
        <v>2032</v>
      </c>
      <c r="G129" s="184" t="s">
        <v>607</v>
      </c>
      <c r="H129" s="185">
        <v>1</v>
      </c>
      <c r="I129" s="186"/>
      <c r="J129" s="187">
        <f t="shared" si="10"/>
        <v>0</v>
      </c>
      <c r="K129" s="183" t="s">
        <v>1956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730</v>
      </c>
    </row>
    <row r="130" spans="1:65" s="2" customFormat="1" ht="16.5" customHeight="1">
      <c r="A130" s="36"/>
      <c r="B130" s="37"/>
      <c r="C130" s="181" t="s">
        <v>593</v>
      </c>
      <c r="D130" s="181" t="s">
        <v>384</v>
      </c>
      <c r="E130" s="182" t="s">
        <v>2033</v>
      </c>
      <c r="F130" s="183" t="s">
        <v>2034</v>
      </c>
      <c r="G130" s="184" t="s">
        <v>607</v>
      </c>
      <c r="H130" s="185">
        <v>1</v>
      </c>
      <c r="I130" s="186"/>
      <c r="J130" s="187">
        <f t="shared" si="10"/>
        <v>0</v>
      </c>
      <c r="K130" s="183" t="s">
        <v>1956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740</v>
      </c>
    </row>
    <row r="131" spans="1:65" s="2" customFormat="1" ht="16.5" customHeight="1">
      <c r="A131" s="36"/>
      <c r="B131" s="37"/>
      <c r="C131" s="181" t="s">
        <v>598</v>
      </c>
      <c r="D131" s="181" t="s">
        <v>384</v>
      </c>
      <c r="E131" s="182" t="s">
        <v>2043</v>
      </c>
      <c r="F131" s="183" t="s">
        <v>2044</v>
      </c>
      <c r="G131" s="184" t="s">
        <v>431</v>
      </c>
      <c r="H131" s="185">
        <v>42</v>
      </c>
      <c r="I131" s="186"/>
      <c r="J131" s="187">
        <f t="shared" si="10"/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751</v>
      </c>
    </row>
    <row r="132" spans="1:65" s="2" customFormat="1" ht="78" customHeight="1">
      <c r="A132" s="36"/>
      <c r="B132" s="37"/>
      <c r="C132" s="181" t="s">
        <v>604</v>
      </c>
      <c r="D132" s="181" t="s">
        <v>384</v>
      </c>
      <c r="E132" s="182" t="s">
        <v>2045</v>
      </c>
      <c r="F132" s="183" t="s">
        <v>2046</v>
      </c>
      <c r="G132" s="184" t="s">
        <v>431</v>
      </c>
      <c r="H132" s="185">
        <v>42</v>
      </c>
      <c r="I132" s="186"/>
      <c r="J132" s="187">
        <f t="shared" si="10"/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83</v>
      </c>
      <c r="BK132" s="193">
        <f t="shared" si="19"/>
        <v>0</v>
      </c>
      <c r="BL132" s="19" t="s">
        <v>389</v>
      </c>
      <c r="BM132" s="192" t="s">
        <v>762</v>
      </c>
    </row>
    <row r="133" spans="1:65" s="2" customFormat="1" ht="16.5" customHeight="1">
      <c r="A133" s="36"/>
      <c r="B133" s="37"/>
      <c r="C133" s="181" t="s">
        <v>609</v>
      </c>
      <c r="D133" s="181" t="s">
        <v>384</v>
      </c>
      <c r="E133" s="182" t="s">
        <v>2047</v>
      </c>
      <c r="F133" s="183" t="s">
        <v>2048</v>
      </c>
      <c r="G133" s="184" t="s">
        <v>607</v>
      </c>
      <c r="H133" s="185">
        <v>1</v>
      </c>
      <c r="I133" s="186"/>
      <c r="J133" s="187">
        <f t="shared" si="10"/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83</v>
      </c>
      <c r="BK133" s="193">
        <f t="shared" si="19"/>
        <v>0</v>
      </c>
      <c r="BL133" s="19" t="s">
        <v>389</v>
      </c>
      <c r="BM133" s="192" t="s">
        <v>773</v>
      </c>
    </row>
    <row r="134" spans="1:65" s="12" customFormat="1" ht="25.9" customHeight="1">
      <c r="B134" s="165"/>
      <c r="C134" s="166"/>
      <c r="D134" s="167" t="s">
        <v>75</v>
      </c>
      <c r="E134" s="168" t="s">
        <v>2049</v>
      </c>
      <c r="F134" s="168" t="s">
        <v>2050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SUM(P135:P140)</f>
        <v>0</v>
      </c>
      <c r="Q134" s="173"/>
      <c r="R134" s="174">
        <f>SUM(R135:R140)</f>
        <v>0</v>
      </c>
      <c r="S134" s="173"/>
      <c r="T134" s="175">
        <f>SUM(T135:T140)</f>
        <v>0</v>
      </c>
      <c r="AR134" s="176" t="s">
        <v>83</v>
      </c>
      <c r="AT134" s="177" t="s">
        <v>75</v>
      </c>
      <c r="AU134" s="177" t="s">
        <v>76</v>
      </c>
      <c r="AY134" s="176" t="s">
        <v>381</v>
      </c>
      <c r="BK134" s="178">
        <f>SUM(BK135:BK140)</f>
        <v>0</v>
      </c>
    </row>
    <row r="135" spans="1:65" s="2" customFormat="1" ht="16.5" customHeight="1">
      <c r="A135" s="36"/>
      <c r="B135" s="37"/>
      <c r="C135" s="181" t="s">
        <v>612</v>
      </c>
      <c r="D135" s="181" t="s">
        <v>384</v>
      </c>
      <c r="E135" s="182" t="s">
        <v>3780</v>
      </c>
      <c r="F135" s="183" t="s">
        <v>3781</v>
      </c>
      <c r="G135" s="184" t="s">
        <v>431</v>
      </c>
      <c r="H135" s="185">
        <v>8</v>
      </c>
      <c r="I135" s="186"/>
      <c r="J135" s="187">
        <f t="shared" ref="J135:J140" si="20">ROUND(I135*H135,2)</f>
        <v>0</v>
      </c>
      <c r="K135" s="183" t="s">
        <v>1956</v>
      </c>
      <c r="L135" s="41"/>
      <c r="M135" s="188" t="s">
        <v>19</v>
      </c>
      <c r="N135" s="189" t="s">
        <v>47</v>
      </c>
      <c r="O135" s="66"/>
      <c r="P135" s="190">
        <f t="shared" ref="P135:P140" si="21">O135*H135</f>
        <v>0</v>
      </c>
      <c r="Q135" s="190">
        <v>0</v>
      </c>
      <c r="R135" s="190">
        <f t="shared" ref="R135:R140" si="22">Q135*H135</f>
        <v>0</v>
      </c>
      <c r="S135" s="190">
        <v>0</v>
      </c>
      <c r="T135" s="191">
        <f t="shared" ref="T135:T140" si="23"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ref="BE135:BE140" si="24">IF(N135="základní",J135,0)</f>
        <v>0</v>
      </c>
      <c r="BF135" s="193">
        <f t="shared" ref="BF135:BF140" si="25">IF(N135="snížená",J135,0)</f>
        <v>0</v>
      </c>
      <c r="BG135" s="193">
        <f t="shared" ref="BG135:BG140" si="26">IF(N135="zákl. přenesená",J135,0)</f>
        <v>0</v>
      </c>
      <c r="BH135" s="193">
        <f t="shared" ref="BH135:BH140" si="27">IF(N135="sníž. přenesená",J135,0)</f>
        <v>0</v>
      </c>
      <c r="BI135" s="193">
        <f t="shared" ref="BI135:BI140" si="28">IF(N135="nulová",J135,0)</f>
        <v>0</v>
      </c>
      <c r="BJ135" s="19" t="s">
        <v>83</v>
      </c>
      <c r="BK135" s="193">
        <f t="shared" ref="BK135:BK140" si="29">ROUND(I135*H135,2)</f>
        <v>0</v>
      </c>
      <c r="BL135" s="19" t="s">
        <v>389</v>
      </c>
      <c r="BM135" s="192" t="s">
        <v>786</v>
      </c>
    </row>
    <row r="136" spans="1:65" s="2" customFormat="1" ht="24.2" customHeight="1">
      <c r="A136" s="36"/>
      <c r="B136" s="37"/>
      <c r="C136" s="181" t="s">
        <v>615</v>
      </c>
      <c r="D136" s="181" t="s">
        <v>384</v>
      </c>
      <c r="E136" s="182" t="s">
        <v>3782</v>
      </c>
      <c r="F136" s="183" t="s">
        <v>3783</v>
      </c>
      <c r="G136" s="184" t="s">
        <v>431</v>
      </c>
      <c r="H136" s="185">
        <v>8</v>
      </c>
      <c r="I136" s="186"/>
      <c r="J136" s="187">
        <f t="shared" si="20"/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83</v>
      </c>
      <c r="BK136" s="193">
        <f t="shared" si="29"/>
        <v>0</v>
      </c>
      <c r="BL136" s="19" t="s">
        <v>389</v>
      </c>
      <c r="BM136" s="192" t="s">
        <v>797</v>
      </c>
    </row>
    <row r="137" spans="1:65" s="2" customFormat="1" ht="24.2" customHeight="1">
      <c r="A137" s="36"/>
      <c r="B137" s="37"/>
      <c r="C137" s="181" t="s">
        <v>619</v>
      </c>
      <c r="D137" s="181" t="s">
        <v>384</v>
      </c>
      <c r="E137" s="182" t="s">
        <v>3784</v>
      </c>
      <c r="F137" s="183" t="s">
        <v>3785</v>
      </c>
      <c r="G137" s="184" t="s">
        <v>431</v>
      </c>
      <c r="H137" s="185">
        <v>2</v>
      </c>
      <c r="I137" s="186"/>
      <c r="J137" s="187">
        <f t="shared" si="20"/>
        <v>0</v>
      </c>
      <c r="K137" s="183" t="s">
        <v>1956</v>
      </c>
      <c r="L137" s="41"/>
      <c r="M137" s="188" t="s">
        <v>19</v>
      </c>
      <c r="N137" s="189" t="s">
        <v>47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83</v>
      </c>
      <c r="BK137" s="193">
        <f t="shared" si="29"/>
        <v>0</v>
      </c>
      <c r="BL137" s="19" t="s">
        <v>389</v>
      </c>
      <c r="BM137" s="192" t="s">
        <v>808</v>
      </c>
    </row>
    <row r="138" spans="1:65" s="2" customFormat="1" ht="37.9" customHeight="1">
      <c r="A138" s="36"/>
      <c r="B138" s="37"/>
      <c r="C138" s="181" t="s">
        <v>622</v>
      </c>
      <c r="D138" s="181" t="s">
        <v>384</v>
      </c>
      <c r="E138" s="182" t="s">
        <v>3786</v>
      </c>
      <c r="F138" s="183" t="s">
        <v>3787</v>
      </c>
      <c r="G138" s="184" t="s">
        <v>431</v>
      </c>
      <c r="H138" s="185">
        <v>1</v>
      </c>
      <c r="I138" s="186"/>
      <c r="J138" s="187">
        <f t="shared" si="2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83</v>
      </c>
      <c r="BK138" s="193">
        <f t="shared" si="29"/>
        <v>0</v>
      </c>
      <c r="BL138" s="19" t="s">
        <v>389</v>
      </c>
      <c r="BM138" s="192" t="s">
        <v>817</v>
      </c>
    </row>
    <row r="139" spans="1:65" s="2" customFormat="1" ht="55.5" customHeight="1">
      <c r="A139" s="36"/>
      <c r="B139" s="37"/>
      <c r="C139" s="181" t="s">
        <v>625</v>
      </c>
      <c r="D139" s="181" t="s">
        <v>384</v>
      </c>
      <c r="E139" s="182" t="s">
        <v>3788</v>
      </c>
      <c r="F139" s="183" t="s">
        <v>3789</v>
      </c>
      <c r="G139" s="184" t="s">
        <v>431</v>
      </c>
      <c r="H139" s="185">
        <v>4</v>
      </c>
      <c r="I139" s="186"/>
      <c r="J139" s="187">
        <f t="shared" si="20"/>
        <v>0</v>
      </c>
      <c r="K139" s="183" t="s">
        <v>1956</v>
      </c>
      <c r="L139" s="41"/>
      <c r="M139" s="188" t="s">
        <v>19</v>
      </c>
      <c r="N139" s="189" t="s">
        <v>47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83</v>
      </c>
      <c r="BK139" s="193">
        <f t="shared" si="29"/>
        <v>0</v>
      </c>
      <c r="BL139" s="19" t="s">
        <v>389</v>
      </c>
      <c r="BM139" s="192" t="s">
        <v>829</v>
      </c>
    </row>
    <row r="140" spans="1:65" s="2" customFormat="1" ht="16.5" customHeight="1">
      <c r="A140" s="36"/>
      <c r="B140" s="37"/>
      <c r="C140" s="181" t="s">
        <v>628</v>
      </c>
      <c r="D140" s="181" t="s">
        <v>384</v>
      </c>
      <c r="E140" s="182" t="s">
        <v>3790</v>
      </c>
      <c r="F140" s="183" t="s">
        <v>3791</v>
      </c>
      <c r="G140" s="184" t="s">
        <v>431</v>
      </c>
      <c r="H140" s="185">
        <v>2</v>
      </c>
      <c r="I140" s="186"/>
      <c r="J140" s="187">
        <f t="shared" si="20"/>
        <v>0</v>
      </c>
      <c r="K140" s="183" t="s">
        <v>1956</v>
      </c>
      <c r="L140" s="41"/>
      <c r="M140" s="188" t="s">
        <v>19</v>
      </c>
      <c r="N140" s="189" t="s">
        <v>47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83</v>
      </c>
      <c r="BK140" s="193">
        <f t="shared" si="29"/>
        <v>0</v>
      </c>
      <c r="BL140" s="19" t="s">
        <v>389</v>
      </c>
      <c r="BM140" s="192" t="s">
        <v>845</v>
      </c>
    </row>
    <row r="141" spans="1:65" s="12" customFormat="1" ht="25.9" customHeight="1">
      <c r="B141" s="165"/>
      <c r="C141" s="166"/>
      <c r="D141" s="167" t="s">
        <v>75</v>
      </c>
      <c r="E141" s="168" t="s">
        <v>2129</v>
      </c>
      <c r="F141" s="168" t="s">
        <v>2130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SUM(P142:P147)</f>
        <v>0</v>
      </c>
      <c r="Q141" s="173"/>
      <c r="R141" s="174">
        <f>SUM(R142:R147)</f>
        <v>0</v>
      </c>
      <c r="S141" s="173"/>
      <c r="T141" s="175">
        <f>SUM(T142:T147)</f>
        <v>0</v>
      </c>
      <c r="AR141" s="176" t="s">
        <v>83</v>
      </c>
      <c r="AT141" s="177" t="s">
        <v>75</v>
      </c>
      <c r="AU141" s="177" t="s">
        <v>76</v>
      </c>
      <c r="AY141" s="176" t="s">
        <v>381</v>
      </c>
      <c r="BK141" s="178">
        <f>SUM(BK142:BK147)</f>
        <v>0</v>
      </c>
    </row>
    <row r="142" spans="1:65" s="2" customFormat="1" ht="16.5" customHeight="1">
      <c r="A142" s="36"/>
      <c r="B142" s="37"/>
      <c r="C142" s="181" t="s">
        <v>631</v>
      </c>
      <c r="D142" s="181" t="s">
        <v>384</v>
      </c>
      <c r="E142" s="182" t="s">
        <v>2131</v>
      </c>
      <c r="F142" s="183" t="s">
        <v>2132</v>
      </c>
      <c r="G142" s="184" t="s">
        <v>431</v>
      </c>
      <c r="H142" s="185">
        <v>52</v>
      </c>
      <c r="I142" s="186"/>
      <c r="J142" s="187">
        <f>ROUND(I142*H142,2)</f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855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3792</v>
      </c>
      <c r="G143" s="206"/>
      <c r="H143" s="209">
        <v>52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5" customFormat="1">
      <c r="B144" s="216"/>
      <c r="C144" s="217"/>
      <c r="D144" s="196" t="s">
        <v>391</v>
      </c>
      <c r="E144" s="218" t="s">
        <v>19</v>
      </c>
      <c r="F144" s="219" t="s">
        <v>394</v>
      </c>
      <c r="G144" s="217"/>
      <c r="H144" s="220">
        <v>52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391</v>
      </c>
      <c r="AU144" s="226" t="s">
        <v>83</v>
      </c>
      <c r="AV144" s="15" t="s">
        <v>389</v>
      </c>
      <c r="AW144" s="15" t="s">
        <v>37</v>
      </c>
      <c r="AX144" s="15" t="s">
        <v>83</v>
      </c>
      <c r="AY144" s="226" t="s">
        <v>381</v>
      </c>
    </row>
    <row r="145" spans="1:65" s="2" customFormat="1" ht="24.2" customHeight="1">
      <c r="A145" s="36"/>
      <c r="B145" s="37"/>
      <c r="C145" s="181" t="s">
        <v>634</v>
      </c>
      <c r="D145" s="181" t="s">
        <v>384</v>
      </c>
      <c r="E145" s="182" t="s">
        <v>3793</v>
      </c>
      <c r="F145" s="183" t="s">
        <v>3794</v>
      </c>
      <c r="G145" s="184" t="s">
        <v>431</v>
      </c>
      <c r="H145" s="185">
        <v>37</v>
      </c>
      <c r="I145" s="186"/>
      <c r="J145" s="187">
        <f>ROUND(I145*H145,2)</f>
        <v>0</v>
      </c>
      <c r="K145" s="183" t="s">
        <v>1956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866</v>
      </c>
    </row>
    <row r="146" spans="1:65" s="2" customFormat="1" ht="24.2" customHeight="1">
      <c r="A146" s="36"/>
      <c r="B146" s="37"/>
      <c r="C146" s="181" t="s">
        <v>637</v>
      </c>
      <c r="D146" s="181" t="s">
        <v>384</v>
      </c>
      <c r="E146" s="182" t="s">
        <v>2150</v>
      </c>
      <c r="F146" s="183" t="s">
        <v>3795</v>
      </c>
      <c r="G146" s="184" t="s">
        <v>431</v>
      </c>
      <c r="H146" s="185">
        <v>15</v>
      </c>
      <c r="I146" s="186"/>
      <c r="J146" s="187">
        <f>ROUND(I146*H146,2)</f>
        <v>0</v>
      </c>
      <c r="K146" s="183" t="s">
        <v>1956</v>
      </c>
      <c r="L146" s="41"/>
      <c r="M146" s="188" t="s">
        <v>19</v>
      </c>
      <c r="N146" s="189" t="s">
        <v>47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389</v>
      </c>
      <c r="BM146" s="192" t="s">
        <v>883</v>
      </c>
    </row>
    <row r="147" spans="1:65" s="2" customFormat="1" ht="16.5" customHeight="1">
      <c r="A147" s="36"/>
      <c r="B147" s="37"/>
      <c r="C147" s="181" t="s">
        <v>640</v>
      </c>
      <c r="D147" s="181" t="s">
        <v>384</v>
      </c>
      <c r="E147" s="182" t="s">
        <v>2156</v>
      </c>
      <c r="F147" s="183" t="s">
        <v>2048</v>
      </c>
      <c r="G147" s="184" t="s">
        <v>431</v>
      </c>
      <c r="H147" s="185">
        <v>1</v>
      </c>
      <c r="I147" s="186"/>
      <c r="J147" s="187">
        <f>ROUND(I147*H147,2)</f>
        <v>0</v>
      </c>
      <c r="K147" s="183" t="s">
        <v>1956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895</v>
      </c>
    </row>
    <row r="148" spans="1:65" s="12" customFormat="1" ht="25.9" customHeight="1">
      <c r="B148" s="165"/>
      <c r="C148" s="166"/>
      <c r="D148" s="167" t="s">
        <v>75</v>
      </c>
      <c r="E148" s="168" t="s">
        <v>3796</v>
      </c>
      <c r="F148" s="168" t="s">
        <v>3797</v>
      </c>
      <c r="G148" s="166"/>
      <c r="H148" s="166"/>
      <c r="I148" s="169"/>
      <c r="J148" s="170">
        <f>BK148</f>
        <v>0</v>
      </c>
      <c r="K148" s="166"/>
      <c r="L148" s="171"/>
      <c r="M148" s="172"/>
      <c r="N148" s="173"/>
      <c r="O148" s="173"/>
      <c r="P148" s="174">
        <f>SUM(P149:P156)</f>
        <v>0</v>
      </c>
      <c r="Q148" s="173"/>
      <c r="R148" s="174">
        <f>SUM(R149:R156)</f>
        <v>0</v>
      </c>
      <c r="S148" s="173"/>
      <c r="T148" s="175">
        <f>SUM(T149:T156)</f>
        <v>0</v>
      </c>
      <c r="AR148" s="176" t="s">
        <v>83</v>
      </c>
      <c r="AT148" s="177" t="s">
        <v>75</v>
      </c>
      <c r="AU148" s="177" t="s">
        <v>76</v>
      </c>
      <c r="AY148" s="176" t="s">
        <v>381</v>
      </c>
      <c r="BK148" s="178">
        <f>SUM(BK149:BK156)</f>
        <v>0</v>
      </c>
    </row>
    <row r="149" spans="1:65" s="2" customFormat="1" ht="21.75" customHeight="1">
      <c r="A149" s="36"/>
      <c r="B149" s="37"/>
      <c r="C149" s="181" t="s">
        <v>644</v>
      </c>
      <c r="D149" s="181" t="s">
        <v>384</v>
      </c>
      <c r="E149" s="182" t="s">
        <v>3798</v>
      </c>
      <c r="F149" s="183" t="s">
        <v>3799</v>
      </c>
      <c r="G149" s="184" t="s">
        <v>422</v>
      </c>
      <c r="H149" s="185">
        <v>120</v>
      </c>
      <c r="I149" s="186"/>
      <c r="J149" s="187">
        <f t="shared" ref="J149:J156" si="30">ROUND(I149*H149,2)</f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ref="P149:P156" si="31">O149*H149</f>
        <v>0</v>
      </c>
      <c r="Q149" s="190">
        <v>0</v>
      </c>
      <c r="R149" s="190">
        <f t="shared" ref="R149:R156" si="32">Q149*H149</f>
        <v>0</v>
      </c>
      <c r="S149" s="190">
        <v>0</v>
      </c>
      <c r="T149" s="191">
        <f t="shared" ref="T149:T156" si="33"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ref="BE149:BE156" si="34">IF(N149="základní",J149,0)</f>
        <v>0</v>
      </c>
      <c r="BF149" s="193">
        <f t="shared" ref="BF149:BF156" si="35">IF(N149="snížená",J149,0)</f>
        <v>0</v>
      </c>
      <c r="BG149" s="193">
        <f t="shared" ref="BG149:BG156" si="36">IF(N149="zákl. přenesená",J149,0)</f>
        <v>0</v>
      </c>
      <c r="BH149" s="193">
        <f t="shared" ref="BH149:BH156" si="37">IF(N149="sníž. přenesená",J149,0)</f>
        <v>0</v>
      </c>
      <c r="BI149" s="193">
        <f t="shared" ref="BI149:BI156" si="38">IF(N149="nulová",J149,0)</f>
        <v>0</v>
      </c>
      <c r="BJ149" s="19" t="s">
        <v>83</v>
      </c>
      <c r="BK149" s="193">
        <f t="shared" ref="BK149:BK156" si="39">ROUND(I149*H149,2)</f>
        <v>0</v>
      </c>
      <c r="BL149" s="19" t="s">
        <v>389</v>
      </c>
      <c r="BM149" s="192" t="s">
        <v>906</v>
      </c>
    </row>
    <row r="150" spans="1:65" s="2" customFormat="1" ht="16.5" customHeight="1">
      <c r="A150" s="36"/>
      <c r="B150" s="37"/>
      <c r="C150" s="181" t="s">
        <v>647</v>
      </c>
      <c r="D150" s="181" t="s">
        <v>384</v>
      </c>
      <c r="E150" s="182" t="s">
        <v>3800</v>
      </c>
      <c r="F150" s="183" t="s">
        <v>3801</v>
      </c>
      <c r="G150" s="184" t="s">
        <v>422</v>
      </c>
      <c r="H150" s="185">
        <v>120</v>
      </c>
      <c r="I150" s="186"/>
      <c r="J150" s="187">
        <f t="shared" si="30"/>
        <v>0</v>
      </c>
      <c r="K150" s="183" t="s">
        <v>1956</v>
      </c>
      <c r="L150" s="41"/>
      <c r="M150" s="188" t="s">
        <v>19</v>
      </c>
      <c r="N150" s="189" t="s">
        <v>47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83</v>
      </c>
      <c r="BK150" s="193">
        <f t="shared" si="39"/>
        <v>0</v>
      </c>
      <c r="BL150" s="19" t="s">
        <v>389</v>
      </c>
      <c r="BM150" s="192" t="s">
        <v>922</v>
      </c>
    </row>
    <row r="151" spans="1:65" s="2" customFormat="1" ht="24.2" customHeight="1">
      <c r="A151" s="36"/>
      <c r="B151" s="37"/>
      <c r="C151" s="181" t="s">
        <v>650</v>
      </c>
      <c r="D151" s="181" t="s">
        <v>384</v>
      </c>
      <c r="E151" s="182" t="s">
        <v>3802</v>
      </c>
      <c r="F151" s="183" t="s">
        <v>3803</v>
      </c>
      <c r="G151" s="184" t="s">
        <v>3804</v>
      </c>
      <c r="H151" s="185">
        <v>0.97599999999999998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389</v>
      </c>
      <c r="BM151" s="192" t="s">
        <v>930</v>
      </c>
    </row>
    <row r="152" spans="1:65" s="2" customFormat="1" ht="16.5" customHeight="1">
      <c r="A152" s="36"/>
      <c r="B152" s="37"/>
      <c r="C152" s="181" t="s">
        <v>653</v>
      </c>
      <c r="D152" s="181" t="s">
        <v>384</v>
      </c>
      <c r="E152" s="182" t="s">
        <v>3805</v>
      </c>
      <c r="F152" s="183" t="s">
        <v>3806</v>
      </c>
      <c r="G152" s="184" t="s">
        <v>431</v>
      </c>
      <c r="H152" s="185">
        <v>40</v>
      </c>
      <c r="I152" s="186"/>
      <c r="J152" s="187">
        <f t="shared" si="30"/>
        <v>0</v>
      </c>
      <c r="K152" s="183" t="s">
        <v>1956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389</v>
      </c>
      <c r="BM152" s="192" t="s">
        <v>938</v>
      </c>
    </row>
    <row r="153" spans="1:65" s="2" customFormat="1" ht="21.75" customHeight="1">
      <c r="A153" s="36"/>
      <c r="B153" s="37"/>
      <c r="C153" s="181" t="s">
        <v>656</v>
      </c>
      <c r="D153" s="181" t="s">
        <v>384</v>
      </c>
      <c r="E153" s="182" t="s">
        <v>3807</v>
      </c>
      <c r="F153" s="183" t="s">
        <v>3808</v>
      </c>
      <c r="G153" s="184" t="s">
        <v>431</v>
      </c>
      <c r="H153" s="185">
        <v>6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389</v>
      </c>
      <c r="BM153" s="192" t="s">
        <v>945</v>
      </c>
    </row>
    <row r="154" spans="1:65" s="2" customFormat="1" ht="16.5" customHeight="1">
      <c r="A154" s="36"/>
      <c r="B154" s="37"/>
      <c r="C154" s="181" t="s">
        <v>659</v>
      </c>
      <c r="D154" s="181" t="s">
        <v>384</v>
      </c>
      <c r="E154" s="182" t="s">
        <v>3809</v>
      </c>
      <c r="F154" s="183" t="s">
        <v>3810</v>
      </c>
      <c r="G154" s="184" t="s">
        <v>431</v>
      </c>
      <c r="H154" s="185">
        <v>6</v>
      </c>
      <c r="I154" s="186"/>
      <c r="J154" s="187">
        <f t="shared" si="30"/>
        <v>0</v>
      </c>
      <c r="K154" s="183" t="s">
        <v>1956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389</v>
      </c>
      <c r="BM154" s="192" t="s">
        <v>953</v>
      </c>
    </row>
    <row r="155" spans="1:65" s="2" customFormat="1" ht="76.349999999999994" customHeight="1">
      <c r="A155" s="36"/>
      <c r="B155" s="37"/>
      <c r="C155" s="181" t="s">
        <v>663</v>
      </c>
      <c r="D155" s="181" t="s">
        <v>384</v>
      </c>
      <c r="E155" s="182" t="s">
        <v>3811</v>
      </c>
      <c r="F155" s="183" t="s">
        <v>3812</v>
      </c>
      <c r="G155" s="184" t="s">
        <v>431</v>
      </c>
      <c r="H155" s="185">
        <v>240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389</v>
      </c>
      <c r="BM155" s="192" t="s">
        <v>961</v>
      </c>
    </row>
    <row r="156" spans="1:65" s="2" customFormat="1" ht="24.2" customHeight="1">
      <c r="A156" s="36"/>
      <c r="B156" s="37"/>
      <c r="C156" s="181" t="s">
        <v>667</v>
      </c>
      <c r="D156" s="181" t="s">
        <v>384</v>
      </c>
      <c r="E156" s="182" t="s">
        <v>3813</v>
      </c>
      <c r="F156" s="183" t="s">
        <v>3814</v>
      </c>
      <c r="G156" s="184" t="s">
        <v>431</v>
      </c>
      <c r="H156" s="185">
        <v>120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389</v>
      </c>
      <c r="BM156" s="192" t="s">
        <v>969</v>
      </c>
    </row>
    <row r="157" spans="1:65" s="12" customFormat="1" ht="25.9" customHeight="1">
      <c r="B157" s="165"/>
      <c r="C157" s="166"/>
      <c r="D157" s="167" t="s">
        <v>75</v>
      </c>
      <c r="E157" s="168" t="s">
        <v>2161</v>
      </c>
      <c r="F157" s="168" t="s">
        <v>2162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SUM(P158:P159)</f>
        <v>0</v>
      </c>
      <c r="Q157" s="173"/>
      <c r="R157" s="174">
        <f>SUM(R158:R159)</f>
        <v>0</v>
      </c>
      <c r="S157" s="173"/>
      <c r="T157" s="175">
        <f>SUM(T158:T159)</f>
        <v>0</v>
      </c>
      <c r="AR157" s="176" t="s">
        <v>83</v>
      </c>
      <c r="AT157" s="177" t="s">
        <v>75</v>
      </c>
      <c r="AU157" s="177" t="s">
        <v>76</v>
      </c>
      <c r="AY157" s="176" t="s">
        <v>381</v>
      </c>
      <c r="BK157" s="178">
        <f>SUM(BK158:BK159)</f>
        <v>0</v>
      </c>
    </row>
    <row r="158" spans="1:65" s="2" customFormat="1" ht="16.5" customHeight="1">
      <c r="A158" s="36"/>
      <c r="B158" s="37"/>
      <c r="C158" s="181" t="s">
        <v>671</v>
      </c>
      <c r="D158" s="181" t="s">
        <v>384</v>
      </c>
      <c r="E158" s="182" t="s">
        <v>2163</v>
      </c>
      <c r="F158" s="183" t="s">
        <v>2164</v>
      </c>
      <c r="G158" s="184" t="s">
        <v>607</v>
      </c>
      <c r="H158" s="185">
        <v>1</v>
      </c>
      <c r="I158" s="186"/>
      <c r="J158" s="187">
        <f>ROUND(I158*H158,2)</f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977</v>
      </c>
    </row>
    <row r="159" spans="1:65" s="2" customFormat="1" ht="16.5" customHeight="1">
      <c r="A159" s="36"/>
      <c r="B159" s="37"/>
      <c r="C159" s="181" t="s">
        <v>674</v>
      </c>
      <c r="D159" s="181" t="s">
        <v>384</v>
      </c>
      <c r="E159" s="182" t="s">
        <v>2165</v>
      </c>
      <c r="F159" s="183" t="s">
        <v>2166</v>
      </c>
      <c r="G159" s="184" t="s">
        <v>607</v>
      </c>
      <c r="H159" s="185">
        <v>1</v>
      </c>
      <c r="I159" s="186"/>
      <c r="J159" s="187">
        <f>ROUND(I159*H159,2)</f>
        <v>0</v>
      </c>
      <c r="K159" s="183" t="s">
        <v>1956</v>
      </c>
      <c r="L159" s="41"/>
      <c r="M159" s="248" t="s">
        <v>19</v>
      </c>
      <c r="N159" s="249" t="s">
        <v>47</v>
      </c>
      <c r="O159" s="250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1462</v>
      </c>
    </row>
    <row r="160" spans="1:65" s="2" customFormat="1" ht="6.95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wsuFNF5TOevvV/FC9RtqrpfGunOfns3TtRILyPGBJv6RvRR3HPLy5zX4W8oYraAamEDk2gsTUzMejV25Xh3KMw==" saltValue="FUxBMtLEI8c7YJ3gxY7VY9h5/qsl123eVW6/cVKViy7M9orgD9rh+wLTtL2mOA1bdv9XxwGzcsGrgBS2GD293Q==" spinCount="100000" sheet="1" objects="1" scenarios="1" formatColumns="0" formatRows="0" autoFilter="0"/>
  <autoFilter ref="C90:K159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88" workbookViewId="0">
      <selection activeCell="F106" sqref="F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206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3487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3815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ROUND((SUM(BE87:BE124)),  2)</f>
        <v>0</v>
      </c>
      <c r="G35" s="36"/>
      <c r="H35" s="36"/>
      <c r="I35" s="127">
        <v>0.21</v>
      </c>
      <c r="J35" s="126">
        <f>ROUND(((SUM(BE87:BE124))*I35),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ROUND((SUM(BF87:BF124)),  2)</f>
        <v>0</v>
      </c>
      <c r="G36" s="36"/>
      <c r="H36" s="36"/>
      <c r="I36" s="127">
        <v>0.15</v>
      </c>
      <c r="J36" s="126">
        <f>ROUND(((SUM(BF87:BF124))*I36),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3487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105.11 -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J118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3487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105.11 -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P88+P118</f>
        <v>0</v>
      </c>
      <c r="Q87" s="74"/>
      <c r="R87" s="162">
        <f>R88+R118</f>
        <v>0</v>
      </c>
      <c r="S87" s="74"/>
      <c r="T87" s="163">
        <f>T88+T118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BK88+BK118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SUM(P89:P117)</f>
        <v>0</v>
      </c>
      <c r="Q88" s="173"/>
      <c r="R88" s="174">
        <f>SUM(R89:R117)</f>
        <v>0</v>
      </c>
      <c r="S88" s="173"/>
      <c r="T88" s="175">
        <f>SUM(T89:T117)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SUM(BK89:BK117)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285</v>
      </c>
      <c r="I89" s="186"/>
      <c r="J89" s="187">
        <f t="shared" ref="J89:J117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7" si="1">O89*H89</f>
        <v>0</v>
      </c>
      <c r="Q89" s="190">
        <v>0</v>
      </c>
      <c r="R89" s="190">
        <f t="shared" ref="R89:R117" si="2">Q89*H89</f>
        <v>0</v>
      </c>
      <c r="S89" s="190">
        <v>0</v>
      </c>
      <c r="T89" s="191">
        <f t="shared" ref="T89:T117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7" si="4">IF(N89="základní",J89,0)</f>
        <v>0</v>
      </c>
      <c r="BF89" s="193">
        <f t="shared" ref="BF89:BF117" si="5">IF(N89="snížená",J89,0)</f>
        <v>0</v>
      </c>
      <c r="BG89" s="193">
        <f t="shared" ref="BG89:BG117" si="6">IF(N89="zákl. přenesená",J89,0)</f>
        <v>0</v>
      </c>
      <c r="BH89" s="193">
        <f t="shared" ref="BH89:BH117" si="7">IF(N89="sníž. přenesená",J89,0)</f>
        <v>0</v>
      </c>
      <c r="BI89" s="193">
        <f t="shared" ref="BI89:BI117" si="8">IF(N89="nulová",J89,0)</f>
        <v>0</v>
      </c>
      <c r="BJ89" s="19" t="s">
        <v>83</v>
      </c>
      <c r="BK89" s="193">
        <f t="shared" ref="BK89:BK117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285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200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200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450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450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24.2" customHeight="1">
      <c r="A95" s="36"/>
      <c r="B95" s="37"/>
      <c r="C95" s="181" t="s">
        <v>419</v>
      </c>
      <c r="D95" s="181" t="s">
        <v>384</v>
      </c>
      <c r="E95" s="182" t="s">
        <v>2195</v>
      </c>
      <c r="F95" s="183" t="s">
        <v>2196</v>
      </c>
      <c r="G95" s="184" t="s">
        <v>431</v>
      </c>
      <c r="H95" s="185">
        <v>25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44.25" customHeight="1">
      <c r="A96" s="36"/>
      <c r="B96" s="37"/>
      <c r="C96" s="181" t="s">
        <v>428</v>
      </c>
      <c r="D96" s="181" t="s">
        <v>384</v>
      </c>
      <c r="E96" s="182" t="s">
        <v>2193</v>
      </c>
      <c r="F96" s="183" t="s">
        <v>2194</v>
      </c>
      <c r="G96" s="184" t="s">
        <v>431</v>
      </c>
      <c r="H96" s="185">
        <v>180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90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1.75" customHeight="1">
      <c r="A98" s="36"/>
      <c r="B98" s="37"/>
      <c r="C98" s="181" t="s">
        <v>437</v>
      </c>
      <c r="D98" s="181" t="s">
        <v>384</v>
      </c>
      <c r="E98" s="182" t="s">
        <v>3461</v>
      </c>
      <c r="F98" s="183" t="s">
        <v>3462</v>
      </c>
      <c r="G98" s="184" t="s">
        <v>431</v>
      </c>
      <c r="H98" s="185">
        <v>385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1.75" customHeight="1">
      <c r="A99" s="36"/>
      <c r="B99" s="37"/>
      <c r="C99" s="181" t="s">
        <v>443</v>
      </c>
      <c r="D99" s="181" t="s">
        <v>384</v>
      </c>
      <c r="E99" s="182" t="s">
        <v>2047</v>
      </c>
      <c r="F99" s="183" t="s">
        <v>2201</v>
      </c>
      <c r="G99" s="184" t="s">
        <v>1805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16.5" customHeight="1">
      <c r="A100" s="36"/>
      <c r="B100" s="37"/>
      <c r="C100" s="181" t="s">
        <v>451</v>
      </c>
      <c r="D100" s="181" t="s">
        <v>384</v>
      </c>
      <c r="E100" s="182" t="s">
        <v>2202</v>
      </c>
      <c r="F100" s="183" t="s">
        <v>2203</v>
      </c>
      <c r="G100" s="184" t="s">
        <v>431</v>
      </c>
      <c r="H100" s="185">
        <v>38</v>
      </c>
      <c r="I100" s="186"/>
      <c r="J100" s="187">
        <f t="shared" si="0"/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33" customHeight="1">
      <c r="A101" s="36"/>
      <c r="B101" s="37"/>
      <c r="C101" s="181" t="s">
        <v>457</v>
      </c>
      <c r="D101" s="181" t="s">
        <v>384</v>
      </c>
      <c r="E101" s="182" t="s">
        <v>2204</v>
      </c>
      <c r="F101" s="183" t="s">
        <v>2205</v>
      </c>
      <c r="G101" s="184" t="s">
        <v>431</v>
      </c>
      <c r="H101" s="185">
        <v>38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24.2" customHeight="1">
      <c r="A102" s="36"/>
      <c r="B102" s="37"/>
      <c r="C102" s="181" t="s">
        <v>464</v>
      </c>
      <c r="D102" s="181" t="s">
        <v>384</v>
      </c>
      <c r="E102" s="182" t="s">
        <v>2206</v>
      </c>
      <c r="F102" s="183" t="s">
        <v>2207</v>
      </c>
      <c r="G102" s="184" t="s">
        <v>431</v>
      </c>
      <c r="H102" s="185">
        <v>250</v>
      </c>
      <c r="I102" s="186"/>
      <c r="J102" s="187">
        <f t="shared" si="0"/>
        <v>0</v>
      </c>
      <c r="K102" s="183" t="s">
        <v>1967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2208</v>
      </c>
      <c r="F103" s="183" t="s">
        <v>2209</v>
      </c>
      <c r="G103" s="184" t="s">
        <v>431</v>
      </c>
      <c r="H103" s="185">
        <v>140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2210</v>
      </c>
      <c r="F104" s="183" t="s">
        <v>2211</v>
      </c>
      <c r="G104" s="184" t="s">
        <v>431</v>
      </c>
      <c r="H104" s="185">
        <v>20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2214</v>
      </c>
      <c r="F105" s="183" t="s">
        <v>2215</v>
      </c>
      <c r="G105" s="184" t="s">
        <v>431</v>
      </c>
      <c r="H105" s="185">
        <v>40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2218</v>
      </c>
      <c r="F106" s="183" t="s">
        <v>2219</v>
      </c>
      <c r="G106" s="184" t="s">
        <v>431</v>
      </c>
      <c r="H106" s="185">
        <v>190</v>
      </c>
      <c r="I106" s="186"/>
      <c r="J106" s="187">
        <f t="shared" si="0"/>
        <v>0</v>
      </c>
      <c r="K106" s="183" t="s">
        <v>1967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3816</v>
      </c>
      <c r="F107" s="183" t="s">
        <v>3817</v>
      </c>
      <c r="G107" s="184" t="s">
        <v>431</v>
      </c>
      <c r="H107" s="185">
        <v>80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2220</v>
      </c>
      <c r="F108" s="183" t="s">
        <v>2221</v>
      </c>
      <c r="G108" s="184" t="s">
        <v>431</v>
      </c>
      <c r="H108" s="185">
        <v>60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2222</v>
      </c>
      <c r="F109" s="183" t="s">
        <v>2223</v>
      </c>
      <c r="G109" s="184" t="s">
        <v>431</v>
      </c>
      <c r="H109" s="185">
        <v>40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2224</v>
      </c>
      <c r="F110" s="183" t="s">
        <v>2225</v>
      </c>
      <c r="G110" s="184" t="s">
        <v>431</v>
      </c>
      <c r="H110" s="185">
        <v>4</v>
      </c>
      <c r="I110" s="186"/>
      <c r="J110" s="187">
        <f t="shared" si="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16.5" customHeight="1">
      <c r="A111" s="36"/>
      <c r="B111" s="37"/>
      <c r="C111" s="181" t="s">
        <v>510</v>
      </c>
      <c r="D111" s="181" t="s">
        <v>384</v>
      </c>
      <c r="E111" s="182" t="s">
        <v>2228</v>
      </c>
      <c r="F111" s="183" t="s">
        <v>2229</v>
      </c>
      <c r="G111" s="184" t="s">
        <v>431</v>
      </c>
      <c r="H111" s="185">
        <v>14</v>
      </c>
      <c r="I111" s="186"/>
      <c r="J111" s="187">
        <f t="shared" si="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16.5" customHeight="1">
      <c r="A112" s="36"/>
      <c r="B112" s="37"/>
      <c r="C112" s="181" t="s">
        <v>516</v>
      </c>
      <c r="D112" s="181" t="s">
        <v>384</v>
      </c>
      <c r="E112" s="182" t="s">
        <v>2230</v>
      </c>
      <c r="F112" s="183" t="s">
        <v>2231</v>
      </c>
      <c r="G112" s="184" t="s">
        <v>431</v>
      </c>
      <c r="H112" s="185">
        <v>14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2232</v>
      </c>
      <c r="F113" s="183" t="s">
        <v>2233</v>
      </c>
      <c r="G113" s="184" t="s">
        <v>431</v>
      </c>
      <c r="H113" s="185">
        <v>14</v>
      </c>
      <c r="I113" s="186"/>
      <c r="J113" s="187">
        <f t="shared" si="0"/>
        <v>0</v>
      </c>
      <c r="K113" s="183" t="s">
        <v>1956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2234</v>
      </c>
      <c r="F114" s="183" t="s">
        <v>2235</v>
      </c>
      <c r="G114" s="184" t="s">
        <v>431</v>
      </c>
      <c r="H114" s="185">
        <v>14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2236</v>
      </c>
      <c r="F115" s="183" t="s">
        <v>2237</v>
      </c>
      <c r="G115" s="184" t="s">
        <v>431</v>
      </c>
      <c r="H115" s="185">
        <v>14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21.75" customHeight="1">
      <c r="A116" s="36"/>
      <c r="B116" s="37"/>
      <c r="C116" s="181" t="s">
        <v>540</v>
      </c>
      <c r="D116" s="181" t="s">
        <v>384</v>
      </c>
      <c r="E116" s="182" t="s">
        <v>2238</v>
      </c>
      <c r="F116" s="183" t="s">
        <v>2239</v>
      </c>
      <c r="G116" s="184" t="s">
        <v>431</v>
      </c>
      <c r="H116" s="185">
        <v>20</v>
      </c>
      <c r="I116" s="186"/>
      <c r="J116" s="187">
        <f t="shared" si="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2240</v>
      </c>
      <c r="F117" s="183" t="s">
        <v>2241</v>
      </c>
      <c r="G117" s="184" t="s">
        <v>431</v>
      </c>
      <c r="H117" s="185">
        <v>20</v>
      </c>
      <c r="I117" s="186"/>
      <c r="J117" s="187">
        <f t="shared" si="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12" customFormat="1" ht="25.9" customHeight="1">
      <c r="B118" s="165"/>
      <c r="C118" s="166"/>
      <c r="D118" s="167" t="s">
        <v>75</v>
      </c>
      <c r="E118" s="168" t="s">
        <v>2161</v>
      </c>
      <c r="F118" s="168" t="s">
        <v>2162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SUM(P119:P124)</f>
        <v>0</v>
      </c>
      <c r="Q118" s="173"/>
      <c r="R118" s="174">
        <f>SUM(R119:R124)</f>
        <v>0</v>
      </c>
      <c r="S118" s="173"/>
      <c r="T118" s="175">
        <f>SUM(T119:T124)</f>
        <v>0</v>
      </c>
      <c r="AR118" s="176" t="s">
        <v>83</v>
      </c>
      <c r="AT118" s="177" t="s">
        <v>75</v>
      </c>
      <c r="AU118" s="177" t="s">
        <v>76</v>
      </c>
      <c r="AY118" s="176" t="s">
        <v>381</v>
      </c>
      <c r="BK118" s="178">
        <f>SUM(BK119:BK124)</f>
        <v>0</v>
      </c>
    </row>
    <row r="119" spans="1:65" s="2" customFormat="1" ht="16.5" customHeight="1">
      <c r="A119" s="36"/>
      <c r="B119" s="37"/>
      <c r="C119" s="181" t="s">
        <v>556</v>
      </c>
      <c r="D119" s="181" t="s">
        <v>384</v>
      </c>
      <c r="E119" s="182" t="s">
        <v>2163</v>
      </c>
      <c r="F119" s="183" t="s">
        <v>2242</v>
      </c>
      <c r="G119" s="184" t="s">
        <v>1771</v>
      </c>
      <c r="H119" s="185">
        <v>24</v>
      </c>
      <c r="I119" s="186"/>
      <c r="J119" s="187">
        <f t="shared" ref="J119:J124" si="10">ROUND(I119*H119,2)</f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ref="P119:P124" si="11">O119*H119</f>
        <v>0</v>
      </c>
      <c r="Q119" s="190">
        <v>0</v>
      </c>
      <c r="R119" s="190">
        <f t="shared" ref="R119:R124" si="12">Q119*H119</f>
        <v>0</v>
      </c>
      <c r="S119" s="190">
        <v>0</v>
      </c>
      <c r="T119" s="191">
        <f t="shared" ref="T119:T124" si="1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ref="BE119:BE124" si="14">IF(N119="základní",J119,0)</f>
        <v>0</v>
      </c>
      <c r="BF119" s="193">
        <f t="shared" ref="BF119:BF124" si="15">IF(N119="snížená",J119,0)</f>
        <v>0</v>
      </c>
      <c r="BG119" s="193">
        <f t="shared" ref="BG119:BG124" si="16">IF(N119="zákl. přenesená",J119,0)</f>
        <v>0</v>
      </c>
      <c r="BH119" s="193">
        <f t="shared" ref="BH119:BH124" si="17">IF(N119="sníž. přenesená",J119,0)</f>
        <v>0</v>
      </c>
      <c r="BI119" s="193">
        <f t="shared" ref="BI119:BI124" si="18">IF(N119="nulová",J119,0)</f>
        <v>0</v>
      </c>
      <c r="BJ119" s="19" t="s">
        <v>83</v>
      </c>
      <c r="BK119" s="193">
        <f t="shared" ref="BK119:BK124" si="19">ROUND(I119*H119,2)</f>
        <v>0</v>
      </c>
      <c r="BL119" s="19" t="s">
        <v>389</v>
      </c>
      <c r="BM119" s="192" t="s">
        <v>674</v>
      </c>
    </row>
    <row r="120" spans="1:65" s="2" customFormat="1" ht="21.75" customHeight="1">
      <c r="A120" s="36"/>
      <c r="B120" s="37"/>
      <c r="C120" s="181" t="s">
        <v>561</v>
      </c>
      <c r="D120" s="181" t="s">
        <v>384</v>
      </c>
      <c r="E120" s="182" t="s">
        <v>2165</v>
      </c>
      <c r="F120" s="183" t="s">
        <v>2243</v>
      </c>
      <c r="G120" s="184" t="s">
        <v>1771</v>
      </c>
      <c r="H120" s="185">
        <v>48</v>
      </c>
      <c r="I120" s="186"/>
      <c r="J120" s="187">
        <f t="shared" si="1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682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2244</v>
      </c>
      <c r="F121" s="183" t="s">
        <v>2245</v>
      </c>
      <c r="G121" s="184" t="s">
        <v>1771</v>
      </c>
      <c r="H121" s="185">
        <v>50</v>
      </c>
      <c r="I121" s="186"/>
      <c r="J121" s="187">
        <f t="shared" si="1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690</v>
      </c>
    </row>
    <row r="122" spans="1:65" s="2" customFormat="1" ht="16.5" customHeight="1">
      <c r="A122" s="36"/>
      <c r="B122" s="37"/>
      <c r="C122" s="181" t="s">
        <v>571</v>
      </c>
      <c r="D122" s="181" t="s">
        <v>384</v>
      </c>
      <c r="E122" s="182" t="s">
        <v>2246</v>
      </c>
      <c r="F122" s="183" t="s">
        <v>2247</v>
      </c>
      <c r="G122" s="184" t="s">
        <v>1771</v>
      </c>
      <c r="H122" s="185">
        <v>32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2248</v>
      </c>
      <c r="F123" s="183" t="s">
        <v>2249</v>
      </c>
      <c r="G123" s="184" t="s">
        <v>1771</v>
      </c>
      <c r="H123" s="185">
        <v>18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2250</v>
      </c>
      <c r="F124" s="183" t="s">
        <v>1618</v>
      </c>
      <c r="G124" s="184" t="s">
        <v>431</v>
      </c>
      <c r="H124" s="185">
        <v>1</v>
      </c>
      <c r="I124" s="186"/>
      <c r="J124" s="187">
        <f t="shared" si="10"/>
        <v>0</v>
      </c>
      <c r="K124" s="183" t="s">
        <v>1956</v>
      </c>
      <c r="L124" s="41"/>
      <c r="M124" s="248" t="s">
        <v>19</v>
      </c>
      <c r="N124" s="249" t="s">
        <v>47</v>
      </c>
      <c r="O124" s="250"/>
      <c r="P124" s="251">
        <f t="shared" si="11"/>
        <v>0</v>
      </c>
      <c r="Q124" s="251">
        <v>0</v>
      </c>
      <c r="R124" s="251">
        <f t="shared" si="12"/>
        <v>0</v>
      </c>
      <c r="S124" s="251">
        <v>0</v>
      </c>
      <c r="T124" s="252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B3PshuA7KMUnucCo+Lsk/EY0bYKKloqy7FAK+gbg/xLcjmWUpe4Yi242v6/UbIlnBzizfjtLnCuyY6/vq/QY/w==" saltValue="6oyQxMRWWf01zmxwDFYOED1wVEtoSZ/Pgr7gyKukj3XcS2FtsQXVSWVtU3v3cCBHank2ySjhdOFXHq0lzUwgjw==" spinCount="100000" sheet="1" objects="1" scenarios="1" formatColumns="0" formatRows="0" autoFilter="0"/>
  <autoFilter ref="C86:K124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9"/>
  <sheetViews>
    <sheetView showGridLines="0" topLeftCell="A82" workbookViewId="0">
      <selection activeCell="F109" sqref="F1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211</v>
      </c>
      <c r="AZ2" s="110" t="s">
        <v>311</v>
      </c>
      <c r="BA2" s="110" t="s">
        <v>19</v>
      </c>
      <c r="BB2" s="110" t="s">
        <v>19</v>
      </c>
      <c r="BC2" s="110" t="s">
        <v>3818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313</v>
      </c>
      <c r="BA3" s="110" t="s">
        <v>19</v>
      </c>
      <c r="BB3" s="110" t="s">
        <v>19</v>
      </c>
      <c r="BC3" s="110" t="s">
        <v>3819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2389</v>
      </c>
      <c r="BA4" s="110" t="s">
        <v>19</v>
      </c>
      <c r="BB4" s="110" t="s">
        <v>19</v>
      </c>
      <c r="BC4" s="110" t="s">
        <v>3820</v>
      </c>
      <c r="BD4" s="110" t="s">
        <v>85</v>
      </c>
    </row>
    <row r="5" spans="1:56" s="1" customFormat="1" ht="6.95" customHeight="1">
      <c r="B5" s="22"/>
      <c r="L5" s="22"/>
      <c r="AZ5" s="110" t="s">
        <v>320</v>
      </c>
      <c r="BA5" s="110" t="s">
        <v>19</v>
      </c>
      <c r="BB5" s="110" t="s">
        <v>19</v>
      </c>
      <c r="BC5" s="110" t="s">
        <v>3821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322</v>
      </c>
      <c r="BA6" s="110" t="s">
        <v>19</v>
      </c>
      <c r="BB6" s="110" t="s">
        <v>19</v>
      </c>
      <c r="BC6" s="110" t="s">
        <v>3822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325</v>
      </c>
      <c r="BA7" s="110" t="s">
        <v>19</v>
      </c>
      <c r="BB7" s="110" t="s">
        <v>19</v>
      </c>
      <c r="BC7" s="110" t="s">
        <v>451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3823</v>
      </c>
      <c r="BA8" s="110" t="s">
        <v>19</v>
      </c>
      <c r="BB8" s="110" t="s">
        <v>19</v>
      </c>
      <c r="BC8" s="110" t="s">
        <v>3824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328</v>
      </c>
      <c r="BA9" s="110" t="s">
        <v>19</v>
      </c>
      <c r="BB9" s="110" t="s">
        <v>19</v>
      </c>
      <c r="BC9" s="110" t="s">
        <v>3826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331</v>
      </c>
      <c r="BA10" s="110" t="s">
        <v>19</v>
      </c>
      <c r="BB10" s="110" t="s">
        <v>19</v>
      </c>
      <c r="BC10" s="110" t="s">
        <v>3827</v>
      </c>
      <c r="BD10" s="110" t="s">
        <v>85</v>
      </c>
    </row>
    <row r="11" spans="1:56" s="2" customFormat="1" ht="16.5" customHeight="1">
      <c r="A11" s="36"/>
      <c r="B11" s="41"/>
      <c r="C11" s="36"/>
      <c r="D11" s="36"/>
      <c r="E11" s="413" t="s">
        <v>3828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334</v>
      </c>
      <c r="BA11" s="110" t="s">
        <v>19</v>
      </c>
      <c r="BB11" s="110" t="s">
        <v>19</v>
      </c>
      <c r="BC11" s="110" t="s">
        <v>3829</v>
      </c>
      <c r="BD11" s="110" t="s">
        <v>85</v>
      </c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336</v>
      </c>
      <c r="BA12" s="110" t="s">
        <v>19</v>
      </c>
      <c r="BB12" s="110" t="s">
        <v>19</v>
      </c>
      <c r="BC12" s="110" t="s">
        <v>3830</v>
      </c>
      <c r="BD12" s="110" t="s">
        <v>85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3831</v>
      </c>
      <c r="BA13" s="110" t="s">
        <v>19</v>
      </c>
      <c r="BB13" s="110" t="s">
        <v>19</v>
      </c>
      <c r="BC13" s="110" t="s">
        <v>3832</v>
      </c>
      <c r="BD13" s="110" t="s">
        <v>85</v>
      </c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342</v>
      </c>
      <c r="BA14" s="110" t="s">
        <v>19</v>
      </c>
      <c r="BB14" s="110" t="s">
        <v>19</v>
      </c>
      <c r="BC14" s="110" t="s">
        <v>3833</v>
      </c>
      <c r="BD14" s="110" t="s">
        <v>85</v>
      </c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3485</v>
      </c>
      <c r="BA15" s="110" t="s">
        <v>19</v>
      </c>
      <c r="BB15" s="110" t="s">
        <v>19</v>
      </c>
      <c r="BC15" s="110" t="s">
        <v>3834</v>
      </c>
      <c r="BD15" s="110" t="s">
        <v>85</v>
      </c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3835</v>
      </c>
      <c r="BA16" s="110" t="s">
        <v>19</v>
      </c>
      <c r="BB16" s="110" t="s">
        <v>19</v>
      </c>
      <c r="BC16" s="110" t="s">
        <v>3836</v>
      </c>
      <c r="BD16" s="110" t="s">
        <v>85</v>
      </c>
    </row>
    <row r="17" spans="1:56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3837</v>
      </c>
      <c r="BA17" s="110" t="s">
        <v>19</v>
      </c>
      <c r="BB17" s="110" t="s">
        <v>19</v>
      </c>
      <c r="BC17" s="110" t="s">
        <v>3838</v>
      </c>
      <c r="BD17" s="110" t="s">
        <v>85</v>
      </c>
    </row>
    <row r="18" spans="1:56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3839</v>
      </c>
      <c r="BA18" s="110" t="s">
        <v>19</v>
      </c>
      <c r="BB18" s="110" t="s">
        <v>19</v>
      </c>
      <c r="BC18" s="110" t="s">
        <v>3840</v>
      </c>
      <c r="BD18" s="110" t="s">
        <v>85</v>
      </c>
    </row>
    <row r="19" spans="1:56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3841</v>
      </c>
      <c r="BA19" s="110" t="s">
        <v>19</v>
      </c>
      <c r="BB19" s="110" t="s">
        <v>19</v>
      </c>
      <c r="BC19" s="110" t="s">
        <v>3842</v>
      </c>
      <c r="BD19" s="110" t="s">
        <v>85</v>
      </c>
    </row>
    <row r="20" spans="1:56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56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56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6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56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56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56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56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ROUND((SUM(BE101:BE518)),  2)</f>
        <v>0</v>
      </c>
      <c r="G35" s="36"/>
      <c r="H35" s="36"/>
      <c r="I35" s="127">
        <v>0.21</v>
      </c>
      <c r="J35" s="126">
        <f>ROUND(((SUM(BE101:BE518))*I35),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ROUND((SUM(BF101:BF518)),  2)</f>
        <v>0</v>
      </c>
      <c r="G36" s="36"/>
      <c r="H36" s="36"/>
      <c r="I36" s="127">
        <v>0.15</v>
      </c>
      <c r="J36" s="126">
        <f>ROUND(((SUM(BF101:BF518))*I36),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ROUND((SUM(BG101:BG518)),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ROUND((SUM(BH101:BH518)),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ROUND((SUM(BI101:BI518)),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106.01 - Stavební řešení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350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J140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352</v>
      </c>
      <c r="E67" s="151"/>
      <c r="F67" s="151"/>
      <c r="G67" s="151"/>
      <c r="H67" s="151"/>
      <c r="I67" s="151"/>
      <c r="J67" s="152">
        <f>J143</f>
        <v>0</v>
      </c>
      <c r="K67" s="99"/>
      <c r="L67" s="153"/>
    </row>
    <row r="68" spans="1:31" s="9" customFormat="1" ht="24.95" customHeight="1">
      <c r="B68" s="143"/>
      <c r="C68" s="144"/>
      <c r="D68" s="145" t="s">
        <v>353</v>
      </c>
      <c r="E68" s="146"/>
      <c r="F68" s="146"/>
      <c r="G68" s="146"/>
      <c r="H68" s="146"/>
      <c r="I68" s="146"/>
      <c r="J68" s="147">
        <f>J145</f>
        <v>0</v>
      </c>
      <c r="K68" s="144"/>
      <c r="L68" s="148"/>
    </row>
    <row r="69" spans="1:31" s="10" customFormat="1" ht="19.899999999999999" customHeight="1">
      <c r="B69" s="149"/>
      <c r="C69" s="99"/>
      <c r="D69" s="150" t="s">
        <v>354</v>
      </c>
      <c r="E69" s="151"/>
      <c r="F69" s="151"/>
      <c r="G69" s="151"/>
      <c r="H69" s="151"/>
      <c r="I69" s="151"/>
      <c r="J69" s="152">
        <f>J146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355</v>
      </c>
      <c r="E70" s="151"/>
      <c r="F70" s="151"/>
      <c r="G70" s="151"/>
      <c r="H70" s="151"/>
      <c r="I70" s="151"/>
      <c r="J70" s="152">
        <f>J227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356</v>
      </c>
      <c r="E71" s="151"/>
      <c r="F71" s="151"/>
      <c r="G71" s="151"/>
      <c r="H71" s="151"/>
      <c r="I71" s="151"/>
      <c r="J71" s="152">
        <f>J235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357</v>
      </c>
      <c r="E72" s="151"/>
      <c r="F72" s="151"/>
      <c r="G72" s="151"/>
      <c r="H72" s="151"/>
      <c r="I72" s="151"/>
      <c r="J72" s="152">
        <f>J335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J355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360</v>
      </c>
      <c r="E74" s="151"/>
      <c r="F74" s="151"/>
      <c r="G74" s="151"/>
      <c r="H74" s="151"/>
      <c r="I74" s="151"/>
      <c r="J74" s="152">
        <f>J370</f>
        <v>0</v>
      </c>
      <c r="K74" s="99"/>
      <c r="L74" s="153"/>
    </row>
    <row r="75" spans="1:31" s="10" customFormat="1" ht="19.899999999999999" customHeight="1">
      <c r="B75" s="149"/>
      <c r="C75" s="99"/>
      <c r="D75" s="150" t="s">
        <v>361</v>
      </c>
      <c r="E75" s="151"/>
      <c r="F75" s="151"/>
      <c r="G75" s="151"/>
      <c r="H75" s="151"/>
      <c r="I75" s="151"/>
      <c r="J75" s="152">
        <f>J393</f>
        <v>0</v>
      </c>
      <c r="K75" s="99"/>
      <c r="L75" s="153"/>
    </row>
    <row r="76" spans="1:31" s="10" customFormat="1" ht="19.899999999999999" customHeight="1">
      <c r="B76" s="149"/>
      <c r="C76" s="99"/>
      <c r="D76" s="150" t="s">
        <v>362</v>
      </c>
      <c r="E76" s="151"/>
      <c r="F76" s="151"/>
      <c r="G76" s="151"/>
      <c r="H76" s="151"/>
      <c r="I76" s="151"/>
      <c r="J76" s="152">
        <f>J416</f>
        <v>0</v>
      </c>
      <c r="K76" s="99"/>
      <c r="L76" s="153"/>
    </row>
    <row r="77" spans="1:31" s="10" customFormat="1" ht="19.899999999999999" customHeight="1">
      <c r="B77" s="149"/>
      <c r="C77" s="99"/>
      <c r="D77" s="150" t="s">
        <v>363</v>
      </c>
      <c r="E77" s="151"/>
      <c r="F77" s="151"/>
      <c r="G77" s="151"/>
      <c r="H77" s="151"/>
      <c r="I77" s="151"/>
      <c r="J77" s="152">
        <f>J463</f>
        <v>0</v>
      </c>
      <c r="K77" s="99"/>
      <c r="L77" s="153"/>
    </row>
    <row r="78" spans="1:31" s="10" customFormat="1" ht="19.899999999999999" customHeight="1">
      <c r="B78" s="149"/>
      <c r="C78" s="99"/>
      <c r="D78" s="150" t="s">
        <v>364</v>
      </c>
      <c r="E78" s="151"/>
      <c r="F78" s="151"/>
      <c r="G78" s="151"/>
      <c r="H78" s="151"/>
      <c r="I78" s="151"/>
      <c r="J78" s="152">
        <f>J486</f>
        <v>0</v>
      </c>
      <c r="K78" s="99"/>
      <c r="L78" s="153"/>
    </row>
    <row r="79" spans="1:31" s="9" customFormat="1" ht="24.95" customHeight="1">
      <c r="B79" s="143"/>
      <c r="C79" s="144"/>
      <c r="D79" s="145" t="s">
        <v>365</v>
      </c>
      <c r="E79" s="146"/>
      <c r="F79" s="146"/>
      <c r="G79" s="146"/>
      <c r="H79" s="146"/>
      <c r="I79" s="146"/>
      <c r="J79" s="147">
        <f>J501</f>
        <v>0</v>
      </c>
      <c r="K79" s="144"/>
      <c r="L79" s="148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366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6.25" customHeight="1">
      <c r="A89" s="36"/>
      <c r="B89" s="37"/>
      <c r="C89" s="38"/>
      <c r="D89" s="38"/>
      <c r="E89" s="408" t="str">
        <f>E7</f>
        <v>Nová vstupní a vjezdová zóna v západní části výstaviště včetně nového odpadového hospodářství</v>
      </c>
      <c r="F89" s="409"/>
      <c r="G89" s="409"/>
      <c r="H89" s="409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324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08" t="s">
        <v>3825</v>
      </c>
      <c r="F91" s="407"/>
      <c r="G91" s="407"/>
      <c r="H91" s="40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330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9" t="str">
        <f>E11</f>
        <v>D 106.01 - Stavební řešení</v>
      </c>
      <c r="F93" s="407"/>
      <c r="G93" s="407"/>
      <c r="H93" s="40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F14</f>
        <v>Brno, Pisárky, Výstaviště, k. ú. Brno – Bohunice</v>
      </c>
      <c r="G95" s="38"/>
      <c r="H95" s="38"/>
      <c r="I95" s="31" t="s">
        <v>23</v>
      </c>
      <c r="J95" s="61" t="str">
        <f>IF(J14="","",J14)</f>
        <v>25. 3. 2021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E17</f>
        <v>Veletrhy Brno a.s.</v>
      </c>
      <c r="G97" s="38"/>
      <c r="H97" s="38"/>
      <c r="I97" s="31" t="s">
        <v>33</v>
      </c>
      <c r="J97" s="34" t="str">
        <f>E23</f>
        <v>AiD team a.s.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31</v>
      </c>
      <c r="D98" s="38"/>
      <c r="E98" s="38"/>
      <c r="F98" s="29" t="str">
        <f>IF(E20="","",E20)</f>
        <v>Vyplň údaj</v>
      </c>
      <c r="G98" s="38"/>
      <c r="H98" s="38"/>
      <c r="I98" s="31" t="s">
        <v>38</v>
      </c>
      <c r="J98" s="34" t="str">
        <f>E26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367</v>
      </c>
      <c r="D100" s="157" t="s">
        <v>61</v>
      </c>
      <c r="E100" s="157" t="s">
        <v>57</v>
      </c>
      <c r="F100" s="157" t="s">
        <v>58</v>
      </c>
      <c r="G100" s="157" t="s">
        <v>368</v>
      </c>
      <c r="H100" s="157" t="s">
        <v>369</v>
      </c>
      <c r="I100" s="157" t="s">
        <v>370</v>
      </c>
      <c r="J100" s="157" t="s">
        <v>347</v>
      </c>
      <c r="K100" s="158" t="s">
        <v>371</v>
      </c>
      <c r="L100" s="159"/>
      <c r="M100" s="70" t="s">
        <v>19</v>
      </c>
      <c r="N100" s="71" t="s">
        <v>46</v>
      </c>
      <c r="O100" s="71" t="s">
        <v>372</v>
      </c>
      <c r="P100" s="71" t="s">
        <v>373</v>
      </c>
      <c r="Q100" s="71" t="s">
        <v>374</v>
      </c>
      <c r="R100" s="71" t="s">
        <v>375</v>
      </c>
      <c r="S100" s="71" t="s">
        <v>376</v>
      </c>
      <c r="T100" s="72" t="s">
        <v>377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378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P102+P145+P501</f>
        <v>0</v>
      </c>
      <c r="Q101" s="74"/>
      <c r="R101" s="162">
        <f>R102+R145+R501</f>
        <v>142.80849741</v>
      </c>
      <c r="S101" s="74"/>
      <c r="T101" s="163">
        <f>T102+T145+T501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75</v>
      </c>
      <c r="AU101" s="19" t="s">
        <v>348</v>
      </c>
      <c r="BK101" s="164">
        <f>BK102+BK145+BK501</f>
        <v>0</v>
      </c>
    </row>
    <row r="102" spans="1:65" s="12" customFormat="1" ht="25.9" customHeight="1">
      <c r="B102" s="165"/>
      <c r="C102" s="166"/>
      <c r="D102" s="167" t="s">
        <v>75</v>
      </c>
      <c r="E102" s="168" t="s">
        <v>379</v>
      </c>
      <c r="F102" s="168" t="s">
        <v>380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P103+P140+P143</f>
        <v>0</v>
      </c>
      <c r="Q102" s="173"/>
      <c r="R102" s="174">
        <f>R103+R140+R143</f>
        <v>122.52222971</v>
      </c>
      <c r="S102" s="173"/>
      <c r="T102" s="175">
        <f>T103+T140+T143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BK103+BK140+BK143</f>
        <v>0</v>
      </c>
    </row>
    <row r="103" spans="1:65" s="12" customFormat="1" ht="22.9" customHeight="1">
      <c r="B103" s="165"/>
      <c r="C103" s="166"/>
      <c r="D103" s="167" t="s">
        <v>75</v>
      </c>
      <c r="E103" s="179" t="s">
        <v>382</v>
      </c>
      <c r="F103" s="179" t="s">
        <v>383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SUM(P104:P139)</f>
        <v>0</v>
      </c>
      <c r="Q103" s="173"/>
      <c r="R103" s="174">
        <f>SUM(R104:R139)</f>
        <v>19.008248910000002</v>
      </c>
      <c r="S103" s="173"/>
      <c r="T103" s="175">
        <f>SUM(T104:T139)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SUM(BK104:BK139)</f>
        <v>0</v>
      </c>
    </row>
    <row r="104" spans="1:65" s="2" customFormat="1" ht="33" customHeight="1">
      <c r="A104" s="36"/>
      <c r="B104" s="37"/>
      <c r="C104" s="181" t="s">
        <v>83</v>
      </c>
      <c r="D104" s="181" t="s">
        <v>384</v>
      </c>
      <c r="E104" s="182" t="s">
        <v>385</v>
      </c>
      <c r="F104" s="183" t="s">
        <v>386</v>
      </c>
      <c r="G104" s="184" t="s">
        <v>387</v>
      </c>
      <c r="H104" s="185">
        <v>5.7779999999999996</v>
      </c>
      <c r="I104" s="186"/>
      <c r="J104" s="187">
        <f>ROUND(I104*H104,2)</f>
        <v>0</v>
      </c>
      <c r="K104" s="183" t="s">
        <v>388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2.45329</v>
      </c>
      <c r="R104" s="190">
        <f>Q104*H104</f>
        <v>14.175109619999999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3843</v>
      </c>
    </row>
    <row r="105" spans="1:65" s="13" customFormat="1">
      <c r="B105" s="194"/>
      <c r="C105" s="195"/>
      <c r="D105" s="196" t="s">
        <v>391</v>
      </c>
      <c r="E105" s="197" t="s">
        <v>19</v>
      </c>
      <c r="F105" s="198" t="s">
        <v>392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391</v>
      </c>
      <c r="AU105" s="204" t="s">
        <v>85</v>
      </c>
      <c r="AV105" s="13" t="s">
        <v>83</v>
      </c>
      <c r="AW105" s="13" t="s">
        <v>37</v>
      </c>
      <c r="AX105" s="13" t="s">
        <v>76</v>
      </c>
      <c r="AY105" s="204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3844</v>
      </c>
      <c r="G106" s="206"/>
      <c r="H106" s="209">
        <v>5.7779999999999996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19</v>
      </c>
      <c r="F107" s="219" t="s">
        <v>394</v>
      </c>
      <c r="G107" s="217"/>
      <c r="H107" s="220">
        <v>5.7779999999999996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85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2" customFormat="1" ht="33" customHeight="1">
      <c r="A108" s="36"/>
      <c r="B108" s="37"/>
      <c r="C108" s="181" t="s">
        <v>85</v>
      </c>
      <c r="D108" s="181" t="s">
        <v>384</v>
      </c>
      <c r="E108" s="182" t="s">
        <v>395</v>
      </c>
      <c r="F108" s="183" t="s">
        <v>396</v>
      </c>
      <c r="G108" s="184" t="s">
        <v>387</v>
      </c>
      <c r="H108" s="185">
        <v>5.7779999999999996</v>
      </c>
      <c r="I108" s="186"/>
      <c r="J108" s="187">
        <f>ROUND(I108*H108,2)</f>
        <v>0</v>
      </c>
      <c r="K108" s="183" t="s">
        <v>388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85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3845</v>
      </c>
    </row>
    <row r="109" spans="1:65" s="2" customFormat="1" ht="44.25" customHeight="1">
      <c r="A109" s="36"/>
      <c r="B109" s="37"/>
      <c r="C109" s="181" t="s">
        <v>398</v>
      </c>
      <c r="D109" s="181" t="s">
        <v>384</v>
      </c>
      <c r="E109" s="182" t="s">
        <v>399</v>
      </c>
      <c r="F109" s="183" t="s">
        <v>400</v>
      </c>
      <c r="G109" s="184" t="s">
        <v>387</v>
      </c>
      <c r="H109" s="185">
        <v>5.7779999999999996</v>
      </c>
      <c r="I109" s="186"/>
      <c r="J109" s="187">
        <f>ROUND(I109*H109,2)</f>
        <v>0</v>
      </c>
      <c r="K109" s="183" t="s">
        <v>388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3846</v>
      </c>
    </row>
    <row r="110" spans="1:65" s="2" customFormat="1" ht="21.75" customHeight="1">
      <c r="A110" s="36"/>
      <c r="B110" s="37"/>
      <c r="C110" s="181" t="s">
        <v>389</v>
      </c>
      <c r="D110" s="181" t="s">
        <v>384</v>
      </c>
      <c r="E110" s="182" t="s">
        <v>402</v>
      </c>
      <c r="F110" s="183" t="s">
        <v>403</v>
      </c>
      <c r="G110" s="184" t="s">
        <v>404</v>
      </c>
      <c r="H110" s="185">
        <v>0.26700000000000002</v>
      </c>
      <c r="I110" s="186"/>
      <c r="J110" s="187">
        <f>ROUND(I110*H110,2)</f>
        <v>0</v>
      </c>
      <c r="K110" s="183" t="s">
        <v>388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1.06277</v>
      </c>
      <c r="R110" s="190">
        <f>Q110*H110</f>
        <v>0.28375959000000001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3847</v>
      </c>
    </row>
    <row r="111" spans="1:65" s="13" customFormat="1">
      <c r="B111" s="194"/>
      <c r="C111" s="195"/>
      <c r="D111" s="196" t="s">
        <v>391</v>
      </c>
      <c r="E111" s="197" t="s">
        <v>19</v>
      </c>
      <c r="F111" s="198" t="s">
        <v>406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391</v>
      </c>
      <c r="AU111" s="204" t="s">
        <v>85</v>
      </c>
      <c r="AV111" s="13" t="s">
        <v>83</v>
      </c>
      <c r="AW111" s="13" t="s">
        <v>37</v>
      </c>
      <c r="AX111" s="13" t="s">
        <v>76</v>
      </c>
      <c r="AY111" s="204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3848</v>
      </c>
      <c r="G112" s="206"/>
      <c r="H112" s="209">
        <v>0.26700000000000002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85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0.26700000000000002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85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24.2" customHeight="1">
      <c r="A114" s="36"/>
      <c r="B114" s="37"/>
      <c r="C114" s="181" t="s">
        <v>408</v>
      </c>
      <c r="D114" s="181" t="s">
        <v>384</v>
      </c>
      <c r="E114" s="182" t="s">
        <v>409</v>
      </c>
      <c r="F114" s="183" t="s">
        <v>410</v>
      </c>
      <c r="G114" s="184" t="s">
        <v>411</v>
      </c>
      <c r="H114" s="185">
        <v>115.18</v>
      </c>
      <c r="I114" s="186"/>
      <c r="J114" s="187">
        <f>ROUND(I114*H114,2)</f>
        <v>0</v>
      </c>
      <c r="K114" s="183" t="s">
        <v>388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1.0200000000000001E-2</v>
      </c>
      <c r="R114" s="190">
        <f>Q114*H114</f>
        <v>1.1748360000000002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85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3849</v>
      </c>
    </row>
    <row r="115" spans="1:65" s="13" customFormat="1">
      <c r="B115" s="194"/>
      <c r="C115" s="195"/>
      <c r="D115" s="196" t="s">
        <v>391</v>
      </c>
      <c r="E115" s="197" t="s">
        <v>19</v>
      </c>
      <c r="F115" s="198" t="s">
        <v>413</v>
      </c>
      <c r="G115" s="195"/>
      <c r="H115" s="197" t="s">
        <v>19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391</v>
      </c>
      <c r="AU115" s="204" t="s">
        <v>85</v>
      </c>
      <c r="AV115" s="13" t="s">
        <v>83</v>
      </c>
      <c r="AW115" s="13" t="s">
        <v>37</v>
      </c>
      <c r="AX115" s="13" t="s">
        <v>76</v>
      </c>
      <c r="AY115" s="204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336</v>
      </c>
      <c r="G116" s="206"/>
      <c r="H116" s="209">
        <v>40.340000000000003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342</v>
      </c>
      <c r="G117" s="206"/>
      <c r="H117" s="209">
        <v>21.42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3837</v>
      </c>
      <c r="G118" s="206"/>
      <c r="H118" s="209">
        <v>39.950000000000003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3839</v>
      </c>
      <c r="G119" s="206"/>
      <c r="H119" s="209">
        <v>13.47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85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115.18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85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382</v>
      </c>
      <c r="D121" s="181" t="s">
        <v>384</v>
      </c>
      <c r="E121" s="182" t="s">
        <v>414</v>
      </c>
      <c r="F121" s="183" t="s">
        <v>415</v>
      </c>
      <c r="G121" s="184" t="s">
        <v>411</v>
      </c>
      <c r="H121" s="185">
        <v>72.23</v>
      </c>
      <c r="I121" s="186"/>
      <c r="J121" s="187">
        <f>ROUND(I121*H121,2)</f>
        <v>0</v>
      </c>
      <c r="K121" s="183" t="s">
        <v>388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1.2999999999999999E-4</v>
      </c>
      <c r="R121" s="190">
        <f>Q121*H121</f>
        <v>9.3898999999999996E-3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3850</v>
      </c>
    </row>
    <row r="122" spans="1:65" s="13" customFormat="1">
      <c r="B122" s="194"/>
      <c r="C122" s="195"/>
      <c r="D122" s="196" t="s">
        <v>391</v>
      </c>
      <c r="E122" s="197" t="s">
        <v>19</v>
      </c>
      <c r="F122" s="198" t="s">
        <v>417</v>
      </c>
      <c r="G122" s="195"/>
      <c r="H122" s="197" t="s">
        <v>19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391</v>
      </c>
      <c r="AU122" s="204" t="s">
        <v>85</v>
      </c>
      <c r="AV122" s="13" t="s">
        <v>83</v>
      </c>
      <c r="AW122" s="13" t="s">
        <v>37</v>
      </c>
      <c r="AX122" s="13" t="s">
        <v>76</v>
      </c>
      <c r="AY122" s="204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3851</v>
      </c>
      <c r="G123" s="206"/>
      <c r="H123" s="209">
        <v>72.23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72.23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85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37.9" customHeight="1">
      <c r="A125" s="36"/>
      <c r="B125" s="37"/>
      <c r="C125" s="181" t="s">
        <v>419</v>
      </c>
      <c r="D125" s="181" t="s">
        <v>384</v>
      </c>
      <c r="E125" s="182" t="s">
        <v>420</v>
      </c>
      <c r="F125" s="183" t="s">
        <v>421</v>
      </c>
      <c r="G125" s="184" t="s">
        <v>422</v>
      </c>
      <c r="H125" s="185">
        <v>44.89</v>
      </c>
      <c r="I125" s="186"/>
      <c r="J125" s="187">
        <f>ROUND(I125*H125,2)</f>
        <v>0</v>
      </c>
      <c r="K125" s="183" t="s">
        <v>388</v>
      </c>
      <c r="L125" s="41"/>
      <c r="M125" s="188" t="s">
        <v>19</v>
      </c>
      <c r="N125" s="189" t="s">
        <v>47</v>
      </c>
      <c r="O125" s="66"/>
      <c r="P125" s="190">
        <f>O125*H125</f>
        <v>0</v>
      </c>
      <c r="Q125" s="190">
        <v>2.0000000000000002E-5</v>
      </c>
      <c r="R125" s="190">
        <f>Q125*H125</f>
        <v>8.9780000000000014E-4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3852</v>
      </c>
    </row>
    <row r="126" spans="1:65" s="13" customFormat="1">
      <c r="B126" s="194"/>
      <c r="C126" s="195"/>
      <c r="D126" s="196" t="s">
        <v>391</v>
      </c>
      <c r="E126" s="197" t="s">
        <v>19</v>
      </c>
      <c r="F126" s="198" t="s">
        <v>424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391</v>
      </c>
      <c r="AU126" s="204" t="s">
        <v>85</v>
      </c>
      <c r="AV126" s="13" t="s">
        <v>83</v>
      </c>
      <c r="AW126" s="13" t="s">
        <v>37</v>
      </c>
      <c r="AX126" s="13" t="s">
        <v>76</v>
      </c>
      <c r="AY126" s="204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3853</v>
      </c>
      <c r="G127" s="206"/>
      <c r="H127" s="209">
        <v>44.89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5" customFormat="1">
      <c r="B128" s="216"/>
      <c r="C128" s="217"/>
      <c r="D128" s="196" t="s">
        <v>391</v>
      </c>
      <c r="E128" s="218" t="s">
        <v>19</v>
      </c>
      <c r="F128" s="219" t="s">
        <v>394</v>
      </c>
      <c r="G128" s="217"/>
      <c r="H128" s="220">
        <v>44.89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391</v>
      </c>
      <c r="AU128" s="226" t="s">
        <v>85</v>
      </c>
      <c r="AV128" s="15" t="s">
        <v>389</v>
      </c>
      <c r="AW128" s="15" t="s">
        <v>37</v>
      </c>
      <c r="AX128" s="15" t="s">
        <v>83</v>
      </c>
      <c r="AY128" s="226" t="s">
        <v>381</v>
      </c>
    </row>
    <row r="129" spans="1:65" s="2" customFormat="1" ht="55.5" customHeight="1">
      <c r="A129" s="36"/>
      <c r="B129" s="37"/>
      <c r="C129" s="181" t="s">
        <v>428</v>
      </c>
      <c r="D129" s="181" t="s">
        <v>384</v>
      </c>
      <c r="E129" s="182" t="s">
        <v>3501</v>
      </c>
      <c r="F129" s="183" t="s">
        <v>3502</v>
      </c>
      <c r="G129" s="184" t="s">
        <v>411</v>
      </c>
      <c r="H129" s="185">
        <v>1051.33</v>
      </c>
      <c r="I129" s="186"/>
      <c r="J129" s="187">
        <f>ROUND(I129*H129,2)</f>
        <v>0</v>
      </c>
      <c r="K129" s="183" t="s">
        <v>432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3.2000000000000002E-3</v>
      </c>
      <c r="R129" s="190">
        <f>Q129*H129</f>
        <v>3.3642560000000001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3503</v>
      </c>
    </row>
    <row r="130" spans="1:65" s="13" customFormat="1">
      <c r="B130" s="194"/>
      <c r="C130" s="195"/>
      <c r="D130" s="196" t="s">
        <v>391</v>
      </c>
      <c r="E130" s="197" t="s">
        <v>19</v>
      </c>
      <c r="F130" s="198" t="s">
        <v>3504</v>
      </c>
      <c r="G130" s="195"/>
      <c r="H130" s="197" t="s">
        <v>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391</v>
      </c>
      <c r="AU130" s="204" t="s">
        <v>85</v>
      </c>
      <c r="AV130" s="13" t="s">
        <v>83</v>
      </c>
      <c r="AW130" s="13" t="s">
        <v>37</v>
      </c>
      <c r="AX130" s="13" t="s">
        <v>76</v>
      </c>
      <c r="AY130" s="204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3854</v>
      </c>
      <c r="G131" s="206"/>
      <c r="H131" s="209">
        <v>301.99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6" customFormat="1">
      <c r="B132" s="237"/>
      <c r="C132" s="238"/>
      <c r="D132" s="196" t="s">
        <v>391</v>
      </c>
      <c r="E132" s="239" t="s">
        <v>3485</v>
      </c>
      <c r="F132" s="240" t="s">
        <v>779</v>
      </c>
      <c r="G132" s="238"/>
      <c r="H132" s="241">
        <v>301.99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391</v>
      </c>
      <c r="AU132" s="247" t="s">
        <v>85</v>
      </c>
      <c r="AV132" s="16" t="s">
        <v>398</v>
      </c>
      <c r="AW132" s="16" t="s">
        <v>37</v>
      </c>
      <c r="AX132" s="16" t="s">
        <v>76</v>
      </c>
      <c r="AY132" s="247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3855</v>
      </c>
      <c r="G133" s="206"/>
      <c r="H133" s="209">
        <v>196.02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6" customFormat="1">
      <c r="B134" s="237"/>
      <c r="C134" s="238"/>
      <c r="D134" s="196" t="s">
        <v>391</v>
      </c>
      <c r="E134" s="239" t="s">
        <v>3835</v>
      </c>
      <c r="F134" s="240" t="s">
        <v>779</v>
      </c>
      <c r="G134" s="238"/>
      <c r="H134" s="241">
        <v>196.02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391</v>
      </c>
      <c r="AU134" s="247" t="s">
        <v>85</v>
      </c>
      <c r="AV134" s="16" t="s">
        <v>398</v>
      </c>
      <c r="AW134" s="16" t="s">
        <v>37</v>
      </c>
      <c r="AX134" s="16" t="s">
        <v>76</v>
      </c>
      <c r="AY134" s="247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3856</v>
      </c>
      <c r="G135" s="206"/>
      <c r="H135" s="209">
        <v>355.59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85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6" customFormat="1">
      <c r="B136" s="237"/>
      <c r="C136" s="238"/>
      <c r="D136" s="196" t="s">
        <v>391</v>
      </c>
      <c r="E136" s="239" t="s">
        <v>3841</v>
      </c>
      <c r="F136" s="240" t="s">
        <v>779</v>
      </c>
      <c r="G136" s="238"/>
      <c r="H136" s="241">
        <v>355.59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391</v>
      </c>
      <c r="AU136" s="247" t="s">
        <v>85</v>
      </c>
      <c r="AV136" s="16" t="s">
        <v>398</v>
      </c>
      <c r="AW136" s="16" t="s">
        <v>37</v>
      </c>
      <c r="AX136" s="16" t="s">
        <v>76</v>
      </c>
      <c r="AY136" s="247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3832</v>
      </c>
      <c r="G137" s="206"/>
      <c r="H137" s="209">
        <v>197.73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6" customFormat="1">
      <c r="B138" s="237"/>
      <c r="C138" s="238"/>
      <c r="D138" s="196" t="s">
        <v>391</v>
      </c>
      <c r="E138" s="239" t="s">
        <v>3831</v>
      </c>
      <c r="F138" s="240" t="s">
        <v>779</v>
      </c>
      <c r="G138" s="238"/>
      <c r="H138" s="241">
        <v>197.73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391</v>
      </c>
      <c r="AU138" s="247" t="s">
        <v>85</v>
      </c>
      <c r="AV138" s="16" t="s">
        <v>398</v>
      </c>
      <c r="AW138" s="16" t="s">
        <v>37</v>
      </c>
      <c r="AX138" s="16" t="s">
        <v>76</v>
      </c>
      <c r="AY138" s="247" t="s">
        <v>381</v>
      </c>
    </row>
    <row r="139" spans="1:65" s="15" customFormat="1">
      <c r="B139" s="216"/>
      <c r="C139" s="217"/>
      <c r="D139" s="196" t="s">
        <v>391</v>
      </c>
      <c r="E139" s="218" t="s">
        <v>19</v>
      </c>
      <c r="F139" s="219" t="s">
        <v>394</v>
      </c>
      <c r="G139" s="217"/>
      <c r="H139" s="220">
        <v>1051.33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391</v>
      </c>
      <c r="AU139" s="226" t="s">
        <v>85</v>
      </c>
      <c r="AV139" s="15" t="s">
        <v>389</v>
      </c>
      <c r="AW139" s="15" t="s">
        <v>37</v>
      </c>
      <c r="AX139" s="15" t="s">
        <v>83</v>
      </c>
      <c r="AY139" s="226" t="s">
        <v>381</v>
      </c>
    </row>
    <row r="140" spans="1:65" s="12" customFormat="1" ht="22.9" customHeight="1">
      <c r="B140" s="165"/>
      <c r="C140" s="166"/>
      <c r="D140" s="167" t="s">
        <v>75</v>
      </c>
      <c r="E140" s="179" t="s">
        <v>426</v>
      </c>
      <c r="F140" s="179" t="s">
        <v>427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SUM(P141:P142)</f>
        <v>0</v>
      </c>
      <c r="Q140" s="173"/>
      <c r="R140" s="174">
        <f>SUM(R141:R142)</f>
        <v>103.5139808</v>
      </c>
      <c r="S140" s="173"/>
      <c r="T140" s="175">
        <f>SUM(T141:T142)</f>
        <v>0</v>
      </c>
      <c r="AR140" s="176" t="s">
        <v>83</v>
      </c>
      <c r="AT140" s="177" t="s">
        <v>75</v>
      </c>
      <c r="AU140" s="177" t="s">
        <v>83</v>
      </c>
      <c r="AY140" s="176" t="s">
        <v>381</v>
      </c>
      <c r="BK140" s="178">
        <f>SUM(BK141:BK142)</f>
        <v>0</v>
      </c>
    </row>
    <row r="141" spans="1:65" s="2" customFormat="1" ht="24.2" customHeight="1">
      <c r="A141" s="36"/>
      <c r="B141" s="37"/>
      <c r="C141" s="181" t="s">
        <v>426</v>
      </c>
      <c r="D141" s="181" t="s">
        <v>384</v>
      </c>
      <c r="E141" s="182" t="s">
        <v>429</v>
      </c>
      <c r="F141" s="183" t="s">
        <v>430</v>
      </c>
      <c r="G141" s="184" t="s">
        <v>431</v>
      </c>
      <c r="H141" s="185">
        <v>42</v>
      </c>
      <c r="I141" s="186"/>
      <c r="J141" s="187">
        <f>ROUND(I141*H141,2)</f>
        <v>0</v>
      </c>
      <c r="K141" s="183" t="s">
        <v>432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2.46367</v>
      </c>
      <c r="R141" s="190">
        <f>Q141*H141</f>
        <v>103.47414000000001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3857</v>
      </c>
    </row>
    <row r="142" spans="1:65" s="2" customFormat="1" ht="49.15" customHeight="1">
      <c r="A142" s="36"/>
      <c r="B142" s="37"/>
      <c r="C142" s="181" t="s">
        <v>437</v>
      </c>
      <c r="D142" s="181" t="s">
        <v>384</v>
      </c>
      <c r="E142" s="182" t="s">
        <v>3506</v>
      </c>
      <c r="F142" s="183" t="s">
        <v>3507</v>
      </c>
      <c r="G142" s="184" t="s">
        <v>411</v>
      </c>
      <c r="H142" s="185">
        <v>996.02</v>
      </c>
      <c r="I142" s="186"/>
      <c r="J142" s="187">
        <f>ROUND(I142*H142,2)</f>
        <v>0</v>
      </c>
      <c r="K142" s="183" t="s">
        <v>388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4.0000000000000003E-5</v>
      </c>
      <c r="R142" s="190">
        <f>Q142*H142</f>
        <v>3.9840800000000003E-2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85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3508</v>
      </c>
    </row>
    <row r="143" spans="1:65" s="12" customFormat="1" ht="22.9" customHeight="1">
      <c r="B143" s="165"/>
      <c r="C143" s="166"/>
      <c r="D143" s="167" t="s">
        <v>75</v>
      </c>
      <c r="E143" s="179" t="s">
        <v>441</v>
      </c>
      <c r="F143" s="179" t="s">
        <v>442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P144</f>
        <v>0</v>
      </c>
      <c r="Q143" s="173"/>
      <c r="R143" s="174">
        <f>R144</f>
        <v>0</v>
      </c>
      <c r="S143" s="173"/>
      <c r="T143" s="175">
        <f>T144</f>
        <v>0</v>
      </c>
      <c r="AR143" s="176" t="s">
        <v>83</v>
      </c>
      <c r="AT143" s="177" t="s">
        <v>75</v>
      </c>
      <c r="AU143" s="177" t="s">
        <v>83</v>
      </c>
      <c r="AY143" s="176" t="s">
        <v>381</v>
      </c>
      <c r="BK143" s="178">
        <f>BK144</f>
        <v>0</v>
      </c>
    </row>
    <row r="144" spans="1:65" s="2" customFormat="1" ht="55.5" customHeight="1">
      <c r="A144" s="36"/>
      <c r="B144" s="37"/>
      <c r="C144" s="181" t="s">
        <v>443</v>
      </c>
      <c r="D144" s="181" t="s">
        <v>384</v>
      </c>
      <c r="E144" s="182" t="s">
        <v>444</v>
      </c>
      <c r="F144" s="183" t="s">
        <v>445</v>
      </c>
      <c r="G144" s="184" t="s">
        <v>404</v>
      </c>
      <c r="H144" s="185">
        <v>122.52200000000001</v>
      </c>
      <c r="I144" s="186"/>
      <c r="J144" s="187">
        <f>ROUND(I144*H144,2)</f>
        <v>0</v>
      </c>
      <c r="K144" s="183" t="s">
        <v>388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85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389</v>
      </c>
      <c r="BM144" s="192" t="s">
        <v>3509</v>
      </c>
    </row>
    <row r="145" spans="1:65" s="12" customFormat="1" ht="25.9" customHeight="1">
      <c r="B145" s="165"/>
      <c r="C145" s="166"/>
      <c r="D145" s="167" t="s">
        <v>75</v>
      </c>
      <c r="E145" s="168" t="s">
        <v>447</v>
      </c>
      <c r="F145" s="168" t="s">
        <v>448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P146+P227+P235+P335+P355+P370+P393+P416+P463+P486</f>
        <v>0</v>
      </c>
      <c r="Q145" s="173"/>
      <c r="R145" s="174">
        <f>R146+R227+R235+R335+R355+R370+R393+R416+R463+R486</f>
        <v>20.286267699999993</v>
      </c>
      <c r="S145" s="173"/>
      <c r="T145" s="175">
        <f>T146+T227+T235+T335+T355+T370+T393+T416+T463+T486</f>
        <v>0</v>
      </c>
      <c r="AR145" s="176" t="s">
        <v>85</v>
      </c>
      <c r="AT145" s="177" t="s">
        <v>75</v>
      </c>
      <c r="AU145" s="177" t="s">
        <v>76</v>
      </c>
      <c r="AY145" s="176" t="s">
        <v>381</v>
      </c>
      <c r="BK145" s="178">
        <f>BK146+BK227+BK235+BK335+BK355+BK370+BK393+BK416+BK463+BK486</f>
        <v>0</v>
      </c>
    </row>
    <row r="146" spans="1:65" s="12" customFormat="1" ht="22.9" customHeight="1">
      <c r="B146" s="165"/>
      <c r="C146" s="166"/>
      <c r="D146" s="167" t="s">
        <v>75</v>
      </c>
      <c r="E146" s="179" t="s">
        <v>449</v>
      </c>
      <c r="F146" s="179" t="s">
        <v>450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SUM(P147:P226)</f>
        <v>0</v>
      </c>
      <c r="Q146" s="173"/>
      <c r="R146" s="174">
        <f>SUM(R147:R226)</f>
        <v>4.8662681799999996</v>
      </c>
      <c r="S146" s="173"/>
      <c r="T146" s="175">
        <f>SUM(T147:T226)</f>
        <v>0</v>
      </c>
      <c r="AR146" s="176" t="s">
        <v>85</v>
      </c>
      <c r="AT146" s="177" t="s">
        <v>75</v>
      </c>
      <c r="AU146" s="177" t="s">
        <v>83</v>
      </c>
      <c r="AY146" s="176" t="s">
        <v>381</v>
      </c>
      <c r="BK146" s="178">
        <f>SUM(BK147:BK226)</f>
        <v>0</v>
      </c>
    </row>
    <row r="147" spans="1:65" s="2" customFormat="1" ht="37.9" customHeight="1">
      <c r="A147" s="36"/>
      <c r="B147" s="37"/>
      <c r="C147" s="181" t="s">
        <v>451</v>
      </c>
      <c r="D147" s="181" t="s">
        <v>384</v>
      </c>
      <c r="E147" s="182" t="s">
        <v>452</v>
      </c>
      <c r="F147" s="183" t="s">
        <v>453</v>
      </c>
      <c r="G147" s="184" t="s">
        <v>411</v>
      </c>
      <c r="H147" s="185">
        <v>80.150000000000006</v>
      </c>
      <c r="I147" s="186"/>
      <c r="J147" s="187">
        <f>ROUND(I147*H147,2)</f>
        <v>0</v>
      </c>
      <c r="K147" s="183" t="s">
        <v>388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85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454</v>
      </c>
      <c r="BM147" s="192" t="s">
        <v>3858</v>
      </c>
    </row>
    <row r="148" spans="1:65" s="13" customFormat="1">
      <c r="B148" s="194"/>
      <c r="C148" s="195"/>
      <c r="D148" s="196" t="s">
        <v>391</v>
      </c>
      <c r="E148" s="197" t="s">
        <v>19</v>
      </c>
      <c r="F148" s="198" t="s">
        <v>456</v>
      </c>
      <c r="G148" s="195"/>
      <c r="H148" s="197" t="s">
        <v>19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391</v>
      </c>
      <c r="AU148" s="204" t="s">
        <v>85</v>
      </c>
      <c r="AV148" s="13" t="s">
        <v>83</v>
      </c>
      <c r="AW148" s="13" t="s">
        <v>37</v>
      </c>
      <c r="AX148" s="13" t="s">
        <v>76</v>
      </c>
      <c r="AY148" s="204" t="s">
        <v>381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3819</v>
      </c>
      <c r="G149" s="206"/>
      <c r="H149" s="209">
        <v>80.150000000000006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85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5" customFormat="1">
      <c r="B150" s="216"/>
      <c r="C150" s="217"/>
      <c r="D150" s="196" t="s">
        <v>391</v>
      </c>
      <c r="E150" s="218" t="s">
        <v>313</v>
      </c>
      <c r="F150" s="219" t="s">
        <v>394</v>
      </c>
      <c r="G150" s="217"/>
      <c r="H150" s="220">
        <v>80.150000000000006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391</v>
      </c>
      <c r="AU150" s="226" t="s">
        <v>85</v>
      </c>
      <c r="AV150" s="15" t="s">
        <v>389</v>
      </c>
      <c r="AW150" s="15" t="s">
        <v>37</v>
      </c>
      <c r="AX150" s="15" t="s">
        <v>83</v>
      </c>
      <c r="AY150" s="226" t="s">
        <v>381</v>
      </c>
    </row>
    <row r="151" spans="1:65" s="2" customFormat="1" ht="33" customHeight="1">
      <c r="A151" s="36"/>
      <c r="B151" s="37"/>
      <c r="C151" s="181" t="s">
        <v>457</v>
      </c>
      <c r="D151" s="181" t="s">
        <v>384</v>
      </c>
      <c r="E151" s="182" t="s">
        <v>458</v>
      </c>
      <c r="F151" s="183" t="s">
        <v>459</v>
      </c>
      <c r="G151" s="184" t="s">
        <v>411</v>
      </c>
      <c r="H151" s="185">
        <v>30.484999999999999</v>
      </c>
      <c r="I151" s="186"/>
      <c r="J151" s="187">
        <f>ROUND(I151*H151,2)</f>
        <v>0</v>
      </c>
      <c r="K151" s="183" t="s">
        <v>388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85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454</v>
      </c>
      <c r="BM151" s="192" t="s">
        <v>3859</v>
      </c>
    </row>
    <row r="152" spans="1:65" s="13" customFormat="1">
      <c r="B152" s="194"/>
      <c r="C152" s="195"/>
      <c r="D152" s="196" t="s">
        <v>391</v>
      </c>
      <c r="E152" s="197" t="s">
        <v>19</v>
      </c>
      <c r="F152" s="198" t="s">
        <v>461</v>
      </c>
      <c r="G152" s="195"/>
      <c r="H152" s="197" t="s">
        <v>19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391</v>
      </c>
      <c r="AU152" s="204" t="s">
        <v>85</v>
      </c>
      <c r="AV152" s="13" t="s">
        <v>83</v>
      </c>
      <c r="AW152" s="13" t="s">
        <v>37</v>
      </c>
      <c r="AX152" s="13" t="s">
        <v>76</v>
      </c>
      <c r="AY152" s="204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3860</v>
      </c>
      <c r="G153" s="206"/>
      <c r="H153" s="209">
        <v>30.484999999999999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5" customFormat="1">
      <c r="B154" s="216"/>
      <c r="C154" s="217"/>
      <c r="D154" s="196" t="s">
        <v>391</v>
      </c>
      <c r="E154" s="218" t="s">
        <v>311</v>
      </c>
      <c r="F154" s="219" t="s">
        <v>394</v>
      </c>
      <c r="G154" s="217"/>
      <c r="H154" s="220">
        <v>30.484999999999999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391</v>
      </c>
      <c r="AU154" s="226" t="s">
        <v>85</v>
      </c>
      <c r="AV154" s="15" t="s">
        <v>389</v>
      </c>
      <c r="AW154" s="15" t="s">
        <v>37</v>
      </c>
      <c r="AX154" s="15" t="s">
        <v>83</v>
      </c>
      <c r="AY154" s="226" t="s">
        <v>381</v>
      </c>
    </row>
    <row r="155" spans="1:65" s="2" customFormat="1" ht="16.5" customHeight="1">
      <c r="A155" s="36"/>
      <c r="B155" s="37"/>
      <c r="C155" s="227" t="s">
        <v>464</v>
      </c>
      <c r="D155" s="227" t="s">
        <v>465</v>
      </c>
      <c r="E155" s="228" t="s">
        <v>466</v>
      </c>
      <c r="F155" s="229" t="s">
        <v>467</v>
      </c>
      <c r="G155" s="230" t="s">
        <v>404</v>
      </c>
      <c r="H155" s="231">
        <v>3.9E-2</v>
      </c>
      <c r="I155" s="232"/>
      <c r="J155" s="233">
        <f>ROUND(I155*H155,2)</f>
        <v>0</v>
      </c>
      <c r="K155" s="229" t="s">
        <v>388</v>
      </c>
      <c r="L155" s="234"/>
      <c r="M155" s="235" t="s">
        <v>19</v>
      </c>
      <c r="N155" s="236" t="s">
        <v>47</v>
      </c>
      <c r="O155" s="66"/>
      <c r="P155" s="190">
        <f>O155*H155</f>
        <v>0</v>
      </c>
      <c r="Q155" s="190">
        <v>1</v>
      </c>
      <c r="R155" s="190">
        <f>Q155*H155</f>
        <v>3.9E-2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468</v>
      </c>
      <c r="AT155" s="192" t="s">
        <v>465</v>
      </c>
      <c r="AU155" s="192" t="s">
        <v>85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454</v>
      </c>
      <c r="BM155" s="192" t="s">
        <v>3861</v>
      </c>
    </row>
    <row r="156" spans="1:65" s="14" customFormat="1">
      <c r="B156" s="205"/>
      <c r="C156" s="206"/>
      <c r="D156" s="196" t="s">
        <v>391</v>
      </c>
      <c r="E156" s="206"/>
      <c r="F156" s="208" t="s">
        <v>3862</v>
      </c>
      <c r="G156" s="206"/>
      <c r="H156" s="209">
        <v>3.9E-2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4</v>
      </c>
      <c r="AX156" s="14" t="s">
        <v>83</v>
      </c>
      <c r="AY156" s="215" t="s">
        <v>381</v>
      </c>
    </row>
    <row r="157" spans="1:65" s="2" customFormat="1" ht="24.2" customHeight="1">
      <c r="A157" s="36"/>
      <c r="B157" s="37"/>
      <c r="C157" s="181" t="s">
        <v>8</v>
      </c>
      <c r="D157" s="181" t="s">
        <v>384</v>
      </c>
      <c r="E157" s="182" t="s">
        <v>471</v>
      </c>
      <c r="F157" s="183" t="s">
        <v>472</v>
      </c>
      <c r="G157" s="184" t="s">
        <v>411</v>
      </c>
      <c r="H157" s="185">
        <v>160.30000000000001</v>
      </c>
      <c r="I157" s="186"/>
      <c r="J157" s="187">
        <f>ROUND(I157*H157,2)</f>
        <v>0</v>
      </c>
      <c r="K157" s="183" t="s">
        <v>388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4.0000000000000002E-4</v>
      </c>
      <c r="R157" s="190">
        <f>Q157*H157</f>
        <v>6.412000000000001E-2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454</v>
      </c>
      <c r="AT157" s="192" t="s">
        <v>384</v>
      </c>
      <c r="AU157" s="192" t="s">
        <v>85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454</v>
      </c>
      <c r="BM157" s="192" t="s">
        <v>3863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474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475</v>
      </c>
      <c r="G159" s="206"/>
      <c r="H159" s="209">
        <v>160.30000000000001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5" customFormat="1">
      <c r="B160" s="216"/>
      <c r="C160" s="217"/>
      <c r="D160" s="196" t="s">
        <v>391</v>
      </c>
      <c r="E160" s="218" t="s">
        <v>19</v>
      </c>
      <c r="F160" s="219" t="s">
        <v>394</v>
      </c>
      <c r="G160" s="217"/>
      <c r="H160" s="220">
        <v>160.30000000000001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391</v>
      </c>
      <c r="AU160" s="226" t="s">
        <v>85</v>
      </c>
      <c r="AV160" s="15" t="s">
        <v>389</v>
      </c>
      <c r="AW160" s="15" t="s">
        <v>37</v>
      </c>
      <c r="AX160" s="15" t="s">
        <v>83</v>
      </c>
      <c r="AY160" s="226" t="s">
        <v>381</v>
      </c>
    </row>
    <row r="161" spans="1:65" s="2" customFormat="1" ht="24.2" customHeight="1">
      <c r="A161" s="36"/>
      <c r="B161" s="37"/>
      <c r="C161" s="181" t="s">
        <v>454</v>
      </c>
      <c r="D161" s="181" t="s">
        <v>384</v>
      </c>
      <c r="E161" s="182" t="s">
        <v>476</v>
      </c>
      <c r="F161" s="183" t="s">
        <v>477</v>
      </c>
      <c r="G161" s="184" t="s">
        <v>411</v>
      </c>
      <c r="H161" s="185">
        <v>60.97</v>
      </c>
      <c r="I161" s="186"/>
      <c r="J161" s="187">
        <f>ROUND(I161*H161,2)</f>
        <v>0</v>
      </c>
      <c r="K161" s="183" t="s">
        <v>388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4.0000000000000002E-4</v>
      </c>
      <c r="R161" s="190">
        <f>Q161*H161</f>
        <v>2.4388E-2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85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454</v>
      </c>
      <c r="BM161" s="192" t="s">
        <v>3864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479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480</v>
      </c>
      <c r="G163" s="206"/>
      <c r="H163" s="209">
        <v>60.97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5" customFormat="1">
      <c r="B164" s="216"/>
      <c r="C164" s="217"/>
      <c r="D164" s="196" t="s">
        <v>391</v>
      </c>
      <c r="E164" s="218" t="s">
        <v>19</v>
      </c>
      <c r="F164" s="219" t="s">
        <v>394</v>
      </c>
      <c r="G164" s="217"/>
      <c r="H164" s="220">
        <v>60.97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391</v>
      </c>
      <c r="AU164" s="226" t="s">
        <v>85</v>
      </c>
      <c r="AV164" s="15" t="s">
        <v>389</v>
      </c>
      <c r="AW164" s="15" t="s">
        <v>37</v>
      </c>
      <c r="AX164" s="15" t="s">
        <v>83</v>
      </c>
      <c r="AY164" s="226" t="s">
        <v>381</v>
      </c>
    </row>
    <row r="165" spans="1:65" s="2" customFormat="1" ht="44.25" customHeight="1">
      <c r="A165" s="36"/>
      <c r="B165" s="37"/>
      <c r="C165" s="227" t="s">
        <v>481</v>
      </c>
      <c r="D165" s="227" t="s">
        <v>465</v>
      </c>
      <c r="E165" s="228" t="s">
        <v>482</v>
      </c>
      <c r="F165" s="229" t="s">
        <v>483</v>
      </c>
      <c r="G165" s="230" t="s">
        <v>411</v>
      </c>
      <c r="H165" s="231">
        <v>132.762</v>
      </c>
      <c r="I165" s="232"/>
      <c r="J165" s="233">
        <f>ROUND(I165*H165,2)</f>
        <v>0</v>
      </c>
      <c r="K165" s="229" t="s">
        <v>388</v>
      </c>
      <c r="L165" s="234"/>
      <c r="M165" s="235" t="s">
        <v>19</v>
      </c>
      <c r="N165" s="236" t="s">
        <v>47</v>
      </c>
      <c r="O165" s="66"/>
      <c r="P165" s="190">
        <f>O165*H165</f>
        <v>0</v>
      </c>
      <c r="Q165" s="190">
        <v>5.4000000000000003E-3</v>
      </c>
      <c r="R165" s="190">
        <f>Q165*H165</f>
        <v>0.71691480000000007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468</v>
      </c>
      <c r="AT165" s="192" t="s">
        <v>465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454</v>
      </c>
      <c r="BM165" s="192" t="s">
        <v>3865</v>
      </c>
    </row>
    <row r="166" spans="1:65" s="13" customFormat="1">
      <c r="B166" s="194"/>
      <c r="C166" s="195"/>
      <c r="D166" s="196" t="s">
        <v>391</v>
      </c>
      <c r="E166" s="197" t="s">
        <v>19</v>
      </c>
      <c r="F166" s="198" t="s">
        <v>479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391</v>
      </c>
      <c r="AU166" s="204" t="s">
        <v>85</v>
      </c>
      <c r="AV166" s="13" t="s">
        <v>83</v>
      </c>
      <c r="AW166" s="13" t="s">
        <v>37</v>
      </c>
      <c r="AX166" s="13" t="s">
        <v>76</v>
      </c>
      <c r="AY166" s="204" t="s">
        <v>381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313</v>
      </c>
      <c r="G167" s="206"/>
      <c r="H167" s="209">
        <v>80.150000000000006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311</v>
      </c>
      <c r="G168" s="206"/>
      <c r="H168" s="209">
        <v>30.484999999999999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76</v>
      </c>
      <c r="AY168" s="215" t="s">
        <v>381</v>
      </c>
    </row>
    <row r="169" spans="1:65" s="15" customFormat="1">
      <c r="B169" s="216"/>
      <c r="C169" s="217"/>
      <c r="D169" s="196" t="s">
        <v>391</v>
      </c>
      <c r="E169" s="218" t="s">
        <v>19</v>
      </c>
      <c r="F169" s="219" t="s">
        <v>394</v>
      </c>
      <c r="G169" s="217"/>
      <c r="H169" s="220">
        <v>110.63500000000001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391</v>
      </c>
      <c r="AU169" s="226" t="s">
        <v>85</v>
      </c>
      <c r="AV169" s="15" t="s">
        <v>389</v>
      </c>
      <c r="AW169" s="15" t="s">
        <v>37</v>
      </c>
      <c r="AX169" s="15" t="s">
        <v>83</v>
      </c>
      <c r="AY169" s="226" t="s">
        <v>381</v>
      </c>
    </row>
    <row r="170" spans="1:65" s="14" customFormat="1">
      <c r="B170" s="205"/>
      <c r="C170" s="206"/>
      <c r="D170" s="196" t="s">
        <v>391</v>
      </c>
      <c r="E170" s="206"/>
      <c r="F170" s="208" t="s">
        <v>3866</v>
      </c>
      <c r="G170" s="206"/>
      <c r="H170" s="209">
        <v>132.762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85</v>
      </c>
      <c r="AV170" s="14" t="s">
        <v>85</v>
      </c>
      <c r="AW170" s="14" t="s">
        <v>4</v>
      </c>
      <c r="AX170" s="14" t="s">
        <v>83</v>
      </c>
      <c r="AY170" s="215" t="s">
        <v>381</v>
      </c>
    </row>
    <row r="171" spans="1:65" s="2" customFormat="1" ht="49.15" customHeight="1">
      <c r="A171" s="36"/>
      <c r="B171" s="37"/>
      <c r="C171" s="227" t="s">
        <v>486</v>
      </c>
      <c r="D171" s="227" t="s">
        <v>465</v>
      </c>
      <c r="E171" s="228" t="s">
        <v>487</v>
      </c>
      <c r="F171" s="229" t="s">
        <v>488</v>
      </c>
      <c r="G171" s="230" t="s">
        <v>411</v>
      </c>
      <c r="H171" s="231">
        <v>132.762</v>
      </c>
      <c r="I171" s="232"/>
      <c r="J171" s="233">
        <f>ROUND(I171*H171,2)</f>
        <v>0</v>
      </c>
      <c r="K171" s="229" t="s">
        <v>388</v>
      </c>
      <c r="L171" s="234"/>
      <c r="M171" s="235" t="s">
        <v>19</v>
      </c>
      <c r="N171" s="236" t="s">
        <v>47</v>
      </c>
      <c r="O171" s="66"/>
      <c r="P171" s="190">
        <f>O171*H171</f>
        <v>0</v>
      </c>
      <c r="Q171" s="190">
        <v>5.3E-3</v>
      </c>
      <c r="R171" s="190">
        <f>Q171*H171</f>
        <v>0.7036386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468</v>
      </c>
      <c r="AT171" s="192" t="s">
        <v>465</v>
      </c>
      <c r="AU171" s="192" t="s">
        <v>85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454</v>
      </c>
      <c r="BM171" s="192" t="s">
        <v>3867</v>
      </c>
    </row>
    <row r="172" spans="1:65" s="13" customFormat="1">
      <c r="B172" s="194"/>
      <c r="C172" s="195"/>
      <c r="D172" s="196" t="s">
        <v>391</v>
      </c>
      <c r="E172" s="197" t="s">
        <v>19</v>
      </c>
      <c r="F172" s="198" t="s">
        <v>479</v>
      </c>
      <c r="G172" s="195"/>
      <c r="H172" s="197" t="s">
        <v>19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391</v>
      </c>
      <c r="AU172" s="204" t="s">
        <v>85</v>
      </c>
      <c r="AV172" s="13" t="s">
        <v>83</v>
      </c>
      <c r="AW172" s="13" t="s">
        <v>37</v>
      </c>
      <c r="AX172" s="13" t="s">
        <v>76</v>
      </c>
      <c r="AY172" s="204" t="s">
        <v>381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313</v>
      </c>
      <c r="G173" s="206"/>
      <c r="H173" s="209">
        <v>80.150000000000006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85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4" customFormat="1">
      <c r="B174" s="205"/>
      <c r="C174" s="206"/>
      <c r="D174" s="196" t="s">
        <v>391</v>
      </c>
      <c r="E174" s="207" t="s">
        <v>19</v>
      </c>
      <c r="F174" s="208" t="s">
        <v>311</v>
      </c>
      <c r="G174" s="206"/>
      <c r="H174" s="209">
        <v>30.484999999999999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391</v>
      </c>
      <c r="AU174" s="215" t="s">
        <v>85</v>
      </c>
      <c r="AV174" s="14" t="s">
        <v>85</v>
      </c>
      <c r="AW174" s="14" t="s">
        <v>37</v>
      </c>
      <c r="AX174" s="14" t="s">
        <v>76</v>
      </c>
      <c r="AY174" s="215" t="s">
        <v>381</v>
      </c>
    </row>
    <row r="175" spans="1:65" s="15" customFormat="1">
      <c r="B175" s="216"/>
      <c r="C175" s="217"/>
      <c r="D175" s="196" t="s">
        <v>391</v>
      </c>
      <c r="E175" s="218" t="s">
        <v>19</v>
      </c>
      <c r="F175" s="219" t="s">
        <v>394</v>
      </c>
      <c r="G175" s="217"/>
      <c r="H175" s="220">
        <v>110.63500000000001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391</v>
      </c>
      <c r="AU175" s="226" t="s">
        <v>85</v>
      </c>
      <c r="AV175" s="15" t="s">
        <v>389</v>
      </c>
      <c r="AW175" s="15" t="s">
        <v>37</v>
      </c>
      <c r="AX175" s="15" t="s">
        <v>83</v>
      </c>
      <c r="AY175" s="226" t="s">
        <v>381</v>
      </c>
    </row>
    <row r="176" spans="1:65" s="14" customFormat="1">
      <c r="B176" s="205"/>
      <c r="C176" s="206"/>
      <c r="D176" s="196" t="s">
        <v>391</v>
      </c>
      <c r="E176" s="206"/>
      <c r="F176" s="208" t="s">
        <v>3866</v>
      </c>
      <c r="G176" s="206"/>
      <c r="H176" s="209">
        <v>132.762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4</v>
      </c>
      <c r="AX176" s="14" t="s">
        <v>83</v>
      </c>
      <c r="AY176" s="215" t="s">
        <v>381</v>
      </c>
    </row>
    <row r="177" spans="1:65" s="2" customFormat="1" ht="24.2" customHeight="1">
      <c r="A177" s="36"/>
      <c r="B177" s="37"/>
      <c r="C177" s="181" t="s">
        <v>490</v>
      </c>
      <c r="D177" s="181" t="s">
        <v>384</v>
      </c>
      <c r="E177" s="182" t="s">
        <v>3510</v>
      </c>
      <c r="F177" s="183" t="s">
        <v>3511</v>
      </c>
      <c r="G177" s="184" t="s">
        <v>411</v>
      </c>
      <c r="H177" s="185">
        <v>1051.33</v>
      </c>
      <c r="I177" s="186"/>
      <c r="J177" s="187">
        <f>ROUND(I177*H177,2)</f>
        <v>0</v>
      </c>
      <c r="K177" s="183" t="s">
        <v>388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454</v>
      </c>
      <c r="AT177" s="192" t="s">
        <v>384</v>
      </c>
      <c r="AU177" s="192" t="s">
        <v>85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454</v>
      </c>
      <c r="BM177" s="192" t="s">
        <v>3512</v>
      </c>
    </row>
    <row r="178" spans="1:65" s="13" customFormat="1">
      <c r="B178" s="194"/>
      <c r="C178" s="195"/>
      <c r="D178" s="196" t="s">
        <v>391</v>
      </c>
      <c r="E178" s="197" t="s">
        <v>19</v>
      </c>
      <c r="F178" s="198" t="s">
        <v>3513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391</v>
      </c>
      <c r="AU178" s="204" t="s">
        <v>85</v>
      </c>
      <c r="AV178" s="13" t="s">
        <v>83</v>
      </c>
      <c r="AW178" s="13" t="s">
        <v>37</v>
      </c>
      <c r="AX178" s="13" t="s">
        <v>76</v>
      </c>
      <c r="AY178" s="204" t="s">
        <v>381</v>
      </c>
    </row>
    <row r="179" spans="1:65" s="14" customFormat="1">
      <c r="B179" s="205"/>
      <c r="C179" s="206"/>
      <c r="D179" s="196" t="s">
        <v>391</v>
      </c>
      <c r="E179" s="207" t="s">
        <v>19</v>
      </c>
      <c r="F179" s="208" t="s">
        <v>3485</v>
      </c>
      <c r="G179" s="206"/>
      <c r="H179" s="209">
        <v>301.99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85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3835</v>
      </c>
      <c r="G180" s="206"/>
      <c r="H180" s="209">
        <v>196.02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3841</v>
      </c>
      <c r="G181" s="206"/>
      <c r="H181" s="209">
        <v>355.59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3831</v>
      </c>
      <c r="G182" s="206"/>
      <c r="H182" s="209">
        <v>197.73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19</v>
      </c>
      <c r="F183" s="219" t="s">
        <v>394</v>
      </c>
      <c r="G183" s="217"/>
      <c r="H183" s="220">
        <v>1051.33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85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24.2" customHeight="1">
      <c r="A184" s="36"/>
      <c r="B184" s="37"/>
      <c r="C184" s="181" t="s">
        <v>495</v>
      </c>
      <c r="D184" s="181" t="s">
        <v>384</v>
      </c>
      <c r="E184" s="182" t="s">
        <v>3514</v>
      </c>
      <c r="F184" s="183" t="s">
        <v>3515</v>
      </c>
      <c r="G184" s="184" t="s">
        <v>411</v>
      </c>
      <c r="H184" s="185">
        <v>60.304000000000002</v>
      </c>
      <c r="I184" s="186"/>
      <c r="J184" s="187">
        <f>ROUND(I184*H184,2)</f>
        <v>0</v>
      </c>
      <c r="K184" s="183" t="s">
        <v>388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454</v>
      </c>
      <c r="AT184" s="192" t="s">
        <v>384</v>
      </c>
      <c r="AU184" s="192" t="s">
        <v>85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454</v>
      </c>
      <c r="BM184" s="192" t="s">
        <v>3516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3517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3868</v>
      </c>
      <c r="G186" s="206"/>
      <c r="H186" s="209">
        <v>60.304000000000002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5" customFormat="1">
      <c r="B187" s="216"/>
      <c r="C187" s="217"/>
      <c r="D187" s="196" t="s">
        <v>391</v>
      </c>
      <c r="E187" s="218" t="s">
        <v>19</v>
      </c>
      <c r="F187" s="219" t="s">
        <v>394</v>
      </c>
      <c r="G187" s="217"/>
      <c r="H187" s="220">
        <v>60.304000000000002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391</v>
      </c>
      <c r="AU187" s="226" t="s">
        <v>85</v>
      </c>
      <c r="AV187" s="15" t="s">
        <v>389</v>
      </c>
      <c r="AW187" s="15" t="s">
        <v>37</v>
      </c>
      <c r="AX187" s="15" t="s">
        <v>83</v>
      </c>
      <c r="AY187" s="226" t="s">
        <v>381</v>
      </c>
    </row>
    <row r="188" spans="1:65" s="2" customFormat="1" ht="24.2" customHeight="1">
      <c r="A188" s="36"/>
      <c r="B188" s="37"/>
      <c r="C188" s="227" t="s">
        <v>7</v>
      </c>
      <c r="D188" s="227" t="s">
        <v>465</v>
      </c>
      <c r="E188" s="228" t="s">
        <v>3037</v>
      </c>
      <c r="F188" s="229" t="s">
        <v>3038</v>
      </c>
      <c r="G188" s="230" t="s">
        <v>411</v>
      </c>
      <c r="H188" s="231">
        <v>1278.3789999999999</v>
      </c>
      <c r="I188" s="232"/>
      <c r="J188" s="233">
        <f>ROUND(I188*H188,2)</f>
        <v>0</v>
      </c>
      <c r="K188" s="229" t="s">
        <v>388</v>
      </c>
      <c r="L188" s="234"/>
      <c r="M188" s="235" t="s">
        <v>19</v>
      </c>
      <c r="N188" s="236" t="s">
        <v>47</v>
      </c>
      <c r="O188" s="66"/>
      <c r="P188" s="190">
        <f>O188*H188</f>
        <v>0</v>
      </c>
      <c r="Q188" s="190">
        <v>2.9999999999999997E-4</v>
      </c>
      <c r="R188" s="190">
        <f>Q188*H188</f>
        <v>0.38351369999999996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468</v>
      </c>
      <c r="AT188" s="192" t="s">
        <v>465</v>
      </c>
      <c r="AU188" s="192" t="s">
        <v>85</v>
      </c>
      <c r="AY188" s="19" t="s">
        <v>381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83</v>
      </c>
      <c r="BK188" s="193">
        <f>ROUND(I188*H188,2)</f>
        <v>0</v>
      </c>
      <c r="BL188" s="19" t="s">
        <v>454</v>
      </c>
      <c r="BM188" s="192" t="s">
        <v>3519</v>
      </c>
    </row>
    <row r="189" spans="1:65" s="14" customFormat="1">
      <c r="B189" s="205"/>
      <c r="C189" s="206"/>
      <c r="D189" s="196" t="s">
        <v>391</v>
      </c>
      <c r="E189" s="206"/>
      <c r="F189" s="208" t="s">
        <v>3869</v>
      </c>
      <c r="G189" s="206"/>
      <c r="H189" s="209">
        <v>1278.3789999999999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4</v>
      </c>
      <c r="AX189" s="14" t="s">
        <v>83</v>
      </c>
      <c r="AY189" s="215" t="s">
        <v>381</v>
      </c>
    </row>
    <row r="190" spans="1:65" s="2" customFormat="1" ht="37.9" customHeight="1">
      <c r="A190" s="36"/>
      <c r="B190" s="37"/>
      <c r="C190" s="181" t="s">
        <v>505</v>
      </c>
      <c r="D190" s="181" t="s">
        <v>384</v>
      </c>
      <c r="E190" s="182" t="s">
        <v>3521</v>
      </c>
      <c r="F190" s="183" t="s">
        <v>3522</v>
      </c>
      <c r="G190" s="184" t="s">
        <v>411</v>
      </c>
      <c r="H190" s="185">
        <v>1051.33</v>
      </c>
      <c r="I190" s="186"/>
      <c r="J190" s="187">
        <f>ROUND(I190*H190,2)</f>
        <v>0</v>
      </c>
      <c r="K190" s="183" t="s">
        <v>432</v>
      </c>
      <c r="L190" s="41"/>
      <c r="M190" s="188" t="s">
        <v>19</v>
      </c>
      <c r="N190" s="189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454</v>
      </c>
      <c r="AT190" s="192" t="s">
        <v>384</v>
      </c>
      <c r="AU190" s="192" t="s">
        <v>85</v>
      </c>
      <c r="AY190" s="19" t="s">
        <v>381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83</v>
      </c>
      <c r="BK190" s="193">
        <f>ROUND(I190*H190,2)</f>
        <v>0</v>
      </c>
      <c r="BL190" s="19" t="s">
        <v>454</v>
      </c>
      <c r="BM190" s="192" t="s">
        <v>3523</v>
      </c>
    </row>
    <row r="191" spans="1:65" s="13" customFormat="1">
      <c r="B191" s="194"/>
      <c r="C191" s="195"/>
      <c r="D191" s="196" t="s">
        <v>391</v>
      </c>
      <c r="E191" s="197" t="s">
        <v>19</v>
      </c>
      <c r="F191" s="198" t="s">
        <v>3524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391</v>
      </c>
      <c r="AU191" s="204" t="s">
        <v>85</v>
      </c>
      <c r="AV191" s="13" t="s">
        <v>83</v>
      </c>
      <c r="AW191" s="13" t="s">
        <v>37</v>
      </c>
      <c r="AX191" s="13" t="s">
        <v>76</v>
      </c>
      <c r="AY191" s="204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3485</v>
      </c>
      <c r="G192" s="206"/>
      <c r="H192" s="209">
        <v>301.99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4" customFormat="1">
      <c r="B193" s="205"/>
      <c r="C193" s="206"/>
      <c r="D193" s="196" t="s">
        <v>391</v>
      </c>
      <c r="E193" s="207" t="s">
        <v>19</v>
      </c>
      <c r="F193" s="208" t="s">
        <v>3835</v>
      </c>
      <c r="G193" s="206"/>
      <c r="H193" s="209">
        <v>196.02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391</v>
      </c>
      <c r="AU193" s="215" t="s">
        <v>85</v>
      </c>
      <c r="AV193" s="14" t="s">
        <v>85</v>
      </c>
      <c r="AW193" s="14" t="s">
        <v>37</v>
      </c>
      <c r="AX193" s="14" t="s">
        <v>76</v>
      </c>
      <c r="AY193" s="215" t="s">
        <v>381</v>
      </c>
    </row>
    <row r="194" spans="1:65" s="14" customFormat="1">
      <c r="B194" s="205"/>
      <c r="C194" s="206"/>
      <c r="D194" s="196" t="s">
        <v>391</v>
      </c>
      <c r="E194" s="207" t="s">
        <v>19</v>
      </c>
      <c r="F194" s="208" t="s">
        <v>3841</v>
      </c>
      <c r="G194" s="206"/>
      <c r="H194" s="209">
        <v>355.59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3831</v>
      </c>
      <c r="G195" s="206"/>
      <c r="H195" s="209">
        <v>197.73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5" customFormat="1">
      <c r="B196" s="216"/>
      <c r="C196" s="217"/>
      <c r="D196" s="196" t="s">
        <v>391</v>
      </c>
      <c r="E196" s="218" t="s">
        <v>19</v>
      </c>
      <c r="F196" s="219" t="s">
        <v>394</v>
      </c>
      <c r="G196" s="217"/>
      <c r="H196" s="220">
        <v>1051.33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391</v>
      </c>
      <c r="AU196" s="226" t="s">
        <v>85</v>
      </c>
      <c r="AV196" s="15" t="s">
        <v>389</v>
      </c>
      <c r="AW196" s="15" t="s">
        <v>37</v>
      </c>
      <c r="AX196" s="15" t="s">
        <v>83</v>
      </c>
      <c r="AY196" s="226" t="s">
        <v>381</v>
      </c>
    </row>
    <row r="197" spans="1:65" s="2" customFormat="1" ht="37.9" customHeight="1">
      <c r="A197" s="36"/>
      <c r="B197" s="37"/>
      <c r="C197" s="181" t="s">
        <v>510</v>
      </c>
      <c r="D197" s="181" t="s">
        <v>384</v>
      </c>
      <c r="E197" s="182" t="s">
        <v>3525</v>
      </c>
      <c r="F197" s="183" t="s">
        <v>3526</v>
      </c>
      <c r="G197" s="184" t="s">
        <v>411</v>
      </c>
      <c r="H197" s="185">
        <v>60.304000000000002</v>
      </c>
      <c r="I197" s="186"/>
      <c r="J197" s="187">
        <f>ROUND(I197*H197,2)</f>
        <v>0</v>
      </c>
      <c r="K197" s="183" t="s">
        <v>432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454</v>
      </c>
      <c r="AT197" s="192" t="s">
        <v>384</v>
      </c>
      <c r="AU197" s="192" t="s">
        <v>85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454</v>
      </c>
      <c r="BM197" s="192" t="s">
        <v>3527</v>
      </c>
    </row>
    <row r="198" spans="1:65" s="13" customFormat="1">
      <c r="B198" s="194"/>
      <c r="C198" s="195"/>
      <c r="D198" s="196" t="s">
        <v>391</v>
      </c>
      <c r="E198" s="197" t="s">
        <v>19</v>
      </c>
      <c r="F198" s="198" t="s">
        <v>3528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391</v>
      </c>
      <c r="AU198" s="204" t="s">
        <v>85</v>
      </c>
      <c r="AV198" s="13" t="s">
        <v>83</v>
      </c>
      <c r="AW198" s="13" t="s">
        <v>37</v>
      </c>
      <c r="AX198" s="13" t="s">
        <v>76</v>
      </c>
      <c r="AY198" s="204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3868</v>
      </c>
      <c r="G199" s="206"/>
      <c r="H199" s="209">
        <v>60.304000000000002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5" customFormat="1">
      <c r="B200" s="216"/>
      <c r="C200" s="217"/>
      <c r="D200" s="196" t="s">
        <v>391</v>
      </c>
      <c r="E200" s="218" t="s">
        <v>19</v>
      </c>
      <c r="F200" s="219" t="s">
        <v>394</v>
      </c>
      <c r="G200" s="217"/>
      <c r="H200" s="220">
        <v>60.304000000000002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391</v>
      </c>
      <c r="AU200" s="226" t="s">
        <v>85</v>
      </c>
      <c r="AV200" s="15" t="s">
        <v>389</v>
      </c>
      <c r="AW200" s="15" t="s">
        <v>37</v>
      </c>
      <c r="AX200" s="15" t="s">
        <v>83</v>
      </c>
      <c r="AY200" s="226" t="s">
        <v>381</v>
      </c>
    </row>
    <row r="201" spans="1:65" s="2" customFormat="1" ht="24.2" customHeight="1">
      <c r="A201" s="36"/>
      <c r="B201" s="37"/>
      <c r="C201" s="227" t="s">
        <v>516</v>
      </c>
      <c r="D201" s="227" t="s">
        <v>465</v>
      </c>
      <c r="E201" s="228" t="s">
        <v>3529</v>
      </c>
      <c r="F201" s="229" t="s">
        <v>3530</v>
      </c>
      <c r="G201" s="230" t="s">
        <v>411</v>
      </c>
      <c r="H201" s="231">
        <v>1278.3789999999999</v>
      </c>
      <c r="I201" s="232"/>
      <c r="J201" s="233">
        <f>ROUND(I201*H201,2)</f>
        <v>0</v>
      </c>
      <c r="K201" s="229" t="s">
        <v>388</v>
      </c>
      <c r="L201" s="234"/>
      <c r="M201" s="235" t="s">
        <v>19</v>
      </c>
      <c r="N201" s="236" t="s">
        <v>47</v>
      </c>
      <c r="O201" s="66"/>
      <c r="P201" s="190">
        <f>O201*H201</f>
        <v>0</v>
      </c>
      <c r="Q201" s="190">
        <v>1.42E-3</v>
      </c>
      <c r="R201" s="190">
        <f>Q201*H201</f>
        <v>1.8152981799999999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468</v>
      </c>
      <c r="AT201" s="192" t="s">
        <v>465</v>
      </c>
      <c r="AU201" s="192" t="s">
        <v>85</v>
      </c>
      <c r="AY201" s="19" t="s">
        <v>381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83</v>
      </c>
      <c r="BK201" s="193">
        <f>ROUND(I201*H201,2)</f>
        <v>0</v>
      </c>
      <c r="BL201" s="19" t="s">
        <v>454</v>
      </c>
      <c r="BM201" s="192" t="s">
        <v>3531</v>
      </c>
    </row>
    <row r="202" spans="1:65" s="14" customFormat="1">
      <c r="B202" s="205"/>
      <c r="C202" s="206"/>
      <c r="D202" s="196" t="s">
        <v>391</v>
      </c>
      <c r="E202" s="206"/>
      <c r="F202" s="208" t="s">
        <v>3869</v>
      </c>
      <c r="G202" s="206"/>
      <c r="H202" s="209">
        <v>1278.3789999999999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4</v>
      </c>
      <c r="AX202" s="14" t="s">
        <v>83</v>
      </c>
      <c r="AY202" s="215" t="s">
        <v>381</v>
      </c>
    </row>
    <row r="203" spans="1:65" s="2" customFormat="1" ht="24.2" customHeight="1">
      <c r="A203" s="36"/>
      <c r="B203" s="37"/>
      <c r="C203" s="181" t="s">
        <v>523</v>
      </c>
      <c r="D203" s="181" t="s">
        <v>384</v>
      </c>
      <c r="E203" s="182" t="s">
        <v>3532</v>
      </c>
      <c r="F203" s="183" t="s">
        <v>3533</v>
      </c>
      <c r="G203" s="184" t="s">
        <v>411</v>
      </c>
      <c r="H203" s="185">
        <v>1051.33</v>
      </c>
      <c r="I203" s="186"/>
      <c r="J203" s="187">
        <f>ROUND(I203*H203,2)</f>
        <v>0</v>
      </c>
      <c r="K203" s="183" t="s">
        <v>388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454</v>
      </c>
      <c r="AT203" s="192" t="s">
        <v>384</v>
      </c>
      <c r="AU203" s="192" t="s">
        <v>85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454</v>
      </c>
      <c r="BM203" s="192" t="s">
        <v>3534</v>
      </c>
    </row>
    <row r="204" spans="1:65" s="13" customFormat="1">
      <c r="B204" s="194"/>
      <c r="C204" s="195"/>
      <c r="D204" s="196" t="s">
        <v>391</v>
      </c>
      <c r="E204" s="197" t="s">
        <v>19</v>
      </c>
      <c r="F204" s="198" t="s">
        <v>3535</v>
      </c>
      <c r="G204" s="195"/>
      <c r="H204" s="197" t="s">
        <v>19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391</v>
      </c>
      <c r="AU204" s="204" t="s">
        <v>85</v>
      </c>
      <c r="AV204" s="13" t="s">
        <v>83</v>
      </c>
      <c r="AW204" s="13" t="s">
        <v>37</v>
      </c>
      <c r="AX204" s="13" t="s">
        <v>76</v>
      </c>
      <c r="AY204" s="204" t="s">
        <v>381</v>
      </c>
    </row>
    <row r="205" spans="1:65" s="14" customFormat="1">
      <c r="B205" s="205"/>
      <c r="C205" s="206"/>
      <c r="D205" s="196" t="s">
        <v>391</v>
      </c>
      <c r="E205" s="207" t="s">
        <v>19</v>
      </c>
      <c r="F205" s="208" t="s">
        <v>3485</v>
      </c>
      <c r="G205" s="206"/>
      <c r="H205" s="209">
        <v>301.99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3835</v>
      </c>
      <c r="G206" s="206"/>
      <c r="H206" s="209">
        <v>196.02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4" customFormat="1">
      <c r="B207" s="205"/>
      <c r="C207" s="206"/>
      <c r="D207" s="196" t="s">
        <v>391</v>
      </c>
      <c r="E207" s="207" t="s">
        <v>19</v>
      </c>
      <c r="F207" s="208" t="s">
        <v>3841</v>
      </c>
      <c r="G207" s="206"/>
      <c r="H207" s="209">
        <v>355.59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391</v>
      </c>
      <c r="AU207" s="215" t="s">
        <v>85</v>
      </c>
      <c r="AV207" s="14" t="s">
        <v>85</v>
      </c>
      <c r="AW207" s="14" t="s">
        <v>37</v>
      </c>
      <c r="AX207" s="14" t="s">
        <v>76</v>
      </c>
      <c r="AY207" s="215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3831</v>
      </c>
      <c r="G208" s="206"/>
      <c r="H208" s="209">
        <v>197.73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5" customFormat="1">
      <c r="B209" s="216"/>
      <c r="C209" s="217"/>
      <c r="D209" s="196" t="s">
        <v>391</v>
      </c>
      <c r="E209" s="218" t="s">
        <v>19</v>
      </c>
      <c r="F209" s="219" t="s">
        <v>394</v>
      </c>
      <c r="G209" s="217"/>
      <c r="H209" s="220">
        <v>1051.33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391</v>
      </c>
      <c r="AU209" s="226" t="s">
        <v>85</v>
      </c>
      <c r="AV209" s="15" t="s">
        <v>389</v>
      </c>
      <c r="AW209" s="15" t="s">
        <v>37</v>
      </c>
      <c r="AX209" s="15" t="s">
        <v>83</v>
      </c>
      <c r="AY209" s="226" t="s">
        <v>381</v>
      </c>
    </row>
    <row r="210" spans="1:65" s="2" customFormat="1" ht="24.2" customHeight="1">
      <c r="A210" s="36"/>
      <c r="B210" s="37"/>
      <c r="C210" s="181" t="s">
        <v>529</v>
      </c>
      <c r="D210" s="181" t="s">
        <v>384</v>
      </c>
      <c r="E210" s="182" t="s">
        <v>3536</v>
      </c>
      <c r="F210" s="183" t="s">
        <v>3537</v>
      </c>
      <c r="G210" s="184" t="s">
        <v>411</v>
      </c>
      <c r="H210" s="185">
        <v>60.304000000000002</v>
      </c>
      <c r="I210" s="186"/>
      <c r="J210" s="187">
        <f>ROUND(I210*H210,2)</f>
        <v>0</v>
      </c>
      <c r="K210" s="183" t="s">
        <v>388</v>
      </c>
      <c r="L210" s="41"/>
      <c r="M210" s="188" t="s">
        <v>19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454</v>
      </c>
      <c r="AT210" s="192" t="s">
        <v>384</v>
      </c>
      <c r="AU210" s="192" t="s">
        <v>85</v>
      </c>
      <c r="AY210" s="19" t="s">
        <v>381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83</v>
      </c>
      <c r="BK210" s="193">
        <f>ROUND(I210*H210,2)</f>
        <v>0</v>
      </c>
      <c r="BL210" s="19" t="s">
        <v>454</v>
      </c>
      <c r="BM210" s="192" t="s">
        <v>3538</v>
      </c>
    </row>
    <row r="211" spans="1:65" s="13" customFormat="1">
      <c r="B211" s="194"/>
      <c r="C211" s="195"/>
      <c r="D211" s="196" t="s">
        <v>391</v>
      </c>
      <c r="E211" s="197" t="s">
        <v>19</v>
      </c>
      <c r="F211" s="198" t="s">
        <v>3539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391</v>
      </c>
      <c r="AU211" s="204" t="s">
        <v>85</v>
      </c>
      <c r="AV211" s="13" t="s">
        <v>83</v>
      </c>
      <c r="AW211" s="13" t="s">
        <v>37</v>
      </c>
      <c r="AX211" s="13" t="s">
        <v>76</v>
      </c>
      <c r="AY211" s="204" t="s">
        <v>381</v>
      </c>
    </row>
    <row r="212" spans="1:65" s="14" customFormat="1">
      <c r="B212" s="205"/>
      <c r="C212" s="206"/>
      <c r="D212" s="196" t="s">
        <v>391</v>
      </c>
      <c r="E212" s="207" t="s">
        <v>19</v>
      </c>
      <c r="F212" s="208" t="s">
        <v>3868</v>
      </c>
      <c r="G212" s="206"/>
      <c r="H212" s="209">
        <v>60.304000000000002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85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1:65" s="15" customFormat="1">
      <c r="B213" s="216"/>
      <c r="C213" s="217"/>
      <c r="D213" s="196" t="s">
        <v>391</v>
      </c>
      <c r="E213" s="218" t="s">
        <v>19</v>
      </c>
      <c r="F213" s="219" t="s">
        <v>394</v>
      </c>
      <c r="G213" s="217"/>
      <c r="H213" s="220">
        <v>60.304000000000002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391</v>
      </c>
      <c r="AU213" s="226" t="s">
        <v>85</v>
      </c>
      <c r="AV213" s="15" t="s">
        <v>389</v>
      </c>
      <c r="AW213" s="15" t="s">
        <v>37</v>
      </c>
      <c r="AX213" s="15" t="s">
        <v>83</v>
      </c>
      <c r="AY213" s="226" t="s">
        <v>381</v>
      </c>
    </row>
    <row r="214" spans="1:65" s="2" customFormat="1" ht="24.2" customHeight="1">
      <c r="A214" s="36"/>
      <c r="B214" s="37"/>
      <c r="C214" s="227" t="s">
        <v>534</v>
      </c>
      <c r="D214" s="227" t="s">
        <v>465</v>
      </c>
      <c r="E214" s="228" t="s">
        <v>3540</v>
      </c>
      <c r="F214" s="229" t="s">
        <v>3541</v>
      </c>
      <c r="G214" s="230" t="s">
        <v>411</v>
      </c>
      <c r="H214" s="231">
        <v>1278.3789999999999</v>
      </c>
      <c r="I214" s="232"/>
      <c r="J214" s="233">
        <f>ROUND(I214*H214,2)</f>
        <v>0</v>
      </c>
      <c r="K214" s="229" t="s">
        <v>388</v>
      </c>
      <c r="L214" s="234"/>
      <c r="M214" s="235" t="s">
        <v>19</v>
      </c>
      <c r="N214" s="236" t="s">
        <v>47</v>
      </c>
      <c r="O214" s="66"/>
      <c r="P214" s="190">
        <f>O214*H214</f>
        <v>0</v>
      </c>
      <c r="Q214" s="190">
        <v>5.0000000000000001E-4</v>
      </c>
      <c r="R214" s="190">
        <f>Q214*H214</f>
        <v>0.63918949999999997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468</v>
      </c>
      <c r="AT214" s="192" t="s">
        <v>465</v>
      </c>
      <c r="AU214" s="192" t="s">
        <v>85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454</v>
      </c>
      <c r="BM214" s="192" t="s">
        <v>3542</v>
      </c>
    </row>
    <row r="215" spans="1:65" s="14" customFormat="1">
      <c r="B215" s="205"/>
      <c r="C215" s="206"/>
      <c r="D215" s="196" t="s">
        <v>391</v>
      </c>
      <c r="E215" s="206"/>
      <c r="F215" s="208" t="s">
        <v>3869</v>
      </c>
      <c r="G215" s="206"/>
      <c r="H215" s="209">
        <v>1278.3789999999999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391</v>
      </c>
      <c r="AU215" s="215" t="s">
        <v>85</v>
      </c>
      <c r="AV215" s="14" t="s">
        <v>85</v>
      </c>
      <c r="AW215" s="14" t="s">
        <v>4</v>
      </c>
      <c r="AX215" s="14" t="s">
        <v>83</v>
      </c>
      <c r="AY215" s="215" t="s">
        <v>381</v>
      </c>
    </row>
    <row r="216" spans="1:65" s="2" customFormat="1" ht="24.2" customHeight="1">
      <c r="A216" s="36"/>
      <c r="B216" s="37"/>
      <c r="C216" s="181" t="s">
        <v>540</v>
      </c>
      <c r="D216" s="181" t="s">
        <v>384</v>
      </c>
      <c r="E216" s="182" t="s">
        <v>3543</v>
      </c>
      <c r="F216" s="183" t="s">
        <v>3544</v>
      </c>
      <c r="G216" s="184" t="s">
        <v>422</v>
      </c>
      <c r="H216" s="185">
        <v>301.52</v>
      </c>
      <c r="I216" s="186"/>
      <c r="J216" s="187">
        <f>ROUND(I216*H216,2)</f>
        <v>0</v>
      </c>
      <c r="K216" s="183" t="s">
        <v>388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4.0000000000000003E-5</v>
      </c>
      <c r="R216" s="190">
        <f>Q216*H216</f>
        <v>1.20608E-2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454</v>
      </c>
      <c r="AT216" s="192" t="s">
        <v>384</v>
      </c>
      <c r="AU216" s="192" t="s">
        <v>85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454</v>
      </c>
      <c r="BM216" s="192" t="s">
        <v>3545</v>
      </c>
    </row>
    <row r="217" spans="1:65" s="13" customFormat="1">
      <c r="B217" s="194"/>
      <c r="C217" s="195"/>
      <c r="D217" s="196" t="s">
        <v>391</v>
      </c>
      <c r="E217" s="197" t="s">
        <v>19</v>
      </c>
      <c r="F217" s="198" t="s">
        <v>3546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3870</v>
      </c>
      <c r="G218" s="206"/>
      <c r="H218" s="209">
        <v>301.52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1:65" s="15" customFormat="1">
      <c r="B219" s="216"/>
      <c r="C219" s="217"/>
      <c r="D219" s="196" t="s">
        <v>391</v>
      </c>
      <c r="E219" s="218" t="s">
        <v>19</v>
      </c>
      <c r="F219" s="219" t="s">
        <v>394</v>
      </c>
      <c r="G219" s="217"/>
      <c r="H219" s="220">
        <v>301.52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391</v>
      </c>
      <c r="AU219" s="226" t="s">
        <v>85</v>
      </c>
      <c r="AV219" s="15" t="s">
        <v>389</v>
      </c>
      <c r="AW219" s="15" t="s">
        <v>37</v>
      </c>
      <c r="AX219" s="15" t="s">
        <v>83</v>
      </c>
      <c r="AY219" s="226" t="s">
        <v>381</v>
      </c>
    </row>
    <row r="220" spans="1:65" s="2" customFormat="1" ht="16.5" customHeight="1">
      <c r="A220" s="36"/>
      <c r="B220" s="37"/>
      <c r="C220" s="227" t="s">
        <v>549</v>
      </c>
      <c r="D220" s="227" t="s">
        <v>465</v>
      </c>
      <c r="E220" s="228" t="s">
        <v>3548</v>
      </c>
      <c r="F220" s="229" t="s">
        <v>3549</v>
      </c>
      <c r="G220" s="230" t="s">
        <v>422</v>
      </c>
      <c r="H220" s="231">
        <v>331.67200000000003</v>
      </c>
      <c r="I220" s="232"/>
      <c r="J220" s="233">
        <f>ROUND(I220*H220,2)</f>
        <v>0</v>
      </c>
      <c r="K220" s="229" t="s">
        <v>388</v>
      </c>
      <c r="L220" s="234"/>
      <c r="M220" s="235" t="s">
        <v>19</v>
      </c>
      <c r="N220" s="236" t="s">
        <v>47</v>
      </c>
      <c r="O220" s="66"/>
      <c r="P220" s="190">
        <f>O220*H220</f>
        <v>0</v>
      </c>
      <c r="Q220" s="190">
        <v>1.8000000000000001E-4</v>
      </c>
      <c r="R220" s="190">
        <f>Q220*H220</f>
        <v>5.9700960000000011E-2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468</v>
      </c>
      <c r="AT220" s="192" t="s">
        <v>465</v>
      </c>
      <c r="AU220" s="192" t="s">
        <v>85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454</v>
      </c>
      <c r="BM220" s="192" t="s">
        <v>3550</v>
      </c>
    </row>
    <row r="221" spans="1:65" s="14" customFormat="1">
      <c r="B221" s="205"/>
      <c r="C221" s="206"/>
      <c r="D221" s="196" t="s">
        <v>391</v>
      </c>
      <c r="E221" s="206"/>
      <c r="F221" s="208" t="s">
        <v>3871</v>
      </c>
      <c r="G221" s="206"/>
      <c r="H221" s="209">
        <v>331.67200000000003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85</v>
      </c>
      <c r="AV221" s="14" t="s">
        <v>85</v>
      </c>
      <c r="AW221" s="14" t="s">
        <v>4</v>
      </c>
      <c r="AX221" s="14" t="s">
        <v>83</v>
      </c>
      <c r="AY221" s="215" t="s">
        <v>381</v>
      </c>
    </row>
    <row r="222" spans="1:65" s="2" customFormat="1" ht="33" customHeight="1">
      <c r="A222" s="36"/>
      <c r="B222" s="37"/>
      <c r="C222" s="181" t="s">
        <v>556</v>
      </c>
      <c r="D222" s="181" t="s">
        <v>384</v>
      </c>
      <c r="E222" s="182" t="s">
        <v>491</v>
      </c>
      <c r="F222" s="183" t="s">
        <v>492</v>
      </c>
      <c r="G222" s="184" t="s">
        <v>411</v>
      </c>
      <c r="H222" s="185">
        <v>90.563999999999993</v>
      </c>
      <c r="I222" s="186"/>
      <c r="J222" s="187">
        <f>ROUND(I222*H222,2)</f>
        <v>0</v>
      </c>
      <c r="K222" s="183" t="s">
        <v>388</v>
      </c>
      <c r="L222" s="41"/>
      <c r="M222" s="188" t="s">
        <v>19</v>
      </c>
      <c r="N222" s="189" t="s">
        <v>47</v>
      </c>
      <c r="O222" s="66"/>
      <c r="P222" s="190">
        <f>O222*H222</f>
        <v>0</v>
      </c>
      <c r="Q222" s="190">
        <v>4.5100000000000001E-3</v>
      </c>
      <c r="R222" s="190">
        <f>Q222*H222</f>
        <v>0.40844364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454</v>
      </c>
      <c r="AT222" s="192" t="s">
        <v>384</v>
      </c>
      <c r="AU222" s="192" t="s">
        <v>85</v>
      </c>
      <c r="AY222" s="19" t="s">
        <v>381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83</v>
      </c>
      <c r="BK222" s="193">
        <f>ROUND(I222*H222,2)</f>
        <v>0</v>
      </c>
      <c r="BL222" s="19" t="s">
        <v>454</v>
      </c>
      <c r="BM222" s="192" t="s">
        <v>3872</v>
      </c>
    </row>
    <row r="223" spans="1:65" s="13" customFormat="1">
      <c r="B223" s="194"/>
      <c r="C223" s="195"/>
      <c r="D223" s="196" t="s">
        <v>391</v>
      </c>
      <c r="E223" s="197" t="s">
        <v>19</v>
      </c>
      <c r="F223" s="198" t="s">
        <v>494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1:65" s="14" customFormat="1">
      <c r="B224" s="205"/>
      <c r="C224" s="206"/>
      <c r="D224" s="196" t="s">
        <v>391</v>
      </c>
      <c r="E224" s="207" t="s">
        <v>19</v>
      </c>
      <c r="F224" s="208" t="s">
        <v>2389</v>
      </c>
      <c r="G224" s="206"/>
      <c r="H224" s="209">
        <v>90.563999999999993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5" customFormat="1">
      <c r="B225" s="216"/>
      <c r="C225" s="217"/>
      <c r="D225" s="196" t="s">
        <v>391</v>
      </c>
      <c r="E225" s="218" t="s">
        <v>19</v>
      </c>
      <c r="F225" s="219" t="s">
        <v>394</v>
      </c>
      <c r="G225" s="217"/>
      <c r="H225" s="220">
        <v>90.563999999999993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391</v>
      </c>
      <c r="AU225" s="226" t="s">
        <v>85</v>
      </c>
      <c r="AV225" s="15" t="s">
        <v>389</v>
      </c>
      <c r="AW225" s="15" t="s">
        <v>37</v>
      </c>
      <c r="AX225" s="15" t="s">
        <v>83</v>
      </c>
      <c r="AY225" s="226" t="s">
        <v>381</v>
      </c>
    </row>
    <row r="226" spans="1:65" s="2" customFormat="1" ht="49.15" customHeight="1">
      <c r="A226" s="36"/>
      <c r="B226" s="37"/>
      <c r="C226" s="181" t="s">
        <v>561</v>
      </c>
      <c r="D226" s="181" t="s">
        <v>384</v>
      </c>
      <c r="E226" s="182" t="s">
        <v>496</v>
      </c>
      <c r="F226" s="183" t="s">
        <v>497</v>
      </c>
      <c r="G226" s="184" t="s">
        <v>404</v>
      </c>
      <c r="H226" s="185">
        <v>4.8659999999999997</v>
      </c>
      <c r="I226" s="186"/>
      <c r="J226" s="187">
        <f>ROUND(I226*H226,2)</f>
        <v>0</v>
      </c>
      <c r="K226" s="183" t="s">
        <v>388</v>
      </c>
      <c r="L226" s="41"/>
      <c r="M226" s="188" t="s">
        <v>19</v>
      </c>
      <c r="N226" s="189" t="s">
        <v>47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454</v>
      </c>
      <c r="AT226" s="192" t="s">
        <v>384</v>
      </c>
      <c r="AU226" s="192" t="s">
        <v>85</v>
      </c>
      <c r="AY226" s="19" t="s">
        <v>381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83</v>
      </c>
      <c r="BK226" s="193">
        <f>ROUND(I226*H226,2)</f>
        <v>0</v>
      </c>
      <c r="BL226" s="19" t="s">
        <v>454</v>
      </c>
      <c r="BM226" s="192" t="s">
        <v>3552</v>
      </c>
    </row>
    <row r="227" spans="1:65" s="12" customFormat="1" ht="22.9" customHeight="1">
      <c r="B227" s="165"/>
      <c r="C227" s="166"/>
      <c r="D227" s="167" t="s">
        <v>75</v>
      </c>
      <c r="E227" s="179" t="s">
        <v>499</v>
      </c>
      <c r="F227" s="179" t="s">
        <v>500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SUM(P228:P234)</f>
        <v>0</v>
      </c>
      <c r="Q227" s="173"/>
      <c r="R227" s="174">
        <f>SUM(R228:R234)</f>
        <v>0.85193639999999993</v>
      </c>
      <c r="S227" s="173"/>
      <c r="T227" s="175">
        <f>SUM(T228:T234)</f>
        <v>0</v>
      </c>
      <c r="AR227" s="176" t="s">
        <v>85</v>
      </c>
      <c r="AT227" s="177" t="s">
        <v>75</v>
      </c>
      <c r="AU227" s="177" t="s">
        <v>83</v>
      </c>
      <c r="AY227" s="176" t="s">
        <v>381</v>
      </c>
      <c r="BK227" s="178">
        <f>SUM(BK228:BK234)</f>
        <v>0</v>
      </c>
    </row>
    <row r="228" spans="1:65" s="2" customFormat="1" ht="37.9" customHeight="1">
      <c r="A228" s="36"/>
      <c r="B228" s="37"/>
      <c r="C228" s="181" t="s">
        <v>468</v>
      </c>
      <c r="D228" s="181" t="s">
        <v>384</v>
      </c>
      <c r="E228" s="182" t="s">
        <v>501</v>
      </c>
      <c r="F228" s="183" t="s">
        <v>502</v>
      </c>
      <c r="G228" s="184" t="s">
        <v>411</v>
      </c>
      <c r="H228" s="185">
        <v>225.38</v>
      </c>
      <c r="I228" s="186"/>
      <c r="J228" s="187">
        <f>ROUND(I228*H228,2)</f>
        <v>0</v>
      </c>
      <c r="K228" s="183" t="s">
        <v>388</v>
      </c>
      <c r="L228" s="41"/>
      <c r="M228" s="188" t="s">
        <v>19</v>
      </c>
      <c r="N228" s="189" t="s">
        <v>47</v>
      </c>
      <c r="O228" s="66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454</v>
      </c>
      <c r="AT228" s="192" t="s">
        <v>384</v>
      </c>
      <c r="AU228" s="192" t="s">
        <v>85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454</v>
      </c>
      <c r="BM228" s="192" t="s">
        <v>3873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504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4" customFormat="1">
      <c r="B230" s="205"/>
      <c r="C230" s="206"/>
      <c r="D230" s="196" t="s">
        <v>391</v>
      </c>
      <c r="E230" s="207" t="s">
        <v>19</v>
      </c>
      <c r="F230" s="208" t="s">
        <v>418</v>
      </c>
      <c r="G230" s="206"/>
      <c r="H230" s="209">
        <v>225.38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76</v>
      </c>
      <c r="AY230" s="215" t="s">
        <v>381</v>
      </c>
    </row>
    <row r="231" spans="1:65" s="15" customFormat="1">
      <c r="B231" s="216"/>
      <c r="C231" s="217"/>
      <c r="D231" s="196" t="s">
        <v>391</v>
      </c>
      <c r="E231" s="218" t="s">
        <v>19</v>
      </c>
      <c r="F231" s="219" t="s">
        <v>394</v>
      </c>
      <c r="G231" s="217"/>
      <c r="H231" s="220">
        <v>225.38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391</v>
      </c>
      <c r="AU231" s="226" t="s">
        <v>85</v>
      </c>
      <c r="AV231" s="15" t="s">
        <v>389</v>
      </c>
      <c r="AW231" s="15" t="s">
        <v>37</v>
      </c>
      <c r="AX231" s="15" t="s">
        <v>83</v>
      </c>
      <c r="AY231" s="226" t="s">
        <v>381</v>
      </c>
    </row>
    <row r="232" spans="1:65" s="2" customFormat="1" ht="24.2" customHeight="1">
      <c r="A232" s="36"/>
      <c r="B232" s="37"/>
      <c r="C232" s="227" t="s">
        <v>571</v>
      </c>
      <c r="D232" s="227" t="s">
        <v>465</v>
      </c>
      <c r="E232" s="228" t="s">
        <v>506</v>
      </c>
      <c r="F232" s="229" t="s">
        <v>507</v>
      </c>
      <c r="G232" s="230" t="s">
        <v>411</v>
      </c>
      <c r="H232" s="231">
        <v>236.649</v>
      </c>
      <c r="I232" s="232"/>
      <c r="J232" s="233">
        <f>ROUND(I232*H232,2)</f>
        <v>0</v>
      </c>
      <c r="K232" s="229" t="s">
        <v>388</v>
      </c>
      <c r="L232" s="234"/>
      <c r="M232" s="235" t="s">
        <v>19</v>
      </c>
      <c r="N232" s="236" t="s">
        <v>47</v>
      </c>
      <c r="O232" s="66"/>
      <c r="P232" s="190">
        <f>O232*H232</f>
        <v>0</v>
      </c>
      <c r="Q232" s="190">
        <v>3.5999999999999999E-3</v>
      </c>
      <c r="R232" s="190">
        <f>Q232*H232</f>
        <v>0.85193639999999993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468</v>
      </c>
      <c r="AT232" s="192" t="s">
        <v>465</v>
      </c>
      <c r="AU232" s="192" t="s">
        <v>85</v>
      </c>
      <c r="AY232" s="19" t="s">
        <v>381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83</v>
      </c>
      <c r="BK232" s="193">
        <f>ROUND(I232*H232,2)</f>
        <v>0</v>
      </c>
      <c r="BL232" s="19" t="s">
        <v>454</v>
      </c>
      <c r="BM232" s="192" t="s">
        <v>3874</v>
      </c>
    </row>
    <row r="233" spans="1:65" s="14" customFormat="1">
      <c r="B233" s="205"/>
      <c r="C233" s="206"/>
      <c r="D233" s="196" t="s">
        <v>391</v>
      </c>
      <c r="E233" s="206"/>
      <c r="F233" s="208" t="s">
        <v>509</v>
      </c>
      <c r="G233" s="206"/>
      <c r="H233" s="209">
        <v>236.649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391</v>
      </c>
      <c r="AU233" s="215" t="s">
        <v>85</v>
      </c>
      <c r="AV233" s="14" t="s">
        <v>85</v>
      </c>
      <c r="AW233" s="14" t="s">
        <v>4</v>
      </c>
      <c r="AX233" s="14" t="s">
        <v>83</v>
      </c>
      <c r="AY233" s="215" t="s">
        <v>381</v>
      </c>
    </row>
    <row r="234" spans="1:65" s="2" customFormat="1" ht="44.25" customHeight="1">
      <c r="A234" s="36"/>
      <c r="B234" s="37"/>
      <c r="C234" s="181" t="s">
        <v>577</v>
      </c>
      <c r="D234" s="181" t="s">
        <v>384</v>
      </c>
      <c r="E234" s="182" t="s">
        <v>511</v>
      </c>
      <c r="F234" s="183" t="s">
        <v>512</v>
      </c>
      <c r="G234" s="184" t="s">
        <v>404</v>
      </c>
      <c r="H234" s="185">
        <v>0.85199999999999998</v>
      </c>
      <c r="I234" s="186"/>
      <c r="J234" s="187">
        <f>ROUND(I234*H234,2)</f>
        <v>0</v>
      </c>
      <c r="K234" s="183" t="s">
        <v>388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454</v>
      </c>
      <c r="AT234" s="192" t="s">
        <v>384</v>
      </c>
      <c r="AU234" s="192" t="s">
        <v>85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454</v>
      </c>
      <c r="BM234" s="192" t="s">
        <v>3875</v>
      </c>
    </row>
    <row r="235" spans="1:65" s="12" customFormat="1" ht="22.9" customHeight="1">
      <c r="B235" s="165"/>
      <c r="C235" s="166"/>
      <c r="D235" s="167" t="s">
        <v>75</v>
      </c>
      <c r="E235" s="179" t="s">
        <v>514</v>
      </c>
      <c r="F235" s="179" t="s">
        <v>515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SUM(P236:P334)</f>
        <v>0</v>
      </c>
      <c r="Q235" s="173"/>
      <c r="R235" s="174">
        <f>SUM(R236:R334)</f>
        <v>10.950254659999999</v>
      </c>
      <c r="S235" s="173"/>
      <c r="T235" s="175">
        <f>SUM(T236:T334)</f>
        <v>0</v>
      </c>
      <c r="AR235" s="176" t="s">
        <v>85</v>
      </c>
      <c r="AT235" s="177" t="s">
        <v>75</v>
      </c>
      <c r="AU235" s="177" t="s">
        <v>83</v>
      </c>
      <c r="AY235" s="176" t="s">
        <v>381</v>
      </c>
      <c r="BK235" s="178">
        <f>SUM(BK236:BK334)</f>
        <v>0</v>
      </c>
    </row>
    <row r="236" spans="1:65" s="2" customFormat="1" ht="55.5" customHeight="1">
      <c r="A236" s="36"/>
      <c r="B236" s="37"/>
      <c r="C236" s="181" t="s">
        <v>582</v>
      </c>
      <c r="D236" s="181" t="s">
        <v>384</v>
      </c>
      <c r="E236" s="182" t="s">
        <v>517</v>
      </c>
      <c r="F236" s="183" t="s">
        <v>518</v>
      </c>
      <c r="G236" s="184" t="s">
        <v>411</v>
      </c>
      <c r="H236" s="185">
        <v>100.343</v>
      </c>
      <c r="I236" s="186"/>
      <c r="J236" s="187">
        <f>ROUND(I236*H236,2)</f>
        <v>0</v>
      </c>
      <c r="K236" s="183" t="s">
        <v>388</v>
      </c>
      <c r="L236" s="41"/>
      <c r="M236" s="188" t="s">
        <v>19</v>
      </c>
      <c r="N236" s="189" t="s">
        <v>47</v>
      </c>
      <c r="O236" s="66"/>
      <c r="P236" s="190">
        <f>O236*H236</f>
        <v>0</v>
      </c>
      <c r="Q236" s="190">
        <v>2.5510000000000001E-2</v>
      </c>
      <c r="R236" s="190">
        <f>Q236*H236</f>
        <v>2.5597499300000002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454</v>
      </c>
      <c r="AT236" s="192" t="s">
        <v>384</v>
      </c>
      <c r="AU236" s="192" t="s">
        <v>85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454</v>
      </c>
      <c r="BM236" s="192" t="s">
        <v>3876</v>
      </c>
    </row>
    <row r="237" spans="1:65" s="13" customFormat="1">
      <c r="B237" s="194"/>
      <c r="C237" s="195"/>
      <c r="D237" s="196" t="s">
        <v>391</v>
      </c>
      <c r="E237" s="197" t="s">
        <v>19</v>
      </c>
      <c r="F237" s="198" t="s">
        <v>520</v>
      </c>
      <c r="G237" s="195"/>
      <c r="H237" s="197" t="s">
        <v>19</v>
      </c>
      <c r="I237" s="199"/>
      <c r="J237" s="195"/>
      <c r="K237" s="195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391</v>
      </c>
      <c r="AU237" s="204" t="s">
        <v>85</v>
      </c>
      <c r="AV237" s="13" t="s">
        <v>83</v>
      </c>
      <c r="AW237" s="13" t="s">
        <v>37</v>
      </c>
      <c r="AX237" s="13" t="s">
        <v>76</v>
      </c>
      <c r="AY237" s="204" t="s">
        <v>381</v>
      </c>
    </row>
    <row r="238" spans="1:65" s="13" customFormat="1">
      <c r="B238" s="194"/>
      <c r="C238" s="195"/>
      <c r="D238" s="196" t="s">
        <v>391</v>
      </c>
      <c r="E238" s="197" t="s">
        <v>19</v>
      </c>
      <c r="F238" s="198" t="s">
        <v>3877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391</v>
      </c>
      <c r="AU238" s="204" t="s">
        <v>85</v>
      </c>
      <c r="AV238" s="13" t="s">
        <v>83</v>
      </c>
      <c r="AW238" s="13" t="s">
        <v>37</v>
      </c>
      <c r="AX238" s="13" t="s">
        <v>76</v>
      </c>
      <c r="AY238" s="204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3878</v>
      </c>
      <c r="G239" s="206"/>
      <c r="H239" s="209">
        <v>44.125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85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4" customFormat="1">
      <c r="B240" s="205"/>
      <c r="C240" s="206"/>
      <c r="D240" s="196" t="s">
        <v>391</v>
      </c>
      <c r="E240" s="207" t="s">
        <v>19</v>
      </c>
      <c r="F240" s="208" t="s">
        <v>3879</v>
      </c>
      <c r="G240" s="206"/>
      <c r="H240" s="209">
        <v>-5.2519999999999998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391</v>
      </c>
      <c r="AU240" s="215" t="s">
        <v>85</v>
      </c>
      <c r="AV240" s="14" t="s">
        <v>85</v>
      </c>
      <c r="AW240" s="14" t="s">
        <v>37</v>
      </c>
      <c r="AX240" s="14" t="s">
        <v>76</v>
      </c>
      <c r="AY240" s="215" t="s">
        <v>381</v>
      </c>
    </row>
    <row r="241" spans="1:65" s="13" customFormat="1">
      <c r="B241" s="194"/>
      <c r="C241" s="195"/>
      <c r="D241" s="196" t="s">
        <v>391</v>
      </c>
      <c r="E241" s="197" t="s">
        <v>19</v>
      </c>
      <c r="F241" s="198" t="s">
        <v>3880</v>
      </c>
      <c r="G241" s="195"/>
      <c r="H241" s="197" t="s">
        <v>19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391</v>
      </c>
      <c r="AU241" s="204" t="s">
        <v>85</v>
      </c>
      <c r="AV241" s="13" t="s">
        <v>83</v>
      </c>
      <c r="AW241" s="13" t="s">
        <v>37</v>
      </c>
      <c r="AX241" s="13" t="s">
        <v>76</v>
      </c>
      <c r="AY241" s="204" t="s">
        <v>381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3881</v>
      </c>
      <c r="G242" s="206"/>
      <c r="H242" s="209">
        <v>72.983999999999995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85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3882</v>
      </c>
      <c r="G243" s="206"/>
      <c r="H243" s="209">
        <v>-11.513999999999999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1:65" s="15" customFormat="1">
      <c r="B244" s="216"/>
      <c r="C244" s="217"/>
      <c r="D244" s="196" t="s">
        <v>391</v>
      </c>
      <c r="E244" s="218" t="s">
        <v>331</v>
      </c>
      <c r="F244" s="219" t="s">
        <v>394</v>
      </c>
      <c r="G244" s="217"/>
      <c r="H244" s="220">
        <v>100.343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391</v>
      </c>
      <c r="AU244" s="226" t="s">
        <v>85</v>
      </c>
      <c r="AV244" s="15" t="s">
        <v>389</v>
      </c>
      <c r="AW244" s="15" t="s">
        <v>37</v>
      </c>
      <c r="AX244" s="15" t="s">
        <v>83</v>
      </c>
      <c r="AY244" s="226" t="s">
        <v>381</v>
      </c>
    </row>
    <row r="245" spans="1:65" s="2" customFormat="1" ht="24.2" customHeight="1">
      <c r="A245" s="36"/>
      <c r="B245" s="37"/>
      <c r="C245" s="181" t="s">
        <v>587</v>
      </c>
      <c r="D245" s="181" t="s">
        <v>384</v>
      </c>
      <c r="E245" s="182" t="s">
        <v>524</v>
      </c>
      <c r="F245" s="183" t="s">
        <v>525</v>
      </c>
      <c r="G245" s="184" t="s">
        <v>411</v>
      </c>
      <c r="H245" s="185">
        <v>36.656999999999996</v>
      </c>
      <c r="I245" s="186"/>
      <c r="J245" s="187">
        <f>ROUND(I245*H245,2)</f>
        <v>0</v>
      </c>
      <c r="K245" s="183" t="s">
        <v>432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2.6179999999999998E-2</v>
      </c>
      <c r="R245" s="190">
        <f>Q245*H245</f>
        <v>0.95968025999999984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85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454</v>
      </c>
      <c r="BM245" s="192" t="s">
        <v>3883</v>
      </c>
    </row>
    <row r="246" spans="1:65" s="13" customFormat="1">
      <c r="B246" s="194"/>
      <c r="C246" s="195"/>
      <c r="D246" s="196" t="s">
        <v>391</v>
      </c>
      <c r="E246" s="197" t="s">
        <v>19</v>
      </c>
      <c r="F246" s="198" t="s">
        <v>520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391</v>
      </c>
      <c r="AU246" s="204" t="s">
        <v>85</v>
      </c>
      <c r="AV246" s="13" t="s">
        <v>83</v>
      </c>
      <c r="AW246" s="13" t="s">
        <v>37</v>
      </c>
      <c r="AX246" s="13" t="s">
        <v>76</v>
      </c>
      <c r="AY246" s="204" t="s">
        <v>381</v>
      </c>
    </row>
    <row r="247" spans="1:65" s="13" customFormat="1">
      <c r="B247" s="194"/>
      <c r="C247" s="195"/>
      <c r="D247" s="196" t="s">
        <v>391</v>
      </c>
      <c r="E247" s="197" t="s">
        <v>19</v>
      </c>
      <c r="F247" s="198" t="s">
        <v>3877</v>
      </c>
      <c r="G247" s="195"/>
      <c r="H247" s="197" t="s">
        <v>19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391</v>
      </c>
      <c r="AU247" s="204" t="s">
        <v>85</v>
      </c>
      <c r="AV247" s="13" t="s">
        <v>83</v>
      </c>
      <c r="AW247" s="13" t="s">
        <v>37</v>
      </c>
      <c r="AX247" s="13" t="s">
        <v>76</v>
      </c>
      <c r="AY247" s="204" t="s">
        <v>381</v>
      </c>
    </row>
    <row r="248" spans="1:65" s="14" customFormat="1">
      <c r="B248" s="205"/>
      <c r="C248" s="206"/>
      <c r="D248" s="196" t="s">
        <v>391</v>
      </c>
      <c r="E248" s="207" t="s">
        <v>19</v>
      </c>
      <c r="F248" s="208" t="s">
        <v>3884</v>
      </c>
      <c r="G248" s="206"/>
      <c r="H248" s="209">
        <v>29.529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391</v>
      </c>
      <c r="AU248" s="215" t="s">
        <v>85</v>
      </c>
      <c r="AV248" s="14" t="s">
        <v>85</v>
      </c>
      <c r="AW248" s="14" t="s">
        <v>37</v>
      </c>
      <c r="AX248" s="14" t="s">
        <v>76</v>
      </c>
      <c r="AY248" s="215" t="s">
        <v>381</v>
      </c>
    </row>
    <row r="249" spans="1:65" s="14" customFormat="1">
      <c r="B249" s="205"/>
      <c r="C249" s="206"/>
      <c r="D249" s="196" t="s">
        <v>391</v>
      </c>
      <c r="E249" s="207" t="s">
        <v>19</v>
      </c>
      <c r="F249" s="208" t="s">
        <v>3885</v>
      </c>
      <c r="G249" s="206"/>
      <c r="H249" s="209">
        <v>-3.4340000000000002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1:65" s="13" customFormat="1">
      <c r="B250" s="194"/>
      <c r="C250" s="195"/>
      <c r="D250" s="196" t="s">
        <v>391</v>
      </c>
      <c r="E250" s="197" t="s">
        <v>19</v>
      </c>
      <c r="F250" s="198" t="s">
        <v>3880</v>
      </c>
      <c r="G250" s="195"/>
      <c r="H250" s="197" t="s">
        <v>19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391</v>
      </c>
      <c r="AU250" s="204" t="s">
        <v>85</v>
      </c>
      <c r="AV250" s="13" t="s">
        <v>83</v>
      </c>
      <c r="AW250" s="13" t="s">
        <v>37</v>
      </c>
      <c r="AX250" s="13" t="s">
        <v>76</v>
      </c>
      <c r="AY250" s="204" t="s">
        <v>381</v>
      </c>
    </row>
    <row r="251" spans="1:65" s="14" customFormat="1">
      <c r="B251" s="205"/>
      <c r="C251" s="206"/>
      <c r="D251" s="196" t="s">
        <v>391</v>
      </c>
      <c r="E251" s="207" t="s">
        <v>19</v>
      </c>
      <c r="F251" s="208" t="s">
        <v>3886</v>
      </c>
      <c r="G251" s="206"/>
      <c r="H251" s="209">
        <v>10.561999999999999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85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1:65" s="15" customFormat="1">
      <c r="B252" s="216"/>
      <c r="C252" s="217"/>
      <c r="D252" s="196" t="s">
        <v>391</v>
      </c>
      <c r="E252" s="218" t="s">
        <v>334</v>
      </c>
      <c r="F252" s="219" t="s">
        <v>394</v>
      </c>
      <c r="G252" s="217"/>
      <c r="H252" s="220">
        <v>36.656999999999996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391</v>
      </c>
      <c r="AU252" s="226" t="s">
        <v>85</v>
      </c>
      <c r="AV252" s="15" t="s">
        <v>389</v>
      </c>
      <c r="AW252" s="15" t="s">
        <v>37</v>
      </c>
      <c r="AX252" s="15" t="s">
        <v>83</v>
      </c>
      <c r="AY252" s="226" t="s">
        <v>381</v>
      </c>
    </row>
    <row r="253" spans="1:65" s="2" customFormat="1" ht="44.25" customHeight="1">
      <c r="A253" s="36"/>
      <c r="B253" s="37"/>
      <c r="C253" s="181" t="s">
        <v>593</v>
      </c>
      <c r="D253" s="181" t="s">
        <v>384</v>
      </c>
      <c r="E253" s="182" t="s">
        <v>530</v>
      </c>
      <c r="F253" s="183" t="s">
        <v>531</v>
      </c>
      <c r="G253" s="184" t="s">
        <v>411</v>
      </c>
      <c r="H253" s="185">
        <v>137</v>
      </c>
      <c r="I253" s="186"/>
      <c r="J253" s="187">
        <f>ROUND(I253*H253,2)</f>
        <v>0</v>
      </c>
      <c r="K253" s="183" t="s">
        <v>388</v>
      </c>
      <c r="L253" s="41"/>
      <c r="M253" s="188" t="s">
        <v>19</v>
      </c>
      <c r="N253" s="189" t="s">
        <v>47</v>
      </c>
      <c r="O253" s="66"/>
      <c r="P253" s="190">
        <f>O253*H253</f>
        <v>0</v>
      </c>
      <c r="Q253" s="190">
        <v>2.0000000000000001E-4</v>
      </c>
      <c r="R253" s="190">
        <f>Q253*H253</f>
        <v>2.7400000000000001E-2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454</v>
      </c>
      <c r="AT253" s="192" t="s">
        <v>384</v>
      </c>
      <c r="AU253" s="192" t="s">
        <v>85</v>
      </c>
      <c r="AY253" s="19" t="s">
        <v>381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83</v>
      </c>
      <c r="BK253" s="193">
        <f>ROUND(I253*H253,2)</f>
        <v>0</v>
      </c>
      <c r="BL253" s="19" t="s">
        <v>454</v>
      </c>
      <c r="BM253" s="192" t="s">
        <v>3887</v>
      </c>
    </row>
    <row r="254" spans="1:65" s="13" customFormat="1">
      <c r="B254" s="194"/>
      <c r="C254" s="195"/>
      <c r="D254" s="196" t="s">
        <v>391</v>
      </c>
      <c r="E254" s="197" t="s">
        <v>19</v>
      </c>
      <c r="F254" s="198" t="s">
        <v>533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391</v>
      </c>
      <c r="AU254" s="204" t="s">
        <v>85</v>
      </c>
      <c r="AV254" s="13" t="s">
        <v>83</v>
      </c>
      <c r="AW254" s="13" t="s">
        <v>37</v>
      </c>
      <c r="AX254" s="13" t="s">
        <v>76</v>
      </c>
      <c r="AY254" s="204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331</v>
      </c>
      <c r="G255" s="206"/>
      <c r="H255" s="209">
        <v>100.343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85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4" customFormat="1">
      <c r="B256" s="205"/>
      <c r="C256" s="206"/>
      <c r="D256" s="196" t="s">
        <v>391</v>
      </c>
      <c r="E256" s="207" t="s">
        <v>19</v>
      </c>
      <c r="F256" s="208" t="s">
        <v>334</v>
      </c>
      <c r="G256" s="206"/>
      <c r="H256" s="209">
        <v>36.656999999999996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391</v>
      </c>
      <c r="AU256" s="215" t="s">
        <v>85</v>
      </c>
      <c r="AV256" s="14" t="s">
        <v>85</v>
      </c>
      <c r="AW256" s="14" t="s">
        <v>37</v>
      </c>
      <c r="AX256" s="14" t="s">
        <v>76</v>
      </c>
      <c r="AY256" s="215" t="s">
        <v>381</v>
      </c>
    </row>
    <row r="257" spans="1:65" s="15" customFormat="1">
      <c r="B257" s="216"/>
      <c r="C257" s="217"/>
      <c r="D257" s="196" t="s">
        <v>391</v>
      </c>
      <c r="E257" s="218" t="s">
        <v>19</v>
      </c>
      <c r="F257" s="219" t="s">
        <v>394</v>
      </c>
      <c r="G257" s="217"/>
      <c r="H257" s="220">
        <v>137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391</v>
      </c>
      <c r="AU257" s="226" t="s">
        <v>85</v>
      </c>
      <c r="AV257" s="15" t="s">
        <v>389</v>
      </c>
      <c r="AW257" s="15" t="s">
        <v>37</v>
      </c>
      <c r="AX257" s="15" t="s">
        <v>83</v>
      </c>
      <c r="AY257" s="226" t="s">
        <v>381</v>
      </c>
    </row>
    <row r="258" spans="1:65" s="2" customFormat="1" ht="44.25" customHeight="1">
      <c r="A258" s="36"/>
      <c r="B258" s="37"/>
      <c r="C258" s="181" t="s">
        <v>598</v>
      </c>
      <c r="D258" s="181" t="s">
        <v>384</v>
      </c>
      <c r="E258" s="182" t="s">
        <v>535</v>
      </c>
      <c r="F258" s="183" t="s">
        <v>536</v>
      </c>
      <c r="G258" s="184" t="s">
        <v>422</v>
      </c>
      <c r="H258" s="185">
        <v>104.25</v>
      </c>
      <c r="I258" s="186"/>
      <c r="J258" s="187">
        <f>ROUND(I258*H258,2)</f>
        <v>0</v>
      </c>
      <c r="K258" s="183" t="s">
        <v>388</v>
      </c>
      <c r="L258" s="41"/>
      <c r="M258" s="188" t="s">
        <v>19</v>
      </c>
      <c r="N258" s="189" t="s">
        <v>47</v>
      </c>
      <c r="O258" s="66"/>
      <c r="P258" s="190">
        <f>O258*H258</f>
        <v>0</v>
      </c>
      <c r="Q258" s="190">
        <v>3.6000000000000002E-4</v>
      </c>
      <c r="R258" s="190">
        <f>Q258*H258</f>
        <v>3.7530000000000001E-2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454</v>
      </c>
      <c r="AT258" s="192" t="s">
        <v>384</v>
      </c>
      <c r="AU258" s="192" t="s">
        <v>85</v>
      </c>
      <c r="AY258" s="19" t="s">
        <v>381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83</v>
      </c>
      <c r="BK258" s="193">
        <f>ROUND(I258*H258,2)</f>
        <v>0</v>
      </c>
      <c r="BL258" s="19" t="s">
        <v>454</v>
      </c>
      <c r="BM258" s="192" t="s">
        <v>3888</v>
      </c>
    </row>
    <row r="259" spans="1:65" s="13" customFormat="1">
      <c r="B259" s="194"/>
      <c r="C259" s="195"/>
      <c r="D259" s="196" t="s">
        <v>391</v>
      </c>
      <c r="E259" s="197" t="s">
        <v>19</v>
      </c>
      <c r="F259" s="198" t="s">
        <v>538</v>
      </c>
      <c r="G259" s="195"/>
      <c r="H259" s="197" t="s">
        <v>19</v>
      </c>
      <c r="I259" s="199"/>
      <c r="J259" s="195"/>
      <c r="K259" s="195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391</v>
      </c>
      <c r="AU259" s="204" t="s">
        <v>85</v>
      </c>
      <c r="AV259" s="13" t="s">
        <v>83</v>
      </c>
      <c r="AW259" s="13" t="s">
        <v>37</v>
      </c>
      <c r="AX259" s="13" t="s">
        <v>76</v>
      </c>
      <c r="AY259" s="204" t="s">
        <v>381</v>
      </c>
    </row>
    <row r="260" spans="1:65" s="14" customFormat="1">
      <c r="B260" s="205"/>
      <c r="C260" s="206"/>
      <c r="D260" s="196" t="s">
        <v>391</v>
      </c>
      <c r="E260" s="207" t="s">
        <v>19</v>
      </c>
      <c r="F260" s="208" t="s">
        <v>3889</v>
      </c>
      <c r="G260" s="206"/>
      <c r="H260" s="209">
        <v>61.2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391</v>
      </c>
      <c r="AU260" s="215" t="s">
        <v>85</v>
      </c>
      <c r="AV260" s="14" t="s">
        <v>85</v>
      </c>
      <c r="AW260" s="14" t="s">
        <v>37</v>
      </c>
      <c r="AX260" s="14" t="s">
        <v>76</v>
      </c>
      <c r="AY260" s="215" t="s">
        <v>381</v>
      </c>
    </row>
    <row r="261" spans="1:65" s="14" customFormat="1">
      <c r="B261" s="205"/>
      <c r="C261" s="206"/>
      <c r="D261" s="196" t="s">
        <v>391</v>
      </c>
      <c r="E261" s="207" t="s">
        <v>19</v>
      </c>
      <c r="F261" s="208" t="s">
        <v>3890</v>
      </c>
      <c r="G261" s="206"/>
      <c r="H261" s="209">
        <v>43.05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1:65" s="15" customFormat="1">
      <c r="B262" s="216"/>
      <c r="C262" s="217"/>
      <c r="D262" s="196" t="s">
        <v>391</v>
      </c>
      <c r="E262" s="218" t="s">
        <v>19</v>
      </c>
      <c r="F262" s="219" t="s">
        <v>394</v>
      </c>
      <c r="G262" s="217"/>
      <c r="H262" s="220">
        <v>104.25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391</v>
      </c>
      <c r="AU262" s="226" t="s">
        <v>85</v>
      </c>
      <c r="AV262" s="15" t="s">
        <v>389</v>
      </c>
      <c r="AW262" s="15" t="s">
        <v>37</v>
      </c>
      <c r="AX262" s="15" t="s">
        <v>83</v>
      </c>
      <c r="AY262" s="226" t="s">
        <v>381</v>
      </c>
    </row>
    <row r="263" spans="1:65" s="2" customFormat="1" ht="55.5" customHeight="1">
      <c r="A263" s="36"/>
      <c r="B263" s="37"/>
      <c r="C263" s="181" t="s">
        <v>604</v>
      </c>
      <c r="D263" s="181" t="s">
        <v>384</v>
      </c>
      <c r="E263" s="182" t="s">
        <v>541</v>
      </c>
      <c r="F263" s="183" t="s">
        <v>542</v>
      </c>
      <c r="G263" s="184" t="s">
        <v>411</v>
      </c>
      <c r="H263" s="185">
        <v>219.96700000000001</v>
      </c>
      <c r="I263" s="186"/>
      <c r="J263" s="187">
        <f>ROUND(I263*H263,2)</f>
        <v>0</v>
      </c>
      <c r="K263" s="183" t="s">
        <v>388</v>
      </c>
      <c r="L263" s="41"/>
      <c r="M263" s="188" t="s">
        <v>19</v>
      </c>
      <c r="N263" s="189" t="s">
        <v>47</v>
      </c>
      <c r="O263" s="66"/>
      <c r="P263" s="190">
        <f>O263*H263</f>
        <v>0</v>
      </c>
      <c r="Q263" s="190">
        <v>1.324E-2</v>
      </c>
      <c r="R263" s="190">
        <f>Q263*H263</f>
        <v>2.91236308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454</v>
      </c>
      <c r="AT263" s="192" t="s">
        <v>384</v>
      </c>
      <c r="AU263" s="192" t="s">
        <v>85</v>
      </c>
      <c r="AY263" s="19" t="s">
        <v>381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83</v>
      </c>
      <c r="BK263" s="193">
        <f>ROUND(I263*H263,2)</f>
        <v>0</v>
      </c>
      <c r="BL263" s="19" t="s">
        <v>454</v>
      </c>
      <c r="BM263" s="192" t="s">
        <v>3891</v>
      </c>
    </row>
    <row r="264" spans="1:65" s="13" customFormat="1">
      <c r="B264" s="194"/>
      <c r="C264" s="195"/>
      <c r="D264" s="196" t="s">
        <v>391</v>
      </c>
      <c r="E264" s="197" t="s">
        <v>19</v>
      </c>
      <c r="F264" s="198" t="s">
        <v>544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391</v>
      </c>
      <c r="AU264" s="204" t="s">
        <v>85</v>
      </c>
      <c r="AV264" s="13" t="s">
        <v>83</v>
      </c>
      <c r="AW264" s="13" t="s">
        <v>37</v>
      </c>
      <c r="AX264" s="13" t="s">
        <v>76</v>
      </c>
      <c r="AY264" s="204" t="s">
        <v>381</v>
      </c>
    </row>
    <row r="265" spans="1:65" s="13" customFormat="1">
      <c r="B265" s="194"/>
      <c r="C265" s="195"/>
      <c r="D265" s="196" t="s">
        <v>391</v>
      </c>
      <c r="E265" s="197" t="s">
        <v>19</v>
      </c>
      <c r="F265" s="198" t="s">
        <v>3877</v>
      </c>
      <c r="G265" s="195"/>
      <c r="H265" s="197" t="s">
        <v>19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391</v>
      </c>
      <c r="AU265" s="204" t="s">
        <v>85</v>
      </c>
      <c r="AV265" s="13" t="s">
        <v>83</v>
      </c>
      <c r="AW265" s="13" t="s">
        <v>37</v>
      </c>
      <c r="AX265" s="13" t="s">
        <v>76</v>
      </c>
      <c r="AY265" s="204" t="s">
        <v>381</v>
      </c>
    </row>
    <row r="266" spans="1:65" s="14" customFormat="1" ht="22.5">
      <c r="B266" s="205"/>
      <c r="C266" s="206"/>
      <c r="D266" s="196" t="s">
        <v>391</v>
      </c>
      <c r="E266" s="207" t="s">
        <v>19</v>
      </c>
      <c r="F266" s="208" t="s">
        <v>3892</v>
      </c>
      <c r="G266" s="206"/>
      <c r="H266" s="209">
        <v>120.482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85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1:65" s="14" customFormat="1">
      <c r="B267" s="205"/>
      <c r="C267" s="206"/>
      <c r="D267" s="196" t="s">
        <v>391</v>
      </c>
      <c r="E267" s="207" t="s">
        <v>19</v>
      </c>
      <c r="F267" s="208" t="s">
        <v>3893</v>
      </c>
      <c r="G267" s="206"/>
      <c r="H267" s="209">
        <v>-5.6219999999999999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391</v>
      </c>
      <c r="AU267" s="215" t="s">
        <v>85</v>
      </c>
      <c r="AV267" s="14" t="s">
        <v>85</v>
      </c>
      <c r="AW267" s="14" t="s">
        <v>37</v>
      </c>
      <c r="AX267" s="14" t="s">
        <v>76</v>
      </c>
      <c r="AY267" s="215" t="s">
        <v>381</v>
      </c>
    </row>
    <row r="268" spans="1:65" s="13" customFormat="1">
      <c r="B268" s="194"/>
      <c r="C268" s="195"/>
      <c r="D268" s="196" t="s">
        <v>391</v>
      </c>
      <c r="E268" s="197" t="s">
        <v>19</v>
      </c>
      <c r="F268" s="198" t="s">
        <v>3880</v>
      </c>
      <c r="G268" s="195"/>
      <c r="H268" s="197" t="s">
        <v>19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391</v>
      </c>
      <c r="AU268" s="204" t="s">
        <v>85</v>
      </c>
      <c r="AV268" s="13" t="s">
        <v>83</v>
      </c>
      <c r="AW268" s="13" t="s">
        <v>37</v>
      </c>
      <c r="AX268" s="13" t="s">
        <v>76</v>
      </c>
      <c r="AY268" s="204" t="s">
        <v>381</v>
      </c>
    </row>
    <row r="269" spans="1:65" s="14" customFormat="1" ht="22.5">
      <c r="B269" s="205"/>
      <c r="C269" s="206"/>
      <c r="D269" s="196" t="s">
        <v>391</v>
      </c>
      <c r="E269" s="207" t="s">
        <v>19</v>
      </c>
      <c r="F269" s="208" t="s">
        <v>3894</v>
      </c>
      <c r="G269" s="206"/>
      <c r="H269" s="209">
        <v>106.592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85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4" customFormat="1">
      <c r="B270" s="205"/>
      <c r="C270" s="206"/>
      <c r="D270" s="196" t="s">
        <v>391</v>
      </c>
      <c r="E270" s="207" t="s">
        <v>19</v>
      </c>
      <c r="F270" s="208" t="s">
        <v>3895</v>
      </c>
      <c r="G270" s="206"/>
      <c r="H270" s="209">
        <v>-1.4850000000000001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85</v>
      </c>
      <c r="AV270" s="14" t="s">
        <v>85</v>
      </c>
      <c r="AW270" s="14" t="s">
        <v>37</v>
      </c>
      <c r="AX270" s="14" t="s">
        <v>76</v>
      </c>
      <c r="AY270" s="215" t="s">
        <v>381</v>
      </c>
    </row>
    <row r="271" spans="1:65" s="15" customFormat="1">
      <c r="B271" s="216"/>
      <c r="C271" s="217"/>
      <c r="D271" s="196" t="s">
        <v>391</v>
      </c>
      <c r="E271" s="218" t="s">
        <v>328</v>
      </c>
      <c r="F271" s="219" t="s">
        <v>394</v>
      </c>
      <c r="G271" s="217"/>
      <c r="H271" s="220">
        <v>219.96700000000001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391</v>
      </c>
      <c r="AU271" s="226" t="s">
        <v>85</v>
      </c>
      <c r="AV271" s="15" t="s">
        <v>389</v>
      </c>
      <c r="AW271" s="15" t="s">
        <v>37</v>
      </c>
      <c r="AX271" s="15" t="s">
        <v>83</v>
      </c>
      <c r="AY271" s="226" t="s">
        <v>381</v>
      </c>
    </row>
    <row r="272" spans="1:65" s="2" customFormat="1" ht="62.65" customHeight="1">
      <c r="A272" s="36"/>
      <c r="B272" s="37"/>
      <c r="C272" s="181" t="s">
        <v>609</v>
      </c>
      <c r="D272" s="181" t="s">
        <v>384</v>
      </c>
      <c r="E272" s="182" t="s">
        <v>3896</v>
      </c>
      <c r="F272" s="183" t="s">
        <v>3897</v>
      </c>
      <c r="G272" s="184" t="s">
        <v>411</v>
      </c>
      <c r="H272" s="185">
        <v>25.193000000000001</v>
      </c>
      <c r="I272" s="186"/>
      <c r="J272" s="187">
        <f>ROUND(I272*H272,2)</f>
        <v>0</v>
      </c>
      <c r="K272" s="183" t="s">
        <v>388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1.481E-2</v>
      </c>
      <c r="R272" s="190">
        <f>Q272*H272</f>
        <v>0.37310833000000004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454</v>
      </c>
      <c r="AT272" s="192" t="s">
        <v>384</v>
      </c>
      <c r="AU272" s="192" t="s">
        <v>85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454</v>
      </c>
      <c r="BM272" s="192" t="s">
        <v>3898</v>
      </c>
    </row>
    <row r="273" spans="1:65" s="13" customFormat="1">
      <c r="B273" s="194"/>
      <c r="C273" s="195"/>
      <c r="D273" s="196" t="s">
        <v>391</v>
      </c>
      <c r="E273" s="197" t="s">
        <v>19</v>
      </c>
      <c r="F273" s="198" t="s">
        <v>544</v>
      </c>
      <c r="G273" s="195"/>
      <c r="H273" s="197" t="s">
        <v>19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391</v>
      </c>
      <c r="AU273" s="204" t="s">
        <v>85</v>
      </c>
      <c r="AV273" s="13" t="s">
        <v>83</v>
      </c>
      <c r="AW273" s="13" t="s">
        <v>37</v>
      </c>
      <c r="AX273" s="13" t="s">
        <v>76</v>
      </c>
      <c r="AY273" s="204" t="s">
        <v>381</v>
      </c>
    </row>
    <row r="274" spans="1:65" s="13" customFormat="1">
      <c r="B274" s="194"/>
      <c r="C274" s="195"/>
      <c r="D274" s="196" t="s">
        <v>391</v>
      </c>
      <c r="E274" s="197" t="s">
        <v>19</v>
      </c>
      <c r="F274" s="198" t="s">
        <v>3877</v>
      </c>
      <c r="G274" s="195"/>
      <c r="H274" s="197" t="s">
        <v>19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391</v>
      </c>
      <c r="AU274" s="204" t="s">
        <v>85</v>
      </c>
      <c r="AV274" s="13" t="s">
        <v>83</v>
      </c>
      <c r="AW274" s="13" t="s">
        <v>37</v>
      </c>
      <c r="AX274" s="13" t="s">
        <v>76</v>
      </c>
      <c r="AY274" s="204" t="s">
        <v>381</v>
      </c>
    </row>
    <row r="275" spans="1:65" s="14" customFormat="1">
      <c r="B275" s="205"/>
      <c r="C275" s="206"/>
      <c r="D275" s="196" t="s">
        <v>391</v>
      </c>
      <c r="E275" s="207" t="s">
        <v>19</v>
      </c>
      <c r="F275" s="208" t="s">
        <v>3899</v>
      </c>
      <c r="G275" s="206"/>
      <c r="H275" s="209">
        <v>13.066000000000001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391</v>
      </c>
      <c r="AU275" s="215" t="s">
        <v>85</v>
      </c>
      <c r="AV275" s="14" t="s">
        <v>85</v>
      </c>
      <c r="AW275" s="14" t="s">
        <v>37</v>
      </c>
      <c r="AX275" s="14" t="s">
        <v>76</v>
      </c>
      <c r="AY275" s="215" t="s">
        <v>381</v>
      </c>
    </row>
    <row r="276" spans="1:65" s="13" customFormat="1">
      <c r="B276" s="194"/>
      <c r="C276" s="195"/>
      <c r="D276" s="196" t="s">
        <v>391</v>
      </c>
      <c r="E276" s="197" t="s">
        <v>19</v>
      </c>
      <c r="F276" s="198" t="s">
        <v>3880</v>
      </c>
      <c r="G276" s="195"/>
      <c r="H276" s="197" t="s">
        <v>19</v>
      </c>
      <c r="I276" s="199"/>
      <c r="J276" s="195"/>
      <c r="K276" s="195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391</v>
      </c>
      <c r="AU276" s="204" t="s">
        <v>85</v>
      </c>
      <c r="AV276" s="13" t="s">
        <v>83</v>
      </c>
      <c r="AW276" s="13" t="s">
        <v>37</v>
      </c>
      <c r="AX276" s="13" t="s">
        <v>76</v>
      </c>
      <c r="AY276" s="204" t="s">
        <v>381</v>
      </c>
    </row>
    <row r="277" spans="1:65" s="14" customFormat="1">
      <c r="B277" s="205"/>
      <c r="C277" s="206"/>
      <c r="D277" s="196" t="s">
        <v>391</v>
      </c>
      <c r="E277" s="207" t="s">
        <v>19</v>
      </c>
      <c r="F277" s="208" t="s">
        <v>3900</v>
      </c>
      <c r="G277" s="206"/>
      <c r="H277" s="209">
        <v>12.127000000000001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391</v>
      </c>
      <c r="AU277" s="215" t="s">
        <v>85</v>
      </c>
      <c r="AV277" s="14" t="s">
        <v>85</v>
      </c>
      <c r="AW277" s="14" t="s">
        <v>37</v>
      </c>
      <c r="AX277" s="14" t="s">
        <v>76</v>
      </c>
      <c r="AY277" s="215" t="s">
        <v>381</v>
      </c>
    </row>
    <row r="278" spans="1:65" s="15" customFormat="1">
      <c r="B278" s="216"/>
      <c r="C278" s="217"/>
      <c r="D278" s="196" t="s">
        <v>391</v>
      </c>
      <c r="E278" s="218" t="s">
        <v>3823</v>
      </c>
      <c r="F278" s="219" t="s">
        <v>394</v>
      </c>
      <c r="G278" s="217"/>
      <c r="H278" s="220">
        <v>25.193000000000001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391</v>
      </c>
      <c r="AU278" s="226" t="s">
        <v>85</v>
      </c>
      <c r="AV278" s="15" t="s">
        <v>389</v>
      </c>
      <c r="AW278" s="15" t="s">
        <v>37</v>
      </c>
      <c r="AX278" s="15" t="s">
        <v>83</v>
      </c>
      <c r="AY278" s="226" t="s">
        <v>381</v>
      </c>
    </row>
    <row r="279" spans="1:65" s="2" customFormat="1" ht="33" customHeight="1">
      <c r="A279" s="36"/>
      <c r="B279" s="37"/>
      <c r="C279" s="181" t="s">
        <v>612</v>
      </c>
      <c r="D279" s="181" t="s">
        <v>384</v>
      </c>
      <c r="E279" s="182" t="s">
        <v>550</v>
      </c>
      <c r="F279" s="183" t="s">
        <v>551</v>
      </c>
      <c r="G279" s="184" t="s">
        <v>411</v>
      </c>
      <c r="H279" s="185">
        <v>148.46799999999999</v>
      </c>
      <c r="I279" s="186"/>
      <c r="J279" s="187">
        <f>ROUND(I279*H279,2)</f>
        <v>0</v>
      </c>
      <c r="K279" s="183" t="s">
        <v>388</v>
      </c>
      <c r="L279" s="41"/>
      <c r="M279" s="188" t="s">
        <v>19</v>
      </c>
      <c r="N279" s="189" t="s">
        <v>47</v>
      </c>
      <c r="O279" s="66"/>
      <c r="P279" s="190">
        <f>O279*H279</f>
        <v>0</v>
      </c>
      <c r="Q279" s="190">
        <v>4.2000000000000002E-4</v>
      </c>
      <c r="R279" s="190">
        <f>Q279*H279</f>
        <v>6.2356559999999998E-2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454</v>
      </c>
      <c r="AT279" s="192" t="s">
        <v>384</v>
      </c>
      <c r="AU279" s="192" t="s">
        <v>85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454</v>
      </c>
      <c r="BM279" s="192" t="s">
        <v>3901</v>
      </c>
    </row>
    <row r="280" spans="1:65" s="13" customFormat="1" ht="22.5">
      <c r="B280" s="194"/>
      <c r="C280" s="195"/>
      <c r="D280" s="196" t="s">
        <v>391</v>
      </c>
      <c r="E280" s="197" t="s">
        <v>19</v>
      </c>
      <c r="F280" s="198" t="s">
        <v>553</v>
      </c>
      <c r="G280" s="195"/>
      <c r="H280" s="197" t="s">
        <v>19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391</v>
      </c>
      <c r="AU280" s="204" t="s">
        <v>85</v>
      </c>
      <c r="AV280" s="13" t="s">
        <v>83</v>
      </c>
      <c r="AW280" s="13" t="s">
        <v>37</v>
      </c>
      <c r="AX280" s="13" t="s">
        <v>76</v>
      </c>
      <c r="AY280" s="204" t="s">
        <v>381</v>
      </c>
    </row>
    <row r="281" spans="1:65" s="13" customFormat="1">
      <c r="B281" s="194"/>
      <c r="C281" s="195"/>
      <c r="D281" s="196" t="s">
        <v>391</v>
      </c>
      <c r="E281" s="197" t="s">
        <v>19</v>
      </c>
      <c r="F281" s="198" t="s">
        <v>3877</v>
      </c>
      <c r="G281" s="195"/>
      <c r="H281" s="197" t="s">
        <v>19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391</v>
      </c>
      <c r="AU281" s="204" t="s">
        <v>85</v>
      </c>
      <c r="AV281" s="13" t="s">
        <v>83</v>
      </c>
      <c r="AW281" s="13" t="s">
        <v>37</v>
      </c>
      <c r="AX281" s="13" t="s">
        <v>76</v>
      </c>
      <c r="AY281" s="204" t="s">
        <v>381</v>
      </c>
    </row>
    <row r="282" spans="1:65" s="14" customFormat="1">
      <c r="B282" s="205"/>
      <c r="C282" s="206"/>
      <c r="D282" s="196" t="s">
        <v>391</v>
      </c>
      <c r="E282" s="207" t="s">
        <v>19</v>
      </c>
      <c r="F282" s="208" t="s">
        <v>3902</v>
      </c>
      <c r="G282" s="206"/>
      <c r="H282" s="209">
        <v>56.61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391</v>
      </c>
      <c r="AU282" s="215" t="s">
        <v>85</v>
      </c>
      <c r="AV282" s="14" t="s">
        <v>85</v>
      </c>
      <c r="AW282" s="14" t="s">
        <v>37</v>
      </c>
      <c r="AX282" s="14" t="s">
        <v>76</v>
      </c>
      <c r="AY282" s="215" t="s">
        <v>381</v>
      </c>
    </row>
    <row r="283" spans="1:65" s="14" customFormat="1">
      <c r="B283" s="205"/>
      <c r="C283" s="206"/>
      <c r="D283" s="196" t="s">
        <v>391</v>
      </c>
      <c r="E283" s="207" t="s">
        <v>19</v>
      </c>
      <c r="F283" s="208" t="s">
        <v>3903</v>
      </c>
      <c r="G283" s="206"/>
      <c r="H283" s="209">
        <v>-4.8479999999999999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391</v>
      </c>
      <c r="AU283" s="215" t="s">
        <v>85</v>
      </c>
      <c r="AV283" s="14" t="s">
        <v>85</v>
      </c>
      <c r="AW283" s="14" t="s">
        <v>37</v>
      </c>
      <c r="AX283" s="14" t="s">
        <v>76</v>
      </c>
      <c r="AY283" s="215" t="s">
        <v>381</v>
      </c>
    </row>
    <row r="284" spans="1:65" s="13" customFormat="1">
      <c r="B284" s="194"/>
      <c r="C284" s="195"/>
      <c r="D284" s="196" t="s">
        <v>391</v>
      </c>
      <c r="E284" s="197" t="s">
        <v>19</v>
      </c>
      <c r="F284" s="198" t="s">
        <v>3880</v>
      </c>
      <c r="G284" s="195"/>
      <c r="H284" s="197" t="s">
        <v>19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391</v>
      </c>
      <c r="AU284" s="204" t="s">
        <v>85</v>
      </c>
      <c r="AV284" s="13" t="s">
        <v>83</v>
      </c>
      <c r="AW284" s="13" t="s">
        <v>37</v>
      </c>
      <c r="AX284" s="13" t="s">
        <v>76</v>
      </c>
      <c r="AY284" s="204" t="s">
        <v>381</v>
      </c>
    </row>
    <row r="285" spans="1:65" s="14" customFormat="1" ht="22.5">
      <c r="B285" s="205"/>
      <c r="C285" s="206"/>
      <c r="D285" s="196" t="s">
        <v>391</v>
      </c>
      <c r="E285" s="207" t="s">
        <v>19</v>
      </c>
      <c r="F285" s="208" t="s">
        <v>3904</v>
      </c>
      <c r="G285" s="206"/>
      <c r="H285" s="209">
        <v>109.634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85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1:65" s="14" customFormat="1">
      <c r="B286" s="205"/>
      <c r="C286" s="206"/>
      <c r="D286" s="196" t="s">
        <v>391</v>
      </c>
      <c r="E286" s="207" t="s">
        <v>19</v>
      </c>
      <c r="F286" s="208" t="s">
        <v>3905</v>
      </c>
      <c r="G286" s="206"/>
      <c r="H286" s="209">
        <v>-12.928000000000001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391</v>
      </c>
      <c r="AU286" s="215" t="s">
        <v>85</v>
      </c>
      <c r="AV286" s="14" t="s">
        <v>85</v>
      </c>
      <c r="AW286" s="14" t="s">
        <v>37</v>
      </c>
      <c r="AX286" s="14" t="s">
        <v>76</v>
      </c>
      <c r="AY286" s="215" t="s">
        <v>381</v>
      </c>
    </row>
    <row r="287" spans="1:65" s="15" customFormat="1">
      <c r="B287" s="216"/>
      <c r="C287" s="217"/>
      <c r="D287" s="196" t="s">
        <v>391</v>
      </c>
      <c r="E287" s="218" t="s">
        <v>19</v>
      </c>
      <c r="F287" s="219" t="s">
        <v>394</v>
      </c>
      <c r="G287" s="217"/>
      <c r="H287" s="220">
        <v>148.46799999999999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391</v>
      </c>
      <c r="AU287" s="226" t="s">
        <v>85</v>
      </c>
      <c r="AV287" s="15" t="s">
        <v>389</v>
      </c>
      <c r="AW287" s="15" t="s">
        <v>37</v>
      </c>
      <c r="AX287" s="15" t="s">
        <v>83</v>
      </c>
      <c r="AY287" s="226" t="s">
        <v>381</v>
      </c>
    </row>
    <row r="288" spans="1:65" s="2" customFormat="1" ht="16.5" customHeight="1">
      <c r="A288" s="36"/>
      <c r="B288" s="37"/>
      <c r="C288" s="227" t="s">
        <v>615</v>
      </c>
      <c r="D288" s="227" t="s">
        <v>465</v>
      </c>
      <c r="E288" s="228" t="s">
        <v>557</v>
      </c>
      <c r="F288" s="229" t="s">
        <v>558</v>
      </c>
      <c r="G288" s="230" t="s">
        <v>411</v>
      </c>
      <c r="H288" s="231">
        <v>155.89099999999999</v>
      </c>
      <c r="I288" s="232"/>
      <c r="J288" s="233">
        <f>ROUND(I288*H288,2)</f>
        <v>0</v>
      </c>
      <c r="K288" s="229" t="s">
        <v>432</v>
      </c>
      <c r="L288" s="234"/>
      <c r="M288" s="235" t="s">
        <v>19</v>
      </c>
      <c r="N288" s="236" t="s">
        <v>47</v>
      </c>
      <c r="O288" s="66"/>
      <c r="P288" s="190">
        <f>O288*H288</f>
        <v>0</v>
      </c>
      <c r="Q288" s="190">
        <v>8.9999999999999993E-3</v>
      </c>
      <c r="R288" s="190">
        <f>Q288*H288</f>
        <v>1.4030189999999998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468</v>
      </c>
      <c r="AT288" s="192" t="s">
        <v>465</v>
      </c>
      <c r="AU288" s="192" t="s">
        <v>85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454</v>
      </c>
      <c r="BM288" s="192" t="s">
        <v>3906</v>
      </c>
    </row>
    <row r="289" spans="1:65" s="14" customFormat="1">
      <c r="B289" s="205"/>
      <c r="C289" s="206"/>
      <c r="D289" s="196" t="s">
        <v>391</v>
      </c>
      <c r="E289" s="206"/>
      <c r="F289" s="208" t="s">
        <v>3907</v>
      </c>
      <c r="G289" s="206"/>
      <c r="H289" s="209">
        <v>155.89099999999999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391</v>
      </c>
      <c r="AU289" s="215" t="s">
        <v>85</v>
      </c>
      <c r="AV289" s="14" t="s">
        <v>85</v>
      </c>
      <c r="AW289" s="14" t="s">
        <v>4</v>
      </c>
      <c r="AX289" s="14" t="s">
        <v>83</v>
      </c>
      <c r="AY289" s="215" t="s">
        <v>381</v>
      </c>
    </row>
    <row r="290" spans="1:65" s="2" customFormat="1" ht="44.25" customHeight="1">
      <c r="A290" s="36"/>
      <c r="B290" s="37"/>
      <c r="C290" s="181" t="s">
        <v>619</v>
      </c>
      <c r="D290" s="181" t="s">
        <v>384</v>
      </c>
      <c r="E290" s="182" t="s">
        <v>562</v>
      </c>
      <c r="F290" s="183" t="s">
        <v>563</v>
      </c>
      <c r="G290" s="184" t="s">
        <v>411</v>
      </c>
      <c r="H290" s="185">
        <v>245.16</v>
      </c>
      <c r="I290" s="186"/>
      <c r="J290" s="187">
        <f>ROUND(I290*H290,2)</f>
        <v>0</v>
      </c>
      <c r="K290" s="183" t="s">
        <v>388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1E-4</v>
      </c>
      <c r="R290" s="190">
        <f>Q290*H290</f>
        <v>2.4516E-2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454</v>
      </c>
      <c r="AT290" s="192" t="s">
        <v>384</v>
      </c>
      <c r="AU290" s="192" t="s">
        <v>85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454</v>
      </c>
      <c r="BM290" s="192" t="s">
        <v>3908</v>
      </c>
    </row>
    <row r="291" spans="1:65" s="13" customFormat="1">
      <c r="B291" s="194"/>
      <c r="C291" s="195"/>
      <c r="D291" s="196" t="s">
        <v>391</v>
      </c>
      <c r="E291" s="197" t="s">
        <v>19</v>
      </c>
      <c r="F291" s="198" t="s">
        <v>565</v>
      </c>
      <c r="G291" s="195"/>
      <c r="H291" s="197" t="s">
        <v>19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391</v>
      </c>
      <c r="AU291" s="204" t="s">
        <v>85</v>
      </c>
      <c r="AV291" s="13" t="s">
        <v>83</v>
      </c>
      <c r="AW291" s="13" t="s">
        <v>37</v>
      </c>
      <c r="AX291" s="13" t="s">
        <v>76</v>
      </c>
      <c r="AY291" s="204" t="s">
        <v>381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328</v>
      </c>
      <c r="G292" s="206"/>
      <c r="H292" s="209">
        <v>219.96700000000001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85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4" customFormat="1">
      <c r="B293" s="205"/>
      <c r="C293" s="206"/>
      <c r="D293" s="196" t="s">
        <v>391</v>
      </c>
      <c r="E293" s="207" t="s">
        <v>19</v>
      </c>
      <c r="F293" s="208" t="s">
        <v>3823</v>
      </c>
      <c r="G293" s="206"/>
      <c r="H293" s="209">
        <v>25.193000000000001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391</v>
      </c>
      <c r="AU293" s="215" t="s">
        <v>85</v>
      </c>
      <c r="AV293" s="14" t="s">
        <v>85</v>
      </c>
      <c r="AW293" s="14" t="s">
        <v>37</v>
      </c>
      <c r="AX293" s="14" t="s">
        <v>76</v>
      </c>
      <c r="AY293" s="215" t="s">
        <v>381</v>
      </c>
    </row>
    <row r="294" spans="1:65" s="15" customFormat="1">
      <c r="B294" s="216"/>
      <c r="C294" s="217"/>
      <c r="D294" s="196" t="s">
        <v>391</v>
      </c>
      <c r="E294" s="218" t="s">
        <v>19</v>
      </c>
      <c r="F294" s="219" t="s">
        <v>394</v>
      </c>
      <c r="G294" s="217"/>
      <c r="H294" s="220">
        <v>245.16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391</v>
      </c>
      <c r="AU294" s="226" t="s">
        <v>85</v>
      </c>
      <c r="AV294" s="15" t="s">
        <v>389</v>
      </c>
      <c r="AW294" s="15" t="s">
        <v>37</v>
      </c>
      <c r="AX294" s="15" t="s">
        <v>83</v>
      </c>
      <c r="AY294" s="226" t="s">
        <v>381</v>
      </c>
    </row>
    <row r="295" spans="1:65" s="2" customFormat="1" ht="49.15" customHeight="1">
      <c r="A295" s="36"/>
      <c r="B295" s="37"/>
      <c r="C295" s="181" t="s">
        <v>622</v>
      </c>
      <c r="D295" s="181" t="s">
        <v>384</v>
      </c>
      <c r="E295" s="182" t="s">
        <v>566</v>
      </c>
      <c r="F295" s="183" t="s">
        <v>567</v>
      </c>
      <c r="G295" s="184" t="s">
        <v>411</v>
      </c>
      <c r="H295" s="185">
        <v>103.93</v>
      </c>
      <c r="I295" s="186"/>
      <c r="J295" s="187">
        <f>ROUND(I295*H295,2)</f>
        <v>0</v>
      </c>
      <c r="K295" s="183" t="s">
        <v>388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1.2200000000000001E-2</v>
      </c>
      <c r="R295" s="190">
        <f>Q295*H295</f>
        <v>1.2679460000000002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454</v>
      </c>
      <c r="AT295" s="192" t="s">
        <v>384</v>
      </c>
      <c r="AU295" s="192" t="s">
        <v>85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454</v>
      </c>
      <c r="BM295" s="192" t="s">
        <v>3909</v>
      </c>
    </row>
    <row r="296" spans="1:65" s="13" customFormat="1">
      <c r="B296" s="194"/>
      <c r="C296" s="195"/>
      <c r="D296" s="196" t="s">
        <v>391</v>
      </c>
      <c r="E296" s="197" t="s">
        <v>19</v>
      </c>
      <c r="F296" s="198" t="s">
        <v>569</v>
      </c>
      <c r="G296" s="195"/>
      <c r="H296" s="197" t="s">
        <v>19</v>
      </c>
      <c r="I296" s="199"/>
      <c r="J296" s="195"/>
      <c r="K296" s="195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391</v>
      </c>
      <c r="AU296" s="204" t="s">
        <v>85</v>
      </c>
      <c r="AV296" s="13" t="s">
        <v>83</v>
      </c>
      <c r="AW296" s="13" t="s">
        <v>37</v>
      </c>
      <c r="AX296" s="13" t="s">
        <v>76</v>
      </c>
      <c r="AY296" s="204" t="s">
        <v>381</v>
      </c>
    </row>
    <row r="297" spans="1:65" s="13" customFormat="1">
      <c r="B297" s="194"/>
      <c r="C297" s="195"/>
      <c r="D297" s="196" t="s">
        <v>391</v>
      </c>
      <c r="E297" s="197" t="s">
        <v>19</v>
      </c>
      <c r="F297" s="198" t="s">
        <v>3877</v>
      </c>
      <c r="G297" s="195"/>
      <c r="H297" s="197" t="s">
        <v>19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391</v>
      </c>
      <c r="AU297" s="204" t="s">
        <v>85</v>
      </c>
      <c r="AV297" s="13" t="s">
        <v>83</v>
      </c>
      <c r="AW297" s="13" t="s">
        <v>37</v>
      </c>
      <c r="AX297" s="13" t="s">
        <v>76</v>
      </c>
      <c r="AY297" s="204" t="s">
        <v>381</v>
      </c>
    </row>
    <row r="298" spans="1:65" s="14" customFormat="1">
      <c r="B298" s="205"/>
      <c r="C298" s="206"/>
      <c r="D298" s="196" t="s">
        <v>391</v>
      </c>
      <c r="E298" s="207" t="s">
        <v>19</v>
      </c>
      <c r="F298" s="208" t="s">
        <v>3910</v>
      </c>
      <c r="G298" s="206"/>
      <c r="H298" s="209">
        <v>51.84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85</v>
      </c>
      <c r="AV298" s="14" t="s">
        <v>85</v>
      </c>
      <c r="AW298" s="14" t="s">
        <v>37</v>
      </c>
      <c r="AX298" s="14" t="s">
        <v>76</v>
      </c>
      <c r="AY298" s="215" t="s">
        <v>381</v>
      </c>
    </row>
    <row r="299" spans="1:65" s="13" customFormat="1">
      <c r="B299" s="194"/>
      <c r="C299" s="195"/>
      <c r="D299" s="196" t="s">
        <v>391</v>
      </c>
      <c r="E299" s="197" t="s">
        <v>19</v>
      </c>
      <c r="F299" s="198" t="s">
        <v>3880</v>
      </c>
      <c r="G299" s="195"/>
      <c r="H299" s="197" t="s">
        <v>19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391</v>
      </c>
      <c r="AU299" s="204" t="s">
        <v>85</v>
      </c>
      <c r="AV299" s="13" t="s">
        <v>83</v>
      </c>
      <c r="AW299" s="13" t="s">
        <v>37</v>
      </c>
      <c r="AX299" s="13" t="s">
        <v>76</v>
      </c>
      <c r="AY299" s="204" t="s">
        <v>381</v>
      </c>
    </row>
    <row r="300" spans="1:65" s="14" customFormat="1">
      <c r="B300" s="205"/>
      <c r="C300" s="206"/>
      <c r="D300" s="196" t="s">
        <v>391</v>
      </c>
      <c r="E300" s="207" t="s">
        <v>19</v>
      </c>
      <c r="F300" s="208" t="s">
        <v>3911</v>
      </c>
      <c r="G300" s="206"/>
      <c r="H300" s="209">
        <v>52.09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391</v>
      </c>
      <c r="AU300" s="215" t="s">
        <v>85</v>
      </c>
      <c r="AV300" s="14" t="s">
        <v>85</v>
      </c>
      <c r="AW300" s="14" t="s">
        <v>37</v>
      </c>
      <c r="AX300" s="14" t="s">
        <v>76</v>
      </c>
      <c r="AY300" s="215" t="s">
        <v>381</v>
      </c>
    </row>
    <row r="301" spans="1:65" s="15" customFormat="1">
      <c r="B301" s="216"/>
      <c r="C301" s="217"/>
      <c r="D301" s="196" t="s">
        <v>391</v>
      </c>
      <c r="E301" s="218" t="s">
        <v>322</v>
      </c>
      <c r="F301" s="219" t="s">
        <v>394</v>
      </c>
      <c r="G301" s="217"/>
      <c r="H301" s="220">
        <v>103.93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391</v>
      </c>
      <c r="AU301" s="226" t="s">
        <v>85</v>
      </c>
      <c r="AV301" s="15" t="s">
        <v>389</v>
      </c>
      <c r="AW301" s="15" t="s">
        <v>37</v>
      </c>
      <c r="AX301" s="15" t="s">
        <v>83</v>
      </c>
      <c r="AY301" s="226" t="s">
        <v>381</v>
      </c>
    </row>
    <row r="302" spans="1:65" s="2" customFormat="1" ht="49.15" customHeight="1">
      <c r="A302" s="36"/>
      <c r="B302" s="37"/>
      <c r="C302" s="181" t="s">
        <v>625</v>
      </c>
      <c r="D302" s="181" t="s">
        <v>384</v>
      </c>
      <c r="E302" s="182" t="s">
        <v>572</v>
      </c>
      <c r="F302" s="183" t="s">
        <v>573</v>
      </c>
      <c r="G302" s="184" t="s">
        <v>411</v>
      </c>
      <c r="H302" s="185">
        <v>12</v>
      </c>
      <c r="I302" s="186"/>
      <c r="J302" s="187">
        <f>ROUND(I302*H302,2)</f>
        <v>0</v>
      </c>
      <c r="K302" s="183" t="s">
        <v>388</v>
      </c>
      <c r="L302" s="41"/>
      <c r="M302" s="188" t="s">
        <v>19</v>
      </c>
      <c r="N302" s="189" t="s">
        <v>47</v>
      </c>
      <c r="O302" s="66"/>
      <c r="P302" s="190">
        <f>O302*H302</f>
        <v>0</v>
      </c>
      <c r="Q302" s="190">
        <v>1.259E-2</v>
      </c>
      <c r="R302" s="190">
        <f>Q302*H302</f>
        <v>0.15107999999999999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454</v>
      </c>
      <c r="AT302" s="192" t="s">
        <v>384</v>
      </c>
      <c r="AU302" s="192" t="s">
        <v>85</v>
      </c>
      <c r="AY302" s="19" t="s">
        <v>381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83</v>
      </c>
      <c r="BK302" s="193">
        <f>ROUND(I302*H302,2)</f>
        <v>0</v>
      </c>
      <c r="BL302" s="19" t="s">
        <v>454</v>
      </c>
      <c r="BM302" s="192" t="s">
        <v>3912</v>
      </c>
    </row>
    <row r="303" spans="1:65" s="13" customFormat="1">
      <c r="B303" s="194"/>
      <c r="C303" s="195"/>
      <c r="D303" s="196" t="s">
        <v>391</v>
      </c>
      <c r="E303" s="197" t="s">
        <v>19</v>
      </c>
      <c r="F303" s="198" t="s">
        <v>575</v>
      </c>
      <c r="G303" s="195"/>
      <c r="H303" s="197" t="s">
        <v>19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391</v>
      </c>
      <c r="AU303" s="204" t="s">
        <v>85</v>
      </c>
      <c r="AV303" s="13" t="s">
        <v>83</v>
      </c>
      <c r="AW303" s="13" t="s">
        <v>37</v>
      </c>
      <c r="AX303" s="13" t="s">
        <v>76</v>
      </c>
      <c r="AY303" s="204" t="s">
        <v>381</v>
      </c>
    </row>
    <row r="304" spans="1:65" s="13" customFormat="1">
      <c r="B304" s="194"/>
      <c r="C304" s="195"/>
      <c r="D304" s="196" t="s">
        <v>391</v>
      </c>
      <c r="E304" s="197" t="s">
        <v>19</v>
      </c>
      <c r="F304" s="198" t="s">
        <v>3877</v>
      </c>
      <c r="G304" s="195"/>
      <c r="H304" s="197" t="s">
        <v>19</v>
      </c>
      <c r="I304" s="199"/>
      <c r="J304" s="195"/>
      <c r="K304" s="195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391</v>
      </c>
      <c r="AU304" s="204" t="s">
        <v>85</v>
      </c>
      <c r="AV304" s="13" t="s">
        <v>83</v>
      </c>
      <c r="AW304" s="13" t="s">
        <v>37</v>
      </c>
      <c r="AX304" s="13" t="s">
        <v>76</v>
      </c>
      <c r="AY304" s="204" t="s">
        <v>381</v>
      </c>
    </row>
    <row r="305" spans="1:65" s="14" customFormat="1">
      <c r="B305" s="205"/>
      <c r="C305" s="206"/>
      <c r="D305" s="196" t="s">
        <v>391</v>
      </c>
      <c r="E305" s="207" t="s">
        <v>19</v>
      </c>
      <c r="F305" s="208" t="s">
        <v>3913</v>
      </c>
      <c r="G305" s="206"/>
      <c r="H305" s="209">
        <v>2.68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391</v>
      </c>
      <c r="AU305" s="215" t="s">
        <v>85</v>
      </c>
      <c r="AV305" s="14" t="s">
        <v>85</v>
      </c>
      <c r="AW305" s="14" t="s">
        <v>37</v>
      </c>
      <c r="AX305" s="14" t="s">
        <v>76</v>
      </c>
      <c r="AY305" s="215" t="s">
        <v>381</v>
      </c>
    </row>
    <row r="306" spans="1:65" s="13" customFormat="1">
      <c r="B306" s="194"/>
      <c r="C306" s="195"/>
      <c r="D306" s="196" t="s">
        <v>391</v>
      </c>
      <c r="E306" s="197" t="s">
        <v>19</v>
      </c>
      <c r="F306" s="198" t="s">
        <v>3880</v>
      </c>
      <c r="G306" s="195"/>
      <c r="H306" s="197" t="s">
        <v>19</v>
      </c>
      <c r="I306" s="199"/>
      <c r="J306" s="195"/>
      <c r="K306" s="195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391</v>
      </c>
      <c r="AU306" s="204" t="s">
        <v>85</v>
      </c>
      <c r="AV306" s="13" t="s">
        <v>83</v>
      </c>
      <c r="AW306" s="13" t="s">
        <v>37</v>
      </c>
      <c r="AX306" s="13" t="s">
        <v>76</v>
      </c>
      <c r="AY306" s="204" t="s">
        <v>381</v>
      </c>
    </row>
    <row r="307" spans="1:65" s="14" customFormat="1">
      <c r="B307" s="205"/>
      <c r="C307" s="206"/>
      <c r="D307" s="196" t="s">
        <v>391</v>
      </c>
      <c r="E307" s="207" t="s">
        <v>19</v>
      </c>
      <c r="F307" s="208" t="s">
        <v>3914</v>
      </c>
      <c r="G307" s="206"/>
      <c r="H307" s="209">
        <v>9.32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391</v>
      </c>
      <c r="AU307" s="215" t="s">
        <v>85</v>
      </c>
      <c r="AV307" s="14" t="s">
        <v>85</v>
      </c>
      <c r="AW307" s="14" t="s">
        <v>37</v>
      </c>
      <c r="AX307" s="14" t="s">
        <v>76</v>
      </c>
      <c r="AY307" s="215" t="s">
        <v>381</v>
      </c>
    </row>
    <row r="308" spans="1:65" s="15" customFormat="1">
      <c r="B308" s="216"/>
      <c r="C308" s="217"/>
      <c r="D308" s="196" t="s">
        <v>391</v>
      </c>
      <c r="E308" s="218" t="s">
        <v>325</v>
      </c>
      <c r="F308" s="219" t="s">
        <v>394</v>
      </c>
      <c r="G308" s="217"/>
      <c r="H308" s="220">
        <v>12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391</v>
      </c>
      <c r="AU308" s="226" t="s">
        <v>85</v>
      </c>
      <c r="AV308" s="15" t="s">
        <v>389</v>
      </c>
      <c r="AW308" s="15" t="s">
        <v>37</v>
      </c>
      <c r="AX308" s="15" t="s">
        <v>83</v>
      </c>
      <c r="AY308" s="226" t="s">
        <v>381</v>
      </c>
    </row>
    <row r="309" spans="1:65" s="2" customFormat="1" ht="37.9" customHeight="1">
      <c r="A309" s="36"/>
      <c r="B309" s="37"/>
      <c r="C309" s="181" t="s">
        <v>628</v>
      </c>
      <c r="D309" s="181" t="s">
        <v>384</v>
      </c>
      <c r="E309" s="182" t="s">
        <v>578</v>
      </c>
      <c r="F309" s="183" t="s">
        <v>579</v>
      </c>
      <c r="G309" s="184" t="s">
        <v>411</v>
      </c>
      <c r="H309" s="185">
        <v>115.93</v>
      </c>
      <c r="I309" s="186"/>
      <c r="J309" s="187">
        <f>ROUND(I309*H309,2)</f>
        <v>0</v>
      </c>
      <c r="K309" s="183" t="s">
        <v>388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1E-4</v>
      </c>
      <c r="R309" s="190">
        <f>Q309*H309</f>
        <v>1.1593000000000001E-2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85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454</v>
      </c>
      <c r="BM309" s="192" t="s">
        <v>3915</v>
      </c>
    </row>
    <row r="310" spans="1:65" s="13" customFormat="1">
      <c r="B310" s="194"/>
      <c r="C310" s="195"/>
      <c r="D310" s="196" t="s">
        <v>391</v>
      </c>
      <c r="E310" s="197" t="s">
        <v>19</v>
      </c>
      <c r="F310" s="198" t="s">
        <v>581</v>
      </c>
      <c r="G310" s="195"/>
      <c r="H310" s="197" t="s">
        <v>19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391</v>
      </c>
      <c r="AU310" s="204" t="s">
        <v>85</v>
      </c>
      <c r="AV310" s="13" t="s">
        <v>83</v>
      </c>
      <c r="AW310" s="13" t="s">
        <v>37</v>
      </c>
      <c r="AX310" s="13" t="s">
        <v>76</v>
      </c>
      <c r="AY310" s="204" t="s">
        <v>381</v>
      </c>
    </row>
    <row r="311" spans="1:65" s="14" customFormat="1">
      <c r="B311" s="205"/>
      <c r="C311" s="206"/>
      <c r="D311" s="196" t="s">
        <v>391</v>
      </c>
      <c r="E311" s="207" t="s">
        <v>19</v>
      </c>
      <c r="F311" s="208" t="s">
        <v>322</v>
      </c>
      <c r="G311" s="206"/>
      <c r="H311" s="209">
        <v>103.93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391</v>
      </c>
      <c r="AU311" s="215" t="s">
        <v>85</v>
      </c>
      <c r="AV311" s="14" t="s">
        <v>85</v>
      </c>
      <c r="AW311" s="14" t="s">
        <v>37</v>
      </c>
      <c r="AX311" s="14" t="s">
        <v>76</v>
      </c>
      <c r="AY311" s="215" t="s">
        <v>381</v>
      </c>
    </row>
    <row r="312" spans="1:65" s="14" customFormat="1">
      <c r="B312" s="205"/>
      <c r="C312" s="206"/>
      <c r="D312" s="196" t="s">
        <v>391</v>
      </c>
      <c r="E312" s="207" t="s">
        <v>19</v>
      </c>
      <c r="F312" s="208" t="s">
        <v>325</v>
      </c>
      <c r="G312" s="206"/>
      <c r="H312" s="209">
        <v>12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391</v>
      </c>
      <c r="AU312" s="215" t="s">
        <v>85</v>
      </c>
      <c r="AV312" s="14" t="s">
        <v>85</v>
      </c>
      <c r="AW312" s="14" t="s">
        <v>37</v>
      </c>
      <c r="AX312" s="14" t="s">
        <v>76</v>
      </c>
      <c r="AY312" s="215" t="s">
        <v>381</v>
      </c>
    </row>
    <row r="313" spans="1:65" s="15" customFormat="1">
      <c r="B313" s="216"/>
      <c r="C313" s="217"/>
      <c r="D313" s="196" t="s">
        <v>391</v>
      </c>
      <c r="E313" s="218" t="s">
        <v>19</v>
      </c>
      <c r="F313" s="219" t="s">
        <v>394</v>
      </c>
      <c r="G313" s="217"/>
      <c r="H313" s="220">
        <v>115.93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391</v>
      </c>
      <c r="AU313" s="226" t="s">
        <v>85</v>
      </c>
      <c r="AV313" s="15" t="s">
        <v>389</v>
      </c>
      <c r="AW313" s="15" t="s">
        <v>37</v>
      </c>
      <c r="AX313" s="15" t="s">
        <v>83</v>
      </c>
      <c r="AY313" s="226" t="s">
        <v>381</v>
      </c>
    </row>
    <row r="314" spans="1:65" s="2" customFormat="1" ht="24.2" customHeight="1">
      <c r="A314" s="36"/>
      <c r="B314" s="37"/>
      <c r="C314" s="181" t="s">
        <v>631</v>
      </c>
      <c r="D314" s="181" t="s">
        <v>384</v>
      </c>
      <c r="E314" s="182" t="s">
        <v>583</v>
      </c>
      <c r="F314" s="183" t="s">
        <v>584</v>
      </c>
      <c r="G314" s="184" t="s">
        <v>411</v>
      </c>
      <c r="H314" s="185">
        <v>115.93</v>
      </c>
      <c r="I314" s="186"/>
      <c r="J314" s="187">
        <f>ROUND(I314*H314,2)</f>
        <v>0</v>
      </c>
      <c r="K314" s="183" t="s">
        <v>388</v>
      </c>
      <c r="L314" s="41"/>
      <c r="M314" s="188" t="s">
        <v>19</v>
      </c>
      <c r="N314" s="189" t="s">
        <v>47</v>
      </c>
      <c r="O314" s="66"/>
      <c r="P314" s="190">
        <f>O314*H314</f>
        <v>0</v>
      </c>
      <c r="Q314" s="190">
        <v>1.4999999999999999E-4</v>
      </c>
      <c r="R314" s="190">
        <f>Q314*H314</f>
        <v>1.7389499999999999E-2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454</v>
      </c>
      <c r="AT314" s="192" t="s">
        <v>384</v>
      </c>
      <c r="AU314" s="192" t="s">
        <v>85</v>
      </c>
      <c r="AY314" s="19" t="s">
        <v>381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83</v>
      </c>
      <c r="BK314" s="193">
        <f>ROUND(I314*H314,2)</f>
        <v>0</v>
      </c>
      <c r="BL314" s="19" t="s">
        <v>454</v>
      </c>
      <c r="BM314" s="192" t="s">
        <v>3916</v>
      </c>
    </row>
    <row r="315" spans="1:65" s="13" customFormat="1">
      <c r="B315" s="194"/>
      <c r="C315" s="195"/>
      <c r="D315" s="196" t="s">
        <v>391</v>
      </c>
      <c r="E315" s="197" t="s">
        <v>19</v>
      </c>
      <c r="F315" s="198" t="s">
        <v>586</v>
      </c>
      <c r="G315" s="195"/>
      <c r="H315" s="197" t="s">
        <v>19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391</v>
      </c>
      <c r="AU315" s="204" t="s">
        <v>85</v>
      </c>
      <c r="AV315" s="13" t="s">
        <v>83</v>
      </c>
      <c r="AW315" s="13" t="s">
        <v>37</v>
      </c>
      <c r="AX315" s="13" t="s">
        <v>76</v>
      </c>
      <c r="AY315" s="204" t="s">
        <v>381</v>
      </c>
    </row>
    <row r="316" spans="1:65" s="14" customFormat="1">
      <c r="B316" s="205"/>
      <c r="C316" s="206"/>
      <c r="D316" s="196" t="s">
        <v>391</v>
      </c>
      <c r="E316" s="207" t="s">
        <v>19</v>
      </c>
      <c r="F316" s="208" t="s">
        <v>322</v>
      </c>
      <c r="G316" s="206"/>
      <c r="H316" s="209">
        <v>103.93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391</v>
      </c>
      <c r="AU316" s="215" t="s">
        <v>85</v>
      </c>
      <c r="AV316" s="14" t="s">
        <v>85</v>
      </c>
      <c r="AW316" s="14" t="s">
        <v>37</v>
      </c>
      <c r="AX316" s="14" t="s">
        <v>76</v>
      </c>
      <c r="AY316" s="215" t="s">
        <v>381</v>
      </c>
    </row>
    <row r="317" spans="1:65" s="14" customFormat="1">
      <c r="B317" s="205"/>
      <c r="C317" s="206"/>
      <c r="D317" s="196" t="s">
        <v>391</v>
      </c>
      <c r="E317" s="207" t="s">
        <v>19</v>
      </c>
      <c r="F317" s="208" t="s">
        <v>325</v>
      </c>
      <c r="G317" s="206"/>
      <c r="H317" s="209">
        <v>12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391</v>
      </c>
      <c r="AU317" s="215" t="s">
        <v>85</v>
      </c>
      <c r="AV317" s="14" t="s">
        <v>85</v>
      </c>
      <c r="AW317" s="14" t="s">
        <v>37</v>
      </c>
      <c r="AX317" s="14" t="s">
        <v>76</v>
      </c>
      <c r="AY317" s="215" t="s">
        <v>381</v>
      </c>
    </row>
    <row r="318" spans="1:65" s="15" customFormat="1">
      <c r="B318" s="216"/>
      <c r="C318" s="217"/>
      <c r="D318" s="196" t="s">
        <v>391</v>
      </c>
      <c r="E318" s="218" t="s">
        <v>19</v>
      </c>
      <c r="F318" s="219" t="s">
        <v>394</v>
      </c>
      <c r="G318" s="217"/>
      <c r="H318" s="220">
        <v>115.93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391</v>
      </c>
      <c r="AU318" s="226" t="s">
        <v>85</v>
      </c>
      <c r="AV318" s="15" t="s">
        <v>389</v>
      </c>
      <c r="AW318" s="15" t="s">
        <v>37</v>
      </c>
      <c r="AX318" s="15" t="s">
        <v>83</v>
      </c>
      <c r="AY318" s="226" t="s">
        <v>381</v>
      </c>
    </row>
    <row r="319" spans="1:65" s="2" customFormat="1" ht="49.15" customHeight="1">
      <c r="A319" s="36"/>
      <c r="B319" s="37"/>
      <c r="C319" s="181" t="s">
        <v>634</v>
      </c>
      <c r="D319" s="181" t="s">
        <v>384</v>
      </c>
      <c r="E319" s="182" t="s">
        <v>3917</v>
      </c>
      <c r="F319" s="183" t="s">
        <v>3918</v>
      </c>
      <c r="G319" s="184" t="s">
        <v>422</v>
      </c>
      <c r="H319" s="185">
        <v>23.6</v>
      </c>
      <c r="I319" s="186"/>
      <c r="J319" s="187">
        <f>ROUND(I319*H319,2)</f>
        <v>0</v>
      </c>
      <c r="K319" s="183" t="s">
        <v>388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1.0019999999999999E-2</v>
      </c>
      <c r="R319" s="190">
        <f>Q319*H319</f>
        <v>0.23647199999999999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85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3919</v>
      </c>
    </row>
    <row r="320" spans="1:65" s="13" customFormat="1">
      <c r="B320" s="194"/>
      <c r="C320" s="195"/>
      <c r="D320" s="196" t="s">
        <v>391</v>
      </c>
      <c r="E320" s="197" t="s">
        <v>19</v>
      </c>
      <c r="F320" s="198" t="s">
        <v>591</v>
      </c>
      <c r="G320" s="195"/>
      <c r="H320" s="197" t="s">
        <v>19</v>
      </c>
      <c r="I320" s="199"/>
      <c r="J320" s="195"/>
      <c r="K320" s="195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391</v>
      </c>
      <c r="AU320" s="204" t="s">
        <v>85</v>
      </c>
      <c r="AV320" s="13" t="s">
        <v>83</v>
      </c>
      <c r="AW320" s="13" t="s">
        <v>37</v>
      </c>
      <c r="AX320" s="13" t="s">
        <v>76</v>
      </c>
      <c r="AY320" s="204" t="s">
        <v>381</v>
      </c>
    </row>
    <row r="321" spans="1:65" s="14" customFormat="1">
      <c r="B321" s="205"/>
      <c r="C321" s="206"/>
      <c r="D321" s="196" t="s">
        <v>391</v>
      </c>
      <c r="E321" s="207" t="s">
        <v>19</v>
      </c>
      <c r="F321" s="208" t="s">
        <v>3920</v>
      </c>
      <c r="G321" s="206"/>
      <c r="H321" s="209">
        <v>12.24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391</v>
      </c>
      <c r="AU321" s="215" t="s">
        <v>85</v>
      </c>
      <c r="AV321" s="14" t="s">
        <v>85</v>
      </c>
      <c r="AW321" s="14" t="s">
        <v>37</v>
      </c>
      <c r="AX321" s="14" t="s">
        <v>76</v>
      </c>
      <c r="AY321" s="215" t="s">
        <v>381</v>
      </c>
    </row>
    <row r="322" spans="1:65" s="14" customFormat="1">
      <c r="B322" s="205"/>
      <c r="C322" s="206"/>
      <c r="D322" s="196" t="s">
        <v>391</v>
      </c>
      <c r="E322" s="207" t="s">
        <v>19</v>
      </c>
      <c r="F322" s="208" t="s">
        <v>3921</v>
      </c>
      <c r="G322" s="206"/>
      <c r="H322" s="209">
        <v>11.36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391</v>
      </c>
      <c r="AU322" s="215" t="s">
        <v>85</v>
      </c>
      <c r="AV322" s="14" t="s">
        <v>85</v>
      </c>
      <c r="AW322" s="14" t="s">
        <v>37</v>
      </c>
      <c r="AX322" s="14" t="s">
        <v>76</v>
      </c>
      <c r="AY322" s="215" t="s">
        <v>381</v>
      </c>
    </row>
    <row r="323" spans="1:65" s="15" customFormat="1">
      <c r="B323" s="216"/>
      <c r="C323" s="217"/>
      <c r="D323" s="196" t="s">
        <v>391</v>
      </c>
      <c r="E323" s="218" t="s">
        <v>19</v>
      </c>
      <c r="F323" s="219" t="s">
        <v>394</v>
      </c>
      <c r="G323" s="217"/>
      <c r="H323" s="220">
        <v>23.6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391</v>
      </c>
      <c r="AU323" s="226" t="s">
        <v>85</v>
      </c>
      <c r="AV323" s="15" t="s">
        <v>389</v>
      </c>
      <c r="AW323" s="15" t="s">
        <v>37</v>
      </c>
      <c r="AX323" s="15" t="s">
        <v>83</v>
      </c>
      <c r="AY323" s="226" t="s">
        <v>381</v>
      </c>
    </row>
    <row r="324" spans="1:65" s="2" customFormat="1" ht="49.15" customHeight="1">
      <c r="A324" s="36"/>
      <c r="B324" s="37"/>
      <c r="C324" s="181" t="s">
        <v>637</v>
      </c>
      <c r="D324" s="181" t="s">
        <v>384</v>
      </c>
      <c r="E324" s="182" t="s">
        <v>3922</v>
      </c>
      <c r="F324" s="183" t="s">
        <v>3923</v>
      </c>
      <c r="G324" s="184" t="s">
        <v>422</v>
      </c>
      <c r="H324" s="185">
        <v>58.8</v>
      </c>
      <c r="I324" s="186"/>
      <c r="J324" s="187">
        <f>ROUND(I324*H324,2)</f>
        <v>0</v>
      </c>
      <c r="K324" s="183" t="s">
        <v>388</v>
      </c>
      <c r="L324" s="41"/>
      <c r="M324" s="188" t="s">
        <v>19</v>
      </c>
      <c r="N324" s="189" t="s">
        <v>47</v>
      </c>
      <c r="O324" s="66"/>
      <c r="P324" s="190">
        <f>O324*H324</f>
        <v>0</v>
      </c>
      <c r="Q324" s="190">
        <v>1.486E-2</v>
      </c>
      <c r="R324" s="190">
        <f>Q324*H324</f>
        <v>0.87376799999999999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454</v>
      </c>
      <c r="AT324" s="192" t="s">
        <v>384</v>
      </c>
      <c r="AU324" s="192" t="s">
        <v>85</v>
      </c>
      <c r="AY324" s="19" t="s">
        <v>381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83</v>
      </c>
      <c r="BK324" s="193">
        <f>ROUND(I324*H324,2)</f>
        <v>0</v>
      </c>
      <c r="BL324" s="19" t="s">
        <v>454</v>
      </c>
      <c r="BM324" s="192" t="s">
        <v>3924</v>
      </c>
    </row>
    <row r="325" spans="1:65" s="13" customFormat="1">
      <c r="B325" s="194"/>
      <c r="C325" s="195"/>
      <c r="D325" s="196" t="s">
        <v>391</v>
      </c>
      <c r="E325" s="197" t="s">
        <v>19</v>
      </c>
      <c r="F325" s="198" t="s">
        <v>591</v>
      </c>
      <c r="G325" s="195"/>
      <c r="H325" s="197" t="s">
        <v>19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391</v>
      </c>
      <c r="AU325" s="204" t="s">
        <v>85</v>
      </c>
      <c r="AV325" s="13" t="s">
        <v>83</v>
      </c>
      <c r="AW325" s="13" t="s">
        <v>37</v>
      </c>
      <c r="AX325" s="13" t="s">
        <v>76</v>
      </c>
      <c r="AY325" s="204" t="s">
        <v>381</v>
      </c>
    </row>
    <row r="326" spans="1:65" s="14" customFormat="1">
      <c r="B326" s="205"/>
      <c r="C326" s="206"/>
      <c r="D326" s="196" t="s">
        <v>391</v>
      </c>
      <c r="E326" s="207" t="s">
        <v>19</v>
      </c>
      <c r="F326" s="208" t="s">
        <v>3925</v>
      </c>
      <c r="G326" s="206"/>
      <c r="H326" s="209">
        <v>21.42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391</v>
      </c>
      <c r="AU326" s="215" t="s">
        <v>85</v>
      </c>
      <c r="AV326" s="14" t="s">
        <v>85</v>
      </c>
      <c r="AW326" s="14" t="s">
        <v>37</v>
      </c>
      <c r="AX326" s="14" t="s">
        <v>76</v>
      </c>
      <c r="AY326" s="215" t="s">
        <v>381</v>
      </c>
    </row>
    <row r="327" spans="1:65" s="14" customFormat="1">
      <c r="B327" s="205"/>
      <c r="C327" s="206"/>
      <c r="D327" s="196" t="s">
        <v>391</v>
      </c>
      <c r="E327" s="207" t="s">
        <v>19</v>
      </c>
      <c r="F327" s="208" t="s">
        <v>3926</v>
      </c>
      <c r="G327" s="206"/>
      <c r="H327" s="209">
        <v>17.5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391</v>
      </c>
      <c r="AU327" s="215" t="s">
        <v>85</v>
      </c>
      <c r="AV327" s="14" t="s">
        <v>85</v>
      </c>
      <c r="AW327" s="14" t="s">
        <v>37</v>
      </c>
      <c r="AX327" s="14" t="s">
        <v>76</v>
      </c>
      <c r="AY327" s="215" t="s">
        <v>381</v>
      </c>
    </row>
    <row r="328" spans="1:65" s="14" customFormat="1">
      <c r="B328" s="205"/>
      <c r="C328" s="206"/>
      <c r="D328" s="196" t="s">
        <v>391</v>
      </c>
      <c r="E328" s="207" t="s">
        <v>19</v>
      </c>
      <c r="F328" s="208" t="s">
        <v>3927</v>
      </c>
      <c r="G328" s="206"/>
      <c r="H328" s="209">
        <v>19.88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37</v>
      </c>
      <c r="AX328" s="14" t="s">
        <v>76</v>
      </c>
      <c r="AY328" s="215" t="s">
        <v>381</v>
      </c>
    </row>
    <row r="329" spans="1:65" s="15" customFormat="1">
      <c r="B329" s="216"/>
      <c r="C329" s="217"/>
      <c r="D329" s="196" t="s">
        <v>391</v>
      </c>
      <c r="E329" s="218" t="s">
        <v>19</v>
      </c>
      <c r="F329" s="219" t="s">
        <v>394</v>
      </c>
      <c r="G329" s="217"/>
      <c r="H329" s="220">
        <v>58.8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391</v>
      </c>
      <c r="AU329" s="226" t="s">
        <v>85</v>
      </c>
      <c r="AV329" s="15" t="s">
        <v>389</v>
      </c>
      <c r="AW329" s="15" t="s">
        <v>37</v>
      </c>
      <c r="AX329" s="15" t="s">
        <v>83</v>
      </c>
      <c r="AY329" s="226" t="s">
        <v>381</v>
      </c>
    </row>
    <row r="330" spans="1:65" s="2" customFormat="1" ht="44.25" customHeight="1">
      <c r="A330" s="36"/>
      <c r="B330" s="37"/>
      <c r="C330" s="181" t="s">
        <v>640</v>
      </c>
      <c r="D330" s="181" t="s">
        <v>384</v>
      </c>
      <c r="E330" s="182" t="s">
        <v>3928</v>
      </c>
      <c r="F330" s="183" t="s">
        <v>3929</v>
      </c>
      <c r="G330" s="184" t="s">
        <v>422</v>
      </c>
      <c r="H330" s="185">
        <v>3.06</v>
      </c>
      <c r="I330" s="186"/>
      <c r="J330" s="187">
        <f>ROUND(I330*H330,2)</f>
        <v>0</v>
      </c>
      <c r="K330" s="183" t="s">
        <v>388</v>
      </c>
      <c r="L330" s="41"/>
      <c r="M330" s="188" t="s">
        <v>19</v>
      </c>
      <c r="N330" s="189" t="s">
        <v>47</v>
      </c>
      <c r="O330" s="66"/>
      <c r="P330" s="190">
        <f>O330*H330</f>
        <v>0</v>
      </c>
      <c r="Q330" s="190">
        <v>1.055E-2</v>
      </c>
      <c r="R330" s="190">
        <f>Q330*H330</f>
        <v>3.2282999999999999E-2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85</v>
      </c>
      <c r="AY330" s="19" t="s">
        <v>381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83</v>
      </c>
      <c r="BK330" s="193">
        <f>ROUND(I330*H330,2)</f>
        <v>0</v>
      </c>
      <c r="BL330" s="19" t="s">
        <v>454</v>
      </c>
      <c r="BM330" s="192" t="s">
        <v>3930</v>
      </c>
    </row>
    <row r="331" spans="1:65" s="13" customFormat="1">
      <c r="B331" s="194"/>
      <c r="C331" s="195"/>
      <c r="D331" s="196" t="s">
        <v>391</v>
      </c>
      <c r="E331" s="197" t="s">
        <v>19</v>
      </c>
      <c r="F331" s="198" t="s">
        <v>591</v>
      </c>
      <c r="G331" s="195"/>
      <c r="H331" s="197" t="s">
        <v>19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391</v>
      </c>
      <c r="AU331" s="204" t="s">
        <v>85</v>
      </c>
      <c r="AV331" s="13" t="s">
        <v>83</v>
      </c>
      <c r="AW331" s="13" t="s">
        <v>37</v>
      </c>
      <c r="AX331" s="13" t="s">
        <v>76</v>
      </c>
      <c r="AY331" s="204" t="s">
        <v>381</v>
      </c>
    </row>
    <row r="332" spans="1:65" s="14" customFormat="1">
      <c r="B332" s="205"/>
      <c r="C332" s="206"/>
      <c r="D332" s="196" t="s">
        <v>391</v>
      </c>
      <c r="E332" s="207" t="s">
        <v>19</v>
      </c>
      <c r="F332" s="208" t="s">
        <v>3931</v>
      </c>
      <c r="G332" s="206"/>
      <c r="H332" s="209">
        <v>3.06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391</v>
      </c>
      <c r="AU332" s="215" t="s">
        <v>85</v>
      </c>
      <c r="AV332" s="14" t="s">
        <v>85</v>
      </c>
      <c r="AW332" s="14" t="s">
        <v>37</v>
      </c>
      <c r="AX332" s="14" t="s">
        <v>76</v>
      </c>
      <c r="AY332" s="215" t="s">
        <v>381</v>
      </c>
    </row>
    <row r="333" spans="1:65" s="15" customFormat="1">
      <c r="B333" s="216"/>
      <c r="C333" s="217"/>
      <c r="D333" s="196" t="s">
        <v>391</v>
      </c>
      <c r="E333" s="218" t="s">
        <v>19</v>
      </c>
      <c r="F333" s="219" t="s">
        <v>394</v>
      </c>
      <c r="G333" s="217"/>
      <c r="H333" s="220">
        <v>3.06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391</v>
      </c>
      <c r="AU333" s="226" t="s">
        <v>85</v>
      </c>
      <c r="AV333" s="15" t="s">
        <v>389</v>
      </c>
      <c r="AW333" s="15" t="s">
        <v>37</v>
      </c>
      <c r="AX333" s="15" t="s">
        <v>83</v>
      </c>
      <c r="AY333" s="226" t="s">
        <v>381</v>
      </c>
    </row>
    <row r="334" spans="1:65" s="2" customFormat="1" ht="66.75" customHeight="1">
      <c r="A334" s="36"/>
      <c r="B334" s="37"/>
      <c r="C334" s="181" t="s">
        <v>644</v>
      </c>
      <c r="D334" s="181" t="s">
        <v>384</v>
      </c>
      <c r="E334" s="182" t="s">
        <v>599</v>
      </c>
      <c r="F334" s="183" t="s">
        <v>600</v>
      </c>
      <c r="G334" s="184" t="s">
        <v>404</v>
      </c>
      <c r="H334" s="185">
        <v>10.95</v>
      </c>
      <c r="I334" s="186"/>
      <c r="J334" s="187">
        <f>ROUND(I334*H334,2)</f>
        <v>0</v>
      </c>
      <c r="K334" s="183" t="s">
        <v>388</v>
      </c>
      <c r="L334" s="41"/>
      <c r="M334" s="188" t="s">
        <v>19</v>
      </c>
      <c r="N334" s="189" t="s">
        <v>47</v>
      </c>
      <c r="O334" s="66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85</v>
      </c>
      <c r="AY334" s="19" t="s">
        <v>381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83</v>
      </c>
      <c r="BK334" s="193">
        <f>ROUND(I334*H334,2)</f>
        <v>0</v>
      </c>
      <c r="BL334" s="19" t="s">
        <v>454</v>
      </c>
      <c r="BM334" s="192" t="s">
        <v>3932</v>
      </c>
    </row>
    <row r="335" spans="1:65" s="12" customFormat="1" ht="22.9" customHeight="1">
      <c r="B335" s="165"/>
      <c r="C335" s="166"/>
      <c r="D335" s="167" t="s">
        <v>75</v>
      </c>
      <c r="E335" s="179" t="s">
        <v>602</v>
      </c>
      <c r="F335" s="179" t="s">
        <v>603</v>
      </c>
      <c r="G335" s="166"/>
      <c r="H335" s="166"/>
      <c r="I335" s="169"/>
      <c r="J335" s="180">
        <f>BK335</f>
        <v>0</v>
      </c>
      <c r="K335" s="166"/>
      <c r="L335" s="171"/>
      <c r="M335" s="172"/>
      <c r="N335" s="173"/>
      <c r="O335" s="173"/>
      <c r="P335" s="174">
        <f>SUM(P336:P354)</f>
        <v>0</v>
      </c>
      <c r="Q335" s="173"/>
      <c r="R335" s="174">
        <f>SUM(R336:R354)</f>
        <v>0</v>
      </c>
      <c r="S335" s="173"/>
      <c r="T335" s="175">
        <f>SUM(T336:T354)</f>
        <v>0</v>
      </c>
      <c r="AR335" s="176" t="s">
        <v>85</v>
      </c>
      <c r="AT335" s="177" t="s">
        <v>75</v>
      </c>
      <c r="AU335" s="177" t="s">
        <v>83</v>
      </c>
      <c r="AY335" s="176" t="s">
        <v>381</v>
      </c>
      <c r="BK335" s="178">
        <f>SUM(BK336:BK354)</f>
        <v>0</v>
      </c>
    </row>
    <row r="336" spans="1:65" s="2" customFormat="1" ht="24.2" customHeight="1">
      <c r="A336" s="36"/>
      <c r="B336" s="37"/>
      <c r="C336" s="181" t="s">
        <v>647</v>
      </c>
      <c r="D336" s="181" t="s">
        <v>384</v>
      </c>
      <c r="E336" s="182" t="s">
        <v>3933</v>
      </c>
      <c r="F336" s="183" t="s">
        <v>642</v>
      </c>
      <c r="G336" s="184" t="s">
        <v>607</v>
      </c>
      <c r="H336" s="185">
        <v>1</v>
      </c>
      <c r="I336" s="186"/>
      <c r="J336" s="187">
        <f t="shared" ref="J336:J354" si="0">ROUND(I336*H336,2)</f>
        <v>0</v>
      </c>
      <c r="K336" s="183" t="s">
        <v>432</v>
      </c>
      <c r="L336" s="41"/>
      <c r="M336" s="188" t="s">
        <v>19</v>
      </c>
      <c r="N336" s="189" t="s">
        <v>47</v>
      </c>
      <c r="O336" s="66"/>
      <c r="P336" s="190">
        <f t="shared" ref="P336:P354" si="1">O336*H336</f>
        <v>0</v>
      </c>
      <c r="Q336" s="190">
        <v>0</v>
      </c>
      <c r="R336" s="190">
        <f t="shared" ref="R336:R354" si="2">Q336*H336</f>
        <v>0</v>
      </c>
      <c r="S336" s="190">
        <v>0</v>
      </c>
      <c r="T336" s="191">
        <f t="shared" ref="T336:T354" si="3"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85</v>
      </c>
      <c r="AY336" s="19" t="s">
        <v>381</v>
      </c>
      <c r="BE336" s="193">
        <f t="shared" ref="BE336:BE354" si="4">IF(N336="základní",J336,0)</f>
        <v>0</v>
      </c>
      <c r="BF336" s="193">
        <f t="shared" ref="BF336:BF354" si="5">IF(N336="snížená",J336,0)</f>
        <v>0</v>
      </c>
      <c r="BG336" s="193">
        <f t="shared" ref="BG336:BG354" si="6">IF(N336="zákl. přenesená",J336,0)</f>
        <v>0</v>
      </c>
      <c r="BH336" s="193">
        <f t="shared" ref="BH336:BH354" si="7">IF(N336="sníž. přenesená",J336,0)</f>
        <v>0</v>
      </c>
      <c r="BI336" s="193">
        <f t="shared" ref="BI336:BI354" si="8">IF(N336="nulová",J336,0)</f>
        <v>0</v>
      </c>
      <c r="BJ336" s="19" t="s">
        <v>83</v>
      </c>
      <c r="BK336" s="193">
        <f t="shared" ref="BK336:BK354" si="9">ROUND(I336*H336,2)</f>
        <v>0</v>
      </c>
      <c r="BL336" s="19" t="s">
        <v>454</v>
      </c>
      <c r="BM336" s="192" t="s">
        <v>3934</v>
      </c>
    </row>
    <row r="337" spans="1:65" s="2" customFormat="1" ht="24.2" customHeight="1">
      <c r="A337" s="36"/>
      <c r="B337" s="37"/>
      <c r="C337" s="181" t="s">
        <v>650</v>
      </c>
      <c r="D337" s="181" t="s">
        <v>384</v>
      </c>
      <c r="E337" s="182" t="s">
        <v>3935</v>
      </c>
      <c r="F337" s="183" t="s">
        <v>642</v>
      </c>
      <c r="G337" s="184" t="s">
        <v>607</v>
      </c>
      <c r="H337" s="185">
        <v>1</v>
      </c>
      <c r="I337" s="186"/>
      <c r="J337" s="187">
        <f t="shared" si="0"/>
        <v>0</v>
      </c>
      <c r="K337" s="183" t="s">
        <v>432</v>
      </c>
      <c r="L337" s="41"/>
      <c r="M337" s="188" t="s">
        <v>19</v>
      </c>
      <c r="N337" s="189" t="s">
        <v>47</v>
      </c>
      <c r="O337" s="66"/>
      <c r="P337" s="190">
        <f t="shared" si="1"/>
        <v>0</v>
      </c>
      <c r="Q337" s="190">
        <v>0</v>
      </c>
      <c r="R337" s="190">
        <f t="shared" si="2"/>
        <v>0</v>
      </c>
      <c r="S337" s="190">
        <v>0</v>
      </c>
      <c r="T337" s="191">
        <f t="shared" si="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85</v>
      </c>
      <c r="AY337" s="19" t="s">
        <v>381</v>
      </c>
      <c r="BE337" s="193">
        <f t="shared" si="4"/>
        <v>0</v>
      </c>
      <c r="BF337" s="193">
        <f t="shared" si="5"/>
        <v>0</v>
      </c>
      <c r="BG337" s="193">
        <f t="shared" si="6"/>
        <v>0</v>
      </c>
      <c r="BH337" s="193">
        <f t="shared" si="7"/>
        <v>0</v>
      </c>
      <c r="BI337" s="193">
        <f t="shared" si="8"/>
        <v>0</v>
      </c>
      <c r="BJ337" s="19" t="s">
        <v>83</v>
      </c>
      <c r="BK337" s="193">
        <f t="shared" si="9"/>
        <v>0</v>
      </c>
      <c r="BL337" s="19" t="s">
        <v>454</v>
      </c>
      <c r="BM337" s="192" t="s">
        <v>3936</v>
      </c>
    </row>
    <row r="338" spans="1:65" s="2" customFormat="1" ht="24.2" customHeight="1">
      <c r="A338" s="36"/>
      <c r="B338" s="37"/>
      <c r="C338" s="181" t="s">
        <v>653</v>
      </c>
      <c r="D338" s="181" t="s">
        <v>384</v>
      </c>
      <c r="E338" s="182" t="s">
        <v>3937</v>
      </c>
      <c r="F338" s="183" t="s">
        <v>606</v>
      </c>
      <c r="G338" s="184" t="s">
        <v>607</v>
      </c>
      <c r="H338" s="185">
        <v>1</v>
      </c>
      <c r="I338" s="186"/>
      <c r="J338" s="187">
        <f t="shared" si="0"/>
        <v>0</v>
      </c>
      <c r="K338" s="183" t="s">
        <v>432</v>
      </c>
      <c r="L338" s="41"/>
      <c r="M338" s="188" t="s">
        <v>19</v>
      </c>
      <c r="N338" s="189" t="s">
        <v>47</v>
      </c>
      <c r="O338" s="66"/>
      <c r="P338" s="190">
        <f t="shared" si="1"/>
        <v>0</v>
      </c>
      <c r="Q338" s="190">
        <v>0</v>
      </c>
      <c r="R338" s="190">
        <f t="shared" si="2"/>
        <v>0</v>
      </c>
      <c r="S338" s="190">
        <v>0</v>
      </c>
      <c r="T338" s="191">
        <f t="shared" si="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454</v>
      </c>
      <c r="AT338" s="192" t="s">
        <v>384</v>
      </c>
      <c r="AU338" s="192" t="s">
        <v>85</v>
      </c>
      <c r="AY338" s="19" t="s">
        <v>381</v>
      </c>
      <c r="BE338" s="193">
        <f t="shared" si="4"/>
        <v>0</v>
      </c>
      <c r="BF338" s="193">
        <f t="shared" si="5"/>
        <v>0</v>
      </c>
      <c r="BG338" s="193">
        <f t="shared" si="6"/>
        <v>0</v>
      </c>
      <c r="BH338" s="193">
        <f t="shared" si="7"/>
        <v>0</v>
      </c>
      <c r="BI338" s="193">
        <f t="shared" si="8"/>
        <v>0</v>
      </c>
      <c r="BJ338" s="19" t="s">
        <v>83</v>
      </c>
      <c r="BK338" s="193">
        <f t="shared" si="9"/>
        <v>0</v>
      </c>
      <c r="BL338" s="19" t="s">
        <v>454</v>
      </c>
      <c r="BM338" s="192" t="s">
        <v>3938</v>
      </c>
    </row>
    <row r="339" spans="1:65" s="2" customFormat="1" ht="24.2" customHeight="1">
      <c r="A339" s="36"/>
      <c r="B339" s="37"/>
      <c r="C339" s="181" t="s">
        <v>656</v>
      </c>
      <c r="D339" s="181" t="s">
        <v>384</v>
      </c>
      <c r="E339" s="182" t="s">
        <v>3939</v>
      </c>
      <c r="F339" s="183" t="s">
        <v>642</v>
      </c>
      <c r="G339" s="184" t="s">
        <v>607</v>
      </c>
      <c r="H339" s="185">
        <v>1</v>
      </c>
      <c r="I339" s="186"/>
      <c r="J339" s="187">
        <f t="shared" si="0"/>
        <v>0</v>
      </c>
      <c r="K339" s="183" t="s">
        <v>432</v>
      </c>
      <c r="L339" s="41"/>
      <c r="M339" s="188" t="s">
        <v>19</v>
      </c>
      <c r="N339" s="189" t="s">
        <v>47</v>
      </c>
      <c r="O339" s="66"/>
      <c r="P339" s="190">
        <f t="shared" si="1"/>
        <v>0</v>
      </c>
      <c r="Q339" s="190">
        <v>0</v>
      </c>
      <c r="R339" s="190">
        <f t="shared" si="2"/>
        <v>0</v>
      </c>
      <c r="S339" s="190">
        <v>0</v>
      </c>
      <c r="T339" s="191">
        <f t="shared" si="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85</v>
      </c>
      <c r="AY339" s="19" t="s">
        <v>381</v>
      </c>
      <c r="BE339" s="193">
        <f t="shared" si="4"/>
        <v>0</v>
      </c>
      <c r="BF339" s="193">
        <f t="shared" si="5"/>
        <v>0</v>
      </c>
      <c r="BG339" s="193">
        <f t="shared" si="6"/>
        <v>0</v>
      </c>
      <c r="BH339" s="193">
        <f t="shared" si="7"/>
        <v>0</v>
      </c>
      <c r="BI339" s="193">
        <f t="shared" si="8"/>
        <v>0</v>
      </c>
      <c r="BJ339" s="19" t="s">
        <v>83</v>
      </c>
      <c r="BK339" s="193">
        <f t="shared" si="9"/>
        <v>0</v>
      </c>
      <c r="BL339" s="19" t="s">
        <v>454</v>
      </c>
      <c r="BM339" s="192" t="s">
        <v>3940</v>
      </c>
    </row>
    <row r="340" spans="1:65" s="2" customFormat="1" ht="33" customHeight="1">
      <c r="A340" s="36"/>
      <c r="B340" s="37"/>
      <c r="C340" s="181" t="s">
        <v>659</v>
      </c>
      <c r="D340" s="181" t="s">
        <v>384</v>
      </c>
      <c r="E340" s="182" t="s">
        <v>3941</v>
      </c>
      <c r="F340" s="183" t="s">
        <v>617</v>
      </c>
      <c r="G340" s="184" t="s">
        <v>607</v>
      </c>
      <c r="H340" s="185">
        <v>1</v>
      </c>
      <c r="I340" s="186"/>
      <c r="J340" s="187">
        <f t="shared" si="0"/>
        <v>0</v>
      </c>
      <c r="K340" s="183" t="s">
        <v>432</v>
      </c>
      <c r="L340" s="41"/>
      <c r="M340" s="188" t="s">
        <v>19</v>
      </c>
      <c r="N340" s="189" t="s">
        <v>47</v>
      </c>
      <c r="O340" s="66"/>
      <c r="P340" s="190">
        <f t="shared" si="1"/>
        <v>0</v>
      </c>
      <c r="Q340" s="190">
        <v>0</v>
      </c>
      <c r="R340" s="190">
        <f t="shared" si="2"/>
        <v>0</v>
      </c>
      <c r="S340" s="190">
        <v>0</v>
      </c>
      <c r="T340" s="191">
        <f t="shared" si="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85</v>
      </c>
      <c r="AY340" s="19" t="s">
        <v>381</v>
      </c>
      <c r="BE340" s="193">
        <f t="shared" si="4"/>
        <v>0</v>
      </c>
      <c r="BF340" s="193">
        <f t="shared" si="5"/>
        <v>0</v>
      </c>
      <c r="BG340" s="193">
        <f t="shared" si="6"/>
        <v>0</v>
      </c>
      <c r="BH340" s="193">
        <f t="shared" si="7"/>
        <v>0</v>
      </c>
      <c r="BI340" s="193">
        <f t="shared" si="8"/>
        <v>0</v>
      </c>
      <c r="BJ340" s="19" t="s">
        <v>83</v>
      </c>
      <c r="BK340" s="193">
        <f t="shared" si="9"/>
        <v>0</v>
      </c>
      <c r="BL340" s="19" t="s">
        <v>454</v>
      </c>
      <c r="BM340" s="192" t="s">
        <v>3942</v>
      </c>
    </row>
    <row r="341" spans="1:65" s="2" customFormat="1" ht="33" customHeight="1">
      <c r="A341" s="36"/>
      <c r="B341" s="37"/>
      <c r="C341" s="181" t="s">
        <v>663</v>
      </c>
      <c r="D341" s="181" t="s">
        <v>384</v>
      </c>
      <c r="E341" s="182" t="s">
        <v>3943</v>
      </c>
      <c r="F341" s="183" t="s">
        <v>3944</v>
      </c>
      <c r="G341" s="184" t="s">
        <v>607</v>
      </c>
      <c r="H341" s="185">
        <v>1</v>
      </c>
      <c r="I341" s="186"/>
      <c r="J341" s="187">
        <f t="shared" si="0"/>
        <v>0</v>
      </c>
      <c r="K341" s="183" t="s">
        <v>432</v>
      </c>
      <c r="L341" s="41"/>
      <c r="M341" s="188" t="s">
        <v>19</v>
      </c>
      <c r="N341" s="189" t="s">
        <v>47</v>
      </c>
      <c r="O341" s="66"/>
      <c r="P341" s="190">
        <f t="shared" si="1"/>
        <v>0</v>
      </c>
      <c r="Q341" s="190">
        <v>0</v>
      </c>
      <c r="R341" s="190">
        <f t="shared" si="2"/>
        <v>0</v>
      </c>
      <c r="S341" s="190">
        <v>0</v>
      </c>
      <c r="T341" s="191">
        <f t="shared" si="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454</v>
      </c>
      <c r="AT341" s="192" t="s">
        <v>384</v>
      </c>
      <c r="AU341" s="192" t="s">
        <v>85</v>
      </c>
      <c r="AY341" s="19" t="s">
        <v>381</v>
      </c>
      <c r="BE341" s="193">
        <f t="shared" si="4"/>
        <v>0</v>
      </c>
      <c r="BF341" s="193">
        <f t="shared" si="5"/>
        <v>0</v>
      </c>
      <c r="BG341" s="193">
        <f t="shared" si="6"/>
        <v>0</v>
      </c>
      <c r="BH341" s="193">
        <f t="shared" si="7"/>
        <v>0</v>
      </c>
      <c r="BI341" s="193">
        <f t="shared" si="8"/>
        <v>0</v>
      </c>
      <c r="BJ341" s="19" t="s">
        <v>83</v>
      </c>
      <c r="BK341" s="193">
        <f t="shared" si="9"/>
        <v>0</v>
      </c>
      <c r="BL341" s="19" t="s">
        <v>454</v>
      </c>
      <c r="BM341" s="192" t="s">
        <v>3945</v>
      </c>
    </row>
    <row r="342" spans="1:65" s="2" customFormat="1" ht="24.2" customHeight="1">
      <c r="A342" s="36"/>
      <c r="B342" s="37"/>
      <c r="C342" s="181" t="s">
        <v>667</v>
      </c>
      <c r="D342" s="181" t="s">
        <v>384</v>
      </c>
      <c r="E342" s="182" t="s">
        <v>3946</v>
      </c>
      <c r="F342" s="183" t="s">
        <v>606</v>
      </c>
      <c r="G342" s="184" t="s">
        <v>607</v>
      </c>
      <c r="H342" s="185">
        <v>1</v>
      </c>
      <c r="I342" s="186"/>
      <c r="J342" s="187">
        <f t="shared" si="0"/>
        <v>0</v>
      </c>
      <c r="K342" s="183" t="s">
        <v>432</v>
      </c>
      <c r="L342" s="41"/>
      <c r="M342" s="188" t="s">
        <v>19</v>
      </c>
      <c r="N342" s="189" t="s">
        <v>47</v>
      </c>
      <c r="O342" s="66"/>
      <c r="P342" s="190">
        <f t="shared" si="1"/>
        <v>0</v>
      </c>
      <c r="Q342" s="190">
        <v>0</v>
      </c>
      <c r="R342" s="190">
        <f t="shared" si="2"/>
        <v>0</v>
      </c>
      <c r="S342" s="190">
        <v>0</v>
      </c>
      <c r="T342" s="191">
        <f t="shared" si="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454</v>
      </c>
      <c r="AT342" s="192" t="s">
        <v>384</v>
      </c>
      <c r="AU342" s="192" t="s">
        <v>85</v>
      </c>
      <c r="AY342" s="19" t="s">
        <v>381</v>
      </c>
      <c r="BE342" s="193">
        <f t="shared" si="4"/>
        <v>0</v>
      </c>
      <c r="BF342" s="193">
        <f t="shared" si="5"/>
        <v>0</v>
      </c>
      <c r="BG342" s="193">
        <f t="shared" si="6"/>
        <v>0</v>
      </c>
      <c r="BH342" s="193">
        <f t="shared" si="7"/>
        <v>0</v>
      </c>
      <c r="BI342" s="193">
        <f t="shared" si="8"/>
        <v>0</v>
      </c>
      <c r="BJ342" s="19" t="s">
        <v>83</v>
      </c>
      <c r="BK342" s="193">
        <f t="shared" si="9"/>
        <v>0</v>
      </c>
      <c r="BL342" s="19" t="s">
        <v>454</v>
      </c>
      <c r="BM342" s="192" t="s">
        <v>3947</v>
      </c>
    </row>
    <row r="343" spans="1:65" s="2" customFormat="1" ht="24.2" customHeight="1">
      <c r="A343" s="36"/>
      <c r="B343" s="37"/>
      <c r="C343" s="181" t="s">
        <v>671</v>
      </c>
      <c r="D343" s="181" t="s">
        <v>384</v>
      </c>
      <c r="E343" s="182" t="s">
        <v>3948</v>
      </c>
      <c r="F343" s="183" t="s">
        <v>642</v>
      </c>
      <c r="G343" s="184" t="s">
        <v>607</v>
      </c>
      <c r="H343" s="185">
        <v>1</v>
      </c>
      <c r="I343" s="186"/>
      <c r="J343" s="187">
        <f t="shared" si="0"/>
        <v>0</v>
      </c>
      <c r="K343" s="183" t="s">
        <v>432</v>
      </c>
      <c r="L343" s="41"/>
      <c r="M343" s="188" t="s">
        <v>19</v>
      </c>
      <c r="N343" s="189" t="s">
        <v>47</v>
      </c>
      <c r="O343" s="66"/>
      <c r="P343" s="190">
        <f t="shared" si="1"/>
        <v>0</v>
      </c>
      <c r="Q343" s="190">
        <v>0</v>
      </c>
      <c r="R343" s="190">
        <f t="shared" si="2"/>
        <v>0</v>
      </c>
      <c r="S343" s="190">
        <v>0</v>
      </c>
      <c r="T343" s="191">
        <f t="shared" si="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2" t="s">
        <v>454</v>
      </c>
      <c r="AT343" s="192" t="s">
        <v>384</v>
      </c>
      <c r="AU343" s="192" t="s">
        <v>85</v>
      </c>
      <c r="AY343" s="19" t="s">
        <v>381</v>
      </c>
      <c r="BE343" s="193">
        <f t="shared" si="4"/>
        <v>0</v>
      </c>
      <c r="BF343" s="193">
        <f t="shared" si="5"/>
        <v>0</v>
      </c>
      <c r="BG343" s="193">
        <f t="shared" si="6"/>
        <v>0</v>
      </c>
      <c r="BH343" s="193">
        <f t="shared" si="7"/>
        <v>0</v>
      </c>
      <c r="BI343" s="193">
        <f t="shared" si="8"/>
        <v>0</v>
      </c>
      <c r="BJ343" s="19" t="s">
        <v>83</v>
      </c>
      <c r="BK343" s="193">
        <f t="shared" si="9"/>
        <v>0</v>
      </c>
      <c r="BL343" s="19" t="s">
        <v>454</v>
      </c>
      <c r="BM343" s="192" t="s">
        <v>3949</v>
      </c>
    </row>
    <row r="344" spans="1:65" s="2" customFormat="1" ht="24.2" customHeight="1">
      <c r="A344" s="36"/>
      <c r="B344" s="37"/>
      <c r="C344" s="181" t="s">
        <v>674</v>
      </c>
      <c r="D344" s="181" t="s">
        <v>384</v>
      </c>
      <c r="E344" s="182" t="s">
        <v>3950</v>
      </c>
      <c r="F344" s="183" t="s">
        <v>642</v>
      </c>
      <c r="G344" s="184" t="s">
        <v>607</v>
      </c>
      <c r="H344" s="185">
        <v>1</v>
      </c>
      <c r="I344" s="186"/>
      <c r="J344" s="187">
        <f t="shared" si="0"/>
        <v>0</v>
      </c>
      <c r="K344" s="183" t="s">
        <v>432</v>
      </c>
      <c r="L344" s="41"/>
      <c r="M344" s="188" t="s">
        <v>19</v>
      </c>
      <c r="N344" s="189" t="s">
        <v>47</v>
      </c>
      <c r="O344" s="66"/>
      <c r="P344" s="190">
        <f t="shared" si="1"/>
        <v>0</v>
      </c>
      <c r="Q344" s="190">
        <v>0</v>
      </c>
      <c r="R344" s="190">
        <f t="shared" si="2"/>
        <v>0</v>
      </c>
      <c r="S344" s="190">
        <v>0</v>
      </c>
      <c r="T344" s="191">
        <f t="shared" si="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85</v>
      </c>
      <c r="AY344" s="19" t="s">
        <v>381</v>
      </c>
      <c r="BE344" s="193">
        <f t="shared" si="4"/>
        <v>0</v>
      </c>
      <c r="BF344" s="193">
        <f t="shared" si="5"/>
        <v>0</v>
      </c>
      <c r="BG344" s="193">
        <f t="shared" si="6"/>
        <v>0</v>
      </c>
      <c r="BH344" s="193">
        <f t="shared" si="7"/>
        <v>0</v>
      </c>
      <c r="BI344" s="193">
        <f t="shared" si="8"/>
        <v>0</v>
      </c>
      <c r="BJ344" s="19" t="s">
        <v>83</v>
      </c>
      <c r="BK344" s="193">
        <f t="shared" si="9"/>
        <v>0</v>
      </c>
      <c r="BL344" s="19" t="s">
        <v>454</v>
      </c>
      <c r="BM344" s="192" t="s">
        <v>3951</v>
      </c>
    </row>
    <row r="345" spans="1:65" s="2" customFormat="1" ht="33" customHeight="1">
      <c r="A345" s="36"/>
      <c r="B345" s="37"/>
      <c r="C345" s="181" t="s">
        <v>678</v>
      </c>
      <c r="D345" s="181" t="s">
        <v>384</v>
      </c>
      <c r="E345" s="182" t="s">
        <v>3952</v>
      </c>
      <c r="F345" s="183" t="s">
        <v>3944</v>
      </c>
      <c r="G345" s="184" t="s">
        <v>607</v>
      </c>
      <c r="H345" s="185">
        <v>1</v>
      </c>
      <c r="I345" s="186"/>
      <c r="J345" s="187">
        <f t="shared" si="0"/>
        <v>0</v>
      </c>
      <c r="K345" s="183" t="s">
        <v>432</v>
      </c>
      <c r="L345" s="41"/>
      <c r="M345" s="188" t="s">
        <v>19</v>
      </c>
      <c r="N345" s="189" t="s">
        <v>47</v>
      </c>
      <c r="O345" s="66"/>
      <c r="P345" s="190">
        <f t="shared" si="1"/>
        <v>0</v>
      </c>
      <c r="Q345" s="190">
        <v>0</v>
      </c>
      <c r="R345" s="190">
        <f t="shared" si="2"/>
        <v>0</v>
      </c>
      <c r="S345" s="190">
        <v>0</v>
      </c>
      <c r="T345" s="191">
        <f t="shared" si="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2" t="s">
        <v>454</v>
      </c>
      <c r="AT345" s="192" t="s">
        <v>384</v>
      </c>
      <c r="AU345" s="192" t="s">
        <v>85</v>
      </c>
      <c r="AY345" s="19" t="s">
        <v>381</v>
      </c>
      <c r="BE345" s="193">
        <f t="shared" si="4"/>
        <v>0</v>
      </c>
      <c r="BF345" s="193">
        <f t="shared" si="5"/>
        <v>0</v>
      </c>
      <c r="BG345" s="193">
        <f t="shared" si="6"/>
        <v>0</v>
      </c>
      <c r="BH345" s="193">
        <f t="shared" si="7"/>
        <v>0</v>
      </c>
      <c r="BI345" s="193">
        <f t="shared" si="8"/>
        <v>0</v>
      </c>
      <c r="BJ345" s="19" t="s">
        <v>83</v>
      </c>
      <c r="BK345" s="193">
        <f t="shared" si="9"/>
        <v>0</v>
      </c>
      <c r="BL345" s="19" t="s">
        <v>454</v>
      </c>
      <c r="BM345" s="192" t="s">
        <v>3953</v>
      </c>
    </row>
    <row r="346" spans="1:65" s="2" customFormat="1" ht="33" customHeight="1">
      <c r="A346" s="36"/>
      <c r="B346" s="37"/>
      <c r="C346" s="181" t="s">
        <v>682</v>
      </c>
      <c r="D346" s="181" t="s">
        <v>384</v>
      </c>
      <c r="E346" s="182" t="s">
        <v>3954</v>
      </c>
      <c r="F346" s="183" t="s">
        <v>3944</v>
      </c>
      <c r="G346" s="184" t="s">
        <v>607</v>
      </c>
      <c r="H346" s="185">
        <v>1</v>
      </c>
      <c r="I346" s="186"/>
      <c r="J346" s="187">
        <f t="shared" si="0"/>
        <v>0</v>
      </c>
      <c r="K346" s="183" t="s">
        <v>432</v>
      </c>
      <c r="L346" s="41"/>
      <c r="M346" s="188" t="s">
        <v>19</v>
      </c>
      <c r="N346" s="189" t="s">
        <v>47</v>
      </c>
      <c r="O346" s="66"/>
      <c r="P346" s="190">
        <f t="shared" si="1"/>
        <v>0</v>
      </c>
      <c r="Q346" s="190">
        <v>0</v>
      </c>
      <c r="R346" s="190">
        <f t="shared" si="2"/>
        <v>0</v>
      </c>
      <c r="S346" s="190">
        <v>0</v>
      </c>
      <c r="T346" s="191">
        <f t="shared" si="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85</v>
      </c>
      <c r="AY346" s="19" t="s">
        <v>381</v>
      </c>
      <c r="BE346" s="193">
        <f t="shared" si="4"/>
        <v>0</v>
      </c>
      <c r="BF346" s="193">
        <f t="shared" si="5"/>
        <v>0</v>
      </c>
      <c r="BG346" s="193">
        <f t="shared" si="6"/>
        <v>0</v>
      </c>
      <c r="BH346" s="193">
        <f t="shared" si="7"/>
        <v>0</v>
      </c>
      <c r="BI346" s="193">
        <f t="shared" si="8"/>
        <v>0</v>
      </c>
      <c r="BJ346" s="19" t="s">
        <v>83</v>
      </c>
      <c r="BK346" s="193">
        <f t="shared" si="9"/>
        <v>0</v>
      </c>
      <c r="BL346" s="19" t="s">
        <v>454</v>
      </c>
      <c r="BM346" s="192" t="s">
        <v>3955</v>
      </c>
    </row>
    <row r="347" spans="1:65" s="2" customFormat="1" ht="24.2" customHeight="1">
      <c r="A347" s="36"/>
      <c r="B347" s="37"/>
      <c r="C347" s="181" t="s">
        <v>686</v>
      </c>
      <c r="D347" s="181" t="s">
        <v>384</v>
      </c>
      <c r="E347" s="182" t="s">
        <v>3956</v>
      </c>
      <c r="F347" s="183" t="s">
        <v>642</v>
      </c>
      <c r="G347" s="184" t="s">
        <v>607</v>
      </c>
      <c r="H347" s="185">
        <v>1</v>
      </c>
      <c r="I347" s="186"/>
      <c r="J347" s="187">
        <f t="shared" si="0"/>
        <v>0</v>
      </c>
      <c r="K347" s="183" t="s">
        <v>432</v>
      </c>
      <c r="L347" s="41"/>
      <c r="M347" s="188" t="s">
        <v>19</v>
      </c>
      <c r="N347" s="189" t="s">
        <v>47</v>
      </c>
      <c r="O347" s="66"/>
      <c r="P347" s="190">
        <f t="shared" si="1"/>
        <v>0</v>
      </c>
      <c r="Q347" s="190">
        <v>0</v>
      </c>
      <c r="R347" s="190">
        <f t="shared" si="2"/>
        <v>0</v>
      </c>
      <c r="S347" s="190">
        <v>0</v>
      </c>
      <c r="T347" s="191">
        <f t="shared" si="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454</v>
      </c>
      <c r="AT347" s="192" t="s">
        <v>384</v>
      </c>
      <c r="AU347" s="192" t="s">
        <v>85</v>
      </c>
      <c r="AY347" s="19" t="s">
        <v>381</v>
      </c>
      <c r="BE347" s="193">
        <f t="shared" si="4"/>
        <v>0</v>
      </c>
      <c r="BF347" s="193">
        <f t="shared" si="5"/>
        <v>0</v>
      </c>
      <c r="BG347" s="193">
        <f t="shared" si="6"/>
        <v>0</v>
      </c>
      <c r="BH347" s="193">
        <f t="shared" si="7"/>
        <v>0</v>
      </c>
      <c r="BI347" s="193">
        <f t="shared" si="8"/>
        <v>0</v>
      </c>
      <c r="BJ347" s="19" t="s">
        <v>83</v>
      </c>
      <c r="BK347" s="193">
        <f t="shared" si="9"/>
        <v>0</v>
      </c>
      <c r="BL347" s="19" t="s">
        <v>454</v>
      </c>
      <c r="BM347" s="192" t="s">
        <v>3957</v>
      </c>
    </row>
    <row r="348" spans="1:65" s="2" customFormat="1" ht="24.2" customHeight="1">
      <c r="A348" s="36"/>
      <c r="B348" s="37"/>
      <c r="C348" s="181" t="s">
        <v>690</v>
      </c>
      <c r="D348" s="181" t="s">
        <v>384</v>
      </c>
      <c r="E348" s="182" t="s">
        <v>3958</v>
      </c>
      <c r="F348" s="183" t="s">
        <v>642</v>
      </c>
      <c r="G348" s="184" t="s">
        <v>607</v>
      </c>
      <c r="H348" s="185">
        <v>1</v>
      </c>
      <c r="I348" s="186"/>
      <c r="J348" s="187">
        <f t="shared" si="0"/>
        <v>0</v>
      </c>
      <c r="K348" s="183" t="s">
        <v>432</v>
      </c>
      <c r="L348" s="41"/>
      <c r="M348" s="188" t="s">
        <v>19</v>
      </c>
      <c r="N348" s="189" t="s">
        <v>47</v>
      </c>
      <c r="O348" s="66"/>
      <c r="P348" s="190">
        <f t="shared" si="1"/>
        <v>0</v>
      </c>
      <c r="Q348" s="190">
        <v>0</v>
      </c>
      <c r="R348" s="190">
        <f t="shared" si="2"/>
        <v>0</v>
      </c>
      <c r="S348" s="190">
        <v>0</v>
      </c>
      <c r="T348" s="191">
        <f t="shared" si="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85</v>
      </c>
      <c r="AY348" s="19" t="s">
        <v>381</v>
      </c>
      <c r="BE348" s="193">
        <f t="shared" si="4"/>
        <v>0</v>
      </c>
      <c r="BF348" s="193">
        <f t="shared" si="5"/>
        <v>0</v>
      </c>
      <c r="BG348" s="193">
        <f t="shared" si="6"/>
        <v>0</v>
      </c>
      <c r="BH348" s="193">
        <f t="shared" si="7"/>
        <v>0</v>
      </c>
      <c r="BI348" s="193">
        <f t="shared" si="8"/>
        <v>0</v>
      </c>
      <c r="BJ348" s="19" t="s">
        <v>83</v>
      </c>
      <c r="BK348" s="193">
        <f t="shared" si="9"/>
        <v>0</v>
      </c>
      <c r="BL348" s="19" t="s">
        <v>454</v>
      </c>
      <c r="BM348" s="192" t="s">
        <v>3959</v>
      </c>
    </row>
    <row r="349" spans="1:65" s="2" customFormat="1" ht="33" customHeight="1">
      <c r="A349" s="36"/>
      <c r="B349" s="37"/>
      <c r="C349" s="181" t="s">
        <v>696</v>
      </c>
      <c r="D349" s="181" t="s">
        <v>384</v>
      </c>
      <c r="E349" s="182" t="s">
        <v>3960</v>
      </c>
      <c r="F349" s="183" t="s">
        <v>3944</v>
      </c>
      <c r="G349" s="184" t="s">
        <v>607</v>
      </c>
      <c r="H349" s="185">
        <v>1</v>
      </c>
      <c r="I349" s="186"/>
      <c r="J349" s="187">
        <f t="shared" si="0"/>
        <v>0</v>
      </c>
      <c r="K349" s="183" t="s">
        <v>432</v>
      </c>
      <c r="L349" s="41"/>
      <c r="M349" s="188" t="s">
        <v>19</v>
      </c>
      <c r="N349" s="189" t="s">
        <v>47</v>
      </c>
      <c r="O349" s="66"/>
      <c r="P349" s="190">
        <f t="shared" si="1"/>
        <v>0</v>
      </c>
      <c r="Q349" s="190">
        <v>0</v>
      </c>
      <c r="R349" s="190">
        <f t="shared" si="2"/>
        <v>0</v>
      </c>
      <c r="S349" s="190">
        <v>0</v>
      </c>
      <c r="T349" s="191">
        <f t="shared" si="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454</v>
      </c>
      <c r="AT349" s="192" t="s">
        <v>384</v>
      </c>
      <c r="AU349" s="192" t="s">
        <v>85</v>
      </c>
      <c r="AY349" s="19" t="s">
        <v>381</v>
      </c>
      <c r="BE349" s="193">
        <f t="shared" si="4"/>
        <v>0</v>
      </c>
      <c r="BF349" s="193">
        <f t="shared" si="5"/>
        <v>0</v>
      </c>
      <c r="BG349" s="193">
        <f t="shared" si="6"/>
        <v>0</v>
      </c>
      <c r="BH349" s="193">
        <f t="shared" si="7"/>
        <v>0</v>
      </c>
      <c r="BI349" s="193">
        <f t="shared" si="8"/>
        <v>0</v>
      </c>
      <c r="BJ349" s="19" t="s">
        <v>83</v>
      </c>
      <c r="BK349" s="193">
        <f t="shared" si="9"/>
        <v>0</v>
      </c>
      <c r="BL349" s="19" t="s">
        <v>454</v>
      </c>
      <c r="BM349" s="192" t="s">
        <v>3961</v>
      </c>
    </row>
    <row r="350" spans="1:65" s="2" customFormat="1" ht="24.2" customHeight="1">
      <c r="A350" s="36"/>
      <c r="B350" s="37"/>
      <c r="C350" s="181" t="s">
        <v>701</v>
      </c>
      <c r="D350" s="181" t="s">
        <v>384</v>
      </c>
      <c r="E350" s="182" t="s">
        <v>3962</v>
      </c>
      <c r="F350" s="183" t="s">
        <v>642</v>
      </c>
      <c r="G350" s="184" t="s">
        <v>607</v>
      </c>
      <c r="H350" s="185">
        <v>1</v>
      </c>
      <c r="I350" s="186"/>
      <c r="J350" s="187">
        <f t="shared" si="0"/>
        <v>0</v>
      </c>
      <c r="K350" s="183" t="s">
        <v>432</v>
      </c>
      <c r="L350" s="41"/>
      <c r="M350" s="188" t="s">
        <v>19</v>
      </c>
      <c r="N350" s="189" t="s">
        <v>47</v>
      </c>
      <c r="O350" s="66"/>
      <c r="P350" s="190">
        <f t="shared" si="1"/>
        <v>0</v>
      </c>
      <c r="Q350" s="190">
        <v>0</v>
      </c>
      <c r="R350" s="190">
        <f t="shared" si="2"/>
        <v>0</v>
      </c>
      <c r="S350" s="190">
        <v>0</v>
      </c>
      <c r="T350" s="191">
        <f t="shared" si="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2" t="s">
        <v>454</v>
      </c>
      <c r="AT350" s="192" t="s">
        <v>384</v>
      </c>
      <c r="AU350" s="192" t="s">
        <v>85</v>
      </c>
      <c r="AY350" s="19" t="s">
        <v>381</v>
      </c>
      <c r="BE350" s="193">
        <f t="shared" si="4"/>
        <v>0</v>
      </c>
      <c r="BF350" s="193">
        <f t="shared" si="5"/>
        <v>0</v>
      </c>
      <c r="BG350" s="193">
        <f t="shared" si="6"/>
        <v>0</v>
      </c>
      <c r="BH350" s="193">
        <f t="shared" si="7"/>
        <v>0</v>
      </c>
      <c r="BI350" s="193">
        <f t="shared" si="8"/>
        <v>0</v>
      </c>
      <c r="BJ350" s="19" t="s">
        <v>83</v>
      </c>
      <c r="BK350" s="193">
        <f t="shared" si="9"/>
        <v>0</v>
      </c>
      <c r="BL350" s="19" t="s">
        <v>454</v>
      </c>
      <c r="BM350" s="192" t="s">
        <v>3963</v>
      </c>
    </row>
    <row r="351" spans="1:65" s="2" customFormat="1" ht="24.2" customHeight="1">
      <c r="A351" s="36"/>
      <c r="B351" s="37"/>
      <c r="C351" s="181" t="s">
        <v>705</v>
      </c>
      <c r="D351" s="181" t="s">
        <v>384</v>
      </c>
      <c r="E351" s="182" t="s">
        <v>3964</v>
      </c>
      <c r="F351" s="183" t="s">
        <v>642</v>
      </c>
      <c r="G351" s="184" t="s">
        <v>607</v>
      </c>
      <c r="H351" s="185">
        <v>1</v>
      </c>
      <c r="I351" s="186"/>
      <c r="J351" s="187">
        <f t="shared" si="0"/>
        <v>0</v>
      </c>
      <c r="K351" s="183" t="s">
        <v>432</v>
      </c>
      <c r="L351" s="41"/>
      <c r="M351" s="188" t="s">
        <v>19</v>
      </c>
      <c r="N351" s="189" t="s">
        <v>47</v>
      </c>
      <c r="O351" s="66"/>
      <c r="P351" s="190">
        <f t="shared" si="1"/>
        <v>0</v>
      </c>
      <c r="Q351" s="190">
        <v>0</v>
      </c>
      <c r="R351" s="190">
        <f t="shared" si="2"/>
        <v>0</v>
      </c>
      <c r="S351" s="190">
        <v>0</v>
      </c>
      <c r="T351" s="191">
        <f t="shared" si="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454</v>
      </c>
      <c r="AT351" s="192" t="s">
        <v>384</v>
      </c>
      <c r="AU351" s="192" t="s">
        <v>85</v>
      </c>
      <c r="AY351" s="19" t="s">
        <v>381</v>
      </c>
      <c r="BE351" s="193">
        <f t="shared" si="4"/>
        <v>0</v>
      </c>
      <c r="BF351" s="193">
        <f t="shared" si="5"/>
        <v>0</v>
      </c>
      <c r="BG351" s="193">
        <f t="shared" si="6"/>
        <v>0</v>
      </c>
      <c r="BH351" s="193">
        <f t="shared" si="7"/>
        <v>0</v>
      </c>
      <c r="BI351" s="193">
        <f t="shared" si="8"/>
        <v>0</v>
      </c>
      <c r="BJ351" s="19" t="s">
        <v>83</v>
      </c>
      <c r="BK351" s="193">
        <f t="shared" si="9"/>
        <v>0</v>
      </c>
      <c r="BL351" s="19" t="s">
        <v>454</v>
      </c>
      <c r="BM351" s="192" t="s">
        <v>3965</v>
      </c>
    </row>
    <row r="352" spans="1:65" s="2" customFormat="1" ht="37.9" customHeight="1">
      <c r="A352" s="36"/>
      <c r="B352" s="37"/>
      <c r="C352" s="181" t="s">
        <v>710</v>
      </c>
      <c r="D352" s="181" t="s">
        <v>384</v>
      </c>
      <c r="E352" s="182" t="s">
        <v>3966</v>
      </c>
      <c r="F352" s="183" t="s">
        <v>3967</v>
      </c>
      <c r="G352" s="184" t="s">
        <v>422</v>
      </c>
      <c r="H352" s="185">
        <v>1.1000000000000001</v>
      </c>
      <c r="I352" s="186"/>
      <c r="J352" s="187">
        <f t="shared" si="0"/>
        <v>0</v>
      </c>
      <c r="K352" s="183" t="s">
        <v>432</v>
      </c>
      <c r="L352" s="41"/>
      <c r="M352" s="188" t="s">
        <v>19</v>
      </c>
      <c r="N352" s="189" t="s">
        <v>47</v>
      </c>
      <c r="O352" s="66"/>
      <c r="P352" s="190">
        <f t="shared" si="1"/>
        <v>0</v>
      </c>
      <c r="Q352" s="190">
        <v>0</v>
      </c>
      <c r="R352" s="190">
        <f t="shared" si="2"/>
        <v>0</v>
      </c>
      <c r="S352" s="190">
        <v>0</v>
      </c>
      <c r="T352" s="191">
        <f t="shared" si="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85</v>
      </c>
      <c r="AY352" s="19" t="s">
        <v>381</v>
      </c>
      <c r="BE352" s="193">
        <f t="shared" si="4"/>
        <v>0</v>
      </c>
      <c r="BF352" s="193">
        <f t="shared" si="5"/>
        <v>0</v>
      </c>
      <c r="BG352" s="193">
        <f t="shared" si="6"/>
        <v>0</v>
      </c>
      <c r="BH352" s="193">
        <f t="shared" si="7"/>
        <v>0</v>
      </c>
      <c r="BI352" s="193">
        <f t="shared" si="8"/>
        <v>0</v>
      </c>
      <c r="BJ352" s="19" t="s">
        <v>83</v>
      </c>
      <c r="BK352" s="193">
        <f t="shared" si="9"/>
        <v>0</v>
      </c>
      <c r="BL352" s="19" t="s">
        <v>454</v>
      </c>
      <c r="BM352" s="192" t="s">
        <v>3968</v>
      </c>
    </row>
    <row r="353" spans="1:65" s="2" customFormat="1" ht="24.2" customHeight="1">
      <c r="A353" s="36"/>
      <c r="B353" s="37"/>
      <c r="C353" s="181" t="s">
        <v>716</v>
      </c>
      <c r="D353" s="181" t="s">
        <v>384</v>
      </c>
      <c r="E353" s="182" t="s">
        <v>3969</v>
      </c>
      <c r="F353" s="183" t="s">
        <v>684</v>
      </c>
      <c r="G353" s="184" t="s">
        <v>607</v>
      </c>
      <c r="H353" s="185">
        <v>1</v>
      </c>
      <c r="I353" s="186"/>
      <c r="J353" s="187">
        <f t="shared" si="0"/>
        <v>0</v>
      </c>
      <c r="K353" s="183" t="s">
        <v>432</v>
      </c>
      <c r="L353" s="41"/>
      <c r="M353" s="188" t="s">
        <v>19</v>
      </c>
      <c r="N353" s="189" t="s">
        <v>47</v>
      </c>
      <c r="O353" s="66"/>
      <c r="P353" s="190">
        <f t="shared" si="1"/>
        <v>0</v>
      </c>
      <c r="Q353" s="190">
        <v>0</v>
      </c>
      <c r="R353" s="190">
        <f t="shared" si="2"/>
        <v>0</v>
      </c>
      <c r="S353" s="190">
        <v>0</v>
      </c>
      <c r="T353" s="191">
        <f t="shared" si="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85</v>
      </c>
      <c r="AY353" s="19" t="s">
        <v>381</v>
      </c>
      <c r="BE353" s="193">
        <f t="shared" si="4"/>
        <v>0</v>
      </c>
      <c r="BF353" s="193">
        <f t="shared" si="5"/>
        <v>0</v>
      </c>
      <c r="BG353" s="193">
        <f t="shared" si="6"/>
        <v>0</v>
      </c>
      <c r="BH353" s="193">
        <f t="shared" si="7"/>
        <v>0</v>
      </c>
      <c r="BI353" s="193">
        <f t="shared" si="8"/>
        <v>0</v>
      </c>
      <c r="BJ353" s="19" t="s">
        <v>83</v>
      </c>
      <c r="BK353" s="193">
        <f t="shared" si="9"/>
        <v>0</v>
      </c>
      <c r="BL353" s="19" t="s">
        <v>454</v>
      </c>
      <c r="BM353" s="192" t="s">
        <v>3970</v>
      </c>
    </row>
    <row r="354" spans="1:65" s="2" customFormat="1" ht="37.9" customHeight="1">
      <c r="A354" s="36"/>
      <c r="B354" s="37"/>
      <c r="C354" s="181" t="s">
        <v>722</v>
      </c>
      <c r="D354" s="181" t="s">
        <v>384</v>
      </c>
      <c r="E354" s="182" t="s">
        <v>3971</v>
      </c>
      <c r="F354" s="183" t="s">
        <v>3972</v>
      </c>
      <c r="G354" s="184" t="s">
        <v>422</v>
      </c>
      <c r="H354" s="185">
        <v>1.1000000000000001</v>
      </c>
      <c r="I354" s="186"/>
      <c r="J354" s="187">
        <f t="shared" si="0"/>
        <v>0</v>
      </c>
      <c r="K354" s="183" t="s">
        <v>432</v>
      </c>
      <c r="L354" s="41"/>
      <c r="M354" s="188" t="s">
        <v>19</v>
      </c>
      <c r="N354" s="189" t="s">
        <v>47</v>
      </c>
      <c r="O354" s="66"/>
      <c r="P354" s="190">
        <f t="shared" si="1"/>
        <v>0</v>
      </c>
      <c r="Q354" s="190">
        <v>0</v>
      </c>
      <c r="R354" s="190">
        <f t="shared" si="2"/>
        <v>0</v>
      </c>
      <c r="S354" s="190">
        <v>0</v>
      </c>
      <c r="T354" s="191">
        <f t="shared" si="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85</v>
      </c>
      <c r="AY354" s="19" t="s">
        <v>381</v>
      </c>
      <c r="BE354" s="193">
        <f t="shared" si="4"/>
        <v>0</v>
      </c>
      <c r="BF354" s="193">
        <f t="shared" si="5"/>
        <v>0</v>
      </c>
      <c r="BG354" s="193">
        <f t="shared" si="6"/>
        <v>0</v>
      </c>
      <c r="BH354" s="193">
        <f t="shared" si="7"/>
        <v>0</v>
      </c>
      <c r="BI354" s="193">
        <f t="shared" si="8"/>
        <v>0</v>
      </c>
      <c r="BJ354" s="19" t="s">
        <v>83</v>
      </c>
      <c r="BK354" s="193">
        <f t="shared" si="9"/>
        <v>0</v>
      </c>
      <c r="BL354" s="19" t="s">
        <v>454</v>
      </c>
      <c r="BM354" s="192" t="s">
        <v>3973</v>
      </c>
    </row>
    <row r="355" spans="1:65" s="12" customFormat="1" ht="22.9" customHeight="1">
      <c r="B355" s="165"/>
      <c r="C355" s="166"/>
      <c r="D355" s="167" t="s">
        <v>75</v>
      </c>
      <c r="E355" s="179" t="s">
        <v>694</v>
      </c>
      <c r="F355" s="179" t="s">
        <v>695</v>
      </c>
      <c r="G355" s="166"/>
      <c r="H355" s="166"/>
      <c r="I355" s="169"/>
      <c r="J355" s="180">
        <f>BK355</f>
        <v>0</v>
      </c>
      <c r="K355" s="166"/>
      <c r="L355" s="171"/>
      <c r="M355" s="172"/>
      <c r="N355" s="173"/>
      <c r="O355" s="173"/>
      <c r="P355" s="174">
        <f>SUM(P356:P369)</f>
        <v>0</v>
      </c>
      <c r="Q355" s="173"/>
      <c r="R355" s="174">
        <f>SUM(R356:R369)</f>
        <v>0</v>
      </c>
      <c r="S355" s="173"/>
      <c r="T355" s="175">
        <f>SUM(T356:T369)</f>
        <v>0</v>
      </c>
      <c r="AR355" s="176" t="s">
        <v>85</v>
      </c>
      <c r="AT355" s="177" t="s">
        <v>75</v>
      </c>
      <c r="AU355" s="177" t="s">
        <v>83</v>
      </c>
      <c r="AY355" s="176" t="s">
        <v>381</v>
      </c>
      <c r="BK355" s="178">
        <f>SUM(BK356:BK369)</f>
        <v>0</v>
      </c>
    </row>
    <row r="356" spans="1:65" s="2" customFormat="1" ht="33" customHeight="1">
      <c r="A356" s="36"/>
      <c r="B356" s="37"/>
      <c r="C356" s="181" t="s">
        <v>726</v>
      </c>
      <c r="D356" s="181" t="s">
        <v>384</v>
      </c>
      <c r="E356" s="182" t="s">
        <v>3974</v>
      </c>
      <c r="F356" s="183" t="s">
        <v>728</v>
      </c>
      <c r="G356" s="184" t="s">
        <v>422</v>
      </c>
      <c r="H356" s="185">
        <v>4.5</v>
      </c>
      <c r="I356" s="186"/>
      <c r="J356" s="187">
        <f t="shared" ref="J356:J369" si="10">ROUND(I356*H356,2)</f>
        <v>0</v>
      </c>
      <c r="K356" s="183" t="s">
        <v>432</v>
      </c>
      <c r="L356" s="41"/>
      <c r="M356" s="188" t="s">
        <v>19</v>
      </c>
      <c r="N356" s="189" t="s">
        <v>47</v>
      </c>
      <c r="O356" s="66"/>
      <c r="P356" s="190">
        <f t="shared" ref="P356:P369" si="11">O356*H356</f>
        <v>0</v>
      </c>
      <c r="Q356" s="190">
        <v>0</v>
      </c>
      <c r="R356" s="190">
        <f t="shared" ref="R356:R369" si="12">Q356*H356</f>
        <v>0</v>
      </c>
      <c r="S356" s="190">
        <v>0</v>
      </c>
      <c r="T356" s="191">
        <f t="shared" ref="T356:T369" si="13"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454</v>
      </c>
      <c r="AT356" s="192" t="s">
        <v>384</v>
      </c>
      <c r="AU356" s="192" t="s">
        <v>85</v>
      </c>
      <c r="AY356" s="19" t="s">
        <v>381</v>
      </c>
      <c r="BE356" s="193">
        <f t="shared" ref="BE356:BE369" si="14">IF(N356="základní",J356,0)</f>
        <v>0</v>
      </c>
      <c r="BF356" s="193">
        <f t="shared" ref="BF356:BF369" si="15">IF(N356="snížená",J356,0)</f>
        <v>0</v>
      </c>
      <c r="BG356" s="193">
        <f t="shared" ref="BG356:BG369" si="16">IF(N356="zákl. přenesená",J356,0)</f>
        <v>0</v>
      </c>
      <c r="BH356" s="193">
        <f t="shared" ref="BH356:BH369" si="17">IF(N356="sníž. přenesená",J356,0)</f>
        <v>0</v>
      </c>
      <c r="BI356" s="193">
        <f t="shared" ref="BI356:BI369" si="18">IF(N356="nulová",J356,0)</f>
        <v>0</v>
      </c>
      <c r="BJ356" s="19" t="s">
        <v>83</v>
      </c>
      <c r="BK356" s="193">
        <f t="shared" ref="BK356:BK369" si="19">ROUND(I356*H356,2)</f>
        <v>0</v>
      </c>
      <c r="BL356" s="19" t="s">
        <v>454</v>
      </c>
      <c r="BM356" s="192" t="s">
        <v>3975</v>
      </c>
    </row>
    <row r="357" spans="1:65" s="2" customFormat="1" ht="33" customHeight="1">
      <c r="A357" s="36"/>
      <c r="B357" s="37"/>
      <c r="C357" s="181" t="s">
        <v>730</v>
      </c>
      <c r="D357" s="181" t="s">
        <v>384</v>
      </c>
      <c r="E357" s="182" t="s">
        <v>3976</v>
      </c>
      <c r="F357" s="183" t="s">
        <v>3977</v>
      </c>
      <c r="G357" s="184" t="s">
        <v>1235</v>
      </c>
      <c r="H357" s="185">
        <v>5</v>
      </c>
      <c r="I357" s="186"/>
      <c r="J357" s="187">
        <f t="shared" si="10"/>
        <v>0</v>
      </c>
      <c r="K357" s="183" t="s">
        <v>432</v>
      </c>
      <c r="L357" s="41"/>
      <c r="M357" s="188" t="s">
        <v>19</v>
      </c>
      <c r="N357" s="189" t="s">
        <v>47</v>
      </c>
      <c r="O357" s="66"/>
      <c r="P357" s="190">
        <f t="shared" si="11"/>
        <v>0</v>
      </c>
      <c r="Q357" s="190">
        <v>0</v>
      </c>
      <c r="R357" s="190">
        <f t="shared" si="12"/>
        <v>0</v>
      </c>
      <c r="S357" s="190">
        <v>0</v>
      </c>
      <c r="T357" s="191">
        <f t="shared" si="1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454</v>
      </c>
      <c r="AT357" s="192" t="s">
        <v>384</v>
      </c>
      <c r="AU357" s="192" t="s">
        <v>85</v>
      </c>
      <c r="AY357" s="19" t="s">
        <v>381</v>
      </c>
      <c r="BE357" s="193">
        <f t="shared" si="14"/>
        <v>0</v>
      </c>
      <c r="BF357" s="193">
        <f t="shared" si="15"/>
        <v>0</v>
      </c>
      <c r="BG357" s="193">
        <f t="shared" si="16"/>
        <v>0</v>
      </c>
      <c r="BH357" s="193">
        <f t="shared" si="17"/>
        <v>0</v>
      </c>
      <c r="BI357" s="193">
        <f t="shared" si="18"/>
        <v>0</v>
      </c>
      <c r="BJ357" s="19" t="s">
        <v>83</v>
      </c>
      <c r="BK357" s="193">
        <f t="shared" si="19"/>
        <v>0</v>
      </c>
      <c r="BL357" s="19" t="s">
        <v>454</v>
      </c>
      <c r="BM357" s="192" t="s">
        <v>3978</v>
      </c>
    </row>
    <row r="358" spans="1:65" s="2" customFormat="1" ht="33" customHeight="1">
      <c r="A358" s="36"/>
      <c r="B358" s="37"/>
      <c r="C358" s="181" t="s">
        <v>734</v>
      </c>
      <c r="D358" s="181" t="s">
        <v>384</v>
      </c>
      <c r="E358" s="182" t="s">
        <v>3979</v>
      </c>
      <c r="F358" s="183" t="s">
        <v>3980</v>
      </c>
      <c r="G358" s="184" t="s">
        <v>1235</v>
      </c>
      <c r="H358" s="185">
        <v>9.5</v>
      </c>
      <c r="I358" s="186"/>
      <c r="J358" s="187">
        <f t="shared" si="10"/>
        <v>0</v>
      </c>
      <c r="K358" s="183" t="s">
        <v>432</v>
      </c>
      <c r="L358" s="41"/>
      <c r="M358" s="188" t="s">
        <v>19</v>
      </c>
      <c r="N358" s="189" t="s">
        <v>47</v>
      </c>
      <c r="O358" s="66"/>
      <c r="P358" s="190">
        <f t="shared" si="11"/>
        <v>0</v>
      </c>
      <c r="Q358" s="190">
        <v>0</v>
      </c>
      <c r="R358" s="190">
        <f t="shared" si="12"/>
        <v>0</v>
      </c>
      <c r="S358" s="190">
        <v>0</v>
      </c>
      <c r="T358" s="191">
        <f t="shared" si="1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454</v>
      </c>
      <c r="AT358" s="192" t="s">
        <v>384</v>
      </c>
      <c r="AU358" s="192" t="s">
        <v>85</v>
      </c>
      <c r="AY358" s="19" t="s">
        <v>381</v>
      </c>
      <c r="BE358" s="193">
        <f t="shared" si="14"/>
        <v>0</v>
      </c>
      <c r="BF358" s="193">
        <f t="shared" si="15"/>
        <v>0</v>
      </c>
      <c r="BG358" s="193">
        <f t="shared" si="16"/>
        <v>0</v>
      </c>
      <c r="BH358" s="193">
        <f t="shared" si="17"/>
        <v>0</v>
      </c>
      <c r="BI358" s="193">
        <f t="shared" si="18"/>
        <v>0</v>
      </c>
      <c r="BJ358" s="19" t="s">
        <v>83</v>
      </c>
      <c r="BK358" s="193">
        <f t="shared" si="19"/>
        <v>0</v>
      </c>
      <c r="BL358" s="19" t="s">
        <v>454</v>
      </c>
      <c r="BM358" s="192" t="s">
        <v>3981</v>
      </c>
    </row>
    <row r="359" spans="1:65" s="2" customFormat="1" ht="24.2" customHeight="1">
      <c r="A359" s="36"/>
      <c r="B359" s="37"/>
      <c r="C359" s="181" t="s">
        <v>740</v>
      </c>
      <c r="D359" s="181" t="s">
        <v>384</v>
      </c>
      <c r="E359" s="182" t="s">
        <v>3982</v>
      </c>
      <c r="F359" s="183" t="s">
        <v>3983</v>
      </c>
      <c r="G359" s="184" t="s">
        <v>422</v>
      </c>
      <c r="H359" s="185">
        <v>6</v>
      </c>
      <c r="I359" s="186"/>
      <c r="J359" s="187">
        <f t="shared" si="10"/>
        <v>0</v>
      </c>
      <c r="K359" s="183" t="s">
        <v>432</v>
      </c>
      <c r="L359" s="41"/>
      <c r="M359" s="188" t="s">
        <v>19</v>
      </c>
      <c r="N359" s="189" t="s">
        <v>47</v>
      </c>
      <c r="O359" s="66"/>
      <c r="P359" s="190">
        <f t="shared" si="11"/>
        <v>0</v>
      </c>
      <c r="Q359" s="190">
        <v>0</v>
      </c>
      <c r="R359" s="190">
        <f t="shared" si="12"/>
        <v>0</v>
      </c>
      <c r="S359" s="190">
        <v>0</v>
      </c>
      <c r="T359" s="191">
        <f t="shared" si="1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454</v>
      </c>
      <c r="AT359" s="192" t="s">
        <v>384</v>
      </c>
      <c r="AU359" s="192" t="s">
        <v>85</v>
      </c>
      <c r="AY359" s="19" t="s">
        <v>381</v>
      </c>
      <c r="BE359" s="193">
        <f t="shared" si="14"/>
        <v>0</v>
      </c>
      <c r="BF359" s="193">
        <f t="shared" si="15"/>
        <v>0</v>
      </c>
      <c r="BG359" s="193">
        <f t="shared" si="16"/>
        <v>0</v>
      </c>
      <c r="BH359" s="193">
        <f t="shared" si="17"/>
        <v>0</v>
      </c>
      <c r="BI359" s="193">
        <f t="shared" si="18"/>
        <v>0</v>
      </c>
      <c r="BJ359" s="19" t="s">
        <v>83</v>
      </c>
      <c r="BK359" s="193">
        <f t="shared" si="19"/>
        <v>0</v>
      </c>
      <c r="BL359" s="19" t="s">
        <v>454</v>
      </c>
      <c r="BM359" s="192" t="s">
        <v>3984</v>
      </c>
    </row>
    <row r="360" spans="1:65" s="2" customFormat="1" ht="33" customHeight="1">
      <c r="A360" s="36"/>
      <c r="B360" s="37"/>
      <c r="C360" s="181" t="s">
        <v>745</v>
      </c>
      <c r="D360" s="181" t="s">
        <v>384</v>
      </c>
      <c r="E360" s="182" t="s">
        <v>3985</v>
      </c>
      <c r="F360" s="183" t="s">
        <v>3986</v>
      </c>
      <c r="G360" s="184" t="s">
        <v>1235</v>
      </c>
      <c r="H360" s="185">
        <v>59</v>
      </c>
      <c r="I360" s="186"/>
      <c r="J360" s="187">
        <f t="shared" si="10"/>
        <v>0</v>
      </c>
      <c r="K360" s="183" t="s">
        <v>432</v>
      </c>
      <c r="L360" s="41"/>
      <c r="M360" s="188" t="s">
        <v>19</v>
      </c>
      <c r="N360" s="189" t="s">
        <v>47</v>
      </c>
      <c r="O360" s="66"/>
      <c r="P360" s="190">
        <f t="shared" si="11"/>
        <v>0</v>
      </c>
      <c r="Q360" s="190">
        <v>0</v>
      </c>
      <c r="R360" s="190">
        <f t="shared" si="12"/>
        <v>0</v>
      </c>
      <c r="S360" s="190">
        <v>0</v>
      </c>
      <c r="T360" s="191">
        <f t="shared" si="1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454</v>
      </c>
      <c r="AT360" s="192" t="s">
        <v>384</v>
      </c>
      <c r="AU360" s="192" t="s">
        <v>85</v>
      </c>
      <c r="AY360" s="19" t="s">
        <v>381</v>
      </c>
      <c r="BE360" s="193">
        <f t="shared" si="14"/>
        <v>0</v>
      </c>
      <c r="BF360" s="193">
        <f t="shared" si="15"/>
        <v>0</v>
      </c>
      <c r="BG360" s="193">
        <f t="shared" si="16"/>
        <v>0</v>
      </c>
      <c r="BH360" s="193">
        <f t="shared" si="17"/>
        <v>0</v>
      </c>
      <c r="BI360" s="193">
        <f t="shared" si="18"/>
        <v>0</v>
      </c>
      <c r="BJ360" s="19" t="s">
        <v>83</v>
      </c>
      <c r="BK360" s="193">
        <f t="shared" si="19"/>
        <v>0</v>
      </c>
      <c r="BL360" s="19" t="s">
        <v>454</v>
      </c>
      <c r="BM360" s="192" t="s">
        <v>3987</v>
      </c>
    </row>
    <row r="361" spans="1:65" s="2" customFormat="1" ht="24.2" customHeight="1">
      <c r="A361" s="36"/>
      <c r="B361" s="37"/>
      <c r="C361" s="181" t="s">
        <v>751</v>
      </c>
      <c r="D361" s="181" t="s">
        <v>384</v>
      </c>
      <c r="E361" s="182" t="s">
        <v>3988</v>
      </c>
      <c r="F361" s="183" t="s">
        <v>3989</v>
      </c>
      <c r="G361" s="184" t="s">
        <v>1235</v>
      </c>
      <c r="H361" s="185">
        <v>14.5</v>
      </c>
      <c r="I361" s="186"/>
      <c r="J361" s="187">
        <f t="shared" si="10"/>
        <v>0</v>
      </c>
      <c r="K361" s="183" t="s">
        <v>432</v>
      </c>
      <c r="L361" s="41"/>
      <c r="M361" s="188" t="s">
        <v>19</v>
      </c>
      <c r="N361" s="189" t="s">
        <v>47</v>
      </c>
      <c r="O361" s="66"/>
      <c r="P361" s="190">
        <f t="shared" si="11"/>
        <v>0</v>
      </c>
      <c r="Q361" s="190">
        <v>0</v>
      </c>
      <c r="R361" s="190">
        <f t="shared" si="12"/>
        <v>0</v>
      </c>
      <c r="S361" s="190">
        <v>0</v>
      </c>
      <c r="T361" s="191">
        <f t="shared" si="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454</v>
      </c>
      <c r="AT361" s="192" t="s">
        <v>384</v>
      </c>
      <c r="AU361" s="192" t="s">
        <v>85</v>
      </c>
      <c r="AY361" s="19" t="s">
        <v>381</v>
      </c>
      <c r="BE361" s="193">
        <f t="shared" si="14"/>
        <v>0</v>
      </c>
      <c r="BF361" s="193">
        <f t="shared" si="15"/>
        <v>0</v>
      </c>
      <c r="BG361" s="193">
        <f t="shared" si="16"/>
        <v>0</v>
      </c>
      <c r="BH361" s="193">
        <f t="shared" si="17"/>
        <v>0</v>
      </c>
      <c r="BI361" s="193">
        <f t="shared" si="18"/>
        <v>0</v>
      </c>
      <c r="BJ361" s="19" t="s">
        <v>83</v>
      </c>
      <c r="BK361" s="193">
        <f t="shared" si="19"/>
        <v>0</v>
      </c>
      <c r="BL361" s="19" t="s">
        <v>454</v>
      </c>
      <c r="BM361" s="192" t="s">
        <v>3990</v>
      </c>
    </row>
    <row r="362" spans="1:65" s="2" customFormat="1" ht="33" customHeight="1">
      <c r="A362" s="36"/>
      <c r="B362" s="37"/>
      <c r="C362" s="181" t="s">
        <v>756</v>
      </c>
      <c r="D362" s="181" t="s">
        <v>384</v>
      </c>
      <c r="E362" s="182" t="s">
        <v>3991</v>
      </c>
      <c r="F362" s="183" t="s">
        <v>3992</v>
      </c>
      <c r="G362" s="184" t="s">
        <v>1235</v>
      </c>
      <c r="H362" s="185">
        <v>21</v>
      </c>
      <c r="I362" s="186"/>
      <c r="J362" s="187">
        <f t="shared" si="10"/>
        <v>0</v>
      </c>
      <c r="K362" s="183" t="s">
        <v>432</v>
      </c>
      <c r="L362" s="41"/>
      <c r="M362" s="188" t="s">
        <v>19</v>
      </c>
      <c r="N362" s="189" t="s">
        <v>47</v>
      </c>
      <c r="O362" s="66"/>
      <c r="P362" s="190">
        <f t="shared" si="11"/>
        <v>0</v>
      </c>
      <c r="Q362" s="190">
        <v>0</v>
      </c>
      <c r="R362" s="190">
        <f t="shared" si="12"/>
        <v>0</v>
      </c>
      <c r="S362" s="190">
        <v>0</v>
      </c>
      <c r="T362" s="191">
        <f t="shared" si="1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454</v>
      </c>
      <c r="AT362" s="192" t="s">
        <v>384</v>
      </c>
      <c r="AU362" s="192" t="s">
        <v>85</v>
      </c>
      <c r="AY362" s="19" t="s">
        <v>381</v>
      </c>
      <c r="BE362" s="193">
        <f t="shared" si="14"/>
        <v>0</v>
      </c>
      <c r="BF362" s="193">
        <f t="shared" si="15"/>
        <v>0</v>
      </c>
      <c r="BG362" s="193">
        <f t="shared" si="16"/>
        <v>0</v>
      </c>
      <c r="BH362" s="193">
        <f t="shared" si="17"/>
        <v>0</v>
      </c>
      <c r="BI362" s="193">
        <f t="shared" si="18"/>
        <v>0</v>
      </c>
      <c r="BJ362" s="19" t="s">
        <v>83</v>
      </c>
      <c r="BK362" s="193">
        <f t="shared" si="19"/>
        <v>0</v>
      </c>
      <c r="BL362" s="19" t="s">
        <v>454</v>
      </c>
      <c r="BM362" s="192" t="s">
        <v>3993</v>
      </c>
    </row>
    <row r="363" spans="1:65" s="2" customFormat="1" ht="33" customHeight="1">
      <c r="A363" s="36"/>
      <c r="B363" s="37"/>
      <c r="C363" s="181" t="s">
        <v>762</v>
      </c>
      <c r="D363" s="181" t="s">
        <v>384</v>
      </c>
      <c r="E363" s="182" t="s">
        <v>3994</v>
      </c>
      <c r="F363" s="183" t="s">
        <v>3995</v>
      </c>
      <c r="G363" s="184" t="s">
        <v>607</v>
      </c>
      <c r="H363" s="185">
        <v>1</v>
      </c>
      <c r="I363" s="186"/>
      <c r="J363" s="187">
        <f t="shared" si="10"/>
        <v>0</v>
      </c>
      <c r="K363" s="183" t="s">
        <v>432</v>
      </c>
      <c r="L363" s="41"/>
      <c r="M363" s="188" t="s">
        <v>19</v>
      </c>
      <c r="N363" s="189" t="s">
        <v>47</v>
      </c>
      <c r="O363" s="66"/>
      <c r="P363" s="190">
        <f t="shared" si="11"/>
        <v>0</v>
      </c>
      <c r="Q363" s="190">
        <v>0</v>
      </c>
      <c r="R363" s="190">
        <f t="shared" si="12"/>
        <v>0</v>
      </c>
      <c r="S363" s="190">
        <v>0</v>
      </c>
      <c r="T363" s="191">
        <f t="shared" si="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454</v>
      </c>
      <c r="AT363" s="192" t="s">
        <v>384</v>
      </c>
      <c r="AU363" s="192" t="s">
        <v>85</v>
      </c>
      <c r="AY363" s="19" t="s">
        <v>381</v>
      </c>
      <c r="BE363" s="193">
        <f t="shared" si="14"/>
        <v>0</v>
      </c>
      <c r="BF363" s="193">
        <f t="shared" si="15"/>
        <v>0</v>
      </c>
      <c r="BG363" s="193">
        <f t="shared" si="16"/>
        <v>0</v>
      </c>
      <c r="BH363" s="193">
        <f t="shared" si="17"/>
        <v>0</v>
      </c>
      <c r="BI363" s="193">
        <f t="shared" si="18"/>
        <v>0</v>
      </c>
      <c r="BJ363" s="19" t="s">
        <v>83</v>
      </c>
      <c r="BK363" s="193">
        <f t="shared" si="19"/>
        <v>0</v>
      </c>
      <c r="BL363" s="19" t="s">
        <v>454</v>
      </c>
      <c r="BM363" s="192" t="s">
        <v>3996</v>
      </c>
    </row>
    <row r="364" spans="1:65" s="2" customFormat="1" ht="37.9" customHeight="1">
      <c r="A364" s="36"/>
      <c r="B364" s="37"/>
      <c r="C364" s="181" t="s">
        <v>768</v>
      </c>
      <c r="D364" s="181" t="s">
        <v>384</v>
      </c>
      <c r="E364" s="182" t="s">
        <v>3997</v>
      </c>
      <c r="F364" s="183" t="s">
        <v>3998</v>
      </c>
      <c r="G364" s="184" t="s">
        <v>422</v>
      </c>
      <c r="H364" s="185">
        <v>5</v>
      </c>
      <c r="I364" s="186"/>
      <c r="J364" s="187">
        <f t="shared" si="10"/>
        <v>0</v>
      </c>
      <c r="K364" s="183" t="s">
        <v>432</v>
      </c>
      <c r="L364" s="41"/>
      <c r="M364" s="188" t="s">
        <v>19</v>
      </c>
      <c r="N364" s="189" t="s">
        <v>47</v>
      </c>
      <c r="O364" s="66"/>
      <c r="P364" s="190">
        <f t="shared" si="11"/>
        <v>0</v>
      </c>
      <c r="Q364" s="190">
        <v>0</v>
      </c>
      <c r="R364" s="190">
        <f t="shared" si="12"/>
        <v>0</v>
      </c>
      <c r="S364" s="190">
        <v>0</v>
      </c>
      <c r="T364" s="191">
        <f t="shared" si="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85</v>
      </c>
      <c r="AY364" s="19" t="s">
        <v>381</v>
      </c>
      <c r="BE364" s="193">
        <f t="shared" si="14"/>
        <v>0</v>
      </c>
      <c r="BF364" s="193">
        <f t="shared" si="15"/>
        <v>0</v>
      </c>
      <c r="BG364" s="193">
        <f t="shared" si="16"/>
        <v>0</v>
      </c>
      <c r="BH364" s="193">
        <f t="shared" si="17"/>
        <v>0</v>
      </c>
      <c r="BI364" s="193">
        <f t="shared" si="18"/>
        <v>0</v>
      </c>
      <c r="BJ364" s="19" t="s">
        <v>83</v>
      </c>
      <c r="BK364" s="193">
        <f t="shared" si="19"/>
        <v>0</v>
      </c>
      <c r="BL364" s="19" t="s">
        <v>454</v>
      </c>
      <c r="BM364" s="192" t="s">
        <v>3999</v>
      </c>
    </row>
    <row r="365" spans="1:65" s="2" customFormat="1" ht="37.9" customHeight="1">
      <c r="A365" s="36"/>
      <c r="B365" s="37"/>
      <c r="C365" s="181" t="s">
        <v>773</v>
      </c>
      <c r="D365" s="181" t="s">
        <v>384</v>
      </c>
      <c r="E365" s="182" t="s">
        <v>4000</v>
      </c>
      <c r="F365" s="183" t="s">
        <v>3557</v>
      </c>
      <c r="G365" s="184" t="s">
        <v>1235</v>
      </c>
      <c r="H365" s="185">
        <v>200</v>
      </c>
      <c r="I365" s="186"/>
      <c r="J365" s="187">
        <f t="shared" si="10"/>
        <v>0</v>
      </c>
      <c r="K365" s="183" t="s">
        <v>432</v>
      </c>
      <c r="L365" s="41"/>
      <c r="M365" s="188" t="s">
        <v>19</v>
      </c>
      <c r="N365" s="189" t="s">
        <v>47</v>
      </c>
      <c r="O365" s="66"/>
      <c r="P365" s="190">
        <f t="shared" si="11"/>
        <v>0</v>
      </c>
      <c r="Q365" s="190">
        <v>0</v>
      </c>
      <c r="R365" s="190">
        <f t="shared" si="12"/>
        <v>0</v>
      </c>
      <c r="S365" s="190">
        <v>0</v>
      </c>
      <c r="T365" s="191">
        <f t="shared" si="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454</v>
      </c>
      <c r="AT365" s="192" t="s">
        <v>384</v>
      </c>
      <c r="AU365" s="192" t="s">
        <v>85</v>
      </c>
      <c r="AY365" s="19" t="s">
        <v>381</v>
      </c>
      <c r="BE365" s="193">
        <f t="shared" si="14"/>
        <v>0</v>
      </c>
      <c r="BF365" s="193">
        <f t="shared" si="15"/>
        <v>0</v>
      </c>
      <c r="BG365" s="193">
        <f t="shared" si="16"/>
        <v>0</v>
      </c>
      <c r="BH365" s="193">
        <f t="shared" si="17"/>
        <v>0</v>
      </c>
      <c r="BI365" s="193">
        <f t="shared" si="18"/>
        <v>0</v>
      </c>
      <c r="BJ365" s="19" t="s">
        <v>83</v>
      </c>
      <c r="BK365" s="193">
        <f t="shared" si="19"/>
        <v>0</v>
      </c>
      <c r="BL365" s="19" t="s">
        <v>454</v>
      </c>
      <c r="BM365" s="192" t="s">
        <v>4001</v>
      </c>
    </row>
    <row r="366" spans="1:65" s="2" customFormat="1" ht="37.9" customHeight="1">
      <c r="A366" s="36"/>
      <c r="B366" s="37"/>
      <c r="C366" s="181" t="s">
        <v>781</v>
      </c>
      <c r="D366" s="181" t="s">
        <v>384</v>
      </c>
      <c r="E366" s="182" t="s">
        <v>4002</v>
      </c>
      <c r="F366" s="183" t="s">
        <v>3560</v>
      </c>
      <c r="G366" s="184" t="s">
        <v>1235</v>
      </c>
      <c r="H366" s="185">
        <v>225</v>
      </c>
      <c r="I366" s="186"/>
      <c r="J366" s="187">
        <f t="shared" si="10"/>
        <v>0</v>
      </c>
      <c r="K366" s="183" t="s">
        <v>432</v>
      </c>
      <c r="L366" s="41"/>
      <c r="M366" s="188" t="s">
        <v>19</v>
      </c>
      <c r="N366" s="189" t="s">
        <v>47</v>
      </c>
      <c r="O366" s="66"/>
      <c r="P366" s="190">
        <f t="shared" si="11"/>
        <v>0</v>
      </c>
      <c r="Q366" s="190">
        <v>0</v>
      </c>
      <c r="R366" s="190">
        <f t="shared" si="12"/>
        <v>0</v>
      </c>
      <c r="S366" s="190">
        <v>0</v>
      </c>
      <c r="T366" s="191">
        <f t="shared" si="1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454</v>
      </c>
      <c r="AT366" s="192" t="s">
        <v>384</v>
      </c>
      <c r="AU366" s="192" t="s">
        <v>85</v>
      </c>
      <c r="AY366" s="19" t="s">
        <v>381</v>
      </c>
      <c r="BE366" s="193">
        <f t="shared" si="14"/>
        <v>0</v>
      </c>
      <c r="BF366" s="193">
        <f t="shared" si="15"/>
        <v>0</v>
      </c>
      <c r="BG366" s="193">
        <f t="shared" si="16"/>
        <v>0</v>
      </c>
      <c r="BH366" s="193">
        <f t="shared" si="17"/>
        <v>0</v>
      </c>
      <c r="BI366" s="193">
        <f t="shared" si="18"/>
        <v>0</v>
      </c>
      <c r="BJ366" s="19" t="s">
        <v>83</v>
      </c>
      <c r="BK366" s="193">
        <f t="shared" si="19"/>
        <v>0</v>
      </c>
      <c r="BL366" s="19" t="s">
        <v>454</v>
      </c>
      <c r="BM366" s="192" t="s">
        <v>4003</v>
      </c>
    </row>
    <row r="367" spans="1:65" s="2" customFormat="1" ht="24.2" customHeight="1">
      <c r="A367" s="36"/>
      <c r="B367" s="37"/>
      <c r="C367" s="181" t="s">
        <v>786</v>
      </c>
      <c r="D367" s="181" t="s">
        <v>384</v>
      </c>
      <c r="E367" s="182" t="s">
        <v>4004</v>
      </c>
      <c r="F367" s="183" t="s">
        <v>4005</v>
      </c>
      <c r="G367" s="184" t="s">
        <v>1235</v>
      </c>
      <c r="H367" s="185">
        <v>443</v>
      </c>
      <c r="I367" s="186"/>
      <c r="J367" s="187">
        <f t="shared" si="10"/>
        <v>0</v>
      </c>
      <c r="K367" s="183" t="s">
        <v>432</v>
      </c>
      <c r="L367" s="41"/>
      <c r="M367" s="188" t="s">
        <v>19</v>
      </c>
      <c r="N367" s="189" t="s">
        <v>47</v>
      </c>
      <c r="O367" s="66"/>
      <c r="P367" s="190">
        <f t="shared" si="11"/>
        <v>0</v>
      </c>
      <c r="Q367" s="190">
        <v>0</v>
      </c>
      <c r="R367" s="190">
        <f t="shared" si="12"/>
        <v>0</v>
      </c>
      <c r="S367" s="190">
        <v>0</v>
      </c>
      <c r="T367" s="191">
        <f t="shared" si="1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2" t="s">
        <v>454</v>
      </c>
      <c r="AT367" s="192" t="s">
        <v>384</v>
      </c>
      <c r="AU367" s="192" t="s">
        <v>85</v>
      </c>
      <c r="AY367" s="19" t="s">
        <v>381</v>
      </c>
      <c r="BE367" s="193">
        <f t="shared" si="14"/>
        <v>0</v>
      </c>
      <c r="BF367" s="193">
        <f t="shared" si="15"/>
        <v>0</v>
      </c>
      <c r="BG367" s="193">
        <f t="shared" si="16"/>
        <v>0</v>
      </c>
      <c r="BH367" s="193">
        <f t="shared" si="17"/>
        <v>0</v>
      </c>
      <c r="BI367" s="193">
        <f t="shared" si="18"/>
        <v>0</v>
      </c>
      <c r="BJ367" s="19" t="s">
        <v>83</v>
      </c>
      <c r="BK367" s="193">
        <f t="shared" si="19"/>
        <v>0</v>
      </c>
      <c r="BL367" s="19" t="s">
        <v>454</v>
      </c>
      <c r="BM367" s="192" t="s">
        <v>4006</v>
      </c>
    </row>
    <row r="368" spans="1:65" s="2" customFormat="1" ht="33" customHeight="1">
      <c r="A368" s="36"/>
      <c r="B368" s="37"/>
      <c r="C368" s="181" t="s">
        <v>792</v>
      </c>
      <c r="D368" s="181" t="s">
        <v>384</v>
      </c>
      <c r="E368" s="182" t="s">
        <v>4007</v>
      </c>
      <c r="F368" s="183" t="s">
        <v>4008</v>
      </c>
      <c r="G368" s="184" t="s">
        <v>1235</v>
      </c>
      <c r="H368" s="185">
        <v>471</v>
      </c>
      <c r="I368" s="186"/>
      <c r="J368" s="187">
        <f t="shared" si="10"/>
        <v>0</v>
      </c>
      <c r="K368" s="183" t="s">
        <v>432</v>
      </c>
      <c r="L368" s="41"/>
      <c r="M368" s="188" t="s">
        <v>19</v>
      </c>
      <c r="N368" s="189" t="s">
        <v>47</v>
      </c>
      <c r="O368" s="66"/>
      <c r="P368" s="190">
        <f t="shared" si="11"/>
        <v>0</v>
      </c>
      <c r="Q368" s="190">
        <v>0</v>
      </c>
      <c r="R368" s="190">
        <f t="shared" si="12"/>
        <v>0</v>
      </c>
      <c r="S368" s="190">
        <v>0</v>
      </c>
      <c r="T368" s="191">
        <f t="shared" si="1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454</v>
      </c>
      <c r="AT368" s="192" t="s">
        <v>384</v>
      </c>
      <c r="AU368" s="192" t="s">
        <v>85</v>
      </c>
      <c r="AY368" s="19" t="s">
        <v>381</v>
      </c>
      <c r="BE368" s="193">
        <f t="shared" si="14"/>
        <v>0</v>
      </c>
      <c r="BF368" s="193">
        <f t="shared" si="15"/>
        <v>0</v>
      </c>
      <c r="BG368" s="193">
        <f t="shared" si="16"/>
        <v>0</v>
      </c>
      <c r="BH368" s="193">
        <f t="shared" si="17"/>
        <v>0</v>
      </c>
      <c r="BI368" s="193">
        <f t="shared" si="18"/>
        <v>0</v>
      </c>
      <c r="BJ368" s="19" t="s">
        <v>83</v>
      </c>
      <c r="BK368" s="193">
        <f t="shared" si="19"/>
        <v>0</v>
      </c>
      <c r="BL368" s="19" t="s">
        <v>454</v>
      </c>
      <c r="BM368" s="192" t="s">
        <v>4009</v>
      </c>
    </row>
    <row r="369" spans="1:65" s="2" customFormat="1" ht="33" customHeight="1">
      <c r="A369" s="36"/>
      <c r="B369" s="37"/>
      <c r="C369" s="181" t="s">
        <v>797</v>
      </c>
      <c r="D369" s="181" t="s">
        <v>384</v>
      </c>
      <c r="E369" s="182" t="s">
        <v>4010</v>
      </c>
      <c r="F369" s="183" t="s">
        <v>4011</v>
      </c>
      <c r="G369" s="184" t="s">
        <v>1235</v>
      </c>
      <c r="H369" s="185">
        <v>1500</v>
      </c>
      <c r="I369" s="186"/>
      <c r="J369" s="187">
        <f t="shared" si="10"/>
        <v>0</v>
      </c>
      <c r="K369" s="183" t="s">
        <v>432</v>
      </c>
      <c r="L369" s="41"/>
      <c r="M369" s="188" t="s">
        <v>19</v>
      </c>
      <c r="N369" s="189" t="s">
        <v>47</v>
      </c>
      <c r="O369" s="66"/>
      <c r="P369" s="190">
        <f t="shared" si="11"/>
        <v>0</v>
      </c>
      <c r="Q369" s="190">
        <v>0</v>
      </c>
      <c r="R369" s="190">
        <f t="shared" si="12"/>
        <v>0</v>
      </c>
      <c r="S369" s="190">
        <v>0</v>
      </c>
      <c r="T369" s="191">
        <f t="shared" si="1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85</v>
      </c>
      <c r="AY369" s="19" t="s">
        <v>381</v>
      </c>
      <c r="BE369" s="193">
        <f t="shared" si="14"/>
        <v>0</v>
      </c>
      <c r="BF369" s="193">
        <f t="shared" si="15"/>
        <v>0</v>
      </c>
      <c r="BG369" s="193">
        <f t="shared" si="16"/>
        <v>0</v>
      </c>
      <c r="BH369" s="193">
        <f t="shared" si="17"/>
        <v>0</v>
      </c>
      <c r="BI369" s="193">
        <f t="shared" si="18"/>
        <v>0</v>
      </c>
      <c r="BJ369" s="19" t="s">
        <v>83</v>
      </c>
      <c r="BK369" s="193">
        <f t="shared" si="19"/>
        <v>0</v>
      </c>
      <c r="BL369" s="19" t="s">
        <v>454</v>
      </c>
      <c r="BM369" s="192" t="s">
        <v>4012</v>
      </c>
    </row>
    <row r="370" spans="1:65" s="12" customFormat="1" ht="22.9" customHeight="1">
      <c r="B370" s="165"/>
      <c r="C370" s="166"/>
      <c r="D370" s="167" t="s">
        <v>75</v>
      </c>
      <c r="E370" s="179" t="s">
        <v>766</v>
      </c>
      <c r="F370" s="179" t="s">
        <v>767</v>
      </c>
      <c r="G370" s="166"/>
      <c r="H370" s="166"/>
      <c r="I370" s="169"/>
      <c r="J370" s="180">
        <f>BK370</f>
        <v>0</v>
      </c>
      <c r="K370" s="166"/>
      <c r="L370" s="171"/>
      <c r="M370" s="172"/>
      <c r="N370" s="173"/>
      <c r="O370" s="173"/>
      <c r="P370" s="174">
        <f>SUM(P371:P392)</f>
        <v>0</v>
      </c>
      <c r="Q370" s="173"/>
      <c r="R370" s="174">
        <f>SUM(R371:R392)</f>
        <v>0.32215971999999998</v>
      </c>
      <c r="S370" s="173"/>
      <c r="T370" s="175">
        <f>SUM(T371:T392)</f>
        <v>0</v>
      </c>
      <c r="AR370" s="176" t="s">
        <v>85</v>
      </c>
      <c r="AT370" s="177" t="s">
        <v>75</v>
      </c>
      <c r="AU370" s="177" t="s">
        <v>83</v>
      </c>
      <c r="AY370" s="176" t="s">
        <v>381</v>
      </c>
      <c r="BK370" s="178">
        <f>SUM(BK371:BK392)</f>
        <v>0</v>
      </c>
    </row>
    <row r="371" spans="1:65" s="2" customFormat="1" ht="33" customHeight="1">
      <c r="A371" s="36"/>
      <c r="B371" s="37"/>
      <c r="C371" s="181" t="s">
        <v>803</v>
      </c>
      <c r="D371" s="181" t="s">
        <v>384</v>
      </c>
      <c r="E371" s="182" t="s">
        <v>769</v>
      </c>
      <c r="F371" s="183" t="s">
        <v>770</v>
      </c>
      <c r="G371" s="184" t="s">
        <v>411</v>
      </c>
      <c r="H371" s="185">
        <v>80.290000000000006</v>
      </c>
      <c r="I371" s="186"/>
      <c r="J371" s="187">
        <f>ROUND(I371*H371,2)</f>
        <v>0</v>
      </c>
      <c r="K371" s="183" t="s">
        <v>388</v>
      </c>
      <c r="L371" s="41"/>
      <c r="M371" s="188" t="s">
        <v>19</v>
      </c>
      <c r="N371" s="189" t="s">
        <v>47</v>
      </c>
      <c r="O371" s="66"/>
      <c r="P371" s="190">
        <f>O371*H371</f>
        <v>0</v>
      </c>
      <c r="Q371" s="190">
        <v>3.0000000000000001E-5</v>
      </c>
      <c r="R371" s="190">
        <f>Q371*H371</f>
        <v>2.4087000000000002E-3</v>
      </c>
      <c r="S371" s="190">
        <v>0</v>
      </c>
      <c r="T371" s="191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454</v>
      </c>
      <c r="AT371" s="192" t="s">
        <v>384</v>
      </c>
      <c r="AU371" s="192" t="s">
        <v>85</v>
      </c>
      <c r="AY371" s="19" t="s">
        <v>381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9" t="s">
        <v>83</v>
      </c>
      <c r="BK371" s="193">
        <f>ROUND(I371*H371,2)</f>
        <v>0</v>
      </c>
      <c r="BL371" s="19" t="s">
        <v>454</v>
      </c>
      <c r="BM371" s="192" t="s">
        <v>4013</v>
      </c>
    </row>
    <row r="372" spans="1:65" s="13" customFormat="1">
      <c r="B372" s="194"/>
      <c r="C372" s="195"/>
      <c r="D372" s="196" t="s">
        <v>391</v>
      </c>
      <c r="E372" s="197" t="s">
        <v>19</v>
      </c>
      <c r="F372" s="198" t="s">
        <v>772</v>
      </c>
      <c r="G372" s="195"/>
      <c r="H372" s="197" t="s">
        <v>19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391</v>
      </c>
      <c r="AU372" s="204" t="s">
        <v>85</v>
      </c>
      <c r="AV372" s="13" t="s">
        <v>83</v>
      </c>
      <c r="AW372" s="13" t="s">
        <v>37</v>
      </c>
      <c r="AX372" s="13" t="s">
        <v>76</v>
      </c>
      <c r="AY372" s="204" t="s">
        <v>381</v>
      </c>
    </row>
    <row r="373" spans="1:65" s="14" customFormat="1">
      <c r="B373" s="205"/>
      <c r="C373" s="206"/>
      <c r="D373" s="196" t="s">
        <v>391</v>
      </c>
      <c r="E373" s="207" t="s">
        <v>19</v>
      </c>
      <c r="F373" s="208" t="s">
        <v>336</v>
      </c>
      <c r="G373" s="206"/>
      <c r="H373" s="209">
        <v>40.340000000000003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391</v>
      </c>
      <c r="AU373" s="215" t="s">
        <v>85</v>
      </c>
      <c r="AV373" s="14" t="s">
        <v>85</v>
      </c>
      <c r="AW373" s="14" t="s">
        <v>37</v>
      </c>
      <c r="AX373" s="14" t="s">
        <v>76</v>
      </c>
      <c r="AY373" s="215" t="s">
        <v>381</v>
      </c>
    </row>
    <row r="374" spans="1:65" s="14" customFormat="1">
      <c r="B374" s="205"/>
      <c r="C374" s="206"/>
      <c r="D374" s="196" t="s">
        <v>391</v>
      </c>
      <c r="E374" s="207" t="s">
        <v>19</v>
      </c>
      <c r="F374" s="208" t="s">
        <v>3837</v>
      </c>
      <c r="G374" s="206"/>
      <c r="H374" s="209">
        <v>39.950000000000003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391</v>
      </c>
      <c r="AU374" s="215" t="s">
        <v>85</v>
      </c>
      <c r="AV374" s="14" t="s">
        <v>85</v>
      </c>
      <c r="AW374" s="14" t="s">
        <v>37</v>
      </c>
      <c r="AX374" s="14" t="s">
        <v>76</v>
      </c>
      <c r="AY374" s="215" t="s">
        <v>381</v>
      </c>
    </row>
    <row r="375" spans="1:65" s="15" customFormat="1">
      <c r="B375" s="216"/>
      <c r="C375" s="217"/>
      <c r="D375" s="196" t="s">
        <v>391</v>
      </c>
      <c r="E375" s="218" t="s">
        <v>19</v>
      </c>
      <c r="F375" s="219" t="s">
        <v>394</v>
      </c>
      <c r="G375" s="217"/>
      <c r="H375" s="220">
        <v>80.290000000000006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391</v>
      </c>
      <c r="AU375" s="226" t="s">
        <v>85</v>
      </c>
      <c r="AV375" s="15" t="s">
        <v>389</v>
      </c>
      <c r="AW375" s="15" t="s">
        <v>37</v>
      </c>
      <c r="AX375" s="15" t="s">
        <v>83</v>
      </c>
      <c r="AY375" s="226" t="s">
        <v>381</v>
      </c>
    </row>
    <row r="376" spans="1:65" s="2" customFormat="1" ht="24.2" customHeight="1">
      <c r="A376" s="36"/>
      <c r="B376" s="37"/>
      <c r="C376" s="181" t="s">
        <v>808</v>
      </c>
      <c r="D376" s="181" t="s">
        <v>384</v>
      </c>
      <c r="E376" s="182" t="s">
        <v>774</v>
      </c>
      <c r="F376" s="183" t="s">
        <v>775</v>
      </c>
      <c r="G376" s="184" t="s">
        <v>411</v>
      </c>
      <c r="H376" s="185">
        <v>80.290000000000006</v>
      </c>
      <c r="I376" s="186"/>
      <c r="J376" s="187">
        <f>ROUND(I376*H376,2)</f>
        <v>0</v>
      </c>
      <c r="K376" s="183" t="s">
        <v>388</v>
      </c>
      <c r="L376" s="41"/>
      <c r="M376" s="188" t="s">
        <v>19</v>
      </c>
      <c r="N376" s="189" t="s">
        <v>47</v>
      </c>
      <c r="O376" s="66"/>
      <c r="P376" s="190">
        <f>O376*H376</f>
        <v>0</v>
      </c>
      <c r="Q376" s="190">
        <v>2.9999999999999997E-4</v>
      </c>
      <c r="R376" s="190">
        <f>Q376*H376</f>
        <v>2.4087000000000001E-2</v>
      </c>
      <c r="S376" s="190">
        <v>0</v>
      </c>
      <c r="T376" s="191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2" t="s">
        <v>454</v>
      </c>
      <c r="AT376" s="192" t="s">
        <v>384</v>
      </c>
      <c r="AU376" s="192" t="s">
        <v>85</v>
      </c>
      <c r="AY376" s="19" t="s">
        <v>381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9" t="s">
        <v>83</v>
      </c>
      <c r="BK376" s="193">
        <f>ROUND(I376*H376,2)</f>
        <v>0</v>
      </c>
      <c r="BL376" s="19" t="s">
        <v>454</v>
      </c>
      <c r="BM376" s="192" t="s">
        <v>4014</v>
      </c>
    </row>
    <row r="377" spans="1:65" s="13" customFormat="1">
      <c r="B377" s="194"/>
      <c r="C377" s="195"/>
      <c r="D377" s="196" t="s">
        <v>391</v>
      </c>
      <c r="E377" s="197" t="s">
        <v>19</v>
      </c>
      <c r="F377" s="198" t="s">
        <v>777</v>
      </c>
      <c r="G377" s="195"/>
      <c r="H377" s="197" t="s">
        <v>19</v>
      </c>
      <c r="I377" s="199"/>
      <c r="J377" s="195"/>
      <c r="K377" s="195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391</v>
      </c>
      <c r="AU377" s="204" t="s">
        <v>85</v>
      </c>
      <c r="AV377" s="13" t="s">
        <v>83</v>
      </c>
      <c r="AW377" s="13" t="s">
        <v>37</v>
      </c>
      <c r="AX377" s="13" t="s">
        <v>76</v>
      </c>
      <c r="AY377" s="204" t="s">
        <v>381</v>
      </c>
    </row>
    <row r="378" spans="1:65" s="14" customFormat="1">
      <c r="B378" s="205"/>
      <c r="C378" s="206"/>
      <c r="D378" s="196" t="s">
        <v>391</v>
      </c>
      <c r="E378" s="207" t="s">
        <v>19</v>
      </c>
      <c r="F378" s="208" t="s">
        <v>4015</v>
      </c>
      <c r="G378" s="206"/>
      <c r="H378" s="209">
        <v>40.340000000000003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391</v>
      </c>
      <c r="AU378" s="215" t="s">
        <v>85</v>
      </c>
      <c r="AV378" s="14" t="s">
        <v>85</v>
      </c>
      <c r="AW378" s="14" t="s">
        <v>37</v>
      </c>
      <c r="AX378" s="14" t="s">
        <v>76</v>
      </c>
      <c r="AY378" s="215" t="s">
        <v>381</v>
      </c>
    </row>
    <row r="379" spans="1:65" s="16" customFormat="1">
      <c r="B379" s="237"/>
      <c r="C379" s="238"/>
      <c r="D379" s="196" t="s">
        <v>391</v>
      </c>
      <c r="E379" s="239" t="s">
        <v>336</v>
      </c>
      <c r="F379" s="240" t="s">
        <v>779</v>
      </c>
      <c r="G379" s="238"/>
      <c r="H379" s="241">
        <v>40.340000000000003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AT379" s="247" t="s">
        <v>391</v>
      </c>
      <c r="AU379" s="247" t="s">
        <v>85</v>
      </c>
      <c r="AV379" s="16" t="s">
        <v>398</v>
      </c>
      <c r="AW379" s="16" t="s">
        <v>37</v>
      </c>
      <c r="AX379" s="16" t="s">
        <v>76</v>
      </c>
      <c r="AY379" s="247" t="s">
        <v>381</v>
      </c>
    </row>
    <row r="380" spans="1:65" s="14" customFormat="1">
      <c r="B380" s="205"/>
      <c r="C380" s="206"/>
      <c r="D380" s="196" t="s">
        <v>391</v>
      </c>
      <c r="E380" s="207" t="s">
        <v>19</v>
      </c>
      <c r="F380" s="208" t="s">
        <v>4016</v>
      </c>
      <c r="G380" s="206"/>
      <c r="H380" s="209">
        <v>39.950000000000003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391</v>
      </c>
      <c r="AU380" s="215" t="s">
        <v>85</v>
      </c>
      <c r="AV380" s="14" t="s">
        <v>85</v>
      </c>
      <c r="AW380" s="14" t="s">
        <v>37</v>
      </c>
      <c r="AX380" s="14" t="s">
        <v>76</v>
      </c>
      <c r="AY380" s="215" t="s">
        <v>381</v>
      </c>
    </row>
    <row r="381" spans="1:65" s="16" customFormat="1">
      <c r="B381" s="237"/>
      <c r="C381" s="238"/>
      <c r="D381" s="196" t="s">
        <v>391</v>
      </c>
      <c r="E381" s="239" t="s">
        <v>3837</v>
      </c>
      <c r="F381" s="240" t="s">
        <v>779</v>
      </c>
      <c r="G381" s="238"/>
      <c r="H381" s="241">
        <v>39.950000000000003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391</v>
      </c>
      <c r="AU381" s="247" t="s">
        <v>85</v>
      </c>
      <c r="AV381" s="16" t="s">
        <v>398</v>
      </c>
      <c r="AW381" s="16" t="s">
        <v>37</v>
      </c>
      <c r="AX381" s="16" t="s">
        <v>76</v>
      </c>
      <c r="AY381" s="247" t="s">
        <v>381</v>
      </c>
    </row>
    <row r="382" spans="1:65" s="15" customFormat="1">
      <c r="B382" s="216"/>
      <c r="C382" s="217"/>
      <c r="D382" s="196" t="s">
        <v>391</v>
      </c>
      <c r="E382" s="218" t="s">
        <v>19</v>
      </c>
      <c r="F382" s="219" t="s">
        <v>394</v>
      </c>
      <c r="G382" s="217"/>
      <c r="H382" s="220">
        <v>80.290000000000006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391</v>
      </c>
      <c r="AU382" s="226" t="s">
        <v>85</v>
      </c>
      <c r="AV382" s="15" t="s">
        <v>389</v>
      </c>
      <c r="AW382" s="15" t="s">
        <v>37</v>
      </c>
      <c r="AX382" s="15" t="s">
        <v>83</v>
      </c>
      <c r="AY382" s="226" t="s">
        <v>381</v>
      </c>
    </row>
    <row r="383" spans="1:65" s="2" customFormat="1" ht="16.5" customHeight="1">
      <c r="A383" s="36"/>
      <c r="B383" s="37"/>
      <c r="C383" s="227" t="s">
        <v>813</v>
      </c>
      <c r="D383" s="227" t="s">
        <v>465</v>
      </c>
      <c r="E383" s="228" t="s">
        <v>782</v>
      </c>
      <c r="F383" s="229" t="s">
        <v>783</v>
      </c>
      <c r="G383" s="230" t="s">
        <v>411</v>
      </c>
      <c r="H383" s="231">
        <v>88.319000000000003</v>
      </c>
      <c r="I383" s="232"/>
      <c r="J383" s="233">
        <f>ROUND(I383*H383,2)</f>
        <v>0</v>
      </c>
      <c r="K383" s="229" t="s">
        <v>388</v>
      </c>
      <c r="L383" s="234"/>
      <c r="M383" s="235" t="s">
        <v>19</v>
      </c>
      <c r="N383" s="236" t="s">
        <v>47</v>
      </c>
      <c r="O383" s="66"/>
      <c r="P383" s="190">
        <f>O383*H383</f>
        <v>0</v>
      </c>
      <c r="Q383" s="190">
        <v>2.8300000000000001E-3</v>
      </c>
      <c r="R383" s="190">
        <f>Q383*H383</f>
        <v>0.24994277000000001</v>
      </c>
      <c r="S383" s="190">
        <v>0</v>
      </c>
      <c r="T383" s="191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2" t="s">
        <v>468</v>
      </c>
      <c r="AT383" s="192" t="s">
        <v>465</v>
      </c>
      <c r="AU383" s="192" t="s">
        <v>85</v>
      </c>
      <c r="AY383" s="19" t="s">
        <v>381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9" t="s">
        <v>83</v>
      </c>
      <c r="BK383" s="193">
        <f>ROUND(I383*H383,2)</f>
        <v>0</v>
      </c>
      <c r="BL383" s="19" t="s">
        <v>454</v>
      </c>
      <c r="BM383" s="192" t="s">
        <v>4017</v>
      </c>
    </row>
    <row r="384" spans="1:65" s="14" customFormat="1">
      <c r="B384" s="205"/>
      <c r="C384" s="206"/>
      <c r="D384" s="196" t="s">
        <v>391</v>
      </c>
      <c r="E384" s="206"/>
      <c r="F384" s="208" t="s">
        <v>4018</v>
      </c>
      <c r="G384" s="206"/>
      <c r="H384" s="209">
        <v>88.319000000000003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391</v>
      </c>
      <c r="AU384" s="215" t="s">
        <v>85</v>
      </c>
      <c r="AV384" s="14" t="s">
        <v>85</v>
      </c>
      <c r="AW384" s="14" t="s">
        <v>4</v>
      </c>
      <c r="AX384" s="14" t="s">
        <v>83</v>
      </c>
      <c r="AY384" s="215" t="s">
        <v>381</v>
      </c>
    </row>
    <row r="385" spans="1:65" s="2" customFormat="1" ht="21.75" customHeight="1">
      <c r="A385" s="36"/>
      <c r="B385" s="37"/>
      <c r="C385" s="181" t="s">
        <v>817</v>
      </c>
      <c r="D385" s="181" t="s">
        <v>384</v>
      </c>
      <c r="E385" s="182" t="s">
        <v>787</v>
      </c>
      <c r="F385" s="183" t="s">
        <v>788</v>
      </c>
      <c r="G385" s="184" t="s">
        <v>422</v>
      </c>
      <c r="H385" s="185">
        <v>115.75</v>
      </c>
      <c r="I385" s="186"/>
      <c r="J385" s="187">
        <f>ROUND(I385*H385,2)</f>
        <v>0</v>
      </c>
      <c r="K385" s="183" t="s">
        <v>388</v>
      </c>
      <c r="L385" s="41"/>
      <c r="M385" s="188" t="s">
        <v>19</v>
      </c>
      <c r="N385" s="189" t="s">
        <v>47</v>
      </c>
      <c r="O385" s="66"/>
      <c r="P385" s="190">
        <f>O385*H385</f>
        <v>0</v>
      </c>
      <c r="Q385" s="190">
        <v>1.0000000000000001E-5</v>
      </c>
      <c r="R385" s="190">
        <f>Q385*H385</f>
        <v>1.1575000000000001E-3</v>
      </c>
      <c r="S385" s="190">
        <v>0</v>
      </c>
      <c r="T385" s="191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2" t="s">
        <v>454</v>
      </c>
      <c r="AT385" s="192" t="s">
        <v>384</v>
      </c>
      <c r="AU385" s="192" t="s">
        <v>85</v>
      </c>
      <c r="AY385" s="19" t="s">
        <v>381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9" t="s">
        <v>83</v>
      </c>
      <c r="BK385" s="193">
        <f>ROUND(I385*H385,2)</f>
        <v>0</v>
      </c>
      <c r="BL385" s="19" t="s">
        <v>454</v>
      </c>
      <c r="BM385" s="192" t="s">
        <v>4019</v>
      </c>
    </row>
    <row r="386" spans="1:65" s="13" customFormat="1">
      <c r="B386" s="194"/>
      <c r="C386" s="195"/>
      <c r="D386" s="196" t="s">
        <v>391</v>
      </c>
      <c r="E386" s="197" t="s">
        <v>19</v>
      </c>
      <c r="F386" s="198" t="s">
        <v>790</v>
      </c>
      <c r="G386" s="195"/>
      <c r="H386" s="197" t="s">
        <v>19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391</v>
      </c>
      <c r="AU386" s="204" t="s">
        <v>85</v>
      </c>
      <c r="AV386" s="13" t="s">
        <v>83</v>
      </c>
      <c r="AW386" s="13" t="s">
        <v>37</v>
      </c>
      <c r="AX386" s="13" t="s">
        <v>76</v>
      </c>
      <c r="AY386" s="204" t="s">
        <v>381</v>
      </c>
    </row>
    <row r="387" spans="1:65" s="14" customFormat="1">
      <c r="B387" s="205"/>
      <c r="C387" s="206"/>
      <c r="D387" s="196" t="s">
        <v>391</v>
      </c>
      <c r="E387" s="207" t="s">
        <v>19</v>
      </c>
      <c r="F387" s="208" t="s">
        <v>4020</v>
      </c>
      <c r="G387" s="206"/>
      <c r="H387" s="209">
        <v>50.82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391</v>
      </c>
      <c r="AU387" s="215" t="s">
        <v>85</v>
      </c>
      <c r="AV387" s="14" t="s">
        <v>85</v>
      </c>
      <c r="AW387" s="14" t="s">
        <v>37</v>
      </c>
      <c r="AX387" s="14" t="s">
        <v>76</v>
      </c>
      <c r="AY387" s="215" t="s">
        <v>381</v>
      </c>
    </row>
    <row r="388" spans="1:65" s="14" customFormat="1">
      <c r="B388" s="205"/>
      <c r="C388" s="206"/>
      <c r="D388" s="196" t="s">
        <v>391</v>
      </c>
      <c r="E388" s="207" t="s">
        <v>19</v>
      </c>
      <c r="F388" s="208" t="s">
        <v>4021</v>
      </c>
      <c r="G388" s="206"/>
      <c r="H388" s="209">
        <v>64.930000000000007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391</v>
      </c>
      <c r="AU388" s="215" t="s">
        <v>85</v>
      </c>
      <c r="AV388" s="14" t="s">
        <v>85</v>
      </c>
      <c r="AW388" s="14" t="s">
        <v>37</v>
      </c>
      <c r="AX388" s="14" t="s">
        <v>76</v>
      </c>
      <c r="AY388" s="215" t="s">
        <v>381</v>
      </c>
    </row>
    <row r="389" spans="1:65" s="15" customFormat="1">
      <c r="B389" s="216"/>
      <c r="C389" s="217"/>
      <c r="D389" s="196" t="s">
        <v>391</v>
      </c>
      <c r="E389" s="218" t="s">
        <v>19</v>
      </c>
      <c r="F389" s="219" t="s">
        <v>394</v>
      </c>
      <c r="G389" s="217"/>
      <c r="H389" s="220">
        <v>115.75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391</v>
      </c>
      <c r="AU389" s="226" t="s">
        <v>85</v>
      </c>
      <c r="AV389" s="15" t="s">
        <v>389</v>
      </c>
      <c r="AW389" s="15" t="s">
        <v>37</v>
      </c>
      <c r="AX389" s="15" t="s">
        <v>83</v>
      </c>
      <c r="AY389" s="226" t="s">
        <v>381</v>
      </c>
    </row>
    <row r="390" spans="1:65" s="2" customFormat="1" ht="16.5" customHeight="1">
      <c r="A390" s="36"/>
      <c r="B390" s="37"/>
      <c r="C390" s="227" t="s">
        <v>823</v>
      </c>
      <c r="D390" s="227" t="s">
        <v>465</v>
      </c>
      <c r="E390" s="228" t="s">
        <v>793</v>
      </c>
      <c r="F390" s="229" t="s">
        <v>794</v>
      </c>
      <c r="G390" s="230" t="s">
        <v>422</v>
      </c>
      <c r="H390" s="231">
        <v>127.325</v>
      </c>
      <c r="I390" s="232"/>
      <c r="J390" s="233">
        <f>ROUND(I390*H390,2)</f>
        <v>0</v>
      </c>
      <c r="K390" s="229" t="s">
        <v>388</v>
      </c>
      <c r="L390" s="234"/>
      <c r="M390" s="235" t="s">
        <v>19</v>
      </c>
      <c r="N390" s="236" t="s">
        <v>47</v>
      </c>
      <c r="O390" s="66"/>
      <c r="P390" s="190">
        <f>O390*H390</f>
        <v>0</v>
      </c>
      <c r="Q390" s="190">
        <v>3.5E-4</v>
      </c>
      <c r="R390" s="190">
        <f>Q390*H390</f>
        <v>4.4563749999999999E-2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468</v>
      </c>
      <c r="AT390" s="192" t="s">
        <v>465</v>
      </c>
      <c r="AU390" s="192" t="s">
        <v>85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454</v>
      </c>
      <c r="BM390" s="192" t="s">
        <v>4022</v>
      </c>
    </row>
    <row r="391" spans="1:65" s="14" customFormat="1">
      <c r="B391" s="205"/>
      <c r="C391" s="206"/>
      <c r="D391" s="196" t="s">
        <v>391</v>
      </c>
      <c r="E391" s="206"/>
      <c r="F391" s="208" t="s">
        <v>4023</v>
      </c>
      <c r="G391" s="206"/>
      <c r="H391" s="209">
        <v>127.325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391</v>
      </c>
      <c r="AU391" s="215" t="s">
        <v>85</v>
      </c>
      <c r="AV391" s="14" t="s">
        <v>85</v>
      </c>
      <c r="AW391" s="14" t="s">
        <v>4</v>
      </c>
      <c r="AX391" s="14" t="s">
        <v>83</v>
      </c>
      <c r="AY391" s="215" t="s">
        <v>381</v>
      </c>
    </row>
    <row r="392" spans="1:65" s="2" customFormat="1" ht="44.25" customHeight="1">
      <c r="A392" s="36"/>
      <c r="B392" s="37"/>
      <c r="C392" s="181" t="s">
        <v>829</v>
      </c>
      <c r="D392" s="181" t="s">
        <v>384</v>
      </c>
      <c r="E392" s="182" t="s">
        <v>798</v>
      </c>
      <c r="F392" s="183" t="s">
        <v>799</v>
      </c>
      <c r="G392" s="184" t="s">
        <v>404</v>
      </c>
      <c r="H392" s="185">
        <v>0.32200000000000001</v>
      </c>
      <c r="I392" s="186"/>
      <c r="J392" s="187">
        <f>ROUND(I392*H392,2)</f>
        <v>0</v>
      </c>
      <c r="K392" s="183" t="s">
        <v>388</v>
      </c>
      <c r="L392" s="41"/>
      <c r="M392" s="188" t="s">
        <v>19</v>
      </c>
      <c r="N392" s="189" t="s">
        <v>47</v>
      </c>
      <c r="O392" s="66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2" t="s">
        <v>454</v>
      </c>
      <c r="AT392" s="192" t="s">
        <v>384</v>
      </c>
      <c r="AU392" s="192" t="s">
        <v>85</v>
      </c>
      <c r="AY392" s="19" t="s">
        <v>381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9" t="s">
        <v>83</v>
      </c>
      <c r="BK392" s="193">
        <f>ROUND(I392*H392,2)</f>
        <v>0</v>
      </c>
      <c r="BL392" s="19" t="s">
        <v>454</v>
      </c>
      <c r="BM392" s="192" t="s">
        <v>4024</v>
      </c>
    </row>
    <row r="393" spans="1:65" s="12" customFormat="1" ht="22.9" customHeight="1">
      <c r="B393" s="165"/>
      <c r="C393" s="166"/>
      <c r="D393" s="167" t="s">
        <v>75</v>
      </c>
      <c r="E393" s="179" t="s">
        <v>801</v>
      </c>
      <c r="F393" s="179" t="s">
        <v>802</v>
      </c>
      <c r="G393" s="166"/>
      <c r="H393" s="166"/>
      <c r="I393" s="169"/>
      <c r="J393" s="180">
        <f>BK393</f>
        <v>0</v>
      </c>
      <c r="K393" s="166"/>
      <c r="L393" s="171"/>
      <c r="M393" s="172"/>
      <c r="N393" s="173"/>
      <c r="O393" s="173"/>
      <c r="P393" s="174">
        <f>SUM(P394:P415)</f>
        <v>0</v>
      </c>
      <c r="Q393" s="173"/>
      <c r="R393" s="174">
        <f>SUM(R394:R415)</f>
        <v>0.52879620000000005</v>
      </c>
      <c r="S393" s="173"/>
      <c r="T393" s="175">
        <f>SUM(T394:T415)</f>
        <v>0</v>
      </c>
      <c r="AR393" s="176" t="s">
        <v>85</v>
      </c>
      <c r="AT393" s="177" t="s">
        <v>75</v>
      </c>
      <c r="AU393" s="177" t="s">
        <v>83</v>
      </c>
      <c r="AY393" s="176" t="s">
        <v>381</v>
      </c>
      <c r="BK393" s="178">
        <f>SUM(BK394:BK415)</f>
        <v>0</v>
      </c>
    </row>
    <row r="394" spans="1:65" s="2" customFormat="1" ht="24.2" customHeight="1">
      <c r="A394" s="36"/>
      <c r="B394" s="37"/>
      <c r="C394" s="181" t="s">
        <v>834</v>
      </c>
      <c r="D394" s="181" t="s">
        <v>384</v>
      </c>
      <c r="E394" s="182" t="s">
        <v>804</v>
      </c>
      <c r="F394" s="183" t="s">
        <v>805</v>
      </c>
      <c r="G394" s="184" t="s">
        <v>411</v>
      </c>
      <c r="H394" s="185">
        <v>34.89</v>
      </c>
      <c r="I394" s="186"/>
      <c r="J394" s="187">
        <f>ROUND(I394*H394,2)</f>
        <v>0</v>
      </c>
      <c r="K394" s="183" t="s">
        <v>388</v>
      </c>
      <c r="L394" s="41"/>
      <c r="M394" s="188" t="s">
        <v>19</v>
      </c>
      <c r="N394" s="189" t="s">
        <v>47</v>
      </c>
      <c r="O394" s="66"/>
      <c r="P394" s="190">
        <f>O394*H394</f>
        <v>0</v>
      </c>
      <c r="Q394" s="190">
        <v>2.9999999999999997E-4</v>
      </c>
      <c r="R394" s="190">
        <f>Q394*H394</f>
        <v>1.0466999999999999E-2</v>
      </c>
      <c r="S394" s="190">
        <v>0</v>
      </c>
      <c r="T394" s="191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2" t="s">
        <v>454</v>
      </c>
      <c r="AT394" s="192" t="s">
        <v>384</v>
      </c>
      <c r="AU394" s="192" t="s">
        <v>85</v>
      </c>
      <c r="AY394" s="19" t="s">
        <v>381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9" t="s">
        <v>83</v>
      </c>
      <c r="BK394" s="193">
        <f>ROUND(I394*H394,2)</f>
        <v>0</v>
      </c>
      <c r="BL394" s="19" t="s">
        <v>454</v>
      </c>
      <c r="BM394" s="192" t="s">
        <v>4025</v>
      </c>
    </row>
    <row r="395" spans="1:65" s="13" customFormat="1">
      <c r="B395" s="194"/>
      <c r="C395" s="195"/>
      <c r="D395" s="196" t="s">
        <v>391</v>
      </c>
      <c r="E395" s="197" t="s">
        <v>19</v>
      </c>
      <c r="F395" s="198" t="s">
        <v>807</v>
      </c>
      <c r="G395" s="195"/>
      <c r="H395" s="197" t="s">
        <v>19</v>
      </c>
      <c r="I395" s="199"/>
      <c r="J395" s="195"/>
      <c r="K395" s="195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391</v>
      </c>
      <c r="AU395" s="204" t="s">
        <v>85</v>
      </c>
      <c r="AV395" s="13" t="s">
        <v>83</v>
      </c>
      <c r="AW395" s="13" t="s">
        <v>37</v>
      </c>
      <c r="AX395" s="13" t="s">
        <v>76</v>
      </c>
      <c r="AY395" s="204" t="s">
        <v>381</v>
      </c>
    </row>
    <row r="396" spans="1:65" s="14" customFormat="1">
      <c r="B396" s="205"/>
      <c r="C396" s="206"/>
      <c r="D396" s="196" t="s">
        <v>391</v>
      </c>
      <c r="E396" s="207" t="s">
        <v>19</v>
      </c>
      <c r="F396" s="208" t="s">
        <v>342</v>
      </c>
      <c r="G396" s="206"/>
      <c r="H396" s="209">
        <v>21.42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391</v>
      </c>
      <c r="AU396" s="215" t="s">
        <v>85</v>
      </c>
      <c r="AV396" s="14" t="s">
        <v>85</v>
      </c>
      <c r="AW396" s="14" t="s">
        <v>37</v>
      </c>
      <c r="AX396" s="14" t="s">
        <v>76</v>
      </c>
      <c r="AY396" s="215" t="s">
        <v>381</v>
      </c>
    </row>
    <row r="397" spans="1:65" s="14" customFormat="1">
      <c r="B397" s="205"/>
      <c r="C397" s="206"/>
      <c r="D397" s="196" t="s">
        <v>391</v>
      </c>
      <c r="E397" s="207" t="s">
        <v>19</v>
      </c>
      <c r="F397" s="208" t="s">
        <v>3839</v>
      </c>
      <c r="G397" s="206"/>
      <c r="H397" s="209">
        <v>13.47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391</v>
      </c>
      <c r="AU397" s="215" t="s">
        <v>85</v>
      </c>
      <c r="AV397" s="14" t="s">
        <v>85</v>
      </c>
      <c r="AW397" s="14" t="s">
        <v>37</v>
      </c>
      <c r="AX397" s="14" t="s">
        <v>76</v>
      </c>
      <c r="AY397" s="215" t="s">
        <v>381</v>
      </c>
    </row>
    <row r="398" spans="1:65" s="15" customFormat="1">
      <c r="B398" s="216"/>
      <c r="C398" s="217"/>
      <c r="D398" s="196" t="s">
        <v>391</v>
      </c>
      <c r="E398" s="218" t="s">
        <v>19</v>
      </c>
      <c r="F398" s="219" t="s">
        <v>394</v>
      </c>
      <c r="G398" s="217"/>
      <c r="H398" s="220">
        <v>34.89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391</v>
      </c>
      <c r="AU398" s="226" t="s">
        <v>85</v>
      </c>
      <c r="AV398" s="15" t="s">
        <v>389</v>
      </c>
      <c r="AW398" s="15" t="s">
        <v>37</v>
      </c>
      <c r="AX398" s="15" t="s">
        <v>83</v>
      </c>
      <c r="AY398" s="226" t="s">
        <v>381</v>
      </c>
    </row>
    <row r="399" spans="1:65" s="2" customFormat="1" ht="24.2" customHeight="1">
      <c r="A399" s="36"/>
      <c r="B399" s="37"/>
      <c r="C399" s="181" t="s">
        <v>845</v>
      </c>
      <c r="D399" s="181" t="s">
        <v>384</v>
      </c>
      <c r="E399" s="182" t="s">
        <v>809</v>
      </c>
      <c r="F399" s="183" t="s">
        <v>810</v>
      </c>
      <c r="G399" s="184" t="s">
        <v>411</v>
      </c>
      <c r="H399" s="185">
        <v>34.89</v>
      </c>
      <c r="I399" s="186"/>
      <c r="J399" s="187">
        <f>ROUND(I399*H399,2)</f>
        <v>0</v>
      </c>
      <c r="K399" s="183" t="s">
        <v>388</v>
      </c>
      <c r="L399" s="41"/>
      <c r="M399" s="188" t="s">
        <v>19</v>
      </c>
      <c r="N399" s="189" t="s">
        <v>47</v>
      </c>
      <c r="O399" s="66"/>
      <c r="P399" s="190">
        <f>O399*H399</f>
        <v>0</v>
      </c>
      <c r="Q399" s="190">
        <v>3.2000000000000002E-3</v>
      </c>
      <c r="R399" s="190">
        <f>Q399*H399</f>
        <v>0.11164800000000001</v>
      </c>
      <c r="S399" s="190">
        <v>0</v>
      </c>
      <c r="T399" s="191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2" t="s">
        <v>454</v>
      </c>
      <c r="AT399" s="192" t="s">
        <v>384</v>
      </c>
      <c r="AU399" s="192" t="s">
        <v>85</v>
      </c>
      <c r="AY399" s="19" t="s">
        <v>381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9" t="s">
        <v>83</v>
      </c>
      <c r="BK399" s="193">
        <f>ROUND(I399*H399,2)</f>
        <v>0</v>
      </c>
      <c r="BL399" s="19" t="s">
        <v>454</v>
      </c>
      <c r="BM399" s="192" t="s">
        <v>4026</v>
      </c>
    </row>
    <row r="400" spans="1:65" s="13" customFormat="1">
      <c r="B400" s="194"/>
      <c r="C400" s="195"/>
      <c r="D400" s="196" t="s">
        <v>391</v>
      </c>
      <c r="E400" s="197" t="s">
        <v>19</v>
      </c>
      <c r="F400" s="198" t="s">
        <v>812</v>
      </c>
      <c r="G400" s="195"/>
      <c r="H400" s="197" t="s">
        <v>19</v>
      </c>
      <c r="I400" s="199"/>
      <c r="J400" s="195"/>
      <c r="K400" s="195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391</v>
      </c>
      <c r="AU400" s="204" t="s">
        <v>85</v>
      </c>
      <c r="AV400" s="13" t="s">
        <v>83</v>
      </c>
      <c r="AW400" s="13" t="s">
        <v>37</v>
      </c>
      <c r="AX400" s="13" t="s">
        <v>76</v>
      </c>
      <c r="AY400" s="204" t="s">
        <v>381</v>
      </c>
    </row>
    <row r="401" spans="1:65" s="14" customFormat="1">
      <c r="B401" s="205"/>
      <c r="C401" s="206"/>
      <c r="D401" s="196" t="s">
        <v>391</v>
      </c>
      <c r="E401" s="207" t="s">
        <v>19</v>
      </c>
      <c r="F401" s="208" t="s">
        <v>4027</v>
      </c>
      <c r="G401" s="206"/>
      <c r="H401" s="209">
        <v>21.42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391</v>
      </c>
      <c r="AU401" s="215" t="s">
        <v>85</v>
      </c>
      <c r="AV401" s="14" t="s">
        <v>85</v>
      </c>
      <c r="AW401" s="14" t="s">
        <v>37</v>
      </c>
      <c r="AX401" s="14" t="s">
        <v>76</v>
      </c>
      <c r="AY401" s="215" t="s">
        <v>381</v>
      </c>
    </row>
    <row r="402" spans="1:65" s="16" customFormat="1">
      <c r="B402" s="237"/>
      <c r="C402" s="238"/>
      <c r="D402" s="196" t="s">
        <v>391</v>
      </c>
      <c r="E402" s="239" t="s">
        <v>342</v>
      </c>
      <c r="F402" s="240" t="s">
        <v>779</v>
      </c>
      <c r="G402" s="238"/>
      <c r="H402" s="241">
        <v>21.42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AT402" s="247" t="s">
        <v>391</v>
      </c>
      <c r="AU402" s="247" t="s">
        <v>85</v>
      </c>
      <c r="AV402" s="16" t="s">
        <v>398</v>
      </c>
      <c r="AW402" s="16" t="s">
        <v>37</v>
      </c>
      <c r="AX402" s="16" t="s">
        <v>76</v>
      </c>
      <c r="AY402" s="247" t="s">
        <v>381</v>
      </c>
    </row>
    <row r="403" spans="1:65" s="14" customFormat="1">
      <c r="B403" s="205"/>
      <c r="C403" s="206"/>
      <c r="D403" s="196" t="s">
        <v>391</v>
      </c>
      <c r="E403" s="207" t="s">
        <v>19</v>
      </c>
      <c r="F403" s="208" t="s">
        <v>4028</v>
      </c>
      <c r="G403" s="206"/>
      <c r="H403" s="209">
        <v>13.47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391</v>
      </c>
      <c r="AU403" s="215" t="s">
        <v>85</v>
      </c>
      <c r="AV403" s="14" t="s">
        <v>85</v>
      </c>
      <c r="AW403" s="14" t="s">
        <v>37</v>
      </c>
      <c r="AX403" s="14" t="s">
        <v>76</v>
      </c>
      <c r="AY403" s="215" t="s">
        <v>381</v>
      </c>
    </row>
    <row r="404" spans="1:65" s="16" customFormat="1">
      <c r="B404" s="237"/>
      <c r="C404" s="238"/>
      <c r="D404" s="196" t="s">
        <v>391</v>
      </c>
      <c r="E404" s="239" t="s">
        <v>3839</v>
      </c>
      <c r="F404" s="240" t="s">
        <v>779</v>
      </c>
      <c r="G404" s="238"/>
      <c r="H404" s="241">
        <v>13.47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391</v>
      </c>
      <c r="AU404" s="247" t="s">
        <v>85</v>
      </c>
      <c r="AV404" s="16" t="s">
        <v>398</v>
      </c>
      <c r="AW404" s="16" t="s">
        <v>37</v>
      </c>
      <c r="AX404" s="16" t="s">
        <v>76</v>
      </c>
      <c r="AY404" s="247" t="s">
        <v>381</v>
      </c>
    </row>
    <row r="405" spans="1:65" s="15" customFormat="1">
      <c r="B405" s="216"/>
      <c r="C405" s="217"/>
      <c r="D405" s="196" t="s">
        <v>391</v>
      </c>
      <c r="E405" s="218" t="s">
        <v>19</v>
      </c>
      <c r="F405" s="219" t="s">
        <v>394</v>
      </c>
      <c r="G405" s="217"/>
      <c r="H405" s="220">
        <v>34.89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391</v>
      </c>
      <c r="AU405" s="226" t="s">
        <v>85</v>
      </c>
      <c r="AV405" s="15" t="s">
        <v>389</v>
      </c>
      <c r="AW405" s="15" t="s">
        <v>37</v>
      </c>
      <c r="AX405" s="15" t="s">
        <v>83</v>
      </c>
      <c r="AY405" s="226" t="s">
        <v>381</v>
      </c>
    </row>
    <row r="406" spans="1:65" s="2" customFormat="1" ht="24.2" customHeight="1">
      <c r="A406" s="36"/>
      <c r="B406" s="37"/>
      <c r="C406" s="181" t="s">
        <v>850</v>
      </c>
      <c r="D406" s="181" t="s">
        <v>384</v>
      </c>
      <c r="E406" s="182" t="s">
        <v>814</v>
      </c>
      <c r="F406" s="183" t="s">
        <v>815</v>
      </c>
      <c r="G406" s="184" t="s">
        <v>411</v>
      </c>
      <c r="H406" s="185">
        <v>34.89</v>
      </c>
      <c r="I406" s="186"/>
      <c r="J406" s="187">
        <f>ROUND(I406*H406,2)</f>
        <v>0</v>
      </c>
      <c r="K406" s="183" t="s">
        <v>388</v>
      </c>
      <c r="L406" s="41"/>
      <c r="M406" s="188" t="s">
        <v>19</v>
      </c>
      <c r="N406" s="189" t="s">
        <v>47</v>
      </c>
      <c r="O406" s="66"/>
      <c r="P406" s="190">
        <f>O406*H406</f>
        <v>0</v>
      </c>
      <c r="Q406" s="190">
        <v>4.0000000000000001E-3</v>
      </c>
      <c r="R406" s="190">
        <f>Q406*H406</f>
        <v>0.13956000000000002</v>
      </c>
      <c r="S406" s="190">
        <v>0</v>
      </c>
      <c r="T406" s="191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454</v>
      </c>
      <c r="AT406" s="192" t="s">
        <v>384</v>
      </c>
      <c r="AU406" s="192" t="s">
        <v>85</v>
      </c>
      <c r="AY406" s="19" t="s">
        <v>381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9" t="s">
        <v>83</v>
      </c>
      <c r="BK406" s="193">
        <f>ROUND(I406*H406,2)</f>
        <v>0</v>
      </c>
      <c r="BL406" s="19" t="s">
        <v>454</v>
      </c>
      <c r="BM406" s="192" t="s">
        <v>4029</v>
      </c>
    </row>
    <row r="407" spans="1:65" s="2" customFormat="1" ht="16.5" customHeight="1">
      <c r="A407" s="36"/>
      <c r="B407" s="37"/>
      <c r="C407" s="181" t="s">
        <v>855</v>
      </c>
      <c r="D407" s="181" t="s">
        <v>384</v>
      </c>
      <c r="E407" s="182" t="s">
        <v>4030</v>
      </c>
      <c r="F407" s="183" t="s">
        <v>4031</v>
      </c>
      <c r="G407" s="184" t="s">
        <v>411</v>
      </c>
      <c r="H407" s="185">
        <v>197.73</v>
      </c>
      <c r="I407" s="186"/>
      <c r="J407" s="187">
        <f>ROUND(I407*H407,2)</f>
        <v>0</v>
      </c>
      <c r="K407" s="183" t="s">
        <v>388</v>
      </c>
      <c r="L407" s="41"/>
      <c r="M407" s="188" t="s">
        <v>19</v>
      </c>
      <c r="N407" s="189" t="s">
        <v>47</v>
      </c>
      <c r="O407" s="66"/>
      <c r="P407" s="190">
        <f>O407*H407</f>
        <v>0</v>
      </c>
      <c r="Q407" s="190">
        <v>8.9999999999999998E-4</v>
      </c>
      <c r="R407" s="190">
        <f>Q407*H407</f>
        <v>0.17795699999999998</v>
      </c>
      <c r="S407" s="190">
        <v>0</v>
      </c>
      <c r="T407" s="191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2" t="s">
        <v>454</v>
      </c>
      <c r="AT407" s="192" t="s">
        <v>384</v>
      </c>
      <c r="AU407" s="192" t="s">
        <v>85</v>
      </c>
      <c r="AY407" s="19" t="s">
        <v>381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9" t="s">
        <v>83</v>
      </c>
      <c r="BK407" s="193">
        <f>ROUND(I407*H407,2)</f>
        <v>0</v>
      </c>
      <c r="BL407" s="19" t="s">
        <v>454</v>
      </c>
      <c r="BM407" s="192" t="s">
        <v>4032</v>
      </c>
    </row>
    <row r="408" spans="1:65" s="13" customFormat="1">
      <c r="B408" s="194"/>
      <c r="C408" s="195"/>
      <c r="D408" s="196" t="s">
        <v>391</v>
      </c>
      <c r="E408" s="197" t="s">
        <v>19</v>
      </c>
      <c r="F408" s="198" t="s">
        <v>4033</v>
      </c>
      <c r="G408" s="195"/>
      <c r="H408" s="197" t="s">
        <v>19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391</v>
      </c>
      <c r="AU408" s="204" t="s">
        <v>85</v>
      </c>
      <c r="AV408" s="13" t="s">
        <v>83</v>
      </c>
      <c r="AW408" s="13" t="s">
        <v>37</v>
      </c>
      <c r="AX408" s="13" t="s">
        <v>76</v>
      </c>
      <c r="AY408" s="204" t="s">
        <v>381</v>
      </c>
    </row>
    <row r="409" spans="1:65" s="14" customFormat="1">
      <c r="B409" s="205"/>
      <c r="C409" s="206"/>
      <c r="D409" s="196" t="s">
        <v>391</v>
      </c>
      <c r="E409" s="207" t="s">
        <v>19</v>
      </c>
      <c r="F409" s="208" t="s">
        <v>3831</v>
      </c>
      <c r="G409" s="206"/>
      <c r="H409" s="209">
        <v>197.73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391</v>
      </c>
      <c r="AU409" s="215" t="s">
        <v>85</v>
      </c>
      <c r="AV409" s="14" t="s">
        <v>85</v>
      </c>
      <c r="AW409" s="14" t="s">
        <v>37</v>
      </c>
      <c r="AX409" s="14" t="s">
        <v>76</v>
      </c>
      <c r="AY409" s="215" t="s">
        <v>381</v>
      </c>
    </row>
    <row r="410" spans="1:65" s="15" customFormat="1">
      <c r="B410" s="216"/>
      <c r="C410" s="217"/>
      <c r="D410" s="196" t="s">
        <v>391</v>
      </c>
      <c r="E410" s="218" t="s">
        <v>19</v>
      </c>
      <c r="F410" s="219" t="s">
        <v>394</v>
      </c>
      <c r="G410" s="217"/>
      <c r="H410" s="220">
        <v>197.73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391</v>
      </c>
      <c r="AU410" s="226" t="s">
        <v>85</v>
      </c>
      <c r="AV410" s="15" t="s">
        <v>389</v>
      </c>
      <c r="AW410" s="15" t="s">
        <v>37</v>
      </c>
      <c r="AX410" s="15" t="s">
        <v>83</v>
      </c>
      <c r="AY410" s="226" t="s">
        <v>381</v>
      </c>
    </row>
    <row r="411" spans="1:65" s="2" customFormat="1" ht="44.25" customHeight="1">
      <c r="A411" s="36"/>
      <c r="B411" s="37"/>
      <c r="C411" s="181" t="s">
        <v>860</v>
      </c>
      <c r="D411" s="181" t="s">
        <v>384</v>
      </c>
      <c r="E411" s="182" t="s">
        <v>818</v>
      </c>
      <c r="F411" s="183" t="s">
        <v>819</v>
      </c>
      <c r="G411" s="184" t="s">
        <v>422</v>
      </c>
      <c r="H411" s="185">
        <v>25.77</v>
      </c>
      <c r="I411" s="186"/>
      <c r="J411" s="187">
        <f>ROUND(I411*H411,2)</f>
        <v>0</v>
      </c>
      <c r="K411" s="183" t="s">
        <v>388</v>
      </c>
      <c r="L411" s="41"/>
      <c r="M411" s="188" t="s">
        <v>19</v>
      </c>
      <c r="N411" s="189" t="s">
        <v>47</v>
      </c>
      <c r="O411" s="66"/>
      <c r="P411" s="190">
        <f>O411*H411</f>
        <v>0</v>
      </c>
      <c r="Q411" s="190">
        <v>3.46E-3</v>
      </c>
      <c r="R411" s="190">
        <f>Q411*H411</f>
        <v>8.9164199999999999E-2</v>
      </c>
      <c r="S411" s="190">
        <v>0</v>
      </c>
      <c r="T411" s="191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2" t="s">
        <v>454</v>
      </c>
      <c r="AT411" s="192" t="s">
        <v>384</v>
      </c>
      <c r="AU411" s="192" t="s">
        <v>85</v>
      </c>
      <c r="AY411" s="19" t="s">
        <v>381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9" t="s">
        <v>83</v>
      </c>
      <c r="BK411" s="193">
        <f>ROUND(I411*H411,2)</f>
        <v>0</v>
      </c>
      <c r="BL411" s="19" t="s">
        <v>454</v>
      </c>
      <c r="BM411" s="192" t="s">
        <v>4034</v>
      </c>
    </row>
    <row r="412" spans="1:65" s="13" customFormat="1">
      <c r="B412" s="194"/>
      <c r="C412" s="195"/>
      <c r="D412" s="196" t="s">
        <v>391</v>
      </c>
      <c r="E412" s="197" t="s">
        <v>19</v>
      </c>
      <c r="F412" s="198" t="s">
        <v>821</v>
      </c>
      <c r="G412" s="195"/>
      <c r="H412" s="197" t="s">
        <v>19</v>
      </c>
      <c r="I412" s="199"/>
      <c r="J412" s="195"/>
      <c r="K412" s="195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391</v>
      </c>
      <c r="AU412" s="204" t="s">
        <v>85</v>
      </c>
      <c r="AV412" s="13" t="s">
        <v>83</v>
      </c>
      <c r="AW412" s="13" t="s">
        <v>37</v>
      </c>
      <c r="AX412" s="13" t="s">
        <v>76</v>
      </c>
      <c r="AY412" s="204" t="s">
        <v>381</v>
      </c>
    </row>
    <row r="413" spans="1:65" s="14" customFormat="1">
      <c r="B413" s="205"/>
      <c r="C413" s="206"/>
      <c r="D413" s="196" t="s">
        <v>391</v>
      </c>
      <c r="E413" s="207" t="s">
        <v>19</v>
      </c>
      <c r="F413" s="208" t="s">
        <v>4035</v>
      </c>
      <c r="G413" s="206"/>
      <c r="H413" s="209">
        <v>25.77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391</v>
      </c>
      <c r="AU413" s="215" t="s">
        <v>85</v>
      </c>
      <c r="AV413" s="14" t="s">
        <v>85</v>
      </c>
      <c r="AW413" s="14" t="s">
        <v>37</v>
      </c>
      <c r="AX413" s="14" t="s">
        <v>76</v>
      </c>
      <c r="AY413" s="215" t="s">
        <v>381</v>
      </c>
    </row>
    <row r="414" spans="1:65" s="15" customFormat="1">
      <c r="B414" s="216"/>
      <c r="C414" s="217"/>
      <c r="D414" s="196" t="s">
        <v>391</v>
      </c>
      <c r="E414" s="218" t="s">
        <v>19</v>
      </c>
      <c r="F414" s="219" t="s">
        <v>394</v>
      </c>
      <c r="G414" s="217"/>
      <c r="H414" s="220">
        <v>25.77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391</v>
      </c>
      <c r="AU414" s="226" t="s">
        <v>85</v>
      </c>
      <c r="AV414" s="15" t="s">
        <v>389</v>
      </c>
      <c r="AW414" s="15" t="s">
        <v>37</v>
      </c>
      <c r="AX414" s="15" t="s">
        <v>83</v>
      </c>
      <c r="AY414" s="226" t="s">
        <v>381</v>
      </c>
    </row>
    <row r="415" spans="1:65" s="2" customFormat="1" ht="44.25" customHeight="1">
      <c r="A415" s="36"/>
      <c r="B415" s="37"/>
      <c r="C415" s="181" t="s">
        <v>866</v>
      </c>
      <c r="D415" s="181" t="s">
        <v>384</v>
      </c>
      <c r="E415" s="182" t="s">
        <v>824</v>
      </c>
      <c r="F415" s="183" t="s">
        <v>825</v>
      </c>
      <c r="G415" s="184" t="s">
        <v>404</v>
      </c>
      <c r="H415" s="185">
        <v>0.52900000000000003</v>
      </c>
      <c r="I415" s="186"/>
      <c r="J415" s="187">
        <f>ROUND(I415*H415,2)</f>
        <v>0</v>
      </c>
      <c r="K415" s="183" t="s">
        <v>388</v>
      </c>
      <c r="L415" s="41"/>
      <c r="M415" s="188" t="s">
        <v>19</v>
      </c>
      <c r="N415" s="189" t="s">
        <v>47</v>
      </c>
      <c r="O415" s="66"/>
      <c r="P415" s="190">
        <f>O415*H415</f>
        <v>0</v>
      </c>
      <c r="Q415" s="190">
        <v>0</v>
      </c>
      <c r="R415" s="190">
        <f>Q415*H415</f>
        <v>0</v>
      </c>
      <c r="S415" s="190">
        <v>0</v>
      </c>
      <c r="T415" s="191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2" t="s">
        <v>454</v>
      </c>
      <c r="AT415" s="192" t="s">
        <v>384</v>
      </c>
      <c r="AU415" s="192" t="s">
        <v>85</v>
      </c>
      <c r="AY415" s="19" t="s">
        <v>381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19" t="s">
        <v>83</v>
      </c>
      <c r="BK415" s="193">
        <f>ROUND(I415*H415,2)</f>
        <v>0</v>
      </c>
      <c r="BL415" s="19" t="s">
        <v>454</v>
      </c>
      <c r="BM415" s="192" t="s">
        <v>4036</v>
      </c>
    </row>
    <row r="416" spans="1:65" s="12" customFormat="1" ht="22.9" customHeight="1">
      <c r="B416" s="165"/>
      <c r="C416" s="166"/>
      <c r="D416" s="167" t="s">
        <v>75</v>
      </c>
      <c r="E416" s="179" t="s">
        <v>827</v>
      </c>
      <c r="F416" s="179" t="s">
        <v>828</v>
      </c>
      <c r="G416" s="166"/>
      <c r="H416" s="166"/>
      <c r="I416" s="169"/>
      <c r="J416" s="180">
        <f>BK416</f>
        <v>0</v>
      </c>
      <c r="K416" s="166"/>
      <c r="L416" s="171"/>
      <c r="M416" s="172"/>
      <c r="N416" s="173"/>
      <c r="O416" s="173"/>
      <c r="P416" s="174">
        <f>SUM(P417:P462)</f>
        <v>0</v>
      </c>
      <c r="Q416" s="173"/>
      <c r="R416" s="174">
        <f>SUM(R417:R462)</f>
        <v>1.816065</v>
      </c>
      <c r="S416" s="173"/>
      <c r="T416" s="175">
        <f>SUM(T417:T462)</f>
        <v>0</v>
      </c>
      <c r="AR416" s="176" t="s">
        <v>85</v>
      </c>
      <c r="AT416" s="177" t="s">
        <v>75</v>
      </c>
      <c r="AU416" s="177" t="s">
        <v>83</v>
      </c>
      <c r="AY416" s="176" t="s">
        <v>381</v>
      </c>
      <c r="BK416" s="178">
        <f>SUM(BK417:BK462)</f>
        <v>0</v>
      </c>
    </row>
    <row r="417" spans="1:65" s="2" customFormat="1" ht="24.2" customHeight="1">
      <c r="A417" s="36"/>
      <c r="B417" s="37"/>
      <c r="C417" s="181" t="s">
        <v>871</v>
      </c>
      <c r="D417" s="181" t="s">
        <v>384</v>
      </c>
      <c r="E417" s="182" t="s">
        <v>830</v>
      </c>
      <c r="F417" s="183" t="s">
        <v>831</v>
      </c>
      <c r="G417" s="184" t="s">
        <v>411</v>
      </c>
      <c r="H417" s="185">
        <v>90.563999999999993</v>
      </c>
      <c r="I417" s="186"/>
      <c r="J417" s="187">
        <f>ROUND(I417*H417,2)</f>
        <v>0</v>
      </c>
      <c r="K417" s="183" t="s">
        <v>388</v>
      </c>
      <c r="L417" s="41"/>
      <c r="M417" s="188" t="s">
        <v>19</v>
      </c>
      <c r="N417" s="189" t="s">
        <v>47</v>
      </c>
      <c r="O417" s="66"/>
      <c r="P417" s="190">
        <f>O417*H417</f>
        <v>0</v>
      </c>
      <c r="Q417" s="190">
        <v>2.9999999999999997E-4</v>
      </c>
      <c r="R417" s="190">
        <f>Q417*H417</f>
        <v>2.7169199999999994E-2</v>
      </c>
      <c r="S417" s="190">
        <v>0</v>
      </c>
      <c r="T417" s="191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2" t="s">
        <v>454</v>
      </c>
      <c r="AT417" s="192" t="s">
        <v>384</v>
      </c>
      <c r="AU417" s="192" t="s">
        <v>85</v>
      </c>
      <c r="AY417" s="19" t="s">
        <v>381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9" t="s">
        <v>83</v>
      </c>
      <c r="BK417" s="193">
        <f>ROUND(I417*H417,2)</f>
        <v>0</v>
      </c>
      <c r="BL417" s="19" t="s">
        <v>454</v>
      </c>
      <c r="BM417" s="192" t="s">
        <v>4037</v>
      </c>
    </row>
    <row r="418" spans="1:65" s="13" customFormat="1">
      <c r="B418" s="194"/>
      <c r="C418" s="195"/>
      <c r="D418" s="196" t="s">
        <v>391</v>
      </c>
      <c r="E418" s="197" t="s">
        <v>19</v>
      </c>
      <c r="F418" s="198" t="s">
        <v>833</v>
      </c>
      <c r="G418" s="195"/>
      <c r="H418" s="197" t="s">
        <v>19</v>
      </c>
      <c r="I418" s="199"/>
      <c r="J418" s="195"/>
      <c r="K418" s="195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391</v>
      </c>
      <c r="AU418" s="204" t="s">
        <v>85</v>
      </c>
      <c r="AV418" s="13" t="s">
        <v>83</v>
      </c>
      <c r="AW418" s="13" t="s">
        <v>37</v>
      </c>
      <c r="AX418" s="13" t="s">
        <v>76</v>
      </c>
      <c r="AY418" s="204" t="s">
        <v>381</v>
      </c>
    </row>
    <row r="419" spans="1:65" s="14" customFormat="1">
      <c r="B419" s="205"/>
      <c r="C419" s="206"/>
      <c r="D419" s="196" t="s">
        <v>391</v>
      </c>
      <c r="E419" s="207" t="s">
        <v>19</v>
      </c>
      <c r="F419" s="208" t="s">
        <v>2389</v>
      </c>
      <c r="G419" s="206"/>
      <c r="H419" s="209">
        <v>90.563999999999993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391</v>
      </c>
      <c r="AU419" s="215" t="s">
        <v>85</v>
      </c>
      <c r="AV419" s="14" t="s">
        <v>85</v>
      </c>
      <c r="AW419" s="14" t="s">
        <v>37</v>
      </c>
      <c r="AX419" s="14" t="s">
        <v>76</v>
      </c>
      <c r="AY419" s="215" t="s">
        <v>381</v>
      </c>
    </row>
    <row r="420" spans="1:65" s="15" customFormat="1">
      <c r="B420" s="216"/>
      <c r="C420" s="217"/>
      <c r="D420" s="196" t="s">
        <v>391</v>
      </c>
      <c r="E420" s="218" t="s">
        <v>19</v>
      </c>
      <c r="F420" s="219" t="s">
        <v>394</v>
      </c>
      <c r="G420" s="217"/>
      <c r="H420" s="220">
        <v>90.563999999999993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391</v>
      </c>
      <c r="AU420" s="226" t="s">
        <v>85</v>
      </c>
      <c r="AV420" s="15" t="s">
        <v>389</v>
      </c>
      <c r="AW420" s="15" t="s">
        <v>37</v>
      </c>
      <c r="AX420" s="15" t="s">
        <v>83</v>
      </c>
      <c r="AY420" s="226" t="s">
        <v>381</v>
      </c>
    </row>
    <row r="421" spans="1:65" s="2" customFormat="1" ht="37.9" customHeight="1">
      <c r="A421" s="36"/>
      <c r="B421" s="37"/>
      <c r="C421" s="181" t="s">
        <v>883</v>
      </c>
      <c r="D421" s="181" t="s">
        <v>384</v>
      </c>
      <c r="E421" s="182" t="s">
        <v>835</v>
      </c>
      <c r="F421" s="183" t="s">
        <v>836</v>
      </c>
      <c r="G421" s="184" t="s">
        <v>411</v>
      </c>
      <c r="H421" s="185">
        <v>90.563999999999993</v>
      </c>
      <c r="I421" s="186"/>
      <c r="J421" s="187">
        <f>ROUND(I421*H421,2)</f>
        <v>0</v>
      </c>
      <c r="K421" s="183" t="s">
        <v>388</v>
      </c>
      <c r="L421" s="41"/>
      <c r="M421" s="188" t="s">
        <v>19</v>
      </c>
      <c r="N421" s="189" t="s">
        <v>47</v>
      </c>
      <c r="O421" s="66"/>
      <c r="P421" s="190">
        <f>O421*H421</f>
        <v>0</v>
      </c>
      <c r="Q421" s="190">
        <v>5.1999999999999998E-3</v>
      </c>
      <c r="R421" s="190">
        <f>Q421*H421</f>
        <v>0.47093279999999993</v>
      </c>
      <c r="S421" s="190">
        <v>0</v>
      </c>
      <c r="T421" s="191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2" t="s">
        <v>454</v>
      </c>
      <c r="AT421" s="192" t="s">
        <v>384</v>
      </c>
      <c r="AU421" s="192" t="s">
        <v>85</v>
      </c>
      <c r="AY421" s="19" t="s">
        <v>381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9" t="s">
        <v>83</v>
      </c>
      <c r="BK421" s="193">
        <f>ROUND(I421*H421,2)</f>
        <v>0</v>
      </c>
      <c r="BL421" s="19" t="s">
        <v>454</v>
      </c>
      <c r="BM421" s="192" t="s">
        <v>4038</v>
      </c>
    </row>
    <row r="422" spans="1:65" s="13" customFormat="1">
      <c r="B422" s="194"/>
      <c r="C422" s="195"/>
      <c r="D422" s="196" t="s">
        <v>391</v>
      </c>
      <c r="E422" s="197" t="s">
        <v>19</v>
      </c>
      <c r="F422" s="198" t="s">
        <v>2478</v>
      </c>
      <c r="G422" s="195"/>
      <c r="H422" s="197" t="s">
        <v>19</v>
      </c>
      <c r="I422" s="199"/>
      <c r="J422" s="195"/>
      <c r="K422" s="195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391</v>
      </c>
      <c r="AU422" s="204" t="s">
        <v>85</v>
      </c>
      <c r="AV422" s="13" t="s">
        <v>83</v>
      </c>
      <c r="AW422" s="13" t="s">
        <v>37</v>
      </c>
      <c r="AX422" s="13" t="s">
        <v>76</v>
      </c>
      <c r="AY422" s="204" t="s">
        <v>381</v>
      </c>
    </row>
    <row r="423" spans="1:65" s="13" customFormat="1">
      <c r="B423" s="194"/>
      <c r="C423" s="195"/>
      <c r="D423" s="196" t="s">
        <v>391</v>
      </c>
      <c r="E423" s="197" t="s">
        <v>19</v>
      </c>
      <c r="F423" s="198" t="s">
        <v>3877</v>
      </c>
      <c r="G423" s="195"/>
      <c r="H423" s="197" t="s">
        <v>19</v>
      </c>
      <c r="I423" s="199"/>
      <c r="J423" s="195"/>
      <c r="K423" s="195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391</v>
      </c>
      <c r="AU423" s="204" t="s">
        <v>85</v>
      </c>
      <c r="AV423" s="13" t="s">
        <v>83</v>
      </c>
      <c r="AW423" s="13" t="s">
        <v>37</v>
      </c>
      <c r="AX423" s="13" t="s">
        <v>76</v>
      </c>
      <c r="AY423" s="204" t="s">
        <v>381</v>
      </c>
    </row>
    <row r="424" spans="1:65" s="14" customFormat="1">
      <c r="B424" s="205"/>
      <c r="C424" s="206"/>
      <c r="D424" s="196" t="s">
        <v>391</v>
      </c>
      <c r="E424" s="207" t="s">
        <v>19</v>
      </c>
      <c r="F424" s="208" t="s">
        <v>4039</v>
      </c>
      <c r="G424" s="206"/>
      <c r="H424" s="209">
        <v>10.84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391</v>
      </c>
      <c r="AU424" s="215" t="s">
        <v>85</v>
      </c>
      <c r="AV424" s="14" t="s">
        <v>85</v>
      </c>
      <c r="AW424" s="14" t="s">
        <v>37</v>
      </c>
      <c r="AX424" s="14" t="s">
        <v>76</v>
      </c>
      <c r="AY424" s="215" t="s">
        <v>381</v>
      </c>
    </row>
    <row r="425" spans="1:65" s="14" customFormat="1">
      <c r="B425" s="205"/>
      <c r="C425" s="206"/>
      <c r="D425" s="196" t="s">
        <v>391</v>
      </c>
      <c r="E425" s="207" t="s">
        <v>19</v>
      </c>
      <c r="F425" s="208" t="s">
        <v>4040</v>
      </c>
      <c r="G425" s="206"/>
      <c r="H425" s="209">
        <v>12.22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391</v>
      </c>
      <c r="AU425" s="215" t="s">
        <v>85</v>
      </c>
      <c r="AV425" s="14" t="s">
        <v>85</v>
      </c>
      <c r="AW425" s="14" t="s">
        <v>37</v>
      </c>
      <c r="AX425" s="14" t="s">
        <v>76</v>
      </c>
      <c r="AY425" s="215" t="s">
        <v>381</v>
      </c>
    </row>
    <row r="426" spans="1:65" s="14" customFormat="1">
      <c r="B426" s="205"/>
      <c r="C426" s="206"/>
      <c r="D426" s="196" t="s">
        <v>391</v>
      </c>
      <c r="E426" s="207" t="s">
        <v>19</v>
      </c>
      <c r="F426" s="208" t="s">
        <v>4041</v>
      </c>
      <c r="G426" s="206"/>
      <c r="H426" s="209">
        <v>6.1440000000000001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391</v>
      </c>
      <c r="AU426" s="215" t="s">
        <v>85</v>
      </c>
      <c r="AV426" s="14" t="s">
        <v>85</v>
      </c>
      <c r="AW426" s="14" t="s">
        <v>37</v>
      </c>
      <c r="AX426" s="14" t="s">
        <v>76</v>
      </c>
      <c r="AY426" s="215" t="s">
        <v>381</v>
      </c>
    </row>
    <row r="427" spans="1:65" s="13" customFormat="1">
      <c r="B427" s="194"/>
      <c r="C427" s="195"/>
      <c r="D427" s="196" t="s">
        <v>391</v>
      </c>
      <c r="E427" s="197" t="s">
        <v>19</v>
      </c>
      <c r="F427" s="198" t="s">
        <v>3880</v>
      </c>
      <c r="G427" s="195"/>
      <c r="H427" s="197" t="s">
        <v>19</v>
      </c>
      <c r="I427" s="199"/>
      <c r="J427" s="195"/>
      <c r="K427" s="195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391</v>
      </c>
      <c r="AU427" s="204" t="s">
        <v>85</v>
      </c>
      <c r="AV427" s="13" t="s">
        <v>83</v>
      </c>
      <c r="AW427" s="13" t="s">
        <v>37</v>
      </c>
      <c r="AX427" s="13" t="s">
        <v>76</v>
      </c>
      <c r="AY427" s="204" t="s">
        <v>381</v>
      </c>
    </row>
    <row r="428" spans="1:65" s="14" customFormat="1">
      <c r="B428" s="205"/>
      <c r="C428" s="206"/>
      <c r="D428" s="196" t="s">
        <v>391</v>
      </c>
      <c r="E428" s="207" t="s">
        <v>19</v>
      </c>
      <c r="F428" s="208" t="s">
        <v>4042</v>
      </c>
      <c r="G428" s="206"/>
      <c r="H428" s="209">
        <v>12.88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391</v>
      </c>
      <c r="AU428" s="215" t="s">
        <v>85</v>
      </c>
      <c r="AV428" s="14" t="s">
        <v>85</v>
      </c>
      <c r="AW428" s="14" t="s">
        <v>37</v>
      </c>
      <c r="AX428" s="14" t="s">
        <v>76</v>
      </c>
      <c r="AY428" s="215" t="s">
        <v>381</v>
      </c>
    </row>
    <row r="429" spans="1:65" s="14" customFormat="1">
      <c r="B429" s="205"/>
      <c r="C429" s="206"/>
      <c r="D429" s="196" t="s">
        <v>391</v>
      </c>
      <c r="E429" s="207" t="s">
        <v>19</v>
      </c>
      <c r="F429" s="208" t="s">
        <v>4043</v>
      </c>
      <c r="G429" s="206"/>
      <c r="H429" s="209">
        <v>6.7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391</v>
      </c>
      <c r="AU429" s="215" t="s">
        <v>85</v>
      </c>
      <c r="AV429" s="14" t="s">
        <v>85</v>
      </c>
      <c r="AW429" s="14" t="s">
        <v>37</v>
      </c>
      <c r="AX429" s="14" t="s">
        <v>76</v>
      </c>
      <c r="AY429" s="215" t="s">
        <v>381</v>
      </c>
    </row>
    <row r="430" spans="1:65" s="14" customFormat="1">
      <c r="B430" s="205"/>
      <c r="C430" s="206"/>
      <c r="D430" s="196" t="s">
        <v>391</v>
      </c>
      <c r="E430" s="207" t="s">
        <v>19</v>
      </c>
      <c r="F430" s="208" t="s">
        <v>4044</v>
      </c>
      <c r="G430" s="206"/>
      <c r="H430" s="209">
        <v>9.44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391</v>
      </c>
      <c r="AU430" s="215" t="s">
        <v>85</v>
      </c>
      <c r="AV430" s="14" t="s">
        <v>85</v>
      </c>
      <c r="AW430" s="14" t="s">
        <v>37</v>
      </c>
      <c r="AX430" s="14" t="s">
        <v>76</v>
      </c>
      <c r="AY430" s="215" t="s">
        <v>381</v>
      </c>
    </row>
    <row r="431" spans="1:65" s="14" customFormat="1">
      <c r="B431" s="205"/>
      <c r="C431" s="206"/>
      <c r="D431" s="196" t="s">
        <v>391</v>
      </c>
      <c r="E431" s="207" t="s">
        <v>19</v>
      </c>
      <c r="F431" s="208" t="s">
        <v>4045</v>
      </c>
      <c r="G431" s="206"/>
      <c r="H431" s="209">
        <v>12.1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391</v>
      </c>
      <c r="AU431" s="215" t="s">
        <v>85</v>
      </c>
      <c r="AV431" s="14" t="s">
        <v>85</v>
      </c>
      <c r="AW431" s="14" t="s">
        <v>37</v>
      </c>
      <c r="AX431" s="14" t="s">
        <v>76</v>
      </c>
      <c r="AY431" s="215" t="s">
        <v>381</v>
      </c>
    </row>
    <row r="432" spans="1:65" s="14" customFormat="1">
      <c r="B432" s="205"/>
      <c r="C432" s="206"/>
      <c r="D432" s="196" t="s">
        <v>391</v>
      </c>
      <c r="E432" s="207" t="s">
        <v>19</v>
      </c>
      <c r="F432" s="208" t="s">
        <v>4046</v>
      </c>
      <c r="G432" s="206"/>
      <c r="H432" s="209">
        <v>12.36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391</v>
      </c>
      <c r="AU432" s="215" t="s">
        <v>85</v>
      </c>
      <c r="AV432" s="14" t="s">
        <v>85</v>
      </c>
      <c r="AW432" s="14" t="s">
        <v>37</v>
      </c>
      <c r="AX432" s="14" t="s">
        <v>76</v>
      </c>
      <c r="AY432" s="215" t="s">
        <v>381</v>
      </c>
    </row>
    <row r="433" spans="1:65" s="14" customFormat="1">
      <c r="B433" s="205"/>
      <c r="C433" s="206"/>
      <c r="D433" s="196" t="s">
        <v>391</v>
      </c>
      <c r="E433" s="207" t="s">
        <v>19</v>
      </c>
      <c r="F433" s="208" t="s">
        <v>4047</v>
      </c>
      <c r="G433" s="206"/>
      <c r="H433" s="209">
        <v>7.88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391</v>
      </c>
      <c r="AU433" s="215" t="s">
        <v>85</v>
      </c>
      <c r="AV433" s="14" t="s">
        <v>85</v>
      </c>
      <c r="AW433" s="14" t="s">
        <v>37</v>
      </c>
      <c r="AX433" s="14" t="s">
        <v>76</v>
      </c>
      <c r="AY433" s="215" t="s">
        <v>381</v>
      </c>
    </row>
    <row r="434" spans="1:65" s="15" customFormat="1">
      <c r="B434" s="216"/>
      <c r="C434" s="217"/>
      <c r="D434" s="196" t="s">
        <v>391</v>
      </c>
      <c r="E434" s="218" t="s">
        <v>2389</v>
      </c>
      <c r="F434" s="219" t="s">
        <v>394</v>
      </c>
      <c r="G434" s="217"/>
      <c r="H434" s="220">
        <v>90.563999999999993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391</v>
      </c>
      <c r="AU434" s="226" t="s">
        <v>85</v>
      </c>
      <c r="AV434" s="15" t="s">
        <v>389</v>
      </c>
      <c r="AW434" s="15" t="s">
        <v>37</v>
      </c>
      <c r="AX434" s="15" t="s">
        <v>83</v>
      </c>
      <c r="AY434" s="226" t="s">
        <v>381</v>
      </c>
    </row>
    <row r="435" spans="1:65" s="2" customFormat="1" ht="16.5" customHeight="1">
      <c r="A435" s="36"/>
      <c r="B435" s="37"/>
      <c r="C435" s="227" t="s">
        <v>889</v>
      </c>
      <c r="D435" s="227" t="s">
        <v>465</v>
      </c>
      <c r="E435" s="228" t="s">
        <v>846</v>
      </c>
      <c r="F435" s="229" t="s">
        <v>847</v>
      </c>
      <c r="G435" s="230" t="s">
        <v>411</v>
      </c>
      <c r="H435" s="231">
        <v>99.62</v>
      </c>
      <c r="I435" s="232"/>
      <c r="J435" s="233">
        <f>ROUND(I435*H435,2)</f>
        <v>0</v>
      </c>
      <c r="K435" s="229" t="s">
        <v>388</v>
      </c>
      <c r="L435" s="234"/>
      <c r="M435" s="235" t="s">
        <v>19</v>
      </c>
      <c r="N435" s="236" t="s">
        <v>47</v>
      </c>
      <c r="O435" s="66"/>
      <c r="P435" s="190">
        <f>O435*H435</f>
        <v>0</v>
      </c>
      <c r="Q435" s="190">
        <v>1.26E-2</v>
      </c>
      <c r="R435" s="190">
        <f>Q435*H435</f>
        <v>1.255212</v>
      </c>
      <c r="S435" s="190">
        <v>0</v>
      </c>
      <c r="T435" s="191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2" t="s">
        <v>468</v>
      </c>
      <c r="AT435" s="192" t="s">
        <v>465</v>
      </c>
      <c r="AU435" s="192" t="s">
        <v>85</v>
      </c>
      <c r="AY435" s="19" t="s">
        <v>381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9" t="s">
        <v>83</v>
      </c>
      <c r="BK435" s="193">
        <f>ROUND(I435*H435,2)</f>
        <v>0</v>
      </c>
      <c r="BL435" s="19" t="s">
        <v>454</v>
      </c>
      <c r="BM435" s="192" t="s">
        <v>4048</v>
      </c>
    </row>
    <row r="436" spans="1:65" s="14" customFormat="1">
      <c r="B436" s="205"/>
      <c r="C436" s="206"/>
      <c r="D436" s="196" t="s">
        <v>391</v>
      </c>
      <c r="E436" s="206"/>
      <c r="F436" s="208" t="s">
        <v>4049</v>
      </c>
      <c r="G436" s="206"/>
      <c r="H436" s="209">
        <v>99.62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391</v>
      </c>
      <c r="AU436" s="215" t="s">
        <v>85</v>
      </c>
      <c r="AV436" s="14" t="s">
        <v>85</v>
      </c>
      <c r="AW436" s="14" t="s">
        <v>4</v>
      </c>
      <c r="AX436" s="14" t="s">
        <v>83</v>
      </c>
      <c r="AY436" s="215" t="s">
        <v>381</v>
      </c>
    </row>
    <row r="437" spans="1:65" s="2" customFormat="1" ht="24.2" customHeight="1">
      <c r="A437" s="36"/>
      <c r="B437" s="37"/>
      <c r="C437" s="181" t="s">
        <v>895</v>
      </c>
      <c r="D437" s="181" t="s">
        <v>384</v>
      </c>
      <c r="E437" s="182" t="s">
        <v>861</v>
      </c>
      <c r="F437" s="183" t="s">
        <v>862</v>
      </c>
      <c r="G437" s="184" t="s">
        <v>411</v>
      </c>
      <c r="H437" s="185">
        <v>2.7</v>
      </c>
      <c r="I437" s="186"/>
      <c r="J437" s="187">
        <f>ROUND(I437*H437,2)</f>
        <v>0</v>
      </c>
      <c r="K437" s="183" t="s">
        <v>388</v>
      </c>
      <c r="L437" s="41"/>
      <c r="M437" s="188" t="s">
        <v>19</v>
      </c>
      <c r="N437" s="189" t="s">
        <v>47</v>
      </c>
      <c r="O437" s="66"/>
      <c r="P437" s="190">
        <f>O437*H437</f>
        <v>0</v>
      </c>
      <c r="Q437" s="190">
        <v>5.8E-4</v>
      </c>
      <c r="R437" s="190">
        <f>Q437*H437</f>
        <v>1.5660000000000001E-3</v>
      </c>
      <c r="S437" s="190">
        <v>0</v>
      </c>
      <c r="T437" s="191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2" t="s">
        <v>454</v>
      </c>
      <c r="AT437" s="192" t="s">
        <v>384</v>
      </c>
      <c r="AU437" s="192" t="s">
        <v>85</v>
      </c>
      <c r="AY437" s="19" t="s">
        <v>381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19" t="s">
        <v>83</v>
      </c>
      <c r="BK437" s="193">
        <f>ROUND(I437*H437,2)</f>
        <v>0</v>
      </c>
      <c r="BL437" s="19" t="s">
        <v>454</v>
      </c>
      <c r="BM437" s="192" t="s">
        <v>4050</v>
      </c>
    </row>
    <row r="438" spans="1:65" s="13" customFormat="1">
      <c r="B438" s="194"/>
      <c r="C438" s="195"/>
      <c r="D438" s="196" t="s">
        <v>391</v>
      </c>
      <c r="E438" s="197" t="s">
        <v>19</v>
      </c>
      <c r="F438" s="198" t="s">
        <v>864</v>
      </c>
      <c r="G438" s="195"/>
      <c r="H438" s="197" t="s">
        <v>19</v>
      </c>
      <c r="I438" s="199"/>
      <c r="J438" s="195"/>
      <c r="K438" s="195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391</v>
      </c>
      <c r="AU438" s="204" t="s">
        <v>85</v>
      </c>
      <c r="AV438" s="13" t="s">
        <v>83</v>
      </c>
      <c r="AW438" s="13" t="s">
        <v>37</v>
      </c>
      <c r="AX438" s="13" t="s">
        <v>76</v>
      </c>
      <c r="AY438" s="204" t="s">
        <v>381</v>
      </c>
    </row>
    <row r="439" spans="1:65" s="14" customFormat="1">
      <c r="B439" s="205"/>
      <c r="C439" s="206"/>
      <c r="D439" s="196" t="s">
        <v>391</v>
      </c>
      <c r="E439" s="207" t="s">
        <v>19</v>
      </c>
      <c r="F439" s="208" t="s">
        <v>865</v>
      </c>
      <c r="G439" s="206"/>
      <c r="H439" s="209">
        <v>2.7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391</v>
      </c>
      <c r="AU439" s="215" t="s">
        <v>85</v>
      </c>
      <c r="AV439" s="14" t="s">
        <v>85</v>
      </c>
      <c r="AW439" s="14" t="s">
        <v>37</v>
      </c>
      <c r="AX439" s="14" t="s">
        <v>76</v>
      </c>
      <c r="AY439" s="215" t="s">
        <v>381</v>
      </c>
    </row>
    <row r="440" spans="1:65" s="15" customFormat="1">
      <c r="B440" s="216"/>
      <c r="C440" s="217"/>
      <c r="D440" s="196" t="s">
        <v>391</v>
      </c>
      <c r="E440" s="218" t="s">
        <v>19</v>
      </c>
      <c r="F440" s="219" t="s">
        <v>394</v>
      </c>
      <c r="G440" s="217"/>
      <c r="H440" s="220">
        <v>2.7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391</v>
      </c>
      <c r="AU440" s="226" t="s">
        <v>85</v>
      </c>
      <c r="AV440" s="15" t="s">
        <v>389</v>
      </c>
      <c r="AW440" s="15" t="s">
        <v>37</v>
      </c>
      <c r="AX440" s="15" t="s">
        <v>83</v>
      </c>
      <c r="AY440" s="226" t="s">
        <v>381</v>
      </c>
    </row>
    <row r="441" spans="1:65" s="2" customFormat="1" ht="24.2" customHeight="1">
      <c r="A441" s="36"/>
      <c r="B441" s="37"/>
      <c r="C441" s="227" t="s">
        <v>899</v>
      </c>
      <c r="D441" s="227" t="s">
        <v>465</v>
      </c>
      <c r="E441" s="228" t="s">
        <v>867</v>
      </c>
      <c r="F441" s="229" t="s">
        <v>868</v>
      </c>
      <c r="G441" s="230" t="s">
        <v>411</v>
      </c>
      <c r="H441" s="231">
        <v>2.97</v>
      </c>
      <c r="I441" s="232"/>
      <c r="J441" s="233">
        <f>ROUND(I441*H441,2)</f>
        <v>0</v>
      </c>
      <c r="K441" s="229" t="s">
        <v>388</v>
      </c>
      <c r="L441" s="234"/>
      <c r="M441" s="235" t="s">
        <v>19</v>
      </c>
      <c r="N441" s="236" t="s">
        <v>47</v>
      </c>
      <c r="O441" s="66"/>
      <c r="P441" s="190">
        <f>O441*H441</f>
        <v>0</v>
      </c>
      <c r="Q441" s="190">
        <v>1.2E-2</v>
      </c>
      <c r="R441" s="190">
        <f>Q441*H441</f>
        <v>3.5640000000000005E-2</v>
      </c>
      <c r="S441" s="190">
        <v>0</v>
      </c>
      <c r="T441" s="191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2" t="s">
        <v>468</v>
      </c>
      <c r="AT441" s="192" t="s">
        <v>465</v>
      </c>
      <c r="AU441" s="192" t="s">
        <v>85</v>
      </c>
      <c r="AY441" s="19" t="s">
        <v>381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9" t="s">
        <v>83</v>
      </c>
      <c r="BK441" s="193">
        <f>ROUND(I441*H441,2)</f>
        <v>0</v>
      </c>
      <c r="BL441" s="19" t="s">
        <v>454</v>
      </c>
      <c r="BM441" s="192" t="s">
        <v>4051</v>
      </c>
    </row>
    <row r="442" spans="1:65" s="14" customFormat="1">
      <c r="B442" s="205"/>
      <c r="C442" s="206"/>
      <c r="D442" s="196" t="s">
        <v>391</v>
      </c>
      <c r="E442" s="206"/>
      <c r="F442" s="208" t="s">
        <v>870</v>
      </c>
      <c r="G442" s="206"/>
      <c r="H442" s="209">
        <v>2.97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391</v>
      </c>
      <c r="AU442" s="215" t="s">
        <v>85</v>
      </c>
      <c r="AV442" s="14" t="s">
        <v>85</v>
      </c>
      <c r="AW442" s="14" t="s">
        <v>4</v>
      </c>
      <c r="AX442" s="14" t="s">
        <v>83</v>
      </c>
      <c r="AY442" s="215" t="s">
        <v>381</v>
      </c>
    </row>
    <row r="443" spans="1:65" s="2" customFormat="1" ht="24.2" customHeight="1">
      <c r="A443" s="36"/>
      <c r="B443" s="37"/>
      <c r="C443" s="181" t="s">
        <v>906</v>
      </c>
      <c r="D443" s="181" t="s">
        <v>384</v>
      </c>
      <c r="E443" s="182" t="s">
        <v>872</v>
      </c>
      <c r="F443" s="183" t="s">
        <v>873</v>
      </c>
      <c r="G443" s="184" t="s">
        <v>422</v>
      </c>
      <c r="H443" s="185">
        <v>46.05</v>
      </c>
      <c r="I443" s="186"/>
      <c r="J443" s="187">
        <f>ROUND(I443*H443,2)</f>
        <v>0</v>
      </c>
      <c r="K443" s="183" t="s">
        <v>388</v>
      </c>
      <c r="L443" s="41"/>
      <c r="M443" s="188" t="s">
        <v>19</v>
      </c>
      <c r="N443" s="189" t="s">
        <v>47</v>
      </c>
      <c r="O443" s="66"/>
      <c r="P443" s="190">
        <f>O443*H443</f>
        <v>0</v>
      </c>
      <c r="Q443" s="190">
        <v>5.0000000000000001E-4</v>
      </c>
      <c r="R443" s="190">
        <f>Q443*H443</f>
        <v>2.3025E-2</v>
      </c>
      <c r="S443" s="190">
        <v>0</v>
      </c>
      <c r="T443" s="191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2" t="s">
        <v>454</v>
      </c>
      <c r="AT443" s="192" t="s">
        <v>384</v>
      </c>
      <c r="AU443" s="192" t="s">
        <v>85</v>
      </c>
      <c r="AY443" s="19" t="s">
        <v>381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19" t="s">
        <v>83</v>
      </c>
      <c r="BK443" s="193">
        <f>ROUND(I443*H443,2)</f>
        <v>0</v>
      </c>
      <c r="BL443" s="19" t="s">
        <v>454</v>
      </c>
      <c r="BM443" s="192" t="s">
        <v>4052</v>
      </c>
    </row>
    <row r="444" spans="1:65" s="13" customFormat="1">
      <c r="B444" s="194"/>
      <c r="C444" s="195"/>
      <c r="D444" s="196" t="s">
        <v>391</v>
      </c>
      <c r="E444" s="197" t="s">
        <v>19</v>
      </c>
      <c r="F444" s="198" t="s">
        <v>875</v>
      </c>
      <c r="G444" s="195"/>
      <c r="H444" s="197" t="s">
        <v>19</v>
      </c>
      <c r="I444" s="199"/>
      <c r="J444" s="195"/>
      <c r="K444" s="195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391</v>
      </c>
      <c r="AU444" s="204" t="s">
        <v>85</v>
      </c>
      <c r="AV444" s="13" t="s">
        <v>83</v>
      </c>
      <c r="AW444" s="13" t="s">
        <v>37</v>
      </c>
      <c r="AX444" s="13" t="s">
        <v>76</v>
      </c>
      <c r="AY444" s="204" t="s">
        <v>381</v>
      </c>
    </row>
    <row r="445" spans="1:65" s="13" customFormat="1">
      <c r="B445" s="194"/>
      <c r="C445" s="195"/>
      <c r="D445" s="196" t="s">
        <v>391</v>
      </c>
      <c r="E445" s="197" t="s">
        <v>19</v>
      </c>
      <c r="F445" s="198" t="s">
        <v>3877</v>
      </c>
      <c r="G445" s="195"/>
      <c r="H445" s="197" t="s">
        <v>19</v>
      </c>
      <c r="I445" s="199"/>
      <c r="J445" s="195"/>
      <c r="K445" s="195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391</v>
      </c>
      <c r="AU445" s="204" t="s">
        <v>85</v>
      </c>
      <c r="AV445" s="13" t="s">
        <v>83</v>
      </c>
      <c r="AW445" s="13" t="s">
        <v>37</v>
      </c>
      <c r="AX445" s="13" t="s">
        <v>76</v>
      </c>
      <c r="AY445" s="204" t="s">
        <v>381</v>
      </c>
    </row>
    <row r="446" spans="1:65" s="14" customFormat="1">
      <c r="B446" s="205"/>
      <c r="C446" s="206"/>
      <c r="D446" s="196" t="s">
        <v>391</v>
      </c>
      <c r="E446" s="207" t="s">
        <v>19</v>
      </c>
      <c r="F446" s="208" t="s">
        <v>4053</v>
      </c>
      <c r="G446" s="206"/>
      <c r="H446" s="209">
        <v>5.42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391</v>
      </c>
      <c r="AU446" s="215" t="s">
        <v>85</v>
      </c>
      <c r="AV446" s="14" t="s">
        <v>85</v>
      </c>
      <c r="AW446" s="14" t="s">
        <v>37</v>
      </c>
      <c r="AX446" s="14" t="s">
        <v>76</v>
      </c>
      <c r="AY446" s="215" t="s">
        <v>381</v>
      </c>
    </row>
    <row r="447" spans="1:65" s="14" customFormat="1">
      <c r="B447" s="205"/>
      <c r="C447" s="206"/>
      <c r="D447" s="196" t="s">
        <v>391</v>
      </c>
      <c r="E447" s="207" t="s">
        <v>19</v>
      </c>
      <c r="F447" s="208" t="s">
        <v>4054</v>
      </c>
      <c r="G447" s="206"/>
      <c r="H447" s="209">
        <v>6.11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391</v>
      </c>
      <c r="AU447" s="215" t="s">
        <v>85</v>
      </c>
      <c r="AV447" s="14" t="s">
        <v>85</v>
      </c>
      <c r="AW447" s="14" t="s">
        <v>37</v>
      </c>
      <c r="AX447" s="14" t="s">
        <v>76</v>
      </c>
      <c r="AY447" s="215" t="s">
        <v>381</v>
      </c>
    </row>
    <row r="448" spans="1:65" s="14" customFormat="1">
      <c r="B448" s="205"/>
      <c r="C448" s="206"/>
      <c r="D448" s="196" t="s">
        <v>391</v>
      </c>
      <c r="E448" s="207" t="s">
        <v>19</v>
      </c>
      <c r="F448" s="208" t="s">
        <v>4055</v>
      </c>
      <c r="G448" s="206"/>
      <c r="H448" s="209">
        <v>3.84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391</v>
      </c>
      <c r="AU448" s="215" t="s">
        <v>85</v>
      </c>
      <c r="AV448" s="14" t="s">
        <v>85</v>
      </c>
      <c r="AW448" s="14" t="s">
        <v>37</v>
      </c>
      <c r="AX448" s="14" t="s">
        <v>76</v>
      </c>
      <c r="AY448" s="215" t="s">
        <v>381</v>
      </c>
    </row>
    <row r="449" spans="1:65" s="13" customFormat="1">
      <c r="B449" s="194"/>
      <c r="C449" s="195"/>
      <c r="D449" s="196" t="s">
        <v>391</v>
      </c>
      <c r="E449" s="197" t="s">
        <v>19</v>
      </c>
      <c r="F449" s="198" t="s">
        <v>3880</v>
      </c>
      <c r="G449" s="195"/>
      <c r="H449" s="197" t="s">
        <v>19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391</v>
      </c>
      <c r="AU449" s="204" t="s">
        <v>85</v>
      </c>
      <c r="AV449" s="13" t="s">
        <v>83</v>
      </c>
      <c r="AW449" s="13" t="s">
        <v>37</v>
      </c>
      <c r="AX449" s="13" t="s">
        <v>76</v>
      </c>
      <c r="AY449" s="204" t="s">
        <v>381</v>
      </c>
    </row>
    <row r="450" spans="1:65" s="14" customFormat="1">
      <c r="B450" s="205"/>
      <c r="C450" s="206"/>
      <c r="D450" s="196" t="s">
        <v>391</v>
      </c>
      <c r="E450" s="207" t="s">
        <v>19</v>
      </c>
      <c r="F450" s="208" t="s">
        <v>4056</v>
      </c>
      <c r="G450" s="206"/>
      <c r="H450" s="209">
        <v>6.44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391</v>
      </c>
      <c r="AU450" s="215" t="s">
        <v>85</v>
      </c>
      <c r="AV450" s="14" t="s">
        <v>85</v>
      </c>
      <c r="AW450" s="14" t="s">
        <v>37</v>
      </c>
      <c r="AX450" s="14" t="s">
        <v>76</v>
      </c>
      <c r="AY450" s="215" t="s">
        <v>381</v>
      </c>
    </row>
    <row r="451" spans="1:65" s="14" customFormat="1">
      <c r="B451" s="205"/>
      <c r="C451" s="206"/>
      <c r="D451" s="196" t="s">
        <v>391</v>
      </c>
      <c r="E451" s="207" t="s">
        <v>19</v>
      </c>
      <c r="F451" s="208" t="s">
        <v>4057</v>
      </c>
      <c r="G451" s="206"/>
      <c r="H451" s="209">
        <v>3.35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391</v>
      </c>
      <c r="AU451" s="215" t="s">
        <v>85</v>
      </c>
      <c r="AV451" s="14" t="s">
        <v>85</v>
      </c>
      <c r="AW451" s="14" t="s">
        <v>37</v>
      </c>
      <c r="AX451" s="14" t="s">
        <v>76</v>
      </c>
      <c r="AY451" s="215" t="s">
        <v>381</v>
      </c>
    </row>
    <row r="452" spans="1:65" s="14" customFormat="1">
      <c r="B452" s="205"/>
      <c r="C452" s="206"/>
      <c r="D452" s="196" t="s">
        <v>391</v>
      </c>
      <c r="E452" s="207" t="s">
        <v>19</v>
      </c>
      <c r="F452" s="208" t="s">
        <v>4058</v>
      </c>
      <c r="G452" s="206"/>
      <c r="H452" s="209">
        <v>4.72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391</v>
      </c>
      <c r="AU452" s="215" t="s">
        <v>85</v>
      </c>
      <c r="AV452" s="14" t="s">
        <v>85</v>
      </c>
      <c r="AW452" s="14" t="s">
        <v>37</v>
      </c>
      <c r="AX452" s="14" t="s">
        <v>76</v>
      </c>
      <c r="AY452" s="215" t="s">
        <v>381</v>
      </c>
    </row>
    <row r="453" spans="1:65" s="14" customFormat="1">
      <c r="B453" s="205"/>
      <c r="C453" s="206"/>
      <c r="D453" s="196" t="s">
        <v>391</v>
      </c>
      <c r="E453" s="207" t="s">
        <v>19</v>
      </c>
      <c r="F453" s="208" t="s">
        <v>4059</v>
      </c>
      <c r="G453" s="206"/>
      <c r="H453" s="209">
        <v>6.05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391</v>
      </c>
      <c r="AU453" s="215" t="s">
        <v>85</v>
      </c>
      <c r="AV453" s="14" t="s">
        <v>85</v>
      </c>
      <c r="AW453" s="14" t="s">
        <v>37</v>
      </c>
      <c r="AX453" s="14" t="s">
        <v>76</v>
      </c>
      <c r="AY453" s="215" t="s">
        <v>381</v>
      </c>
    </row>
    <row r="454" spans="1:65" s="14" customFormat="1">
      <c r="B454" s="205"/>
      <c r="C454" s="206"/>
      <c r="D454" s="196" t="s">
        <v>391</v>
      </c>
      <c r="E454" s="207" t="s">
        <v>19</v>
      </c>
      <c r="F454" s="208" t="s">
        <v>4060</v>
      </c>
      <c r="G454" s="206"/>
      <c r="H454" s="209">
        <v>6.18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391</v>
      </c>
      <c r="AU454" s="215" t="s">
        <v>85</v>
      </c>
      <c r="AV454" s="14" t="s">
        <v>85</v>
      </c>
      <c r="AW454" s="14" t="s">
        <v>37</v>
      </c>
      <c r="AX454" s="14" t="s">
        <v>76</v>
      </c>
      <c r="AY454" s="215" t="s">
        <v>381</v>
      </c>
    </row>
    <row r="455" spans="1:65" s="14" customFormat="1">
      <c r="B455" s="205"/>
      <c r="C455" s="206"/>
      <c r="D455" s="196" t="s">
        <v>391</v>
      </c>
      <c r="E455" s="207" t="s">
        <v>19</v>
      </c>
      <c r="F455" s="208" t="s">
        <v>4061</v>
      </c>
      <c r="G455" s="206"/>
      <c r="H455" s="209">
        <v>3.94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391</v>
      </c>
      <c r="AU455" s="215" t="s">
        <v>85</v>
      </c>
      <c r="AV455" s="14" t="s">
        <v>85</v>
      </c>
      <c r="AW455" s="14" t="s">
        <v>37</v>
      </c>
      <c r="AX455" s="14" t="s">
        <v>76</v>
      </c>
      <c r="AY455" s="215" t="s">
        <v>381</v>
      </c>
    </row>
    <row r="456" spans="1:65" s="15" customFormat="1">
      <c r="B456" s="216"/>
      <c r="C456" s="217"/>
      <c r="D456" s="196" t="s">
        <v>391</v>
      </c>
      <c r="E456" s="218" t="s">
        <v>19</v>
      </c>
      <c r="F456" s="219" t="s">
        <v>394</v>
      </c>
      <c r="G456" s="217"/>
      <c r="H456" s="220">
        <v>46.05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391</v>
      </c>
      <c r="AU456" s="226" t="s">
        <v>85</v>
      </c>
      <c r="AV456" s="15" t="s">
        <v>389</v>
      </c>
      <c r="AW456" s="15" t="s">
        <v>37</v>
      </c>
      <c r="AX456" s="15" t="s">
        <v>83</v>
      </c>
      <c r="AY456" s="226" t="s">
        <v>381</v>
      </c>
    </row>
    <row r="457" spans="1:65" s="2" customFormat="1" ht="24.2" customHeight="1">
      <c r="A457" s="36"/>
      <c r="B457" s="37"/>
      <c r="C457" s="181" t="s">
        <v>911</v>
      </c>
      <c r="D457" s="181" t="s">
        <v>384</v>
      </c>
      <c r="E457" s="182" t="s">
        <v>884</v>
      </c>
      <c r="F457" s="183" t="s">
        <v>885</v>
      </c>
      <c r="G457" s="184" t="s">
        <v>422</v>
      </c>
      <c r="H457" s="185">
        <v>84</v>
      </c>
      <c r="I457" s="186"/>
      <c r="J457" s="187">
        <f>ROUND(I457*H457,2)</f>
        <v>0</v>
      </c>
      <c r="K457" s="183" t="s">
        <v>388</v>
      </c>
      <c r="L457" s="41"/>
      <c r="M457" s="188" t="s">
        <v>19</v>
      </c>
      <c r="N457" s="189" t="s">
        <v>47</v>
      </c>
      <c r="O457" s="66"/>
      <c r="P457" s="190">
        <f>O457*H457</f>
        <v>0</v>
      </c>
      <c r="Q457" s="190">
        <v>3.0000000000000001E-5</v>
      </c>
      <c r="R457" s="190">
        <f>Q457*H457</f>
        <v>2.5200000000000001E-3</v>
      </c>
      <c r="S457" s="190">
        <v>0</v>
      </c>
      <c r="T457" s="191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2" t="s">
        <v>454</v>
      </c>
      <c r="AT457" s="192" t="s">
        <v>384</v>
      </c>
      <c r="AU457" s="192" t="s">
        <v>85</v>
      </c>
      <c r="AY457" s="19" t="s">
        <v>381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9" t="s">
        <v>83</v>
      </c>
      <c r="BK457" s="193">
        <f>ROUND(I457*H457,2)</f>
        <v>0</v>
      </c>
      <c r="BL457" s="19" t="s">
        <v>454</v>
      </c>
      <c r="BM457" s="192" t="s">
        <v>4062</v>
      </c>
    </row>
    <row r="458" spans="1:65" s="13" customFormat="1">
      <c r="B458" s="194"/>
      <c r="C458" s="195"/>
      <c r="D458" s="196" t="s">
        <v>391</v>
      </c>
      <c r="E458" s="197" t="s">
        <v>19</v>
      </c>
      <c r="F458" s="198" t="s">
        <v>887</v>
      </c>
      <c r="G458" s="195"/>
      <c r="H458" s="197" t="s">
        <v>19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391</v>
      </c>
      <c r="AU458" s="204" t="s">
        <v>85</v>
      </c>
      <c r="AV458" s="13" t="s">
        <v>83</v>
      </c>
      <c r="AW458" s="13" t="s">
        <v>37</v>
      </c>
      <c r="AX458" s="13" t="s">
        <v>76</v>
      </c>
      <c r="AY458" s="204" t="s">
        <v>381</v>
      </c>
    </row>
    <row r="459" spans="1:65" s="14" customFormat="1">
      <c r="B459" s="205"/>
      <c r="C459" s="206"/>
      <c r="D459" s="196" t="s">
        <v>391</v>
      </c>
      <c r="E459" s="207" t="s">
        <v>19</v>
      </c>
      <c r="F459" s="208" t="s">
        <v>4063</v>
      </c>
      <c r="G459" s="206"/>
      <c r="H459" s="209">
        <v>76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391</v>
      </c>
      <c r="AU459" s="215" t="s">
        <v>85</v>
      </c>
      <c r="AV459" s="14" t="s">
        <v>85</v>
      </c>
      <c r="AW459" s="14" t="s">
        <v>37</v>
      </c>
      <c r="AX459" s="14" t="s">
        <v>76</v>
      </c>
      <c r="AY459" s="215" t="s">
        <v>381</v>
      </c>
    </row>
    <row r="460" spans="1:65" s="14" customFormat="1">
      <c r="B460" s="205"/>
      <c r="C460" s="206"/>
      <c r="D460" s="196" t="s">
        <v>391</v>
      </c>
      <c r="E460" s="207" t="s">
        <v>19</v>
      </c>
      <c r="F460" s="208" t="s">
        <v>4064</v>
      </c>
      <c r="G460" s="206"/>
      <c r="H460" s="209">
        <v>8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391</v>
      </c>
      <c r="AU460" s="215" t="s">
        <v>85</v>
      </c>
      <c r="AV460" s="14" t="s">
        <v>85</v>
      </c>
      <c r="AW460" s="14" t="s">
        <v>37</v>
      </c>
      <c r="AX460" s="14" t="s">
        <v>76</v>
      </c>
      <c r="AY460" s="215" t="s">
        <v>381</v>
      </c>
    </row>
    <row r="461" spans="1:65" s="15" customFormat="1">
      <c r="B461" s="216"/>
      <c r="C461" s="217"/>
      <c r="D461" s="196" t="s">
        <v>391</v>
      </c>
      <c r="E461" s="218" t="s">
        <v>19</v>
      </c>
      <c r="F461" s="219" t="s">
        <v>394</v>
      </c>
      <c r="G461" s="217"/>
      <c r="H461" s="220">
        <v>84</v>
      </c>
      <c r="I461" s="221"/>
      <c r="J461" s="217"/>
      <c r="K461" s="217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391</v>
      </c>
      <c r="AU461" s="226" t="s">
        <v>85</v>
      </c>
      <c r="AV461" s="15" t="s">
        <v>389</v>
      </c>
      <c r="AW461" s="15" t="s">
        <v>37</v>
      </c>
      <c r="AX461" s="15" t="s">
        <v>83</v>
      </c>
      <c r="AY461" s="226" t="s">
        <v>381</v>
      </c>
    </row>
    <row r="462" spans="1:65" s="2" customFormat="1" ht="44.25" customHeight="1">
      <c r="A462" s="36"/>
      <c r="B462" s="37"/>
      <c r="C462" s="181" t="s">
        <v>922</v>
      </c>
      <c r="D462" s="181" t="s">
        <v>384</v>
      </c>
      <c r="E462" s="182" t="s">
        <v>890</v>
      </c>
      <c r="F462" s="183" t="s">
        <v>891</v>
      </c>
      <c r="G462" s="184" t="s">
        <v>404</v>
      </c>
      <c r="H462" s="185">
        <v>1.8160000000000001</v>
      </c>
      <c r="I462" s="186"/>
      <c r="J462" s="187">
        <f>ROUND(I462*H462,2)</f>
        <v>0</v>
      </c>
      <c r="K462" s="183" t="s">
        <v>388</v>
      </c>
      <c r="L462" s="41"/>
      <c r="M462" s="188" t="s">
        <v>19</v>
      </c>
      <c r="N462" s="189" t="s">
        <v>47</v>
      </c>
      <c r="O462" s="66"/>
      <c r="P462" s="190">
        <f>O462*H462</f>
        <v>0</v>
      </c>
      <c r="Q462" s="190">
        <v>0</v>
      </c>
      <c r="R462" s="190">
        <f>Q462*H462</f>
        <v>0</v>
      </c>
      <c r="S462" s="190">
        <v>0</v>
      </c>
      <c r="T462" s="191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2" t="s">
        <v>454</v>
      </c>
      <c r="AT462" s="192" t="s">
        <v>384</v>
      </c>
      <c r="AU462" s="192" t="s">
        <v>85</v>
      </c>
      <c r="AY462" s="19" t="s">
        <v>381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9" t="s">
        <v>83</v>
      </c>
      <c r="BK462" s="193">
        <f>ROUND(I462*H462,2)</f>
        <v>0</v>
      </c>
      <c r="BL462" s="19" t="s">
        <v>454</v>
      </c>
      <c r="BM462" s="192" t="s">
        <v>4065</v>
      </c>
    </row>
    <row r="463" spans="1:65" s="12" customFormat="1" ht="22.9" customHeight="1">
      <c r="B463" s="165"/>
      <c r="C463" s="166"/>
      <c r="D463" s="167" t="s">
        <v>75</v>
      </c>
      <c r="E463" s="179" t="s">
        <v>893</v>
      </c>
      <c r="F463" s="179" t="s">
        <v>894</v>
      </c>
      <c r="G463" s="166"/>
      <c r="H463" s="166"/>
      <c r="I463" s="169"/>
      <c r="J463" s="180">
        <f>BK463</f>
        <v>0</v>
      </c>
      <c r="K463" s="166"/>
      <c r="L463" s="171"/>
      <c r="M463" s="172"/>
      <c r="N463" s="173"/>
      <c r="O463" s="173"/>
      <c r="P463" s="174">
        <f>SUM(P464:P485)</f>
        <v>0</v>
      </c>
      <c r="Q463" s="173"/>
      <c r="R463" s="174">
        <f>SUM(R464:R485)</f>
        <v>0.70030557999999998</v>
      </c>
      <c r="S463" s="173"/>
      <c r="T463" s="175">
        <f>SUM(T464:T485)</f>
        <v>0</v>
      </c>
      <c r="AR463" s="176" t="s">
        <v>85</v>
      </c>
      <c r="AT463" s="177" t="s">
        <v>75</v>
      </c>
      <c r="AU463" s="177" t="s">
        <v>83</v>
      </c>
      <c r="AY463" s="176" t="s">
        <v>381</v>
      </c>
      <c r="BK463" s="178">
        <f>SUM(BK464:BK485)</f>
        <v>0</v>
      </c>
    </row>
    <row r="464" spans="1:65" s="2" customFormat="1" ht="24.2" customHeight="1">
      <c r="A464" s="36"/>
      <c r="B464" s="37"/>
      <c r="C464" s="181" t="s">
        <v>926</v>
      </c>
      <c r="D464" s="181" t="s">
        <v>384</v>
      </c>
      <c r="E464" s="182" t="s">
        <v>4066</v>
      </c>
      <c r="F464" s="183" t="s">
        <v>4067</v>
      </c>
      <c r="G464" s="184" t="s">
        <v>411</v>
      </c>
      <c r="H464" s="185">
        <v>191.43600000000001</v>
      </c>
      <c r="I464" s="186"/>
      <c r="J464" s="187">
        <f>ROUND(I464*H464,2)</f>
        <v>0</v>
      </c>
      <c r="K464" s="183" t="s">
        <v>432</v>
      </c>
      <c r="L464" s="41"/>
      <c r="M464" s="188" t="s">
        <v>19</v>
      </c>
      <c r="N464" s="189" t="s">
        <v>47</v>
      </c>
      <c r="O464" s="66"/>
      <c r="P464" s="190">
        <f>O464*H464</f>
        <v>0</v>
      </c>
      <c r="Q464" s="190">
        <v>1.7000000000000001E-4</v>
      </c>
      <c r="R464" s="190">
        <f>Q464*H464</f>
        <v>3.2544120000000003E-2</v>
      </c>
      <c r="S464" s="190">
        <v>0</v>
      </c>
      <c r="T464" s="191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2" t="s">
        <v>454</v>
      </c>
      <c r="AT464" s="192" t="s">
        <v>384</v>
      </c>
      <c r="AU464" s="192" t="s">
        <v>85</v>
      </c>
      <c r="AY464" s="19" t="s">
        <v>381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9" t="s">
        <v>83</v>
      </c>
      <c r="BK464" s="193">
        <f>ROUND(I464*H464,2)</f>
        <v>0</v>
      </c>
      <c r="BL464" s="19" t="s">
        <v>454</v>
      </c>
      <c r="BM464" s="192" t="s">
        <v>4068</v>
      </c>
    </row>
    <row r="465" spans="1:65" s="13" customFormat="1">
      <c r="B465" s="194"/>
      <c r="C465" s="195"/>
      <c r="D465" s="196" t="s">
        <v>391</v>
      </c>
      <c r="E465" s="197" t="s">
        <v>19</v>
      </c>
      <c r="F465" s="198" t="s">
        <v>4069</v>
      </c>
      <c r="G465" s="195"/>
      <c r="H465" s="197" t="s">
        <v>19</v>
      </c>
      <c r="I465" s="199"/>
      <c r="J465" s="195"/>
      <c r="K465" s="195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391</v>
      </c>
      <c r="AU465" s="204" t="s">
        <v>85</v>
      </c>
      <c r="AV465" s="13" t="s">
        <v>83</v>
      </c>
      <c r="AW465" s="13" t="s">
        <v>37</v>
      </c>
      <c r="AX465" s="13" t="s">
        <v>76</v>
      </c>
      <c r="AY465" s="204" t="s">
        <v>381</v>
      </c>
    </row>
    <row r="466" spans="1:65" s="14" customFormat="1">
      <c r="B466" s="205"/>
      <c r="C466" s="206"/>
      <c r="D466" s="196" t="s">
        <v>391</v>
      </c>
      <c r="E466" s="207" t="s">
        <v>19</v>
      </c>
      <c r="F466" s="208" t="s">
        <v>4070</v>
      </c>
      <c r="G466" s="206"/>
      <c r="H466" s="209">
        <v>191.43600000000001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391</v>
      </c>
      <c r="AU466" s="215" t="s">
        <v>85</v>
      </c>
      <c r="AV466" s="14" t="s">
        <v>85</v>
      </c>
      <c r="AW466" s="14" t="s">
        <v>37</v>
      </c>
      <c r="AX466" s="14" t="s">
        <v>76</v>
      </c>
      <c r="AY466" s="215" t="s">
        <v>381</v>
      </c>
    </row>
    <row r="467" spans="1:65" s="15" customFormat="1">
      <c r="B467" s="216"/>
      <c r="C467" s="217"/>
      <c r="D467" s="196" t="s">
        <v>391</v>
      </c>
      <c r="E467" s="218" t="s">
        <v>19</v>
      </c>
      <c r="F467" s="219" t="s">
        <v>394</v>
      </c>
      <c r="G467" s="217"/>
      <c r="H467" s="220">
        <v>191.43600000000001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391</v>
      </c>
      <c r="AU467" s="226" t="s">
        <v>85</v>
      </c>
      <c r="AV467" s="15" t="s">
        <v>389</v>
      </c>
      <c r="AW467" s="15" t="s">
        <v>37</v>
      </c>
      <c r="AX467" s="15" t="s">
        <v>83</v>
      </c>
      <c r="AY467" s="226" t="s">
        <v>381</v>
      </c>
    </row>
    <row r="468" spans="1:65" s="2" customFormat="1" ht="16.5" customHeight="1">
      <c r="A468" s="36"/>
      <c r="B468" s="37"/>
      <c r="C468" s="181" t="s">
        <v>930</v>
      </c>
      <c r="D468" s="181" t="s">
        <v>384</v>
      </c>
      <c r="E468" s="182" t="s">
        <v>4071</v>
      </c>
      <c r="F468" s="183" t="s">
        <v>4072</v>
      </c>
      <c r="G468" s="184" t="s">
        <v>411</v>
      </c>
      <c r="H468" s="185">
        <v>551.61</v>
      </c>
      <c r="I468" s="186"/>
      <c r="J468" s="187">
        <f>ROUND(I468*H468,2)</f>
        <v>0</v>
      </c>
      <c r="K468" s="183" t="s">
        <v>432</v>
      </c>
      <c r="L468" s="41"/>
      <c r="M468" s="188" t="s">
        <v>19</v>
      </c>
      <c r="N468" s="189" t="s">
        <v>47</v>
      </c>
      <c r="O468" s="66"/>
      <c r="P468" s="190">
        <f>O468*H468</f>
        <v>0</v>
      </c>
      <c r="Q468" s="190">
        <v>6.9999999999999994E-5</v>
      </c>
      <c r="R468" s="190">
        <f>Q468*H468</f>
        <v>3.86127E-2</v>
      </c>
      <c r="S468" s="190">
        <v>0</v>
      </c>
      <c r="T468" s="191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2" t="s">
        <v>454</v>
      </c>
      <c r="AT468" s="192" t="s">
        <v>384</v>
      </c>
      <c r="AU468" s="192" t="s">
        <v>85</v>
      </c>
      <c r="AY468" s="19" t="s">
        <v>381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9" t="s">
        <v>83</v>
      </c>
      <c r="BK468" s="193">
        <f>ROUND(I468*H468,2)</f>
        <v>0</v>
      </c>
      <c r="BL468" s="19" t="s">
        <v>454</v>
      </c>
      <c r="BM468" s="192" t="s">
        <v>4073</v>
      </c>
    </row>
    <row r="469" spans="1:65" s="13" customFormat="1">
      <c r="B469" s="194"/>
      <c r="C469" s="195"/>
      <c r="D469" s="196" t="s">
        <v>391</v>
      </c>
      <c r="E469" s="197" t="s">
        <v>19</v>
      </c>
      <c r="F469" s="198" t="s">
        <v>903</v>
      </c>
      <c r="G469" s="195"/>
      <c r="H469" s="197" t="s">
        <v>19</v>
      </c>
      <c r="I469" s="199"/>
      <c r="J469" s="195"/>
      <c r="K469" s="195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391</v>
      </c>
      <c r="AU469" s="204" t="s">
        <v>85</v>
      </c>
      <c r="AV469" s="13" t="s">
        <v>83</v>
      </c>
      <c r="AW469" s="13" t="s">
        <v>37</v>
      </c>
      <c r="AX469" s="13" t="s">
        <v>76</v>
      </c>
      <c r="AY469" s="204" t="s">
        <v>381</v>
      </c>
    </row>
    <row r="470" spans="1:65" s="14" customFormat="1">
      <c r="B470" s="205"/>
      <c r="C470" s="206"/>
      <c r="D470" s="196" t="s">
        <v>391</v>
      </c>
      <c r="E470" s="207" t="s">
        <v>19</v>
      </c>
      <c r="F470" s="208" t="s">
        <v>3835</v>
      </c>
      <c r="G470" s="206"/>
      <c r="H470" s="209">
        <v>196.02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391</v>
      </c>
      <c r="AU470" s="215" t="s">
        <v>85</v>
      </c>
      <c r="AV470" s="14" t="s">
        <v>85</v>
      </c>
      <c r="AW470" s="14" t="s">
        <v>37</v>
      </c>
      <c r="AX470" s="14" t="s">
        <v>76</v>
      </c>
      <c r="AY470" s="215" t="s">
        <v>381</v>
      </c>
    </row>
    <row r="471" spans="1:65" s="14" customFormat="1">
      <c r="B471" s="205"/>
      <c r="C471" s="206"/>
      <c r="D471" s="196" t="s">
        <v>391</v>
      </c>
      <c r="E471" s="207" t="s">
        <v>19</v>
      </c>
      <c r="F471" s="208" t="s">
        <v>3841</v>
      </c>
      <c r="G471" s="206"/>
      <c r="H471" s="209">
        <v>355.59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391</v>
      </c>
      <c r="AU471" s="215" t="s">
        <v>85</v>
      </c>
      <c r="AV471" s="14" t="s">
        <v>85</v>
      </c>
      <c r="AW471" s="14" t="s">
        <v>37</v>
      </c>
      <c r="AX471" s="14" t="s">
        <v>76</v>
      </c>
      <c r="AY471" s="215" t="s">
        <v>381</v>
      </c>
    </row>
    <row r="472" spans="1:65" s="15" customFormat="1">
      <c r="B472" s="216"/>
      <c r="C472" s="217"/>
      <c r="D472" s="196" t="s">
        <v>391</v>
      </c>
      <c r="E472" s="218" t="s">
        <v>19</v>
      </c>
      <c r="F472" s="219" t="s">
        <v>394</v>
      </c>
      <c r="G472" s="217"/>
      <c r="H472" s="220">
        <v>551.61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391</v>
      </c>
      <c r="AU472" s="226" t="s">
        <v>85</v>
      </c>
      <c r="AV472" s="15" t="s">
        <v>389</v>
      </c>
      <c r="AW472" s="15" t="s">
        <v>37</v>
      </c>
      <c r="AX472" s="15" t="s">
        <v>83</v>
      </c>
      <c r="AY472" s="226" t="s">
        <v>381</v>
      </c>
    </row>
    <row r="473" spans="1:65" s="2" customFormat="1" ht="24.2" customHeight="1">
      <c r="A473" s="36"/>
      <c r="B473" s="37"/>
      <c r="C473" s="181" t="s">
        <v>934</v>
      </c>
      <c r="D473" s="181" t="s">
        <v>384</v>
      </c>
      <c r="E473" s="182" t="s">
        <v>3562</v>
      </c>
      <c r="F473" s="183" t="s">
        <v>3563</v>
      </c>
      <c r="G473" s="184" t="s">
        <v>411</v>
      </c>
      <c r="H473" s="185">
        <v>1051.33</v>
      </c>
      <c r="I473" s="186"/>
      <c r="J473" s="187">
        <f>ROUND(I473*H473,2)</f>
        <v>0</v>
      </c>
      <c r="K473" s="183" t="s">
        <v>388</v>
      </c>
      <c r="L473" s="41"/>
      <c r="M473" s="188" t="s">
        <v>19</v>
      </c>
      <c r="N473" s="189" t="s">
        <v>47</v>
      </c>
      <c r="O473" s="66"/>
      <c r="P473" s="190">
        <f>O473*H473</f>
        <v>0</v>
      </c>
      <c r="Q473" s="190">
        <v>3.3E-4</v>
      </c>
      <c r="R473" s="190">
        <f>Q473*H473</f>
        <v>0.34693889999999999</v>
      </c>
      <c r="S473" s="190">
        <v>0</v>
      </c>
      <c r="T473" s="191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2" t="s">
        <v>454</v>
      </c>
      <c r="AT473" s="192" t="s">
        <v>384</v>
      </c>
      <c r="AU473" s="192" t="s">
        <v>85</v>
      </c>
      <c r="AY473" s="19" t="s">
        <v>381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9" t="s">
        <v>83</v>
      </c>
      <c r="BK473" s="193">
        <f>ROUND(I473*H473,2)</f>
        <v>0</v>
      </c>
      <c r="BL473" s="19" t="s">
        <v>454</v>
      </c>
      <c r="BM473" s="192" t="s">
        <v>3564</v>
      </c>
    </row>
    <row r="474" spans="1:65" s="13" customFormat="1">
      <c r="B474" s="194"/>
      <c r="C474" s="195"/>
      <c r="D474" s="196" t="s">
        <v>391</v>
      </c>
      <c r="E474" s="197" t="s">
        <v>19</v>
      </c>
      <c r="F474" s="198" t="s">
        <v>903</v>
      </c>
      <c r="G474" s="195"/>
      <c r="H474" s="197" t="s">
        <v>19</v>
      </c>
      <c r="I474" s="199"/>
      <c r="J474" s="195"/>
      <c r="K474" s="195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391</v>
      </c>
      <c r="AU474" s="204" t="s">
        <v>85</v>
      </c>
      <c r="AV474" s="13" t="s">
        <v>83</v>
      </c>
      <c r="AW474" s="13" t="s">
        <v>37</v>
      </c>
      <c r="AX474" s="13" t="s">
        <v>76</v>
      </c>
      <c r="AY474" s="204" t="s">
        <v>381</v>
      </c>
    </row>
    <row r="475" spans="1:65" s="14" customFormat="1">
      <c r="B475" s="205"/>
      <c r="C475" s="206"/>
      <c r="D475" s="196" t="s">
        <v>391</v>
      </c>
      <c r="E475" s="207" t="s">
        <v>19</v>
      </c>
      <c r="F475" s="208" t="s">
        <v>3485</v>
      </c>
      <c r="G475" s="206"/>
      <c r="H475" s="209">
        <v>301.99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391</v>
      </c>
      <c r="AU475" s="215" t="s">
        <v>85</v>
      </c>
      <c r="AV475" s="14" t="s">
        <v>85</v>
      </c>
      <c r="AW475" s="14" t="s">
        <v>37</v>
      </c>
      <c r="AX475" s="14" t="s">
        <v>76</v>
      </c>
      <c r="AY475" s="215" t="s">
        <v>381</v>
      </c>
    </row>
    <row r="476" spans="1:65" s="14" customFormat="1">
      <c r="B476" s="205"/>
      <c r="C476" s="206"/>
      <c r="D476" s="196" t="s">
        <v>391</v>
      </c>
      <c r="E476" s="207" t="s">
        <v>19</v>
      </c>
      <c r="F476" s="208" t="s">
        <v>3835</v>
      </c>
      <c r="G476" s="206"/>
      <c r="H476" s="209">
        <v>196.02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391</v>
      </c>
      <c r="AU476" s="215" t="s">
        <v>85</v>
      </c>
      <c r="AV476" s="14" t="s">
        <v>85</v>
      </c>
      <c r="AW476" s="14" t="s">
        <v>37</v>
      </c>
      <c r="AX476" s="14" t="s">
        <v>76</v>
      </c>
      <c r="AY476" s="215" t="s">
        <v>381</v>
      </c>
    </row>
    <row r="477" spans="1:65" s="14" customFormat="1">
      <c r="B477" s="205"/>
      <c r="C477" s="206"/>
      <c r="D477" s="196" t="s">
        <v>391</v>
      </c>
      <c r="E477" s="207" t="s">
        <v>19</v>
      </c>
      <c r="F477" s="208" t="s">
        <v>3841</v>
      </c>
      <c r="G477" s="206"/>
      <c r="H477" s="209">
        <v>355.59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391</v>
      </c>
      <c r="AU477" s="215" t="s">
        <v>85</v>
      </c>
      <c r="AV477" s="14" t="s">
        <v>85</v>
      </c>
      <c r="AW477" s="14" t="s">
        <v>37</v>
      </c>
      <c r="AX477" s="14" t="s">
        <v>76</v>
      </c>
      <c r="AY477" s="215" t="s">
        <v>381</v>
      </c>
    </row>
    <row r="478" spans="1:65" s="14" customFormat="1">
      <c r="B478" s="205"/>
      <c r="C478" s="206"/>
      <c r="D478" s="196" t="s">
        <v>391</v>
      </c>
      <c r="E478" s="207" t="s">
        <v>19</v>
      </c>
      <c r="F478" s="208" t="s">
        <v>3831</v>
      </c>
      <c r="G478" s="206"/>
      <c r="H478" s="209">
        <v>197.73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391</v>
      </c>
      <c r="AU478" s="215" t="s">
        <v>85</v>
      </c>
      <c r="AV478" s="14" t="s">
        <v>85</v>
      </c>
      <c r="AW478" s="14" t="s">
        <v>37</v>
      </c>
      <c r="AX478" s="14" t="s">
        <v>76</v>
      </c>
      <c r="AY478" s="215" t="s">
        <v>381</v>
      </c>
    </row>
    <row r="479" spans="1:65" s="15" customFormat="1">
      <c r="B479" s="216"/>
      <c r="C479" s="217"/>
      <c r="D479" s="196" t="s">
        <v>391</v>
      </c>
      <c r="E479" s="218" t="s">
        <v>19</v>
      </c>
      <c r="F479" s="219" t="s">
        <v>394</v>
      </c>
      <c r="G479" s="217"/>
      <c r="H479" s="220">
        <v>1051.33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391</v>
      </c>
      <c r="AU479" s="226" t="s">
        <v>85</v>
      </c>
      <c r="AV479" s="15" t="s">
        <v>389</v>
      </c>
      <c r="AW479" s="15" t="s">
        <v>37</v>
      </c>
      <c r="AX479" s="15" t="s">
        <v>83</v>
      </c>
      <c r="AY479" s="226" t="s">
        <v>381</v>
      </c>
    </row>
    <row r="480" spans="1:65" s="2" customFormat="1" ht="16.5" customHeight="1">
      <c r="A480" s="36"/>
      <c r="B480" s="37"/>
      <c r="C480" s="181" t="s">
        <v>938</v>
      </c>
      <c r="D480" s="181" t="s">
        <v>384</v>
      </c>
      <c r="E480" s="182" t="s">
        <v>4074</v>
      </c>
      <c r="F480" s="183" t="s">
        <v>4075</v>
      </c>
      <c r="G480" s="184" t="s">
        <v>411</v>
      </c>
      <c r="H480" s="185">
        <v>1660.058</v>
      </c>
      <c r="I480" s="186"/>
      <c r="J480" s="187">
        <f>ROUND(I480*H480,2)</f>
        <v>0</v>
      </c>
      <c r="K480" s="183" t="s">
        <v>19</v>
      </c>
      <c r="L480" s="41"/>
      <c r="M480" s="188" t="s">
        <v>19</v>
      </c>
      <c r="N480" s="189" t="s">
        <v>47</v>
      </c>
      <c r="O480" s="66"/>
      <c r="P480" s="190">
        <f>O480*H480</f>
        <v>0</v>
      </c>
      <c r="Q480" s="190">
        <v>1.7000000000000001E-4</v>
      </c>
      <c r="R480" s="190">
        <f>Q480*H480</f>
        <v>0.28220986000000003</v>
      </c>
      <c r="S480" s="190">
        <v>0</v>
      </c>
      <c r="T480" s="191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2" t="s">
        <v>454</v>
      </c>
      <c r="AT480" s="192" t="s">
        <v>384</v>
      </c>
      <c r="AU480" s="192" t="s">
        <v>85</v>
      </c>
      <c r="AY480" s="19" t="s">
        <v>381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9" t="s">
        <v>83</v>
      </c>
      <c r="BK480" s="193">
        <f>ROUND(I480*H480,2)</f>
        <v>0</v>
      </c>
      <c r="BL480" s="19" t="s">
        <v>454</v>
      </c>
      <c r="BM480" s="192" t="s">
        <v>4076</v>
      </c>
    </row>
    <row r="481" spans="1:65" s="13" customFormat="1">
      <c r="B481" s="194"/>
      <c r="C481" s="195"/>
      <c r="D481" s="196" t="s">
        <v>391</v>
      </c>
      <c r="E481" s="197" t="s">
        <v>19</v>
      </c>
      <c r="F481" s="198" t="s">
        <v>4069</v>
      </c>
      <c r="G481" s="195"/>
      <c r="H481" s="197" t="s">
        <v>19</v>
      </c>
      <c r="I481" s="199"/>
      <c r="J481" s="195"/>
      <c r="K481" s="195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391</v>
      </c>
      <c r="AU481" s="204" t="s">
        <v>85</v>
      </c>
      <c r="AV481" s="13" t="s">
        <v>83</v>
      </c>
      <c r="AW481" s="13" t="s">
        <v>37</v>
      </c>
      <c r="AX481" s="13" t="s">
        <v>76</v>
      </c>
      <c r="AY481" s="204" t="s">
        <v>381</v>
      </c>
    </row>
    <row r="482" spans="1:65" s="13" customFormat="1">
      <c r="B482" s="194"/>
      <c r="C482" s="195"/>
      <c r="D482" s="196" t="s">
        <v>391</v>
      </c>
      <c r="E482" s="197" t="s">
        <v>19</v>
      </c>
      <c r="F482" s="198" t="s">
        <v>4077</v>
      </c>
      <c r="G482" s="195"/>
      <c r="H482" s="197" t="s">
        <v>19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391</v>
      </c>
      <c r="AU482" s="204" t="s">
        <v>85</v>
      </c>
      <c r="AV482" s="13" t="s">
        <v>83</v>
      </c>
      <c r="AW482" s="13" t="s">
        <v>37</v>
      </c>
      <c r="AX482" s="13" t="s">
        <v>76</v>
      </c>
      <c r="AY482" s="204" t="s">
        <v>381</v>
      </c>
    </row>
    <row r="483" spans="1:65" s="14" customFormat="1">
      <c r="B483" s="205"/>
      <c r="C483" s="206"/>
      <c r="D483" s="196" t="s">
        <v>391</v>
      </c>
      <c r="E483" s="207" t="s">
        <v>19</v>
      </c>
      <c r="F483" s="208" t="s">
        <v>4078</v>
      </c>
      <c r="G483" s="206"/>
      <c r="H483" s="209">
        <v>515.82799999999997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391</v>
      </c>
      <c r="AU483" s="215" t="s">
        <v>85</v>
      </c>
      <c r="AV483" s="14" t="s">
        <v>85</v>
      </c>
      <c r="AW483" s="14" t="s">
        <v>37</v>
      </c>
      <c r="AX483" s="14" t="s">
        <v>76</v>
      </c>
      <c r="AY483" s="215" t="s">
        <v>381</v>
      </c>
    </row>
    <row r="484" spans="1:65" s="14" customFormat="1" ht="22.5">
      <c r="B484" s="205"/>
      <c r="C484" s="206"/>
      <c r="D484" s="196" t="s">
        <v>391</v>
      </c>
      <c r="E484" s="207" t="s">
        <v>19</v>
      </c>
      <c r="F484" s="208" t="s">
        <v>4079</v>
      </c>
      <c r="G484" s="206"/>
      <c r="H484" s="209">
        <v>1144.23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391</v>
      </c>
      <c r="AU484" s="215" t="s">
        <v>85</v>
      </c>
      <c r="AV484" s="14" t="s">
        <v>85</v>
      </c>
      <c r="AW484" s="14" t="s">
        <v>37</v>
      </c>
      <c r="AX484" s="14" t="s">
        <v>76</v>
      </c>
      <c r="AY484" s="215" t="s">
        <v>381</v>
      </c>
    </row>
    <row r="485" spans="1:65" s="15" customFormat="1">
      <c r="B485" s="216"/>
      <c r="C485" s="217"/>
      <c r="D485" s="196" t="s">
        <v>391</v>
      </c>
      <c r="E485" s="218" t="s">
        <v>19</v>
      </c>
      <c r="F485" s="219" t="s">
        <v>394</v>
      </c>
      <c r="G485" s="217"/>
      <c r="H485" s="220">
        <v>1660.058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391</v>
      </c>
      <c r="AU485" s="226" t="s">
        <v>85</v>
      </c>
      <c r="AV485" s="15" t="s">
        <v>389</v>
      </c>
      <c r="AW485" s="15" t="s">
        <v>37</v>
      </c>
      <c r="AX485" s="15" t="s">
        <v>83</v>
      </c>
      <c r="AY485" s="226" t="s">
        <v>381</v>
      </c>
    </row>
    <row r="486" spans="1:65" s="12" customFormat="1" ht="22.9" customHeight="1">
      <c r="B486" s="165"/>
      <c r="C486" s="166"/>
      <c r="D486" s="167" t="s">
        <v>75</v>
      </c>
      <c r="E486" s="179" t="s">
        <v>904</v>
      </c>
      <c r="F486" s="179" t="s">
        <v>905</v>
      </c>
      <c r="G486" s="166"/>
      <c r="H486" s="166"/>
      <c r="I486" s="169"/>
      <c r="J486" s="180">
        <f>BK486</f>
        <v>0</v>
      </c>
      <c r="K486" s="166"/>
      <c r="L486" s="171"/>
      <c r="M486" s="172"/>
      <c r="N486" s="173"/>
      <c r="O486" s="173"/>
      <c r="P486" s="174">
        <f>SUM(P487:P500)</f>
        <v>0</v>
      </c>
      <c r="Q486" s="173"/>
      <c r="R486" s="174">
        <f>SUM(R487:R500)</f>
        <v>0.25048195999999995</v>
      </c>
      <c r="S486" s="173"/>
      <c r="T486" s="175">
        <f>SUM(T487:T500)</f>
        <v>0</v>
      </c>
      <c r="AR486" s="176" t="s">
        <v>85</v>
      </c>
      <c r="AT486" s="177" t="s">
        <v>75</v>
      </c>
      <c r="AU486" s="177" t="s">
        <v>83</v>
      </c>
      <c r="AY486" s="176" t="s">
        <v>381</v>
      </c>
      <c r="BK486" s="178">
        <f>SUM(BK487:BK500)</f>
        <v>0</v>
      </c>
    </row>
    <row r="487" spans="1:65" s="2" customFormat="1" ht="24.2" customHeight="1">
      <c r="A487" s="36"/>
      <c r="B487" s="37"/>
      <c r="C487" s="181" t="s">
        <v>942</v>
      </c>
      <c r="D487" s="181" t="s">
        <v>384</v>
      </c>
      <c r="E487" s="182" t="s">
        <v>907</v>
      </c>
      <c r="F487" s="183" t="s">
        <v>908</v>
      </c>
      <c r="G487" s="184" t="s">
        <v>411</v>
      </c>
      <c r="H487" s="185">
        <v>544.52599999999995</v>
      </c>
      <c r="I487" s="186"/>
      <c r="J487" s="187">
        <f>ROUND(I487*H487,2)</f>
        <v>0</v>
      </c>
      <c r="K487" s="183" t="s">
        <v>388</v>
      </c>
      <c r="L487" s="41"/>
      <c r="M487" s="188" t="s">
        <v>19</v>
      </c>
      <c r="N487" s="189" t="s">
        <v>47</v>
      </c>
      <c r="O487" s="66"/>
      <c r="P487" s="190">
        <f>O487*H487</f>
        <v>0</v>
      </c>
      <c r="Q487" s="190">
        <v>2.0000000000000001E-4</v>
      </c>
      <c r="R487" s="190">
        <f>Q487*H487</f>
        <v>0.10890519999999999</v>
      </c>
      <c r="S487" s="190">
        <v>0</v>
      </c>
      <c r="T487" s="191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2" t="s">
        <v>454</v>
      </c>
      <c r="AT487" s="192" t="s">
        <v>384</v>
      </c>
      <c r="AU487" s="192" t="s">
        <v>85</v>
      </c>
      <c r="AY487" s="19" t="s">
        <v>381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19" t="s">
        <v>83</v>
      </c>
      <c r="BK487" s="193">
        <f>ROUND(I487*H487,2)</f>
        <v>0</v>
      </c>
      <c r="BL487" s="19" t="s">
        <v>454</v>
      </c>
      <c r="BM487" s="192" t="s">
        <v>4080</v>
      </c>
    </row>
    <row r="488" spans="1:65" s="13" customFormat="1">
      <c r="B488" s="194"/>
      <c r="C488" s="195"/>
      <c r="D488" s="196" t="s">
        <v>391</v>
      </c>
      <c r="E488" s="197" t="s">
        <v>19</v>
      </c>
      <c r="F488" s="198" t="s">
        <v>910</v>
      </c>
      <c r="G488" s="195"/>
      <c r="H488" s="197" t="s">
        <v>19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391</v>
      </c>
      <c r="AU488" s="204" t="s">
        <v>85</v>
      </c>
      <c r="AV488" s="13" t="s">
        <v>83</v>
      </c>
      <c r="AW488" s="13" t="s">
        <v>37</v>
      </c>
      <c r="AX488" s="13" t="s">
        <v>76</v>
      </c>
      <c r="AY488" s="204" t="s">
        <v>381</v>
      </c>
    </row>
    <row r="489" spans="1:65" s="14" customFormat="1">
      <c r="B489" s="205"/>
      <c r="C489" s="206"/>
      <c r="D489" s="196" t="s">
        <v>391</v>
      </c>
      <c r="E489" s="207" t="s">
        <v>19</v>
      </c>
      <c r="F489" s="208" t="s">
        <v>320</v>
      </c>
      <c r="G489" s="206"/>
      <c r="H489" s="209">
        <v>544.52599999999995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391</v>
      </c>
      <c r="AU489" s="215" t="s">
        <v>85</v>
      </c>
      <c r="AV489" s="14" t="s">
        <v>85</v>
      </c>
      <c r="AW489" s="14" t="s">
        <v>37</v>
      </c>
      <c r="AX489" s="14" t="s">
        <v>76</v>
      </c>
      <c r="AY489" s="215" t="s">
        <v>381</v>
      </c>
    </row>
    <row r="490" spans="1:65" s="15" customFormat="1">
      <c r="B490" s="216"/>
      <c r="C490" s="217"/>
      <c r="D490" s="196" t="s">
        <v>391</v>
      </c>
      <c r="E490" s="218" t="s">
        <v>19</v>
      </c>
      <c r="F490" s="219" t="s">
        <v>394</v>
      </c>
      <c r="G490" s="217"/>
      <c r="H490" s="220">
        <v>544.52599999999995</v>
      </c>
      <c r="I490" s="221"/>
      <c r="J490" s="217"/>
      <c r="K490" s="217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391</v>
      </c>
      <c r="AU490" s="226" t="s">
        <v>85</v>
      </c>
      <c r="AV490" s="15" t="s">
        <v>389</v>
      </c>
      <c r="AW490" s="15" t="s">
        <v>37</v>
      </c>
      <c r="AX490" s="15" t="s">
        <v>83</v>
      </c>
      <c r="AY490" s="226" t="s">
        <v>381</v>
      </c>
    </row>
    <row r="491" spans="1:65" s="2" customFormat="1" ht="37.9" customHeight="1">
      <c r="A491" s="36"/>
      <c r="B491" s="37"/>
      <c r="C491" s="181" t="s">
        <v>945</v>
      </c>
      <c r="D491" s="181" t="s">
        <v>384</v>
      </c>
      <c r="E491" s="182" t="s">
        <v>912</v>
      </c>
      <c r="F491" s="183" t="s">
        <v>913</v>
      </c>
      <c r="G491" s="184" t="s">
        <v>411</v>
      </c>
      <c r="H491" s="185">
        <v>544.52599999999995</v>
      </c>
      <c r="I491" s="186"/>
      <c r="J491" s="187">
        <f>ROUND(I491*H491,2)</f>
        <v>0</v>
      </c>
      <c r="K491" s="183" t="s">
        <v>388</v>
      </c>
      <c r="L491" s="41"/>
      <c r="M491" s="188" t="s">
        <v>19</v>
      </c>
      <c r="N491" s="189" t="s">
        <v>47</v>
      </c>
      <c r="O491" s="66"/>
      <c r="P491" s="190">
        <f>O491*H491</f>
        <v>0</v>
      </c>
      <c r="Q491" s="190">
        <v>2.5999999999999998E-4</v>
      </c>
      <c r="R491" s="190">
        <f>Q491*H491</f>
        <v>0.14157675999999997</v>
      </c>
      <c r="S491" s="190">
        <v>0</v>
      </c>
      <c r="T491" s="191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2" t="s">
        <v>454</v>
      </c>
      <c r="AT491" s="192" t="s">
        <v>384</v>
      </c>
      <c r="AU491" s="192" t="s">
        <v>85</v>
      </c>
      <c r="AY491" s="19" t="s">
        <v>381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9" t="s">
        <v>83</v>
      </c>
      <c r="BK491" s="193">
        <f>ROUND(I491*H491,2)</f>
        <v>0</v>
      </c>
      <c r="BL491" s="19" t="s">
        <v>454</v>
      </c>
      <c r="BM491" s="192" t="s">
        <v>4081</v>
      </c>
    </row>
    <row r="492" spans="1:65" s="13" customFormat="1">
      <c r="B492" s="194"/>
      <c r="C492" s="195"/>
      <c r="D492" s="196" t="s">
        <v>391</v>
      </c>
      <c r="E492" s="197" t="s">
        <v>19</v>
      </c>
      <c r="F492" s="198" t="s">
        <v>915</v>
      </c>
      <c r="G492" s="195"/>
      <c r="H492" s="197" t="s">
        <v>19</v>
      </c>
      <c r="I492" s="199"/>
      <c r="J492" s="195"/>
      <c r="K492" s="195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391</v>
      </c>
      <c r="AU492" s="204" t="s">
        <v>85</v>
      </c>
      <c r="AV492" s="13" t="s">
        <v>83</v>
      </c>
      <c r="AW492" s="13" t="s">
        <v>37</v>
      </c>
      <c r="AX492" s="13" t="s">
        <v>76</v>
      </c>
      <c r="AY492" s="204" t="s">
        <v>381</v>
      </c>
    </row>
    <row r="493" spans="1:65" s="14" customFormat="1">
      <c r="B493" s="205"/>
      <c r="C493" s="206"/>
      <c r="D493" s="196" t="s">
        <v>391</v>
      </c>
      <c r="E493" s="207" t="s">
        <v>19</v>
      </c>
      <c r="F493" s="208" t="s">
        <v>322</v>
      </c>
      <c r="G493" s="206"/>
      <c r="H493" s="209">
        <v>103.93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391</v>
      </c>
      <c r="AU493" s="215" t="s">
        <v>85</v>
      </c>
      <c r="AV493" s="14" t="s">
        <v>85</v>
      </c>
      <c r="AW493" s="14" t="s">
        <v>37</v>
      </c>
      <c r="AX493" s="14" t="s">
        <v>76</v>
      </c>
      <c r="AY493" s="215" t="s">
        <v>381</v>
      </c>
    </row>
    <row r="494" spans="1:65" s="14" customFormat="1">
      <c r="B494" s="205"/>
      <c r="C494" s="206"/>
      <c r="D494" s="196" t="s">
        <v>391</v>
      </c>
      <c r="E494" s="207" t="s">
        <v>19</v>
      </c>
      <c r="F494" s="208" t="s">
        <v>325</v>
      </c>
      <c r="G494" s="206"/>
      <c r="H494" s="209">
        <v>12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391</v>
      </c>
      <c r="AU494" s="215" t="s">
        <v>85</v>
      </c>
      <c r="AV494" s="14" t="s">
        <v>85</v>
      </c>
      <c r="AW494" s="14" t="s">
        <v>37</v>
      </c>
      <c r="AX494" s="14" t="s">
        <v>76</v>
      </c>
      <c r="AY494" s="215" t="s">
        <v>381</v>
      </c>
    </row>
    <row r="495" spans="1:65" s="14" customFormat="1">
      <c r="B495" s="205"/>
      <c r="C495" s="206"/>
      <c r="D495" s="196" t="s">
        <v>391</v>
      </c>
      <c r="E495" s="207" t="s">
        <v>19</v>
      </c>
      <c r="F495" s="208" t="s">
        <v>328</v>
      </c>
      <c r="G495" s="206"/>
      <c r="H495" s="209">
        <v>219.96700000000001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391</v>
      </c>
      <c r="AU495" s="215" t="s">
        <v>85</v>
      </c>
      <c r="AV495" s="14" t="s">
        <v>85</v>
      </c>
      <c r="AW495" s="14" t="s">
        <v>37</v>
      </c>
      <c r="AX495" s="14" t="s">
        <v>76</v>
      </c>
      <c r="AY495" s="215" t="s">
        <v>381</v>
      </c>
    </row>
    <row r="496" spans="1:65" s="14" customFormat="1">
      <c r="B496" s="205"/>
      <c r="C496" s="206"/>
      <c r="D496" s="196" t="s">
        <v>391</v>
      </c>
      <c r="E496" s="207" t="s">
        <v>19</v>
      </c>
      <c r="F496" s="208" t="s">
        <v>3823</v>
      </c>
      <c r="G496" s="206"/>
      <c r="H496" s="209">
        <v>25.193000000000001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391</v>
      </c>
      <c r="AU496" s="215" t="s">
        <v>85</v>
      </c>
      <c r="AV496" s="14" t="s">
        <v>85</v>
      </c>
      <c r="AW496" s="14" t="s">
        <v>37</v>
      </c>
      <c r="AX496" s="14" t="s">
        <v>76</v>
      </c>
      <c r="AY496" s="215" t="s">
        <v>381</v>
      </c>
    </row>
    <row r="497" spans="1:65" s="14" customFormat="1">
      <c r="B497" s="205"/>
      <c r="C497" s="206"/>
      <c r="D497" s="196" t="s">
        <v>391</v>
      </c>
      <c r="E497" s="207" t="s">
        <v>19</v>
      </c>
      <c r="F497" s="208" t="s">
        <v>916</v>
      </c>
      <c r="G497" s="206"/>
      <c r="H497" s="209">
        <v>200.68600000000001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391</v>
      </c>
      <c r="AU497" s="215" t="s">
        <v>85</v>
      </c>
      <c r="AV497" s="14" t="s">
        <v>85</v>
      </c>
      <c r="AW497" s="14" t="s">
        <v>37</v>
      </c>
      <c r="AX497" s="14" t="s">
        <v>76</v>
      </c>
      <c r="AY497" s="215" t="s">
        <v>381</v>
      </c>
    </row>
    <row r="498" spans="1:65" s="14" customFormat="1">
      <c r="B498" s="205"/>
      <c r="C498" s="206"/>
      <c r="D498" s="196" t="s">
        <v>391</v>
      </c>
      <c r="E498" s="207" t="s">
        <v>19</v>
      </c>
      <c r="F498" s="208" t="s">
        <v>917</v>
      </c>
      <c r="G498" s="206"/>
      <c r="H498" s="209">
        <v>73.313999999999993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391</v>
      </c>
      <c r="AU498" s="215" t="s">
        <v>85</v>
      </c>
      <c r="AV498" s="14" t="s">
        <v>85</v>
      </c>
      <c r="AW498" s="14" t="s">
        <v>37</v>
      </c>
      <c r="AX498" s="14" t="s">
        <v>76</v>
      </c>
      <c r="AY498" s="215" t="s">
        <v>381</v>
      </c>
    </row>
    <row r="499" spans="1:65" s="14" customFormat="1">
      <c r="B499" s="205"/>
      <c r="C499" s="206"/>
      <c r="D499" s="196" t="s">
        <v>391</v>
      </c>
      <c r="E499" s="207" t="s">
        <v>19</v>
      </c>
      <c r="F499" s="208" t="s">
        <v>2489</v>
      </c>
      <c r="G499" s="206"/>
      <c r="H499" s="209">
        <v>-90.563999999999993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391</v>
      </c>
      <c r="AU499" s="215" t="s">
        <v>85</v>
      </c>
      <c r="AV499" s="14" t="s">
        <v>85</v>
      </c>
      <c r="AW499" s="14" t="s">
        <v>37</v>
      </c>
      <c r="AX499" s="14" t="s">
        <v>76</v>
      </c>
      <c r="AY499" s="215" t="s">
        <v>381</v>
      </c>
    </row>
    <row r="500" spans="1:65" s="15" customFormat="1">
      <c r="B500" s="216"/>
      <c r="C500" s="217"/>
      <c r="D500" s="196" t="s">
        <v>391</v>
      </c>
      <c r="E500" s="218" t="s">
        <v>320</v>
      </c>
      <c r="F500" s="219" t="s">
        <v>394</v>
      </c>
      <c r="G500" s="217"/>
      <c r="H500" s="220">
        <v>544.52599999999995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391</v>
      </c>
      <c r="AU500" s="226" t="s">
        <v>85</v>
      </c>
      <c r="AV500" s="15" t="s">
        <v>389</v>
      </c>
      <c r="AW500" s="15" t="s">
        <v>37</v>
      </c>
      <c r="AX500" s="15" t="s">
        <v>83</v>
      </c>
      <c r="AY500" s="226" t="s">
        <v>381</v>
      </c>
    </row>
    <row r="501" spans="1:65" s="12" customFormat="1" ht="25.9" customHeight="1">
      <c r="B501" s="165"/>
      <c r="C501" s="166"/>
      <c r="D501" s="167" t="s">
        <v>75</v>
      </c>
      <c r="E501" s="168" t="s">
        <v>920</v>
      </c>
      <c r="F501" s="168" t="s">
        <v>921</v>
      </c>
      <c r="G501" s="166"/>
      <c r="H501" s="166"/>
      <c r="I501" s="169"/>
      <c r="J501" s="170">
        <f>BK501</f>
        <v>0</v>
      </c>
      <c r="K501" s="166"/>
      <c r="L501" s="171"/>
      <c r="M501" s="172"/>
      <c r="N501" s="173"/>
      <c r="O501" s="173"/>
      <c r="P501" s="174">
        <f>SUM(P502:P518)</f>
        <v>0</v>
      </c>
      <c r="Q501" s="173"/>
      <c r="R501" s="174">
        <f>SUM(R502:R518)</f>
        <v>0</v>
      </c>
      <c r="S501" s="173"/>
      <c r="T501" s="175">
        <f>SUM(T502:T518)</f>
        <v>0</v>
      </c>
      <c r="AR501" s="176" t="s">
        <v>389</v>
      </c>
      <c r="AT501" s="177" t="s">
        <v>75</v>
      </c>
      <c r="AU501" s="177" t="s">
        <v>76</v>
      </c>
      <c r="AY501" s="176" t="s">
        <v>381</v>
      </c>
      <c r="BK501" s="178">
        <f>SUM(BK502:BK518)</f>
        <v>0</v>
      </c>
    </row>
    <row r="502" spans="1:65" s="2" customFormat="1" ht="24.2" customHeight="1">
      <c r="A502" s="36"/>
      <c r="B502" s="37"/>
      <c r="C502" s="181" t="s">
        <v>949</v>
      </c>
      <c r="D502" s="181" t="s">
        <v>384</v>
      </c>
      <c r="E502" s="182" t="s">
        <v>4082</v>
      </c>
      <c r="F502" s="183" t="s">
        <v>924</v>
      </c>
      <c r="G502" s="184" t="s">
        <v>607</v>
      </c>
      <c r="H502" s="185">
        <v>4</v>
      </c>
      <c r="I502" s="186"/>
      <c r="J502" s="187">
        <f t="shared" ref="J502:J518" si="20">ROUND(I502*H502,2)</f>
        <v>0</v>
      </c>
      <c r="K502" s="183" t="s">
        <v>432</v>
      </c>
      <c r="L502" s="41"/>
      <c r="M502" s="188" t="s">
        <v>19</v>
      </c>
      <c r="N502" s="189" t="s">
        <v>47</v>
      </c>
      <c r="O502" s="66"/>
      <c r="P502" s="190">
        <f t="shared" ref="P502:P518" si="21">O502*H502</f>
        <v>0</v>
      </c>
      <c r="Q502" s="190">
        <v>0</v>
      </c>
      <c r="R502" s="190">
        <f t="shared" ref="R502:R518" si="22">Q502*H502</f>
        <v>0</v>
      </c>
      <c r="S502" s="190">
        <v>0</v>
      </c>
      <c r="T502" s="191">
        <f t="shared" ref="T502:T518" si="23"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2" t="s">
        <v>389</v>
      </c>
      <c r="AT502" s="192" t="s">
        <v>384</v>
      </c>
      <c r="AU502" s="192" t="s">
        <v>83</v>
      </c>
      <c r="AY502" s="19" t="s">
        <v>381</v>
      </c>
      <c r="BE502" s="193">
        <f t="shared" ref="BE502:BE518" si="24">IF(N502="základní",J502,0)</f>
        <v>0</v>
      </c>
      <c r="BF502" s="193">
        <f t="shared" ref="BF502:BF518" si="25">IF(N502="snížená",J502,0)</f>
        <v>0</v>
      </c>
      <c r="BG502" s="193">
        <f t="shared" ref="BG502:BG518" si="26">IF(N502="zákl. přenesená",J502,0)</f>
        <v>0</v>
      </c>
      <c r="BH502" s="193">
        <f t="shared" ref="BH502:BH518" si="27">IF(N502="sníž. přenesená",J502,0)</f>
        <v>0</v>
      </c>
      <c r="BI502" s="193">
        <f t="shared" ref="BI502:BI518" si="28">IF(N502="nulová",J502,0)</f>
        <v>0</v>
      </c>
      <c r="BJ502" s="19" t="s">
        <v>83</v>
      </c>
      <c r="BK502" s="193">
        <f t="shared" ref="BK502:BK518" si="29">ROUND(I502*H502,2)</f>
        <v>0</v>
      </c>
      <c r="BL502" s="19" t="s">
        <v>389</v>
      </c>
      <c r="BM502" s="192" t="s">
        <v>4083</v>
      </c>
    </row>
    <row r="503" spans="1:65" s="2" customFormat="1" ht="37.9" customHeight="1">
      <c r="A503" s="36"/>
      <c r="B503" s="37"/>
      <c r="C503" s="181" t="s">
        <v>953</v>
      </c>
      <c r="D503" s="181" t="s">
        <v>384</v>
      </c>
      <c r="E503" s="182" t="s">
        <v>4084</v>
      </c>
      <c r="F503" s="183" t="s">
        <v>4085</v>
      </c>
      <c r="G503" s="184" t="s">
        <v>607</v>
      </c>
      <c r="H503" s="185">
        <v>1</v>
      </c>
      <c r="I503" s="186"/>
      <c r="J503" s="187">
        <f t="shared" si="20"/>
        <v>0</v>
      </c>
      <c r="K503" s="183" t="s">
        <v>432</v>
      </c>
      <c r="L503" s="41"/>
      <c r="M503" s="188" t="s">
        <v>19</v>
      </c>
      <c r="N503" s="189" t="s">
        <v>47</v>
      </c>
      <c r="O503" s="66"/>
      <c r="P503" s="190">
        <f t="shared" si="21"/>
        <v>0</v>
      </c>
      <c r="Q503" s="190">
        <v>0</v>
      </c>
      <c r="R503" s="190">
        <f t="shared" si="22"/>
        <v>0</v>
      </c>
      <c r="S503" s="190">
        <v>0</v>
      </c>
      <c r="T503" s="191">
        <f t="shared" si="23"/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2" t="s">
        <v>389</v>
      </c>
      <c r="AT503" s="192" t="s">
        <v>384</v>
      </c>
      <c r="AU503" s="192" t="s">
        <v>83</v>
      </c>
      <c r="AY503" s="19" t="s">
        <v>381</v>
      </c>
      <c r="BE503" s="193">
        <f t="shared" si="24"/>
        <v>0</v>
      </c>
      <c r="BF503" s="193">
        <f t="shared" si="25"/>
        <v>0</v>
      </c>
      <c r="BG503" s="193">
        <f t="shared" si="26"/>
        <v>0</v>
      </c>
      <c r="BH503" s="193">
        <f t="shared" si="27"/>
        <v>0</v>
      </c>
      <c r="BI503" s="193">
        <f t="shared" si="28"/>
        <v>0</v>
      </c>
      <c r="BJ503" s="19" t="s">
        <v>83</v>
      </c>
      <c r="BK503" s="193">
        <f t="shared" si="29"/>
        <v>0</v>
      </c>
      <c r="BL503" s="19" t="s">
        <v>389</v>
      </c>
      <c r="BM503" s="192" t="s">
        <v>4086</v>
      </c>
    </row>
    <row r="504" spans="1:65" s="2" customFormat="1" ht="24.2" customHeight="1">
      <c r="A504" s="36"/>
      <c r="B504" s="37"/>
      <c r="C504" s="181" t="s">
        <v>957</v>
      </c>
      <c r="D504" s="181" t="s">
        <v>384</v>
      </c>
      <c r="E504" s="182" t="s">
        <v>4087</v>
      </c>
      <c r="F504" s="183" t="s">
        <v>932</v>
      </c>
      <c r="G504" s="184" t="s">
        <v>607</v>
      </c>
      <c r="H504" s="185">
        <v>1</v>
      </c>
      <c r="I504" s="186"/>
      <c r="J504" s="187">
        <f t="shared" si="20"/>
        <v>0</v>
      </c>
      <c r="K504" s="183" t="s">
        <v>432</v>
      </c>
      <c r="L504" s="41"/>
      <c r="M504" s="188" t="s">
        <v>19</v>
      </c>
      <c r="N504" s="189" t="s">
        <v>47</v>
      </c>
      <c r="O504" s="66"/>
      <c r="P504" s="190">
        <f t="shared" si="21"/>
        <v>0</v>
      </c>
      <c r="Q504" s="190">
        <v>0</v>
      </c>
      <c r="R504" s="190">
        <f t="shared" si="22"/>
        <v>0</v>
      </c>
      <c r="S504" s="190">
        <v>0</v>
      </c>
      <c r="T504" s="191">
        <f t="shared" si="23"/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2" t="s">
        <v>389</v>
      </c>
      <c r="AT504" s="192" t="s">
        <v>384</v>
      </c>
      <c r="AU504" s="192" t="s">
        <v>83</v>
      </c>
      <c r="AY504" s="19" t="s">
        <v>381</v>
      </c>
      <c r="BE504" s="193">
        <f t="shared" si="24"/>
        <v>0</v>
      </c>
      <c r="BF504" s="193">
        <f t="shared" si="25"/>
        <v>0</v>
      </c>
      <c r="BG504" s="193">
        <f t="shared" si="26"/>
        <v>0</v>
      </c>
      <c r="BH504" s="193">
        <f t="shared" si="27"/>
        <v>0</v>
      </c>
      <c r="BI504" s="193">
        <f t="shared" si="28"/>
        <v>0</v>
      </c>
      <c r="BJ504" s="19" t="s">
        <v>83</v>
      </c>
      <c r="BK504" s="193">
        <f t="shared" si="29"/>
        <v>0</v>
      </c>
      <c r="BL504" s="19" t="s">
        <v>389</v>
      </c>
      <c r="BM504" s="192" t="s">
        <v>4088</v>
      </c>
    </row>
    <row r="505" spans="1:65" s="2" customFormat="1" ht="24.2" customHeight="1">
      <c r="A505" s="36"/>
      <c r="B505" s="37"/>
      <c r="C505" s="181" t="s">
        <v>961</v>
      </c>
      <c r="D505" s="181" t="s">
        <v>384</v>
      </c>
      <c r="E505" s="182" t="s">
        <v>4089</v>
      </c>
      <c r="F505" s="183" t="s">
        <v>4090</v>
      </c>
      <c r="G505" s="184" t="s">
        <v>607</v>
      </c>
      <c r="H505" s="185">
        <v>1</v>
      </c>
      <c r="I505" s="186"/>
      <c r="J505" s="187">
        <f t="shared" si="20"/>
        <v>0</v>
      </c>
      <c r="K505" s="183" t="s">
        <v>432</v>
      </c>
      <c r="L505" s="41"/>
      <c r="M505" s="188" t="s">
        <v>19</v>
      </c>
      <c r="N505" s="189" t="s">
        <v>47</v>
      </c>
      <c r="O505" s="66"/>
      <c r="P505" s="190">
        <f t="shared" si="21"/>
        <v>0</v>
      </c>
      <c r="Q505" s="190">
        <v>0</v>
      </c>
      <c r="R505" s="190">
        <f t="shared" si="22"/>
        <v>0</v>
      </c>
      <c r="S505" s="190">
        <v>0</v>
      </c>
      <c r="T505" s="191">
        <f t="shared" si="23"/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2" t="s">
        <v>389</v>
      </c>
      <c r="AT505" s="192" t="s">
        <v>384</v>
      </c>
      <c r="AU505" s="192" t="s">
        <v>83</v>
      </c>
      <c r="AY505" s="19" t="s">
        <v>381</v>
      </c>
      <c r="BE505" s="193">
        <f t="shared" si="24"/>
        <v>0</v>
      </c>
      <c r="BF505" s="193">
        <f t="shared" si="25"/>
        <v>0</v>
      </c>
      <c r="BG505" s="193">
        <f t="shared" si="26"/>
        <v>0</v>
      </c>
      <c r="BH505" s="193">
        <f t="shared" si="27"/>
        <v>0</v>
      </c>
      <c r="BI505" s="193">
        <f t="shared" si="28"/>
        <v>0</v>
      </c>
      <c r="BJ505" s="19" t="s">
        <v>83</v>
      </c>
      <c r="BK505" s="193">
        <f t="shared" si="29"/>
        <v>0</v>
      </c>
      <c r="BL505" s="19" t="s">
        <v>389</v>
      </c>
      <c r="BM505" s="192" t="s">
        <v>4091</v>
      </c>
    </row>
    <row r="506" spans="1:65" s="2" customFormat="1" ht="24.2" customHeight="1">
      <c r="A506" s="36"/>
      <c r="B506" s="37"/>
      <c r="C506" s="181" t="s">
        <v>965</v>
      </c>
      <c r="D506" s="181" t="s">
        <v>384</v>
      </c>
      <c r="E506" s="182" t="s">
        <v>4092</v>
      </c>
      <c r="F506" s="183" t="s">
        <v>940</v>
      </c>
      <c r="G506" s="184" t="s">
        <v>607</v>
      </c>
      <c r="H506" s="185">
        <v>1</v>
      </c>
      <c r="I506" s="186"/>
      <c r="J506" s="187">
        <f t="shared" si="20"/>
        <v>0</v>
      </c>
      <c r="K506" s="183" t="s">
        <v>432</v>
      </c>
      <c r="L506" s="41"/>
      <c r="M506" s="188" t="s">
        <v>19</v>
      </c>
      <c r="N506" s="189" t="s">
        <v>47</v>
      </c>
      <c r="O506" s="66"/>
      <c r="P506" s="190">
        <f t="shared" si="21"/>
        <v>0</v>
      </c>
      <c r="Q506" s="190">
        <v>0</v>
      </c>
      <c r="R506" s="190">
        <f t="shared" si="22"/>
        <v>0</v>
      </c>
      <c r="S506" s="190">
        <v>0</v>
      </c>
      <c r="T506" s="191">
        <f t="shared" si="23"/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2" t="s">
        <v>389</v>
      </c>
      <c r="AT506" s="192" t="s">
        <v>384</v>
      </c>
      <c r="AU506" s="192" t="s">
        <v>83</v>
      </c>
      <c r="AY506" s="19" t="s">
        <v>381</v>
      </c>
      <c r="BE506" s="193">
        <f t="shared" si="24"/>
        <v>0</v>
      </c>
      <c r="BF506" s="193">
        <f t="shared" si="25"/>
        <v>0</v>
      </c>
      <c r="BG506" s="193">
        <f t="shared" si="26"/>
        <v>0</v>
      </c>
      <c r="BH506" s="193">
        <f t="shared" si="27"/>
        <v>0</v>
      </c>
      <c r="BI506" s="193">
        <f t="shared" si="28"/>
        <v>0</v>
      </c>
      <c r="BJ506" s="19" t="s">
        <v>83</v>
      </c>
      <c r="BK506" s="193">
        <f t="shared" si="29"/>
        <v>0</v>
      </c>
      <c r="BL506" s="19" t="s">
        <v>389</v>
      </c>
      <c r="BM506" s="192" t="s">
        <v>4093</v>
      </c>
    </row>
    <row r="507" spans="1:65" s="2" customFormat="1" ht="37.9" customHeight="1">
      <c r="A507" s="36"/>
      <c r="B507" s="37"/>
      <c r="C507" s="181" t="s">
        <v>969</v>
      </c>
      <c r="D507" s="181" t="s">
        <v>384</v>
      </c>
      <c r="E507" s="182" t="s">
        <v>4094</v>
      </c>
      <c r="F507" s="183" t="s">
        <v>4095</v>
      </c>
      <c r="G507" s="184" t="s">
        <v>607</v>
      </c>
      <c r="H507" s="185">
        <v>2</v>
      </c>
      <c r="I507" s="186"/>
      <c r="J507" s="187">
        <f t="shared" si="20"/>
        <v>0</v>
      </c>
      <c r="K507" s="183" t="s">
        <v>432</v>
      </c>
      <c r="L507" s="41"/>
      <c r="M507" s="188" t="s">
        <v>19</v>
      </c>
      <c r="N507" s="189" t="s">
        <v>47</v>
      </c>
      <c r="O507" s="66"/>
      <c r="P507" s="190">
        <f t="shared" si="21"/>
        <v>0</v>
      </c>
      <c r="Q507" s="190">
        <v>0</v>
      </c>
      <c r="R507" s="190">
        <f t="shared" si="22"/>
        <v>0</v>
      </c>
      <c r="S507" s="190">
        <v>0</v>
      </c>
      <c r="T507" s="191">
        <f t="shared" si="23"/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2" t="s">
        <v>389</v>
      </c>
      <c r="AT507" s="192" t="s">
        <v>384</v>
      </c>
      <c r="AU507" s="192" t="s">
        <v>83</v>
      </c>
      <c r="AY507" s="19" t="s">
        <v>381</v>
      </c>
      <c r="BE507" s="193">
        <f t="shared" si="24"/>
        <v>0</v>
      </c>
      <c r="BF507" s="193">
        <f t="shared" si="25"/>
        <v>0</v>
      </c>
      <c r="BG507" s="193">
        <f t="shared" si="26"/>
        <v>0</v>
      </c>
      <c r="BH507" s="193">
        <f t="shared" si="27"/>
        <v>0</v>
      </c>
      <c r="BI507" s="193">
        <f t="shared" si="28"/>
        <v>0</v>
      </c>
      <c r="BJ507" s="19" t="s">
        <v>83</v>
      </c>
      <c r="BK507" s="193">
        <f t="shared" si="29"/>
        <v>0</v>
      </c>
      <c r="BL507" s="19" t="s">
        <v>389</v>
      </c>
      <c r="BM507" s="192" t="s">
        <v>4096</v>
      </c>
    </row>
    <row r="508" spans="1:65" s="2" customFormat="1" ht="37.9" customHeight="1">
      <c r="A508" s="36"/>
      <c r="B508" s="37"/>
      <c r="C508" s="181" t="s">
        <v>973</v>
      </c>
      <c r="D508" s="181" t="s">
        <v>384</v>
      </c>
      <c r="E508" s="182" t="s">
        <v>4097</v>
      </c>
      <c r="F508" s="183" t="s">
        <v>959</v>
      </c>
      <c r="G508" s="184" t="s">
        <v>607</v>
      </c>
      <c r="H508" s="185">
        <v>8</v>
      </c>
      <c r="I508" s="186"/>
      <c r="J508" s="187">
        <f t="shared" si="20"/>
        <v>0</v>
      </c>
      <c r="K508" s="183" t="s">
        <v>432</v>
      </c>
      <c r="L508" s="41"/>
      <c r="M508" s="188" t="s">
        <v>19</v>
      </c>
      <c r="N508" s="189" t="s">
        <v>47</v>
      </c>
      <c r="O508" s="66"/>
      <c r="P508" s="190">
        <f t="shared" si="21"/>
        <v>0</v>
      </c>
      <c r="Q508" s="190">
        <v>0</v>
      </c>
      <c r="R508" s="190">
        <f t="shared" si="22"/>
        <v>0</v>
      </c>
      <c r="S508" s="190">
        <v>0</v>
      </c>
      <c r="T508" s="191">
        <f t="shared" si="23"/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2" t="s">
        <v>389</v>
      </c>
      <c r="AT508" s="192" t="s">
        <v>384</v>
      </c>
      <c r="AU508" s="192" t="s">
        <v>83</v>
      </c>
      <c r="AY508" s="19" t="s">
        <v>381</v>
      </c>
      <c r="BE508" s="193">
        <f t="shared" si="24"/>
        <v>0</v>
      </c>
      <c r="BF508" s="193">
        <f t="shared" si="25"/>
        <v>0</v>
      </c>
      <c r="BG508" s="193">
        <f t="shared" si="26"/>
        <v>0</v>
      </c>
      <c r="BH508" s="193">
        <f t="shared" si="27"/>
        <v>0</v>
      </c>
      <c r="BI508" s="193">
        <f t="shared" si="28"/>
        <v>0</v>
      </c>
      <c r="BJ508" s="19" t="s">
        <v>83</v>
      </c>
      <c r="BK508" s="193">
        <f t="shared" si="29"/>
        <v>0</v>
      </c>
      <c r="BL508" s="19" t="s">
        <v>389</v>
      </c>
      <c r="BM508" s="192" t="s">
        <v>4098</v>
      </c>
    </row>
    <row r="509" spans="1:65" s="2" customFormat="1" ht="33" customHeight="1">
      <c r="A509" s="36"/>
      <c r="B509" s="37"/>
      <c r="C509" s="181" t="s">
        <v>977</v>
      </c>
      <c r="D509" s="181" t="s">
        <v>384</v>
      </c>
      <c r="E509" s="182" t="s">
        <v>4099</v>
      </c>
      <c r="F509" s="183" t="s">
        <v>4100</v>
      </c>
      <c r="G509" s="184" t="s">
        <v>607</v>
      </c>
      <c r="H509" s="185">
        <v>1</v>
      </c>
      <c r="I509" s="186"/>
      <c r="J509" s="187">
        <f t="shared" si="20"/>
        <v>0</v>
      </c>
      <c r="K509" s="183" t="s">
        <v>432</v>
      </c>
      <c r="L509" s="41"/>
      <c r="M509" s="188" t="s">
        <v>19</v>
      </c>
      <c r="N509" s="189" t="s">
        <v>47</v>
      </c>
      <c r="O509" s="66"/>
      <c r="P509" s="190">
        <f t="shared" si="21"/>
        <v>0</v>
      </c>
      <c r="Q509" s="190">
        <v>0</v>
      </c>
      <c r="R509" s="190">
        <f t="shared" si="22"/>
        <v>0</v>
      </c>
      <c r="S509" s="190">
        <v>0</v>
      </c>
      <c r="T509" s="191">
        <f t="shared" si="23"/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2" t="s">
        <v>389</v>
      </c>
      <c r="AT509" s="192" t="s">
        <v>384</v>
      </c>
      <c r="AU509" s="192" t="s">
        <v>83</v>
      </c>
      <c r="AY509" s="19" t="s">
        <v>381</v>
      </c>
      <c r="BE509" s="193">
        <f t="shared" si="24"/>
        <v>0</v>
      </c>
      <c r="BF509" s="193">
        <f t="shared" si="25"/>
        <v>0</v>
      </c>
      <c r="BG509" s="193">
        <f t="shared" si="26"/>
        <v>0</v>
      </c>
      <c r="BH509" s="193">
        <f t="shared" si="27"/>
        <v>0</v>
      </c>
      <c r="BI509" s="193">
        <f t="shared" si="28"/>
        <v>0</v>
      </c>
      <c r="BJ509" s="19" t="s">
        <v>83</v>
      </c>
      <c r="BK509" s="193">
        <f t="shared" si="29"/>
        <v>0</v>
      </c>
      <c r="BL509" s="19" t="s">
        <v>389</v>
      </c>
      <c r="BM509" s="192" t="s">
        <v>4101</v>
      </c>
    </row>
    <row r="510" spans="1:65" s="2" customFormat="1" ht="33" customHeight="1">
      <c r="A510" s="36"/>
      <c r="B510" s="37"/>
      <c r="C510" s="181" t="s">
        <v>1674</v>
      </c>
      <c r="D510" s="181" t="s">
        <v>384</v>
      </c>
      <c r="E510" s="182" t="s">
        <v>4102</v>
      </c>
      <c r="F510" s="183" t="s">
        <v>4103</v>
      </c>
      <c r="G510" s="184" t="s">
        <v>607</v>
      </c>
      <c r="H510" s="185">
        <v>1</v>
      </c>
      <c r="I510" s="186"/>
      <c r="J510" s="187">
        <f t="shared" si="20"/>
        <v>0</v>
      </c>
      <c r="K510" s="183" t="s">
        <v>432</v>
      </c>
      <c r="L510" s="41"/>
      <c r="M510" s="188" t="s">
        <v>19</v>
      </c>
      <c r="N510" s="189" t="s">
        <v>47</v>
      </c>
      <c r="O510" s="66"/>
      <c r="P510" s="190">
        <f t="shared" si="21"/>
        <v>0</v>
      </c>
      <c r="Q510" s="190">
        <v>0</v>
      </c>
      <c r="R510" s="190">
        <f t="shared" si="22"/>
        <v>0</v>
      </c>
      <c r="S510" s="190">
        <v>0</v>
      </c>
      <c r="T510" s="191">
        <f t="shared" si="23"/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2" t="s">
        <v>389</v>
      </c>
      <c r="AT510" s="192" t="s">
        <v>384</v>
      </c>
      <c r="AU510" s="192" t="s">
        <v>83</v>
      </c>
      <c r="AY510" s="19" t="s">
        <v>381</v>
      </c>
      <c r="BE510" s="193">
        <f t="shared" si="24"/>
        <v>0</v>
      </c>
      <c r="BF510" s="193">
        <f t="shared" si="25"/>
        <v>0</v>
      </c>
      <c r="BG510" s="193">
        <f t="shared" si="26"/>
        <v>0</v>
      </c>
      <c r="BH510" s="193">
        <f t="shared" si="27"/>
        <v>0</v>
      </c>
      <c r="BI510" s="193">
        <f t="shared" si="28"/>
        <v>0</v>
      </c>
      <c r="BJ510" s="19" t="s">
        <v>83</v>
      </c>
      <c r="BK510" s="193">
        <f t="shared" si="29"/>
        <v>0</v>
      </c>
      <c r="BL510" s="19" t="s">
        <v>389</v>
      </c>
      <c r="BM510" s="192" t="s">
        <v>4104</v>
      </c>
    </row>
    <row r="511" spans="1:65" s="2" customFormat="1" ht="33" customHeight="1">
      <c r="A511" s="36"/>
      <c r="B511" s="37"/>
      <c r="C511" s="181" t="s">
        <v>1462</v>
      </c>
      <c r="D511" s="181" t="s">
        <v>384</v>
      </c>
      <c r="E511" s="182" t="s">
        <v>4105</v>
      </c>
      <c r="F511" s="183" t="s">
        <v>4106</v>
      </c>
      <c r="G511" s="184" t="s">
        <v>607</v>
      </c>
      <c r="H511" s="185">
        <v>1</v>
      </c>
      <c r="I511" s="186"/>
      <c r="J511" s="187">
        <f t="shared" si="20"/>
        <v>0</v>
      </c>
      <c r="K511" s="183" t="s">
        <v>432</v>
      </c>
      <c r="L511" s="41"/>
      <c r="M511" s="188" t="s">
        <v>19</v>
      </c>
      <c r="N511" s="189" t="s">
        <v>47</v>
      </c>
      <c r="O511" s="66"/>
      <c r="P511" s="190">
        <f t="shared" si="21"/>
        <v>0</v>
      </c>
      <c r="Q511" s="190">
        <v>0</v>
      </c>
      <c r="R511" s="190">
        <f t="shared" si="22"/>
        <v>0</v>
      </c>
      <c r="S511" s="190">
        <v>0</v>
      </c>
      <c r="T511" s="191">
        <f t="shared" si="23"/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2" t="s">
        <v>389</v>
      </c>
      <c r="AT511" s="192" t="s">
        <v>384</v>
      </c>
      <c r="AU511" s="192" t="s">
        <v>83</v>
      </c>
      <c r="AY511" s="19" t="s">
        <v>381</v>
      </c>
      <c r="BE511" s="193">
        <f t="shared" si="24"/>
        <v>0</v>
      </c>
      <c r="BF511" s="193">
        <f t="shared" si="25"/>
        <v>0</v>
      </c>
      <c r="BG511" s="193">
        <f t="shared" si="26"/>
        <v>0</v>
      </c>
      <c r="BH511" s="193">
        <f t="shared" si="27"/>
        <v>0</v>
      </c>
      <c r="BI511" s="193">
        <f t="shared" si="28"/>
        <v>0</v>
      </c>
      <c r="BJ511" s="19" t="s">
        <v>83</v>
      </c>
      <c r="BK511" s="193">
        <f t="shared" si="29"/>
        <v>0</v>
      </c>
      <c r="BL511" s="19" t="s">
        <v>389</v>
      </c>
      <c r="BM511" s="192" t="s">
        <v>4107</v>
      </c>
    </row>
    <row r="512" spans="1:65" s="2" customFormat="1" ht="33" customHeight="1">
      <c r="A512" s="36"/>
      <c r="B512" s="37"/>
      <c r="C512" s="181" t="s">
        <v>1681</v>
      </c>
      <c r="D512" s="181" t="s">
        <v>384</v>
      </c>
      <c r="E512" s="182" t="s">
        <v>4108</v>
      </c>
      <c r="F512" s="183" t="s">
        <v>4109</v>
      </c>
      <c r="G512" s="184" t="s">
        <v>607</v>
      </c>
      <c r="H512" s="185">
        <v>1</v>
      </c>
      <c r="I512" s="186"/>
      <c r="J512" s="187">
        <f t="shared" si="20"/>
        <v>0</v>
      </c>
      <c r="K512" s="183" t="s">
        <v>432</v>
      </c>
      <c r="L512" s="41"/>
      <c r="M512" s="188" t="s">
        <v>19</v>
      </c>
      <c r="N512" s="189" t="s">
        <v>47</v>
      </c>
      <c r="O512" s="66"/>
      <c r="P512" s="190">
        <f t="shared" si="21"/>
        <v>0</v>
      </c>
      <c r="Q512" s="190">
        <v>0</v>
      </c>
      <c r="R512" s="190">
        <f t="shared" si="22"/>
        <v>0</v>
      </c>
      <c r="S512" s="190">
        <v>0</v>
      </c>
      <c r="T512" s="191">
        <f t="shared" si="23"/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2" t="s">
        <v>389</v>
      </c>
      <c r="AT512" s="192" t="s">
        <v>384</v>
      </c>
      <c r="AU512" s="192" t="s">
        <v>83</v>
      </c>
      <c r="AY512" s="19" t="s">
        <v>381</v>
      </c>
      <c r="BE512" s="193">
        <f t="shared" si="24"/>
        <v>0</v>
      </c>
      <c r="BF512" s="193">
        <f t="shared" si="25"/>
        <v>0</v>
      </c>
      <c r="BG512" s="193">
        <f t="shared" si="26"/>
        <v>0</v>
      </c>
      <c r="BH512" s="193">
        <f t="shared" si="27"/>
        <v>0</v>
      </c>
      <c r="BI512" s="193">
        <f t="shared" si="28"/>
        <v>0</v>
      </c>
      <c r="BJ512" s="19" t="s">
        <v>83</v>
      </c>
      <c r="BK512" s="193">
        <f t="shared" si="29"/>
        <v>0</v>
      </c>
      <c r="BL512" s="19" t="s">
        <v>389</v>
      </c>
      <c r="BM512" s="192" t="s">
        <v>4110</v>
      </c>
    </row>
    <row r="513" spans="1:65" s="2" customFormat="1" ht="24.2" customHeight="1">
      <c r="A513" s="36"/>
      <c r="B513" s="37"/>
      <c r="C513" s="181" t="s">
        <v>1463</v>
      </c>
      <c r="D513" s="181" t="s">
        <v>384</v>
      </c>
      <c r="E513" s="182" t="s">
        <v>4111</v>
      </c>
      <c r="F513" s="183" t="s">
        <v>967</v>
      </c>
      <c r="G513" s="184" t="s">
        <v>607</v>
      </c>
      <c r="H513" s="185">
        <v>5</v>
      </c>
      <c r="I513" s="186"/>
      <c r="J513" s="187">
        <f t="shared" si="20"/>
        <v>0</v>
      </c>
      <c r="K513" s="183" t="s">
        <v>432</v>
      </c>
      <c r="L513" s="41"/>
      <c r="M513" s="188" t="s">
        <v>19</v>
      </c>
      <c r="N513" s="189" t="s">
        <v>47</v>
      </c>
      <c r="O513" s="66"/>
      <c r="P513" s="190">
        <f t="shared" si="21"/>
        <v>0</v>
      </c>
      <c r="Q513" s="190">
        <v>0</v>
      </c>
      <c r="R513" s="190">
        <f t="shared" si="22"/>
        <v>0</v>
      </c>
      <c r="S513" s="190">
        <v>0</v>
      </c>
      <c r="T513" s="191">
        <f t="shared" si="23"/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2" t="s">
        <v>389</v>
      </c>
      <c r="AT513" s="192" t="s">
        <v>384</v>
      </c>
      <c r="AU513" s="192" t="s">
        <v>83</v>
      </c>
      <c r="AY513" s="19" t="s">
        <v>381</v>
      </c>
      <c r="BE513" s="193">
        <f t="shared" si="24"/>
        <v>0</v>
      </c>
      <c r="BF513" s="193">
        <f t="shared" si="25"/>
        <v>0</v>
      </c>
      <c r="BG513" s="193">
        <f t="shared" si="26"/>
        <v>0</v>
      </c>
      <c r="BH513" s="193">
        <f t="shared" si="27"/>
        <v>0</v>
      </c>
      <c r="BI513" s="193">
        <f t="shared" si="28"/>
        <v>0</v>
      </c>
      <c r="BJ513" s="19" t="s">
        <v>83</v>
      </c>
      <c r="BK513" s="193">
        <f t="shared" si="29"/>
        <v>0</v>
      </c>
      <c r="BL513" s="19" t="s">
        <v>389</v>
      </c>
      <c r="BM513" s="192" t="s">
        <v>4112</v>
      </c>
    </row>
    <row r="514" spans="1:65" s="2" customFormat="1" ht="24.2" customHeight="1">
      <c r="A514" s="36"/>
      <c r="B514" s="37"/>
      <c r="C514" s="181" t="s">
        <v>1688</v>
      </c>
      <c r="D514" s="181" t="s">
        <v>384</v>
      </c>
      <c r="E514" s="182" t="s">
        <v>4113</v>
      </c>
      <c r="F514" s="183" t="s">
        <v>979</v>
      </c>
      <c r="G514" s="184" t="s">
        <v>607</v>
      </c>
      <c r="H514" s="185">
        <v>3</v>
      </c>
      <c r="I514" s="186"/>
      <c r="J514" s="187">
        <f t="shared" si="20"/>
        <v>0</v>
      </c>
      <c r="K514" s="183" t="s">
        <v>432</v>
      </c>
      <c r="L514" s="41"/>
      <c r="M514" s="188" t="s">
        <v>19</v>
      </c>
      <c r="N514" s="189" t="s">
        <v>47</v>
      </c>
      <c r="O514" s="66"/>
      <c r="P514" s="190">
        <f t="shared" si="21"/>
        <v>0</v>
      </c>
      <c r="Q514" s="190">
        <v>0</v>
      </c>
      <c r="R514" s="190">
        <f t="shared" si="22"/>
        <v>0</v>
      </c>
      <c r="S514" s="190">
        <v>0</v>
      </c>
      <c r="T514" s="191">
        <f t="shared" si="23"/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2" t="s">
        <v>389</v>
      </c>
      <c r="AT514" s="192" t="s">
        <v>384</v>
      </c>
      <c r="AU514" s="192" t="s">
        <v>83</v>
      </c>
      <c r="AY514" s="19" t="s">
        <v>381</v>
      </c>
      <c r="BE514" s="193">
        <f t="shared" si="24"/>
        <v>0</v>
      </c>
      <c r="BF514" s="193">
        <f t="shared" si="25"/>
        <v>0</v>
      </c>
      <c r="BG514" s="193">
        <f t="shared" si="26"/>
        <v>0</v>
      </c>
      <c r="BH514" s="193">
        <f t="shared" si="27"/>
        <v>0</v>
      </c>
      <c r="BI514" s="193">
        <f t="shared" si="28"/>
        <v>0</v>
      </c>
      <c r="BJ514" s="19" t="s">
        <v>83</v>
      </c>
      <c r="BK514" s="193">
        <f t="shared" si="29"/>
        <v>0</v>
      </c>
      <c r="BL514" s="19" t="s">
        <v>389</v>
      </c>
      <c r="BM514" s="192" t="s">
        <v>4114</v>
      </c>
    </row>
    <row r="515" spans="1:65" s="2" customFormat="1" ht="24.2" customHeight="1">
      <c r="A515" s="36"/>
      <c r="B515" s="37"/>
      <c r="C515" s="181" t="s">
        <v>1464</v>
      </c>
      <c r="D515" s="181" t="s">
        <v>384</v>
      </c>
      <c r="E515" s="182" t="s">
        <v>4115</v>
      </c>
      <c r="F515" s="183" t="s">
        <v>975</v>
      </c>
      <c r="G515" s="184" t="s">
        <v>607</v>
      </c>
      <c r="H515" s="185">
        <v>6</v>
      </c>
      <c r="I515" s="186"/>
      <c r="J515" s="187">
        <f t="shared" si="20"/>
        <v>0</v>
      </c>
      <c r="K515" s="183" t="s">
        <v>432</v>
      </c>
      <c r="L515" s="41"/>
      <c r="M515" s="188" t="s">
        <v>19</v>
      </c>
      <c r="N515" s="189" t="s">
        <v>47</v>
      </c>
      <c r="O515" s="66"/>
      <c r="P515" s="190">
        <f t="shared" si="21"/>
        <v>0</v>
      </c>
      <c r="Q515" s="190">
        <v>0</v>
      </c>
      <c r="R515" s="190">
        <f t="shared" si="22"/>
        <v>0</v>
      </c>
      <c r="S515" s="190">
        <v>0</v>
      </c>
      <c r="T515" s="191">
        <f t="shared" si="23"/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2" t="s">
        <v>389</v>
      </c>
      <c r="AT515" s="192" t="s">
        <v>384</v>
      </c>
      <c r="AU515" s="192" t="s">
        <v>83</v>
      </c>
      <c r="AY515" s="19" t="s">
        <v>381</v>
      </c>
      <c r="BE515" s="193">
        <f t="shared" si="24"/>
        <v>0</v>
      </c>
      <c r="BF515" s="193">
        <f t="shared" si="25"/>
        <v>0</v>
      </c>
      <c r="BG515" s="193">
        <f t="shared" si="26"/>
        <v>0</v>
      </c>
      <c r="BH515" s="193">
        <f t="shared" si="27"/>
        <v>0</v>
      </c>
      <c r="BI515" s="193">
        <f t="shared" si="28"/>
        <v>0</v>
      </c>
      <c r="BJ515" s="19" t="s">
        <v>83</v>
      </c>
      <c r="BK515" s="193">
        <f t="shared" si="29"/>
        <v>0</v>
      </c>
      <c r="BL515" s="19" t="s">
        <v>389</v>
      </c>
      <c r="BM515" s="192" t="s">
        <v>4116</v>
      </c>
    </row>
    <row r="516" spans="1:65" s="2" customFormat="1" ht="24.2" customHeight="1">
      <c r="A516" s="36"/>
      <c r="B516" s="37"/>
      <c r="C516" s="181" t="s">
        <v>1695</v>
      </c>
      <c r="D516" s="181" t="s">
        <v>384</v>
      </c>
      <c r="E516" s="182" t="s">
        <v>4117</v>
      </c>
      <c r="F516" s="183" t="s">
        <v>4118</v>
      </c>
      <c r="G516" s="184" t="s">
        <v>607</v>
      </c>
      <c r="H516" s="185">
        <v>1</v>
      </c>
      <c r="I516" s="186"/>
      <c r="J516" s="187">
        <f t="shared" si="20"/>
        <v>0</v>
      </c>
      <c r="K516" s="183" t="s">
        <v>432</v>
      </c>
      <c r="L516" s="41"/>
      <c r="M516" s="188" t="s">
        <v>19</v>
      </c>
      <c r="N516" s="189" t="s">
        <v>47</v>
      </c>
      <c r="O516" s="66"/>
      <c r="P516" s="190">
        <f t="shared" si="21"/>
        <v>0</v>
      </c>
      <c r="Q516" s="190">
        <v>0</v>
      </c>
      <c r="R516" s="190">
        <f t="shared" si="22"/>
        <v>0</v>
      </c>
      <c r="S516" s="190">
        <v>0</v>
      </c>
      <c r="T516" s="191">
        <f t="shared" si="23"/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2" t="s">
        <v>389</v>
      </c>
      <c r="AT516" s="192" t="s">
        <v>384</v>
      </c>
      <c r="AU516" s="192" t="s">
        <v>83</v>
      </c>
      <c r="AY516" s="19" t="s">
        <v>381</v>
      </c>
      <c r="BE516" s="193">
        <f t="shared" si="24"/>
        <v>0</v>
      </c>
      <c r="BF516" s="193">
        <f t="shared" si="25"/>
        <v>0</v>
      </c>
      <c r="BG516" s="193">
        <f t="shared" si="26"/>
        <v>0</v>
      </c>
      <c r="BH516" s="193">
        <f t="shared" si="27"/>
        <v>0</v>
      </c>
      <c r="BI516" s="193">
        <f t="shared" si="28"/>
        <v>0</v>
      </c>
      <c r="BJ516" s="19" t="s">
        <v>83</v>
      </c>
      <c r="BK516" s="193">
        <f t="shared" si="29"/>
        <v>0</v>
      </c>
      <c r="BL516" s="19" t="s">
        <v>389</v>
      </c>
      <c r="BM516" s="192" t="s">
        <v>4119</v>
      </c>
    </row>
    <row r="517" spans="1:65" s="2" customFormat="1" ht="24.2" customHeight="1">
      <c r="A517" s="36"/>
      <c r="B517" s="37"/>
      <c r="C517" s="181" t="s">
        <v>1466</v>
      </c>
      <c r="D517" s="181" t="s">
        <v>384</v>
      </c>
      <c r="E517" s="182" t="s">
        <v>4120</v>
      </c>
      <c r="F517" s="183" t="s">
        <v>4121</v>
      </c>
      <c r="G517" s="184" t="s">
        <v>607</v>
      </c>
      <c r="H517" s="185">
        <v>2</v>
      </c>
      <c r="I517" s="186"/>
      <c r="J517" s="187">
        <f t="shared" si="20"/>
        <v>0</v>
      </c>
      <c r="K517" s="183" t="s">
        <v>432</v>
      </c>
      <c r="L517" s="41"/>
      <c r="M517" s="188" t="s">
        <v>19</v>
      </c>
      <c r="N517" s="189" t="s">
        <v>47</v>
      </c>
      <c r="O517" s="66"/>
      <c r="P517" s="190">
        <f t="shared" si="21"/>
        <v>0</v>
      </c>
      <c r="Q517" s="190">
        <v>0</v>
      </c>
      <c r="R517" s="190">
        <f t="shared" si="22"/>
        <v>0</v>
      </c>
      <c r="S517" s="190">
        <v>0</v>
      </c>
      <c r="T517" s="191">
        <f t="shared" si="23"/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2" t="s">
        <v>389</v>
      </c>
      <c r="AT517" s="192" t="s">
        <v>384</v>
      </c>
      <c r="AU517" s="192" t="s">
        <v>83</v>
      </c>
      <c r="AY517" s="19" t="s">
        <v>381</v>
      </c>
      <c r="BE517" s="193">
        <f t="shared" si="24"/>
        <v>0</v>
      </c>
      <c r="BF517" s="193">
        <f t="shared" si="25"/>
        <v>0</v>
      </c>
      <c r="BG517" s="193">
        <f t="shared" si="26"/>
        <v>0</v>
      </c>
      <c r="BH517" s="193">
        <f t="shared" si="27"/>
        <v>0</v>
      </c>
      <c r="BI517" s="193">
        <f t="shared" si="28"/>
        <v>0</v>
      </c>
      <c r="BJ517" s="19" t="s">
        <v>83</v>
      </c>
      <c r="BK517" s="193">
        <f t="shared" si="29"/>
        <v>0</v>
      </c>
      <c r="BL517" s="19" t="s">
        <v>389</v>
      </c>
      <c r="BM517" s="192" t="s">
        <v>4122</v>
      </c>
    </row>
    <row r="518" spans="1:65" s="2" customFormat="1" ht="24.2" customHeight="1">
      <c r="A518" s="36"/>
      <c r="B518" s="37"/>
      <c r="C518" s="181" t="s">
        <v>1702</v>
      </c>
      <c r="D518" s="181" t="s">
        <v>384</v>
      </c>
      <c r="E518" s="182" t="s">
        <v>4123</v>
      </c>
      <c r="F518" s="183" t="s">
        <v>924</v>
      </c>
      <c r="G518" s="184" t="s">
        <v>607</v>
      </c>
      <c r="H518" s="185">
        <v>6</v>
      </c>
      <c r="I518" s="186"/>
      <c r="J518" s="187">
        <f t="shared" si="20"/>
        <v>0</v>
      </c>
      <c r="K518" s="183" t="s">
        <v>432</v>
      </c>
      <c r="L518" s="41"/>
      <c r="M518" s="248" t="s">
        <v>19</v>
      </c>
      <c r="N518" s="249" t="s">
        <v>47</v>
      </c>
      <c r="O518" s="250"/>
      <c r="P518" s="251">
        <f t="shared" si="21"/>
        <v>0</v>
      </c>
      <c r="Q518" s="251">
        <v>0</v>
      </c>
      <c r="R518" s="251">
        <f t="shared" si="22"/>
        <v>0</v>
      </c>
      <c r="S518" s="251">
        <v>0</v>
      </c>
      <c r="T518" s="252">
        <f t="shared" si="23"/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2" t="s">
        <v>389</v>
      </c>
      <c r="AT518" s="192" t="s">
        <v>384</v>
      </c>
      <c r="AU518" s="192" t="s">
        <v>83</v>
      </c>
      <c r="AY518" s="19" t="s">
        <v>381</v>
      </c>
      <c r="BE518" s="193">
        <f t="shared" si="24"/>
        <v>0</v>
      </c>
      <c r="BF518" s="193">
        <f t="shared" si="25"/>
        <v>0</v>
      </c>
      <c r="BG518" s="193">
        <f t="shared" si="26"/>
        <v>0</v>
      </c>
      <c r="BH518" s="193">
        <f t="shared" si="27"/>
        <v>0</v>
      </c>
      <c r="BI518" s="193">
        <f t="shared" si="28"/>
        <v>0</v>
      </c>
      <c r="BJ518" s="19" t="s">
        <v>83</v>
      </c>
      <c r="BK518" s="193">
        <f t="shared" si="29"/>
        <v>0</v>
      </c>
      <c r="BL518" s="19" t="s">
        <v>389</v>
      </c>
      <c r="BM518" s="192" t="s">
        <v>4124</v>
      </c>
    </row>
    <row r="519" spans="1:65" s="2" customFormat="1" ht="6.95" customHeight="1">
      <c r="A519" s="36"/>
      <c r="B519" s="49"/>
      <c r="C519" s="50"/>
      <c r="D519" s="50"/>
      <c r="E519" s="50"/>
      <c r="F519" s="50"/>
      <c r="G519" s="50"/>
      <c r="H519" s="50"/>
      <c r="I519" s="50"/>
      <c r="J519" s="50"/>
      <c r="K519" s="50"/>
      <c r="L519" s="41"/>
      <c r="M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</row>
  </sheetData>
  <sheetProtection algorithmName="SHA-512" hashValue="s/zD4LRR28+gTIym7qEuwQ2fn3Thgq66m6b4oAYlNKGw180fTACUPAXNHTtmkd1tjTs7iKrbGb0apRxizhLYvQ==" saltValue="h7TQqFtHPhMLH/VgGWY4ojDAftBTji1Kg+42G3EdCbiagHa5Jymv6INTHVNtU8Xh4UEX8m+f7id9k6zRvGJ6kw==" spinCount="100000" sheet="1" objects="1" scenarios="1" formatColumns="0" formatRows="0" autoFilter="0"/>
  <autoFilter ref="C100:K518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9"/>
  <sheetViews>
    <sheetView showGridLines="0" topLeftCell="A67" workbookViewId="0">
      <selection activeCell="F98" sqref="F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213</v>
      </c>
      <c r="AZ2" s="110" t="s">
        <v>981</v>
      </c>
      <c r="BA2" s="110" t="s">
        <v>19</v>
      </c>
      <c r="BB2" s="110" t="s">
        <v>19</v>
      </c>
      <c r="BC2" s="110" t="s">
        <v>4125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3571</v>
      </c>
      <c r="BA3" s="110" t="s">
        <v>19</v>
      </c>
      <c r="BB3" s="110" t="s">
        <v>19</v>
      </c>
      <c r="BC3" s="110" t="s">
        <v>4126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983</v>
      </c>
      <c r="BA4" s="110" t="s">
        <v>19</v>
      </c>
      <c r="BB4" s="110" t="s">
        <v>19</v>
      </c>
      <c r="BC4" s="110" t="s">
        <v>4127</v>
      </c>
      <c r="BD4" s="110" t="s">
        <v>85</v>
      </c>
    </row>
    <row r="5" spans="1:56" s="1" customFormat="1" ht="6.95" customHeight="1">
      <c r="B5" s="22"/>
      <c r="L5" s="22"/>
      <c r="AZ5" s="110" t="s">
        <v>4128</v>
      </c>
      <c r="BA5" s="110" t="s">
        <v>19</v>
      </c>
      <c r="BB5" s="110" t="s">
        <v>19</v>
      </c>
      <c r="BC5" s="110" t="s">
        <v>4129</v>
      </c>
      <c r="BD5" s="110" t="s">
        <v>85</v>
      </c>
    </row>
    <row r="6" spans="1:56" s="1" customFormat="1" ht="12" customHeight="1">
      <c r="B6" s="22"/>
      <c r="D6" s="115" t="s">
        <v>16</v>
      </c>
      <c r="L6" s="22"/>
      <c r="AZ6" s="110" t="s">
        <v>985</v>
      </c>
      <c r="BA6" s="110" t="s">
        <v>19</v>
      </c>
      <c r="BB6" s="110" t="s">
        <v>19</v>
      </c>
      <c r="BC6" s="110" t="s">
        <v>4130</v>
      </c>
      <c r="BD6" s="110" t="s">
        <v>85</v>
      </c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  <c r="AZ7" s="110" t="s">
        <v>989</v>
      </c>
      <c r="BA7" s="110" t="s">
        <v>19</v>
      </c>
      <c r="BB7" s="110" t="s">
        <v>19</v>
      </c>
      <c r="BC7" s="110" t="s">
        <v>4131</v>
      </c>
      <c r="BD7" s="110" t="s">
        <v>85</v>
      </c>
    </row>
    <row r="8" spans="1:56" s="1" customFormat="1" ht="12" customHeight="1">
      <c r="B8" s="22"/>
      <c r="D8" s="115" t="s">
        <v>324</v>
      </c>
      <c r="L8" s="22"/>
      <c r="AZ8" s="110" t="s">
        <v>4132</v>
      </c>
      <c r="BA8" s="110" t="s">
        <v>19</v>
      </c>
      <c r="BB8" s="110" t="s">
        <v>19</v>
      </c>
      <c r="BC8" s="110" t="s">
        <v>4133</v>
      </c>
      <c r="BD8" s="110" t="s">
        <v>85</v>
      </c>
    </row>
    <row r="9" spans="1:5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991</v>
      </c>
      <c r="BA9" s="110" t="s">
        <v>19</v>
      </c>
      <c r="BB9" s="110" t="s">
        <v>19</v>
      </c>
      <c r="BC9" s="110" t="s">
        <v>4134</v>
      </c>
      <c r="BD9" s="110" t="s">
        <v>85</v>
      </c>
    </row>
    <row r="10" spans="1:5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3" t="s">
        <v>4135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ROUND((SUM(BE95:BE618)),  2)</f>
        <v>0</v>
      </c>
      <c r="G35" s="36"/>
      <c r="H35" s="36"/>
      <c r="I35" s="127">
        <v>0.21</v>
      </c>
      <c r="J35" s="126">
        <f>ROUND(((SUM(BE95:BE618))*I35),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ROUND((SUM(BF95:BF618)),  2)</f>
        <v>0</v>
      </c>
      <c r="G36" s="36"/>
      <c r="H36" s="36"/>
      <c r="I36" s="127">
        <v>0.15</v>
      </c>
      <c r="J36" s="126">
        <f>ROUND(((SUM(BF95:BF618))*I36),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ROUND((SUM(BG95:BG618)),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ROUND((SUM(BH95:BH618)),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ROUND((SUM(BI95:BI618)),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106.02 - Betonové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J97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995</v>
      </c>
      <c r="E66" s="151"/>
      <c r="F66" s="151"/>
      <c r="G66" s="151"/>
      <c r="H66" s="151"/>
      <c r="I66" s="151"/>
      <c r="J66" s="152">
        <f>J177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3004</v>
      </c>
      <c r="E67" s="151"/>
      <c r="F67" s="151"/>
      <c r="G67" s="151"/>
      <c r="H67" s="151"/>
      <c r="I67" s="151"/>
      <c r="J67" s="152">
        <f>J528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4136</v>
      </c>
      <c r="E68" s="151"/>
      <c r="F68" s="151"/>
      <c r="G68" s="151"/>
      <c r="H68" s="151"/>
      <c r="I68" s="151"/>
      <c r="J68" s="152">
        <f>J564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350</v>
      </c>
      <c r="E69" s="151"/>
      <c r="F69" s="151"/>
      <c r="G69" s="151"/>
      <c r="H69" s="151"/>
      <c r="I69" s="151"/>
      <c r="J69" s="152">
        <f>J583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996</v>
      </c>
      <c r="E70" s="151"/>
      <c r="F70" s="151"/>
      <c r="G70" s="151"/>
      <c r="H70" s="151"/>
      <c r="I70" s="151"/>
      <c r="J70" s="152">
        <f>J598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352</v>
      </c>
      <c r="E71" s="151"/>
      <c r="F71" s="151"/>
      <c r="G71" s="151"/>
      <c r="H71" s="151"/>
      <c r="I71" s="151"/>
      <c r="J71" s="152">
        <f>J604</f>
        <v>0</v>
      </c>
      <c r="K71" s="99"/>
      <c r="L71" s="153"/>
    </row>
    <row r="72" spans="1:31" s="9" customFormat="1" ht="24.95" customHeight="1">
      <c r="B72" s="143"/>
      <c r="C72" s="144"/>
      <c r="D72" s="145" t="s">
        <v>353</v>
      </c>
      <c r="E72" s="146"/>
      <c r="F72" s="146"/>
      <c r="G72" s="146"/>
      <c r="H72" s="146"/>
      <c r="I72" s="146"/>
      <c r="J72" s="147">
        <f>J606</f>
        <v>0</v>
      </c>
      <c r="K72" s="144"/>
      <c r="L72" s="148"/>
    </row>
    <row r="73" spans="1:31" s="10" customFormat="1" ht="19.899999999999999" customHeight="1">
      <c r="B73" s="149"/>
      <c r="C73" s="99"/>
      <c r="D73" s="150" t="s">
        <v>358</v>
      </c>
      <c r="E73" s="151"/>
      <c r="F73" s="151"/>
      <c r="G73" s="151"/>
      <c r="H73" s="151"/>
      <c r="I73" s="151"/>
      <c r="J73" s="152">
        <f>J607</f>
        <v>0</v>
      </c>
      <c r="K73" s="99"/>
      <c r="L73" s="153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366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6.25" customHeight="1">
      <c r="A83" s="36"/>
      <c r="B83" s="37"/>
      <c r="C83" s="38"/>
      <c r="D83" s="38"/>
      <c r="E83" s="408" t="str">
        <f>E7</f>
        <v>Nová vstupní a vjezdová zóna v západní části výstaviště včetně nového odpadového hospodářství</v>
      </c>
      <c r="F83" s="409"/>
      <c r="G83" s="409"/>
      <c r="H83" s="409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324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08" t="s">
        <v>3825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330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9" t="str">
        <f>E11</f>
        <v>D 106.02 - Betonové konstrukce</v>
      </c>
      <c r="F87" s="407"/>
      <c r="G87" s="407"/>
      <c r="H87" s="40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Brno, Pisárky, Výstaviště, k. ú. Brno – Bohunice</v>
      </c>
      <c r="G89" s="38"/>
      <c r="H89" s="38"/>
      <c r="I89" s="31" t="s">
        <v>23</v>
      </c>
      <c r="J89" s="61" t="str">
        <f>IF(J14="","",J14)</f>
        <v>25. 3. 2021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Veletrhy Brno a.s.</v>
      </c>
      <c r="G91" s="38"/>
      <c r="H91" s="38"/>
      <c r="I91" s="31" t="s">
        <v>33</v>
      </c>
      <c r="J91" s="34" t="str">
        <f>E23</f>
        <v>AiD team a.s.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31</v>
      </c>
      <c r="D92" s="38"/>
      <c r="E92" s="38"/>
      <c r="F92" s="29" t="str">
        <f>IF(E20="","",E20)</f>
        <v>Vyplň údaj</v>
      </c>
      <c r="G92" s="38"/>
      <c r="H92" s="38"/>
      <c r="I92" s="31" t="s">
        <v>38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367</v>
      </c>
      <c r="D94" s="157" t="s">
        <v>61</v>
      </c>
      <c r="E94" s="157" t="s">
        <v>57</v>
      </c>
      <c r="F94" s="157" t="s">
        <v>58</v>
      </c>
      <c r="G94" s="157" t="s">
        <v>368</v>
      </c>
      <c r="H94" s="157" t="s">
        <v>369</v>
      </c>
      <c r="I94" s="157" t="s">
        <v>370</v>
      </c>
      <c r="J94" s="157" t="s">
        <v>347</v>
      </c>
      <c r="K94" s="158" t="s">
        <v>371</v>
      </c>
      <c r="L94" s="159"/>
      <c r="M94" s="70" t="s">
        <v>19</v>
      </c>
      <c r="N94" s="71" t="s">
        <v>46</v>
      </c>
      <c r="O94" s="71" t="s">
        <v>372</v>
      </c>
      <c r="P94" s="71" t="s">
        <v>373</v>
      </c>
      <c r="Q94" s="71" t="s">
        <v>374</v>
      </c>
      <c r="R94" s="71" t="s">
        <v>375</v>
      </c>
      <c r="S94" s="71" t="s">
        <v>376</v>
      </c>
      <c r="T94" s="72" t="s">
        <v>377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6"/>
      <c r="B95" s="37"/>
      <c r="C95" s="77" t="s">
        <v>378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P96+P606</f>
        <v>0</v>
      </c>
      <c r="Q95" s="74"/>
      <c r="R95" s="162">
        <f>R96+R606</f>
        <v>3538.2928695999994</v>
      </c>
      <c r="S95" s="74"/>
      <c r="T95" s="163">
        <f>T96+T606</f>
        <v>13.655999999999999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75</v>
      </c>
      <c r="AU95" s="19" t="s">
        <v>348</v>
      </c>
      <c r="BK95" s="164">
        <f>BK96+BK606</f>
        <v>0</v>
      </c>
    </row>
    <row r="96" spans="1:63" s="12" customFormat="1" ht="25.9" customHeight="1">
      <c r="B96" s="165"/>
      <c r="C96" s="166"/>
      <c r="D96" s="167" t="s">
        <v>75</v>
      </c>
      <c r="E96" s="168" t="s">
        <v>379</v>
      </c>
      <c r="F96" s="168" t="s">
        <v>380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P97+P177+P528+P564+P583+P598+P604</f>
        <v>0</v>
      </c>
      <c r="Q96" s="173"/>
      <c r="R96" s="174">
        <f>R97+R177+R528+R564+R583+R598+R604</f>
        <v>3538.2928695999994</v>
      </c>
      <c r="S96" s="173"/>
      <c r="T96" s="175">
        <f>T97+T177+T528+T564+T583+T598+T604</f>
        <v>13.655999999999999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BK97+BK177+BK528+BK564+BK583+BK598+BK604</f>
        <v>0</v>
      </c>
    </row>
    <row r="97" spans="1:65" s="12" customFormat="1" ht="22.9" customHeight="1">
      <c r="B97" s="165"/>
      <c r="C97" s="166"/>
      <c r="D97" s="167" t="s">
        <v>75</v>
      </c>
      <c r="E97" s="179" t="s">
        <v>83</v>
      </c>
      <c r="F97" s="179" t="s">
        <v>997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SUM(P98:P176)</f>
        <v>0</v>
      </c>
      <c r="Q97" s="173"/>
      <c r="R97" s="174">
        <f>SUM(R98:R176)</f>
        <v>1643.492</v>
      </c>
      <c r="S97" s="173"/>
      <c r="T97" s="175">
        <f>SUM(T98:T176)</f>
        <v>0</v>
      </c>
      <c r="AR97" s="176" t="s">
        <v>83</v>
      </c>
      <c r="AT97" s="177" t="s">
        <v>75</v>
      </c>
      <c r="AU97" s="177" t="s">
        <v>83</v>
      </c>
      <c r="AY97" s="176" t="s">
        <v>381</v>
      </c>
      <c r="BK97" s="178">
        <f>SUM(BK98:BK176)</f>
        <v>0</v>
      </c>
    </row>
    <row r="98" spans="1:65" s="2" customFormat="1" ht="49.15" customHeight="1">
      <c r="A98" s="36"/>
      <c r="B98" s="37"/>
      <c r="C98" s="181" t="s">
        <v>83</v>
      </c>
      <c r="D98" s="181" t="s">
        <v>384</v>
      </c>
      <c r="E98" s="182" t="s">
        <v>998</v>
      </c>
      <c r="F98" s="183" t="s">
        <v>999</v>
      </c>
      <c r="G98" s="184" t="s">
        <v>387</v>
      </c>
      <c r="H98" s="185">
        <v>219.66</v>
      </c>
      <c r="I98" s="186"/>
      <c r="J98" s="187">
        <f>ROUND(I98*H98,2)</f>
        <v>0</v>
      </c>
      <c r="K98" s="183" t="s">
        <v>388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1000</v>
      </c>
    </row>
    <row r="99" spans="1:65" s="13" customFormat="1">
      <c r="B99" s="194"/>
      <c r="C99" s="195"/>
      <c r="D99" s="196" t="s">
        <v>391</v>
      </c>
      <c r="E99" s="197" t="s">
        <v>19</v>
      </c>
      <c r="F99" s="198" t="s">
        <v>1001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391</v>
      </c>
      <c r="AU99" s="204" t="s">
        <v>85</v>
      </c>
      <c r="AV99" s="13" t="s">
        <v>83</v>
      </c>
      <c r="AW99" s="13" t="s">
        <v>37</v>
      </c>
      <c r="AX99" s="13" t="s">
        <v>76</v>
      </c>
      <c r="AY99" s="204" t="s">
        <v>381</v>
      </c>
    </row>
    <row r="100" spans="1:65" s="13" customFormat="1">
      <c r="B100" s="194"/>
      <c r="C100" s="195"/>
      <c r="D100" s="196" t="s">
        <v>391</v>
      </c>
      <c r="E100" s="197" t="s">
        <v>19</v>
      </c>
      <c r="F100" s="198" t="s">
        <v>4137</v>
      </c>
      <c r="G100" s="195"/>
      <c r="H100" s="197" t="s">
        <v>19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391</v>
      </c>
      <c r="AU100" s="204" t="s">
        <v>85</v>
      </c>
      <c r="AV100" s="13" t="s">
        <v>83</v>
      </c>
      <c r="AW100" s="13" t="s">
        <v>37</v>
      </c>
      <c r="AX100" s="13" t="s">
        <v>76</v>
      </c>
      <c r="AY100" s="204" t="s">
        <v>381</v>
      </c>
    </row>
    <row r="101" spans="1:65" s="13" customFormat="1">
      <c r="B101" s="194"/>
      <c r="C101" s="195"/>
      <c r="D101" s="196" t="s">
        <v>391</v>
      </c>
      <c r="E101" s="197" t="s">
        <v>19</v>
      </c>
      <c r="F101" s="198" t="s">
        <v>4138</v>
      </c>
      <c r="G101" s="195"/>
      <c r="H101" s="197" t="s">
        <v>19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391</v>
      </c>
      <c r="AU101" s="204" t="s">
        <v>85</v>
      </c>
      <c r="AV101" s="13" t="s">
        <v>83</v>
      </c>
      <c r="AW101" s="13" t="s">
        <v>37</v>
      </c>
      <c r="AX101" s="13" t="s">
        <v>76</v>
      </c>
      <c r="AY101" s="204" t="s">
        <v>381</v>
      </c>
    </row>
    <row r="102" spans="1:65" s="13" customFormat="1">
      <c r="B102" s="194"/>
      <c r="C102" s="195"/>
      <c r="D102" s="196" t="s">
        <v>391</v>
      </c>
      <c r="E102" s="197" t="s">
        <v>19</v>
      </c>
      <c r="F102" s="198" t="s">
        <v>4139</v>
      </c>
      <c r="G102" s="195"/>
      <c r="H102" s="197" t="s">
        <v>19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391</v>
      </c>
      <c r="AU102" s="204" t="s">
        <v>85</v>
      </c>
      <c r="AV102" s="13" t="s">
        <v>83</v>
      </c>
      <c r="AW102" s="13" t="s">
        <v>37</v>
      </c>
      <c r="AX102" s="13" t="s">
        <v>76</v>
      </c>
      <c r="AY102" s="204" t="s">
        <v>381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4140</v>
      </c>
      <c r="G103" s="206"/>
      <c r="H103" s="209">
        <v>28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85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3" customFormat="1">
      <c r="B104" s="194"/>
      <c r="C104" s="195"/>
      <c r="D104" s="196" t="s">
        <v>391</v>
      </c>
      <c r="E104" s="197" t="s">
        <v>19</v>
      </c>
      <c r="F104" s="198" t="s">
        <v>4141</v>
      </c>
      <c r="G104" s="195"/>
      <c r="H104" s="197" t="s">
        <v>19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391</v>
      </c>
      <c r="AU104" s="204" t="s">
        <v>85</v>
      </c>
      <c r="AV104" s="13" t="s">
        <v>83</v>
      </c>
      <c r="AW104" s="13" t="s">
        <v>37</v>
      </c>
      <c r="AX104" s="13" t="s">
        <v>76</v>
      </c>
      <c r="AY104" s="204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4142</v>
      </c>
      <c r="G105" s="206"/>
      <c r="H105" s="209">
        <v>14.7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85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4143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4144</v>
      </c>
      <c r="G107" s="206"/>
      <c r="H107" s="209">
        <v>4.4880000000000004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4145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85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4146</v>
      </c>
      <c r="G109" s="206"/>
      <c r="H109" s="209">
        <v>2.72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3" customFormat="1">
      <c r="B110" s="194"/>
      <c r="C110" s="195"/>
      <c r="D110" s="196" t="s">
        <v>391</v>
      </c>
      <c r="E110" s="197" t="s">
        <v>19</v>
      </c>
      <c r="F110" s="198" t="s">
        <v>4147</v>
      </c>
      <c r="G110" s="195"/>
      <c r="H110" s="197" t="s">
        <v>19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391</v>
      </c>
      <c r="AU110" s="204" t="s">
        <v>85</v>
      </c>
      <c r="AV110" s="13" t="s">
        <v>83</v>
      </c>
      <c r="AW110" s="13" t="s">
        <v>37</v>
      </c>
      <c r="AX110" s="13" t="s">
        <v>76</v>
      </c>
      <c r="AY110" s="204" t="s">
        <v>381</v>
      </c>
    </row>
    <row r="111" spans="1:65" s="13" customFormat="1">
      <c r="B111" s="194"/>
      <c r="C111" s="195"/>
      <c r="D111" s="196" t="s">
        <v>391</v>
      </c>
      <c r="E111" s="197" t="s">
        <v>19</v>
      </c>
      <c r="F111" s="198" t="s">
        <v>3579</v>
      </c>
      <c r="G111" s="195"/>
      <c r="H111" s="197" t="s">
        <v>19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391</v>
      </c>
      <c r="AU111" s="204" t="s">
        <v>85</v>
      </c>
      <c r="AV111" s="13" t="s">
        <v>83</v>
      </c>
      <c r="AW111" s="13" t="s">
        <v>37</v>
      </c>
      <c r="AX111" s="13" t="s">
        <v>76</v>
      </c>
      <c r="AY111" s="204" t="s">
        <v>381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4148</v>
      </c>
      <c r="G112" s="206"/>
      <c r="H112" s="209">
        <v>31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85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2:51" s="13" customFormat="1">
      <c r="B113" s="194"/>
      <c r="C113" s="195"/>
      <c r="D113" s="196" t="s">
        <v>391</v>
      </c>
      <c r="E113" s="197" t="s">
        <v>19</v>
      </c>
      <c r="F113" s="198" t="s">
        <v>4149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391</v>
      </c>
      <c r="AU113" s="204" t="s">
        <v>85</v>
      </c>
      <c r="AV113" s="13" t="s">
        <v>83</v>
      </c>
      <c r="AW113" s="13" t="s">
        <v>37</v>
      </c>
      <c r="AX113" s="13" t="s">
        <v>76</v>
      </c>
      <c r="AY113" s="204" t="s">
        <v>381</v>
      </c>
    </row>
    <row r="114" spans="2:51" s="13" customFormat="1">
      <c r="B114" s="194"/>
      <c r="C114" s="195"/>
      <c r="D114" s="196" t="s">
        <v>391</v>
      </c>
      <c r="E114" s="197" t="s">
        <v>19</v>
      </c>
      <c r="F114" s="198" t="s">
        <v>4138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391</v>
      </c>
      <c r="AU114" s="204" t="s">
        <v>85</v>
      </c>
      <c r="AV114" s="13" t="s">
        <v>83</v>
      </c>
      <c r="AW114" s="13" t="s">
        <v>37</v>
      </c>
      <c r="AX114" s="13" t="s">
        <v>76</v>
      </c>
      <c r="AY114" s="204" t="s">
        <v>381</v>
      </c>
    </row>
    <row r="115" spans="2:51" s="13" customFormat="1">
      <c r="B115" s="194"/>
      <c r="C115" s="195"/>
      <c r="D115" s="196" t="s">
        <v>391</v>
      </c>
      <c r="E115" s="197" t="s">
        <v>19</v>
      </c>
      <c r="F115" s="198" t="s">
        <v>1125</v>
      </c>
      <c r="G115" s="195"/>
      <c r="H115" s="197" t="s">
        <v>19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391</v>
      </c>
      <c r="AU115" s="204" t="s">
        <v>85</v>
      </c>
      <c r="AV115" s="13" t="s">
        <v>83</v>
      </c>
      <c r="AW115" s="13" t="s">
        <v>37</v>
      </c>
      <c r="AX115" s="13" t="s">
        <v>76</v>
      </c>
      <c r="AY115" s="204" t="s">
        <v>381</v>
      </c>
    </row>
    <row r="116" spans="2:51" s="14" customFormat="1">
      <c r="B116" s="205"/>
      <c r="C116" s="206"/>
      <c r="D116" s="196" t="s">
        <v>391</v>
      </c>
      <c r="E116" s="207" t="s">
        <v>19</v>
      </c>
      <c r="F116" s="208" t="s">
        <v>4150</v>
      </c>
      <c r="G116" s="206"/>
      <c r="H116" s="209">
        <v>20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2:51" s="13" customFormat="1">
      <c r="B117" s="194"/>
      <c r="C117" s="195"/>
      <c r="D117" s="196" t="s">
        <v>391</v>
      </c>
      <c r="E117" s="197" t="s">
        <v>19</v>
      </c>
      <c r="F117" s="198" t="s">
        <v>4151</v>
      </c>
      <c r="G117" s="195"/>
      <c r="H117" s="197" t="s">
        <v>19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391</v>
      </c>
      <c r="AU117" s="204" t="s">
        <v>85</v>
      </c>
      <c r="AV117" s="13" t="s">
        <v>83</v>
      </c>
      <c r="AW117" s="13" t="s">
        <v>37</v>
      </c>
      <c r="AX117" s="13" t="s">
        <v>76</v>
      </c>
      <c r="AY117" s="204" t="s">
        <v>381</v>
      </c>
    </row>
    <row r="118" spans="2:51" s="14" customFormat="1">
      <c r="B118" s="205"/>
      <c r="C118" s="206"/>
      <c r="D118" s="196" t="s">
        <v>391</v>
      </c>
      <c r="E118" s="207" t="s">
        <v>19</v>
      </c>
      <c r="F118" s="208" t="s">
        <v>4152</v>
      </c>
      <c r="G118" s="206"/>
      <c r="H118" s="209">
        <v>30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2:51" s="13" customFormat="1">
      <c r="B119" s="194"/>
      <c r="C119" s="195"/>
      <c r="D119" s="196" t="s">
        <v>391</v>
      </c>
      <c r="E119" s="197" t="s">
        <v>19</v>
      </c>
      <c r="F119" s="198" t="s">
        <v>4153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391</v>
      </c>
      <c r="AU119" s="204" t="s">
        <v>85</v>
      </c>
      <c r="AV119" s="13" t="s">
        <v>83</v>
      </c>
      <c r="AW119" s="13" t="s">
        <v>37</v>
      </c>
      <c r="AX119" s="13" t="s">
        <v>76</v>
      </c>
      <c r="AY119" s="204" t="s">
        <v>381</v>
      </c>
    </row>
    <row r="120" spans="2:51" s="14" customFormat="1">
      <c r="B120" s="205"/>
      <c r="C120" s="206"/>
      <c r="D120" s="196" t="s">
        <v>391</v>
      </c>
      <c r="E120" s="207" t="s">
        <v>19</v>
      </c>
      <c r="F120" s="208" t="s">
        <v>4154</v>
      </c>
      <c r="G120" s="206"/>
      <c r="H120" s="209">
        <v>25.088000000000001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2:51" s="13" customFormat="1">
      <c r="B121" s="194"/>
      <c r="C121" s="195"/>
      <c r="D121" s="196" t="s">
        <v>391</v>
      </c>
      <c r="E121" s="197" t="s">
        <v>19</v>
      </c>
      <c r="F121" s="198" t="s">
        <v>4155</v>
      </c>
      <c r="G121" s="195"/>
      <c r="H121" s="197" t="s">
        <v>19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391</v>
      </c>
      <c r="AU121" s="204" t="s">
        <v>85</v>
      </c>
      <c r="AV121" s="13" t="s">
        <v>83</v>
      </c>
      <c r="AW121" s="13" t="s">
        <v>37</v>
      </c>
      <c r="AX121" s="13" t="s">
        <v>76</v>
      </c>
      <c r="AY121" s="204" t="s">
        <v>381</v>
      </c>
    </row>
    <row r="122" spans="2:51" s="14" customFormat="1">
      <c r="B122" s="205"/>
      <c r="C122" s="206"/>
      <c r="D122" s="196" t="s">
        <v>391</v>
      </c>
      <c r="E122" s="207" t="s">
        <v>19</v>
      </c>
      <c r="F122" s="208" t="s">
        <v>4156</v>
      </c>
      <c r="G122" s="206"/>
      <c r="H122" s="209">
        <v>6.2720000000000002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2:51" s="13" customFormat="1">
      <c r="B123" s="194"/>
      <c r="C123" s="195"/>
      <c r="D123" s="196" t="s">
        <v>391</v>
      </c>
      <c r="E123" s="197" t="s">
        <v>19</v>
      </c>
      <c r="F123" s="198" t="s">
        <v>4157</v>
      </c>
      <c r="G123" s="195"/>
      <c r="H123" s="197" t="s">
        <v>19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391</v>
      </c>
      <c r="AU123" s="204" t="s">
        <v>85</v>
      </c>
      <c r="AV123" s="13" t="s">
        <v>83</v>
      </c>
      <c r="AW123" s="13" t="s">
        <v>37</v>
      </c>
      <c r="AX123" s="13" t="s">
        <v>76</v>
      </c>
      <c r="AY123" s="204" t="s">
        <v>381</v>
      </c>
    </row>
    <row r="124" spans="2:51" s="14" customFormat="1">
      <c r="B124" s="205"/>
      <c r="C124" s="206"/>
      <c r="D124" s="196" t="s">
        <v>391</v>
      </c>
      <c r="E124" s="207" t="s">
        <v>19</v>
      </c>
      <c r="F124" s="208" t="s">
        <v>4156</v>
      </c>
      <c r="G124" s="206"/>
      <c r="H124" s="209">
        <v>6.2720000000000002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85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2:51" s="13" customFormat="1">
      <c r="B125" s="194"/>
      <c r="C125" s="195"/>
      <c r="D125" s="196" t="s">
        <v>391</v>
      </c>
      <c r="E125" s="197" t="s">
        <v>19</v>
      </c>
      <c r="F125" s="198" t="s">
        <v>4147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391</v>
      </c>
      <c r="AU125" s="204" t="s">
        <v>85</v>
      </c>
      <c r="AV125" s="13" t="s">
        <v>83</v>
      </c>
      <c r="AW125" s="13" t="s">
        <v>37</v>
      </c>
      <c r="AX125" s="13" t="s">
        <v>76</v>
      </c>
      <c r="AY125" s="204" t="s">
        <v>381</v>
      </c>
    </row>
    <row r="126" spans="2:51" s="13" customFormat="1">
      <c r="B126" s="194"/>
      <c r="C126" s="195"/>
      <c r="D126" s="196" t="s">
        <v>391</v>
      </c>
      <c r="E126" s="197" t="s">
        <v>19</v>
      </c>
      <c r="F126" s="198" t="s">
        <v>1125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391</v>
      </c>
      <c r="AU126" s="204" t="s">
        <v>85</v>
      </c>
      <c r="AV126" s="13" t="s">
        <v>83</v>
      </c>
      <c r="AW126" s="13" t="s">
        <v>37</v>
      </c>
      <c r="AX126" s="13" t="s">
        <v>76</v>
      </c>
      <c r="AY126" s="204" t="s">
        <v>381</v>
      </c>
    </row>
    <row r="127" spans="2:51" s="14" customFormat="1">
      <c r="B127" s="205"/>
      <c r="C127" s="206"/>
      <c r="D127" s="196" t="s">
        <v>391</v>
      </c>
      <c r="E127" s="207" t="s">
        <v>19</v>
      </c>
      <c r="F127" s="208" t="s">
        <v>4152</v>
      </c>
      <c r="G127" s="206"/>
      <c r="H127" s="209">
        <v>30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2:51" s="13" customFormat="1">
      <c r="B128" s="194"/>
      <c r="C128" s="195"/>
      <c r="D128" s="196" t="s">
        <v>391</v>
      </c>
      <c r="E128" s="197" t="s">
        <v>19</v>
      </c>
      <c r="F128" s="198" t="s">
        <v>4158</v>
      </c>
      <c r="G128" s="195"/>
      <c r="H128" s="197" t="s">
        <v>19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391</v>
      </c>
      <c r="AU128" s="204" t="s">
        <v>85</v>
      </c>
      <c r="AV128" s="13" t="s">
        <v>83</v>
      </c>
      <c r="AW128" s="13" t="s">
        <v>37</v>
      </c>
      <c r="AX128" s="13" t="s">
        <v>76</v>
      </c>
      <c r="AY128" s="204" t="s">
        <v>381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4159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4160</v>
      </c>
      <c r="G130" s="206"/>
      <c r="H130" s="209">
        <v>5.52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3" customFormat="1">
      <c r="B131" s="194"/>
      <c r="C131" s="195"/>
      <c r="D131" s="196" t="s">
        <v>391</v>
      </c>
      <c r="E131" s="197" t="s">
        <v>19</v>
      </c>
      <c r="F131" s="198" t="s">
        <v>4161</v>
      </c>
      <c r="G131" s="195"/>
      <c r="H131" s="197" t="s">
        <v>19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391</v>
      </c>
      <c r="AU131" s="204" t="s">
        <v>85</v>
      </c>
      <c r="AV131" s="13" t="s">
        <v>83</v>
      </c>
      <c r="AW131" s="13" t="s">
        <v>37</v>
      </c>
      <c r="AX131" s="13" t="s">
        <v>76</v>
      </c>
      <c r="AY131" s="204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4162</v>
      </c>
      <c r="G132" s="206"/>
      <c r="H132" s="209">
        <v>10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3" customFormat="1">
      <c r="B133" s="194"/>
      <c r="C133" s="195"/>
      <c r="D133" s="196" t="s">
        <v>391</v>
      </c>
      <c r="E133" s="197" t="s">
        <v>19</v>
      </c>
      <c r="F133" s="198" t="s">
        <v>4163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391</v>
      </c>
      <c r="AU133" s="204" t="s">
        <v>85</v>
      </c>
      <c r="AV133" s="13" t="s">
        <v>83</v>
      </c>
      <c r="AW133" s="13" t="s">
        <v>37</v>
      </c>
      <c r="AX133" s="13" t="s">
        <v>76</v>
      </c>
      <c r="AY133" s="204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4164</v>
      </c>
      <c r="G134" s="206"/>
      <c r="H134" s="209">
        <v>5.6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5" customFormat="1">
      <c r="B135" s="216"/>
      <c r="C135" s="217"/>
      <c r="D135" s="196" t="s">
        <v>391</v>
      </c>
      <c r="E135" s="218" t="s">
        <v>985</v>
      </c>
      <c r="F135" s="219" t="s">
        <v>394</v>
      </c>
      <c r="G135" s="217"/>
      <c r="H135" s="220">
        <v>219.66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391</v>
      </c>
      <c r="AU135" s="226" t="s">
        <v>85</v>
      </c>
      <c r="AV135" s="15" t="s">
        <v>389</v>
      </c>
      <c r="AW135" s="15" t="s">
        <v>37</v>
      </c>
      <c r="AX135" s="15" t="s">
        <v>83</v>
      </c>
      <c r="AY135" s="226" t="s">
        <v>381</v>
      </c>
    </row>
    <row r="136" spans="1:65" s="2" customFormat="1" ht="62.65" customHeight="1">
      <c r="A136" s="36"/>
      <c r="B136" s="37"/>
      <c r="C136" s="181" t="s">
        <v>85</v>
      </c>
      <c r="D136" s="181" t="s">
        <v>384</v>
      </c>
      <c r="E136" s="182" t="s">
        <v>1008</v>
      </c>
      <c r="F136" s="183" t="s">
        <v>1009</v>
      </c>
      <c r="G136" s="184" t="s">
        <v>387</v>
      </c>
      <c r="H136" s="185">
        <v>390.233</v>
      </c>
      <c r="I136" s="186"/>
      <c r="J136" s="187">
        <f>ROUND(I136*H136,2)</f>
        <v>0</v>
      </c>
      <c r="K136" s="183" t="s">
        <v>388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85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1010</v>
      </c>
    </row>
    <row r="137" spans="1:65" s="13" customFormat="1">
      <c r="B137" s="194"/>
      <c r="C137" s="195"/>
      <c r="D137" s="196" t="s">
        <v>391</v>
      </c>
      <c r="E137" s="197" t="s">
        <v>19</v>
      </c>
      <c r="F137" s="198" t="s">
        <v>1011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391</v>
      </c>
      <c r="AU137" s="204" t="s">
        <v>85</v>
      </c>
      <c r="AV137" s="13" t="s">
        <v>83</v>
      </c>
      <c r="AW137" s="13" t="s">
        <v>37</v>
      </c>
      <c r="AX137" s="13" t="s">
        <v>76</v>
      </c>
      <c r="AY137" s="204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985</v>
      </c>
      <c r="G138" s="206"/>
      <c r="H138" s="209">
        <v>219.66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991</v>
      </c>
      <c r="G139" s="206"/>
      <c r="H139" s="209">
        <v>170.57300000000001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390.233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85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37.9" customHeight="1">
      <c r="A141" s="36"/>
      <c r="B141" s="37"/>
      <c r="C141" s="181" t="s">
        <v>398</v>
      </c>
      <c r="D141" s="181" t="s">
        <v>384</v>
      </c>
      <c r="E141" s="182" t="s">
        <v>1016</v>
      </c>
      <c r="F141" s="183" t="s">
        <v>1017</v>
      </c>
      <c r="G141" s="184" t="s">
        <v>387</v>
      </c>
      <c r="H141" s="185">
        <v>219.66</v>
      </c>
      <c r="I141" s="186"/>
      <c r="J141" s="187">
        <f>ROUND(I141*H141,2)</f>
        <v>0</v>
      </c>
      <c r="K141" s="183" t="s">
        <v>388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1018</v>
      </c>
    </row>
    <row r="142" spans="1:65" s="13" customFormat="1">
      <c r="B142" s="194"/>
      <c r="C142" s="195"/>
      <c r="D142" s="196" t="s">
        <v>391</v>
      </c>
      <c r="E142" s="197" t="s">
        <v>19</v>
      </c>
      <c r="F142" s="198" t="s">
        <v>1019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391</v>
      </c>
      <c r="AU142" s="204" t="s">
        <v>85</v>
      </c>
      <c r="AV142" s="13" t="s">
        <v>83</v>
      </c>
      <c r="AW142" s="13" t="s">
        <v>37</v>
      </c>
      <c r="AX142" s="13" t="s">
        <v>76</v>
      </c>
      <c r="AY142" s="204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985</v>
      </c>
      <c r="G143" s="206"/>
      <c r="H143" s="209">
        <v>219.66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5" customFormat="1">
      <c r="B144" s="216"/>
      <c r="C144" s="217"/>
      <c r="D144" s="196" t="s">
        <v>391</v>
      </c>
      <c r="E144" s="218" t="s">
        <v>19</v>
      </c>
      <c r="F144" s="219" t="s">
        <v>394</v>
      </c>
      <c r="G144" s="217"/>
      <c r="H144" s="220">
        <v>219.66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391</v>
      </c>
      <c r="AU144" s="226" t="s">
        <v>85</v>
      </c>
      <c r="AV144" s="15" t="s">
        <v>389</v>
      </c>
      <c r="AW144" s="15" t="s">
        <v>37</v>
      </c>
      <c r="AX144" s="15" t="s">
        <v>83</v>
      </c>
      <c r="AY144" s="226" t="s">
        <v>381</v>
      </c>
    </row>
    <row r="145" spans="1:65" s="2" customFormat="1" ht="44.25" customHeight="1">
      <c r="A145" s="36"/>
      <c r="B145" s="37"/>
      <c r="C145" s="181" t="s">
        <v>389</v>
      </c>
      <c r="D145" s="181" t="s">
        <v>384</v>
      </c>
      <c r="E145" s="182" t="s">
        <v>1012</v>
      </c>
      <c r="F145" s="183" t="s">
        <v>1013</v>
      </c>
      <c r="G145" s="184" t="s">
        <v>387</v>
      </c>
      <c r="H145" s="185">
        <v>253.178</v>
      </c>
      <c r="I145" s="186"/>
      <c r="J145" s="187">
        <f>ROUND(I145*H145,2)</f>
        <v>0</v>
      </c>
      <c r="K145" s="183" t="s">
        <v>388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1014</v>
      </c>
    </row>
    <row r="146" spans="1:65" s="13" customFormat="1">
      <c r="B146" s="194"/>
      <c r="C146" s="195"/>
      <c r="D146" s="196" t="s">
        <v>391</v>
      </c>
      <c r="E146" s="197" t="s">
        <v>19</v>
      </c>
      <c r="F146" s="198" t="s">
        <v>1015</v>
      </c>
      <c r="G146" s="195"/>
      <c r="H146" s="197" t="s">
        <v>19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391</v>
      </c>
      <c r="AU146" s="204" t="s">
        <v>85</v>
      </c>
      <c r="AV146" s="13" t="s">
        <v>83</v>
      </c>
      <c r="AW146" s="13" t="s">
        <v>37</v>
      </c>
      <c r="AX146" s="13" t="s">
        <v>76</v>
      </c>
      <c r="AY146" s="204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985</v>
      </c>
      <c r="G147" s="206"/>
      <c r="H147" s="209">
        <v>219.66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983</v>
      </c>
      <c r="G148" s="206"/>
      <c r="H148" s="209">
        <v>33.518000000000001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253.178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85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2" customFormat="1" ht="44.25" customHeight="1">
      <c r="A150" s="36"/>
      <c r="B150" s="37"/>
      <c r="C150" s="181" t="s">
        <v>408</v>
      </c>
      <c r="D150" s="181" t="s">
        <v>384</v>
      </c>
      <c r="E150" s="182" t="s">
        <v>1020</v>
      </c>
      <c r="F150" s="183" t="s">
        <v>1021</v>
      </c>
      <c r="G150" s="184" t="s">
        <v>387</v>
      </c>
      <c r="H150" s="185">
        <v>170.57300000000001</v>
      </c>
      <c r="I150" s="186"/>
      <c r="J150" s="187">
        <f>ROUND(I150*H150,2)</f>
        <v>0</v>
      </c>
      <c r="K150" s="183" t="s">
        <v>388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85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1022</v>
      </c>
    </row>
    <row r="151" spans="1:65" s="13" customFormat="1">
      <c r="B151" s="194"/>
      <c r="C151" s="195"/>
      <c r="D151" s="196" t="s">
        <v>391</v>
      </c>
      <c r="E151" s="197" t="s">
        <v>19</v>
      </c>
      <c r="F151" s="198" t="s">
        <v>1023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391</v>
      </c>
      <c r="AU151" s="204" t="s">
        <v>85</v>
      </c>
      <c r="AV151" s="13" t="s">
        <v>83</v>
      </c>
      <c r="AW151" s="13" t="s">
        <v>37</v>
      </c>
      <c r="AX151" s="13" t="s">
        <v>76</v>
      </c>
      <c r="AY151" s="204" t="s">
        <v>381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985</v>
      </c>
      <c r="G152" s="206"/>
      <c r="H152" s="209">
        <v>219.66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1024</v>
      </c>
      <c r="G153" s="206"/>
      <c r="H153" s="209">
        <v>-29.94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85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3583</v>
      </c>
      <c r="G154" s="206"/>
      <c r="H154" s="209">
        <v>-19.146999999999998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5" customFormat="1">
      <c r="B155" s="216"/>
      <c r="C155" s="217"/>
      <c r="D155" s="196" t="s">
        <v>391</v>
      </c>
      <c r="E155" s="218" t="s">
        <v>991</v>
      </c>
      <c r="F155" s="219" t="s">
        <v>394</v>
      </c>
      <c r="G155" s="217"/>
      <c r="H155" s="220">
        <v>170.57300000000001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391</v>
      </c>
      <c r="AU155" s="226" t="s">
        <v>85</v>
      </c>
      <c r="AV155" s="15" t="s">
        <v>389</v>
      </c>
      <c r="AW155" s="15" t="s">
        <v>37</v>
      </c>
      <c r="AX155" s="15" t="s">
        <v>83</v>
      </c>
      <c r="AY155" s="226" t="s">
        <v>381</v>
      </c>
    </row>
    <row r="156" spans="1:65" s="2" customFormat="1" ht="66.75" customHeight="1">
      <c r="A156" s="36"/>
      <c r="B156" s="37"/>
      <c r="C156" s="181" t="s">
        <v>382</v>
      </c>
      <c r="D156" s="181" t="s">
        <v>384</v>
      </c>
      <c r="E156" s="182" t="s">
        <v>1025</v>
      </c>
      <c r="F156" s="183" t="s">
        <v>1026</v>
      </c>
      <c r="G156" s="184" t="s">
        <v>387</v>
      </c>
      <c r="H156" s="185">
        <v>821.74599999999998</v>
      </c>
      <c r="I156" s="186"/>
      <c r="J156" s="187">
        <f>ROUND(I156*H156,2)</f>
        <v>0</v>
      </c>
      <c r="K156" s="183" t="s">
        <v>388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85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4165</v>
      </c>
    </row>
    <row r="157" spans="1:65" s="13" customFormat="1">
      <c r="B157" s="194"/>
      <c r="C157" s="195"/>
      <c r="D157" s="196" t="s">
        <v>391</v>
      </c>
      <c r="E157" s="197" t="s">
        <v>19</v>
      </c>
      <c r="F157" s="198" t="s">
        <v>1028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391</v>
      </c>
      <c r="AU157" s="204" t="s">
        <v>85</v>
      </c>
      <c r="AV157" s="13" t="s">
        <v>83</v>
      </c>
      <c r="AW157" s="13" t="s">
        <v>37</v>
      </c>
      <c r="AX157" s="13" t="s">
        <v>76</v>
      </c>
      <c r="AY157" s="204" t="s">
        <v>381</v>
      </c>
    </row>
    <row r="158" spans="1:65" s="13" customFormat="1">
      <c r="B158" s="194"/>
      <c r="C158" s="195"/>
      <c r="D158" s="196" t="s">
        <v>391</v>
      </c>
      <c r="E158" s="197" t="s">
        <v>19</v>
      </c>
      <c r="F158" s="198" t="s">
        <v>4166</v>
      </c>
      <c r="G158" s="195"/>
      <c r="H158" s="197" t="s">
        <v>19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391</v>
      </c>
      <c r="AU158" s="204" t="s">
        <v>85</v>
      </c>
      <c r="AV158" s="13" t="s">
        <v>83</v>
      </c>
      <c r="AW158" s="13" t="s">
        <v>37</v>
      </c>
      <c r="AX158" s="13" t="s">
        <v>76</v>
      </c>
      <c r="AY158" s="204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4167</v>
      </c>
      <c r="G159" s="206"/>
      <c r="H159" s="209">
        <v>636.94399999999996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3" customFormat="1">
      <c r="B160" s="194"/>
      <c r="C160" s="195"/>
      <c r="D160" s="196" t="s">
        <v>391</v>
      </c>
      <c r="E160" s="197" t="s">
        <v>19</v>
      </c>
      <c r="F160" s="198" t="s">
        <v>4147</v>
      </c>
      <c r="G160" s="195"/>
      <c r="H160" s="197" t="s">
        <v>19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391</v>
      </c>
      <c r="AU160" s="204" t="s">
        <v>85</v>
      </c>
      <c r="AV160" s="13" t="s">
        <v>83</v>
      </c>
      <c r="AW160" s="13" t="s">
        <v>37</v>
      </c>
      <c r="AX160" s="13" t="s">
        <v>76</v>
      </c>
      <c r="AY160" s="204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4168</v>
      </c>
      <c r="G161" s="206"/>
      <c r="H161" s="209">
        <v>114.235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4169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4170</v>
      </c>
      <c r="G163" s="206"/>
      <c r="H163" s="209">
        <v>57.2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3" customFormat="1">
      <c r="B164" s="194"/>
      <c r="C164" s="195"/>
      <c r="D164" s="196" t="s">
        <v>391</v>
      </c>
      <c r="E164" s="197" t="s">
        <v>19</v>
      </c>
      <c r="F164" s="198" t="s">
        <v>4138</v>
      </c>
      <c r="G164" s="195"/>
      <c r="H164" s="197" t="s">
        <v>19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391</v>
      </c>
      <c r="AU164" s="204" t="s">
        <v>85</v>
      </c>
      <c r="AV164" s="13" t="s">
        <v>83</v>
      </c>
      <c r="AW164" s="13" t="s">
        <v>37</v>
      </c>
      <c r="AX164" s="13" t="s">
        <v>76</v>
      </c>
      <c r="AY164" s="204" t="s">
        <v>381</v>
      </c>
    </row>
    <row r="165" spans="1:65" s="14" customFormat="1">
      <c r="B165" s="205"/>
      <c r="C165" s="206"/>
      <c r="D165" s="196" t="s">
        <v>391</v>
      </c>
      <c r="E165" s="207" t="s">
        <v>19</v>
      </c>
      <c r="F165" s="208" t="s">
        <v>4171</v>
      </c>
      <c r="G165" s="206"/>
      <c r="H165" s="209">
        <v>13.367000000000001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391</v>
      </c>
      <c r="AU165" s="215" t="s">
        <v>85</v>
      </c>
      <c r="AV165" s="14" t="s">
        <v>85</v>
      </c>
      <c r="AW165" s="14" t="s">
        <v>37</v>
      </c>
      <c r="AX165" s="14" t="s">
        <v>76</v>
      </c>
      <c r="AY165" s="215" t="s">
        <v>381</v>
      </c>
    </row>
    <row r="166" spans="1:65" s="15" customFormat="1">
      <c r="B166" s="216"/>
      <c r="C166" s="217"/>
      <c r="D166" s="196" t="s">
        <v>391</v>
      </c>
      <c r="E166" s="218" t="s">
        <v>1030</v>
      </c>
      <c r="F166" s="219" t="s">
        <v>394</v>
      </c>
      <c r="G166" s="217"/>
      <c r="H166" s="220">
        <v>821.74599999999998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391</v>
      </c>
      <c r="AU166" s="226" t="s">
        <v>85</v>
      </c>
      <c r="AV166" s="15" t="s">
        <v>389</v>
      </c>
      <c r="AW166" s="15" t="s">
        <v>37</v>
      </c>
      <c r="AX166" s="15" t="s">
        <v>83</v>
      </c>
      <c r="AY166" s="226" t="s">
        <v>381</v>
      </c>
    </row>
    <row r="167" spans="1:65" s="2" customFormat="1" ht="16.5" customHeight="1">
      <c r="A167" s="36"/>
      <c r="B167" s="37"/>
      <c r="C167" s="227" t="s">
        <v>419</v>
      </c>
      <c r="D167" s="227" t="s">
        <v>465</v>
      </c>
      <c r="E167" s="228" t="s">
        <v>1031</v>
      </c>
      <c r="F167" s="229" t="s">
        <v>1032</v>
      </c>
      <c r="G167" s="230" t="s">
        <v>404</v>
      </c>
      <c r="H167" s="231">
        <v>1643.492</v>
      </c>
      <c r="I167" s="232"/>
      <c r="J167" s="233">
        <f>ROUND(I167*H167,2)</f>
        <v>0</v>
      </c>
      <c r="K167" s="229" t="s">
        <v>388</v>
      </c>
      <c r="L167" s="234"/>
      <c r="M167" s="235" t="s">
        <v>19</v>
      </c>
      <c r="N167" s="236" t="s">
        <v>47</v>
      </c>
      <c r="O167" s="66"/>
      <c r="P167" s="190">
        <f>O167*H167</f>
        <v>0</v>
      </c>
      <c r="Q167" s="190">
        <v>1</v>
      </c>
      <c r="R167" s="190">
        <f>Q167*H167</f>
        <v>1643.492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428</v>
      </c>
      <c r="AT167" s="192" t="s">
        <v>465</v>
      </c>
      <c r="AU167" s="192" t="s">
        <v>85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4172</v>
      </c>
    </row>
    <row r="168" spans="1:65" s="14" customFormat="1">
      <c r="B168" s="205"/>
      <c r="C168" s="206"/>
      <c r="D168" s="196" t="s">
        <v>391</v>
      </c>
      <c r="E168" s="206"/>
      <c r="F168" s="208" t="s">
        <v>4173</v>
      </c>
      <c r="G168" s="206"/>
      <c r="H168" s="209">
        <v>1643.492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4</v>
      </c>
      <c r="AX168" s="14" t="s">
        <v>83</v>
      </c>
      <c r="AY168" s="215" t="s">
        <v>381</v>
      </c>
    </row>
    <row r="169" spans="1:65" s="2" customFormat="1" ht="62.65" customHeight="1">
      <c r="A169" s="36"/>
      <c r="B169" s="37"/>
      <c r="C169" s="181" t="s">
        <v>428</v>
      </c>
      <c r="D169" s="181" t="s">
        <v>384</v>
      </c>
      <c r="E169" s="182" t="s">
        <v>1035</v>
      </c>
      <c r="F169" s="183" t="s">
        <v>1036</v>
      </c>
      <c r="G169" s="184" t="s">
        <v>387</v>
      </c>
      <c r="H169" s="185">
        <v>82.605000000000004</v>
      </c>
      <c r="I169" s="186"/>
      <c r="J169" s="187">
        <f>ROUND(I169*H169,2)</f>
        <v>0</v>
      </c>
      <c r="K169" s="183" t="s">
        <v>388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85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4174</v>
      </c>
    </row>
    <row r="170" spans="1:65" s="13" customFormat="1">
      <c r="B170" s="194"/>
      <c r="C170" s="195"/>
      <c r="D170" s="196" t="s">
        <v>391</v>
      </c>
      <c r="E170" s="197" t="s">
        <v>19</v>
      </c>
      <c r="F170" s="198" t="s">
        <v>1038</v>
      </c>
      <c r="G170" s="195"/>
      <c r="H170" s="197" t="s">
        <v>19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391</v>
      </c>
      <c r="AU170" s="204" t="s">
        <v>85</v>
      </c>
      <c r="AV170" s="13" t="s">
        <v>83</v>
      </c>
      <c r="AW170" s="13" t="s">
        <v>37</v>
      </c>
      <c r="AX170" s="13" t="s">
        <v>76</v>
      </c>
      <c r="AY170" s="204" t="s">
        <v>381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985</v>
      </c>
      <c r="G171" s="206"/>
      <c r="H171" s="209">
        <v>219.66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85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983</v>
      </c>
      <c r="G172" s="206"/>
      <c r="H172" s="209">
        <v>33.518000000000001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1039</v>
      </c>
      <c r="G173" s="206"/>
      <c r="H173" s="209">
        <v>-170.57300000000001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85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82.605000000000004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85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44.25" customHeight="1">
      <c r="A175" s="36"/>
      <c r="B175" s="37"/>
      <c r="C175" s="181" t="s">
        <v>426</v>
      </c>
      <c r="D175" s="181" t="s">
        <v>384</v>
      </c>
      <c r="E175" s="182" t="s">
        <v>1040</v>
      </c>
      <c r="F175" s="183" t="s">
        <v>1041</v>
      </c>
      <c r="G175" s="184" t="s">
        <v>404</v>
      </c>
      <c r="H175" s="185">
        <v>165.21</v>
      </c>
      <c r="I175" s="186"/>
      <c r="J175" s="187">
        <f>ROUND(I175*H175,2)</f>
        <v>0</v>
      </c>
      <c r="K175" s="183" t="s">
        <v>1042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85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4175</v>
      </c>
    </row>
    <row r="176" spans="1:65" s="14" customFormat="1">
      <c r="B176" s="205"/>
      <c r="C176" s="206"/>
      <c r="D176" s="196" t="s">
        <v>391</v>
      </c>
      <c r="E176" s="206"/>
      <c r="F176" s="208" t="s">
        <v>4176</v>
      </c>
      <c r="G176" s="206"/>
      <c r="H176" s="209">
        <v>165.21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4</v>
      </c>
      <c r="AX176" s="14" t="s">
        <v>83</v>
      </c>
      <c r="AY176" s="215" t="s">
        <v>381</v>
      </c>
    </row>
    <row r="177" spans="1:65" s="12" customFormat="1" ht="22.9" customHeight="1">
      <c r="B177" s="165"/>
      <c r="C177" s="166"/>
      <c r="D177" s="167" t="s">
        <v>75</v>
      </c>
      <c r="E177" s="179" t="s">
        <v>85</v>
      </c>
      <c r="F177" s="179" t="s">
        <v>1045</v>
      </c>
      <c r="G177" s="166"/>
      <c r="H177" s="166"/>
      <c r="I177" s="169"/>
      <c r="J177" s="180">
        <f>BK177</f>
        <v>0</v>
      </c>
      <c r="K177" s="166"/>
      <c r="L177" s="171"/>
      <c r="M177" s="172"/>
      <c r="N177" s="173"/>
      <c r="O177" s="173"/>
      <c r="P177" s="174">
        <f>SUM(P178:P527)</f>
        <v>0</v>
      </c>
      <c r="Q177" s="173"/>
      <c r="R177" s="174">
        <f>SUM(R178:R527)</f>
        <v>650.41436995999982</v>
      </c>
      <c r="S177" s="173"/>
      <c r="T177" s="175">
        <f>SUM(T178:T527)</f>
        <v>13.655999999999999</v>
      </c>
      <c r="AR177" s="176" t="s">
        <v>83</v>
      </c>
      <c r="AT177" s="177" t="s">
        <v>75</v>
      </c>
      <c r="AU177" s="177" t="s">
        <v>83</v>
      </c>
      <c r="AY177" s="176" t="s">
        <v>381</v>
      </c>
      <c r="BK177" s="178">
        <f>SUM(BK178:BK527)</f>
        <v>0</v>
      </c>
    </row>
    <row r="178" spans="1:65" s="2" customFormat="1" ht="44.25" customHeight="1">
      <c r="A178" s="36"/>
      <c r="B178" s="37"/>
      <c r="C178" s="181" t="s">
        <v>437</v>
      </c>
      <c r="D178" s="181" t="s">
        <v>384</v>
      </c>
      <c r="E178" s="182" t="s">
        <v>1046</v>
      </c>
      <c r="F178" s="183" t="s">
        <v>1047</v>
      </c>
      <c r="G178" s="184" t="s">
        <v>422</v>
      </c>
      <c r="H178" s="185">
        <v>86</v>
      </c>
      <c r="I178" s="186"/>
      <c r="J178" s="187">
        <f>ROUND(I178*H178,2)</f>
        <v>0</v>
      </c>
      <c r="K178" s="183" t="s">
        <v>388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1E-4</v>
      </c>
      <c r="R178" s="190">
        <f>Q178*H178</f>
        <v>8.6E-3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1048</v>
      </c>
    </row>
    <row r="179" spans="1:65" s="13" customFormat="1">
      <c r="B179" s="194"/>
      <c r="C179" s="195"/>
      <c r="D179" s="196" t="s">
        <v>391</v>
      </c>
      <c r="E179" s="197" t="s">
        <v>19</v>
      </c>
      <c r="F179" s="198" t="s">
        <v>1049</v>
      </c>
      <c r="G179" s="195"/>
      <c r="H179" s="197" t="s">
        <v>19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391</v>
      </c>
      <c r="AU179" s="204" t="s">
        <v>85</v>
      </c>
      <c r="AV179" s="13" t="s">
        <v>83</v>
      </c>
      <c r="AW179" s="13" t="s">
        <v>37</v>
      </c>
      <c r="AX179" s="13" t="s">
        <v>76</v>
      </c>
      <c r="AY179" s="204" t="s">
        <v>381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4177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3" customFormat="1">
      <c r="B181" s="194"/>
      <c r="C181" s="195"/>
      <c r="D181" s="196" t="s">
        <v>391</v>
      </c>
      <c r="E181" s="197" t="s">
        <v>19</v>
      </c>
      <c r="F181" s="198" t="s">
        <v>4178</v>
      </c>
      <c r="G181" s="195"/>
      <c r="H181" s="197" t="s">
        <v>19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391</v>
      </c>
      <c r="AU181" s="204" t="s">
        <v>85</v>
      </c>
      <c r="AV181" s="13" t="s">
        <v>83</v>
      </c>
      <c r="AW181" s="13" t="s">
        <v>37</v>
      </c>
      <c r="AX181" s="13" t="s">
        <v>76</v>
      </c>
      <c r="AY181" s="204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2512</v>
      </c>
      <c r="G182" s="206"/>
      <c r="H182" s="209">
        <v>4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3" customFormat="1">
      <c r="B183" s="194"/>
      <c r="C183" s="195"/>
      <c r="D183" s="196" t="s">
        <v>391</v>
      </c>
      <c r="E183" s="197" t="s">
        <v>19</v>
      </c>
      <c r="F183" s="198" t="s">
        <v>4179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391</v>
      </c>
      <c r="AU183" s="204" t="s">
        <v>85</v>
      </c>
      <c r="AV183" s="13" t="s">
        <v>83</v>
      </c>
      <c r="AW183" s="13" t="s">
        <v>37</v>
      </c>
      <c r="AX183" s="13" t="s">
        <v>76</v>
      </c>
      <c r="AY183" s="204" t="s">
        <v>381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2512</v>
      </c>
      <c r="G184" s="206"/>
      <c r="H184" s="209">
        <v>4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85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4180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2512</v>
      </c>
      <c r="G186" s="206"/>
      <c r="H186" s="209">
        <v>4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3" customFormat="1">
      <c r="B187" s="194"/>
      <c r="C187" s="195"/>
      <c r="D187" s="196" t="s">
        <v>391</v>
      </c>
      <c r="E187" s="197" t="s">
        <v>19</v>
      </c>
      <c r="F187" s="198" t="s">
        <v>4181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391</v>
      </c>
      <c r="AU187" s="204" t="s">
        <v>85</v>
      </c>
      <c r="AV187" s="13" t="s">
        <v>83</v>
      </c>
      <c r="AW187" s="13" t="s">
        <v>37</v>
      </c>
      <c r="AX187" s="13" t="s">
        <v>76</v>
      </c>
      <c r="AY187" s="204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2512</v>
      </c>
      <c r="G188" s="206"/>
      <c r="H188" s="209">
        <v>4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85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3" customFormat="1">
      <c r="B189" s="194"/>
      <c r="C189" s="195"/>
      <c r="D189" s="196" t="s">
        <v>391</v>
      </c>
      <c r="E189" s="197" t="s">
        <v>19</v>
      </c>
      <c r="F189" s="198" t="s">
        <v>4182</v>
      </c>
      <c r="G189" s="195"/>
      <c r="H189" s="197" t="s">
        <v>19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391</v>
      </c>
      <c r="AU189" s="204" t="s">
        <v>85</v>
      </c>
      <c r="AV189" s="13" t="s">
        <v>83</v>
      </c>
      <c r="AW189" s="13" t="s">
        <v>37</v>
      </c>
      <c r="AX189" s="13" t="s">
        <v>76</v>
      </c>
      <c r="AY189" s="204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2512</v>
      </c>
      <c r="G190" s="206"/>
      <c r="H190" s="209">
        <v>4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3" customFormat="1">
      <c r="B191" s="194"/>
      <c r="C191" s="195"/>
      <c r="D191" s="196" t="s">
        <v>391</v>
      </c>
      <c r="E191" s="197" t="s">
        <v>19</v>
      </c>
      <c r="F191" s="198" t="s">
        <v>4183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391</v>
      </c>
      <c r="AU191" s="204" t="s">
        <v>85</v>
      </c>
      <c r="AV191" s="13" t="s">
        <v>83</v>
      </c>
      <c r="AW191" s="13" t="s">
        <v>37</v>
      </c>
      <c r="AX191" s="13" t="s">
        <v>76</v>
      </c>
      <c r="AY191" s="204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2512</v>
      </c>
      <c r="G192" s="206"/>
      <c r="H192" s="209">
        <v>4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2:51" s="13" customFormat="1">
      <c r="B193" s="194"/>
      <c r="C193" s="195"/>
      <c r="D193" s="196" t="s">
        <v>391</v>
      </c>
      <c r="E193" s="197" t="s">
        <v>19</v>
      </c>
      <c r="F193" s="198" t="s">
        <v>4184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2:51" s="14" customFormat="1">
      <c r="B194" s="205"/>
      <c r="C194" s="206"/>
      <c r="D194" s="196" t="s">
        <v>391</v>
      </c>
      <c r="E194" s="207" t="s">
        <v>19</v>
      </c>
      <c r="F194" s="208" t="s">
        <v>2512</v>
      </c>
      <c r="G194" s="206"/>
      <c r="H194" s="209">
        <v>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2:51" s="13" customFormat="1">
      <c r="B195" s="194"/>
      <c r="C195" s="195"/>
      <c r="D195" s="196" t="s">
        <v>391</v>
      </c>
      <c r="E195" s="197" t="s">
        <v>19</v>
      </c>
      <c r="F195" s="198" t="s">
        <v>4185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391</v>
      </c>
      <c r="AU195" s="204" t="s">
        <v>85</v>
      </c>
      <c r="AV195" s="13" t="s">
        <v>83</v>
      </c>
      <c r="AW195" s="13" t="s">
        <v>37</v>
      </c>
      <c r="AX195" s="13" t="s">
        <v>76</v>
      </c>
      <c r="AY195" s="204" t="s">
        <v>381</v>
      </c>
    </row>
    <row r="196" spans="2:51" s="14" customFormat="1">
      <c r="B196" s="205"/>
      <c r="C196" s="206"/>
      <c r="D196" s="196" t="s">
        <v>391</v>
      </c>
      <c r="E196" s="207" t="s">
        <v>19</v>
      </c>
      <c r="F196" s="208" t="s">
        <v>2512</v>
      </c>
      <c r="G196" s="206"/>
      <c r="H196" s="209">
        <v>4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2:51" s="13" customFormat="1">
      <c r="B197" s="194"/>
      <c r="C197" s="195"/>
      <c r="D197" s="196" t="s">
        <v>391</v>
      </c>
      <c r="E197" s="197" t="s">
        <v>19</v>
      </c>
      <c r="F197" s="198" t="s">
        <v>4186</v>
      </c>
      <c r="G197" s="195"/>
      <c r="H197" s="197" t="s">
        <v>19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391</v>
      </c>
      <c r="AU197" s="204" t="s">
        <v>85</v>
      </c>
      <c r="AV197" s="13" t="s">
        <v>83</v>
      </c>
      <c r="AW197" s="13" t="s">
        <v>37</v>
      </c>
      <c r="AX197" s="13" t="s">
        <v>76</v>
      </c>
      <c r="AY197" s="204" t="s">
        <v>381</v>
      </c>
    </row>
    <row r="198" spans="2:51" s="14" customFormat="1">
      <c r="B198" s="205"/>
      <c r="C198" s="206"/>
      <c r="D198" s="196" t="s">
        <v>391</v>
      </c>
      <c r="E198" s="207" t="s">
        <v>19</v>
      </c>
      <c r="F198" s="208" t="s">
        <v>2512</v>
      </c>
      <c r="G198" s="206"/>
      <c r="H198" s="209">
        <v>4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2:51" s="13" customFormat="1">
      <c r="B199" s="194"/>
      <c r="C199" s="195"/>
      <c r="D199" s="196" t="s">
        <v>391</v>
      </c>
      <c r="E199" s="197" t="s">
        <v>19</v>
      </c>
      <c r="F199" s="198" t="s">
        <v>4187</v>
      </c>
      <c r="G199" s="195"/>
      <c r="H199" s="197" t="s">
        <v>19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391</v>
      </c>
      <c r="AU199" s="204" t="s">
        <v>85</v>
      </c>
      <c r="AV199" s="13" t="s">
        <v>83</v>
      </c>
      <c r="AW199" s="13" t="s">
        <v>37</v>
      </c>
      <c r="AX199" s="13" t="s">
        <v>76</v>
      </c>
      <c r="AY199" s="204" t="s">
        <v>381</v>
      </c>
    </row>
    <row r="200" spans="2:51" s="14" customFormat="1">
      <c r="B200" s="205"/>
      <c r="C200" s="206"/>
      <c r="D200" s="196" t="s">
        <v>391</v>
      </c>
      <c r="E200" s="207" t="s">
        <v>19</v>
      </c>
      <c r="F200" s="208" t="s">
        <v>2512</v>
      </c>
      <c r="G200" s="206"/>
      <c r="H200" s="209">
        <v>4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2:51" s="13" customFormat="1">
      <c r="B201" s="194"/>
      <c r="C201" s="195"/>
      <c r="D201" s="196" t="s">
        <v>391</v>
      </c>
      <c r="E201" s="197" t="s">
        <v>19</v>
      </c>
      <c r="F201" s="198" t="s">
        <v>4188</v>
      </c>
      <c r="G201" s="195"/>
      <c r="H201" s="197" t="s">
        <v>19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391</v>
      </c>
      <c r="AU201" s="204" t="s">
        <v>85</v>
      </c>
      <c r="AV201" s="13" t="s">
        <v>83</v>
      </c>
      <c r="AW201" s="13" t="s">
        <v>37</v>
      </c>
      <c r="AX201" s="13" t="s">
        <v>76</v>
      </c>
      <c r="AY201" s="204" t="s">
        <v>381</v>
      </c>
    </row>
    <row r="202" spans="2:51" s="13" customFormat="1">
      <c r="B202" s="194"/>
      <c r="C202" s="195"/>
      <c r="D202" s="196" t="s">
        <v>391</v>
      </c>
      <c r="E202" s="197" t="s">
        <v>19</v>
      </c>
      <c r="F202" s="198" t="s">
        <v>2516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391</v>
      </c>
      <c r="AU202" s="204" t="s">
        <v>85</v>
      </c>
      <c r="AV202" s="13" t="s">
        <v>83</v>
      </c>
      <c r="AW202" s="13" t="s">
        <v>37</v>
      </c>
      <c r="AX202" s="13" t="s">
        <v>76</v>
      </c>
      <c r="AY202" s="204" t="s">
        <v>381</v>
      </c>
    </row>
    <row r="203" spans="2:51" s="14" customFormat="1">
      <c r="B203" s="205"/>
      <c r="C203" s="206"/>
      <c r="D203" s="196" t="s">
        <v>391</v>
      </c>
      <c r="E203" s="207" t="s">
        <v>19</v>
      </c>
      <c r="F203" s="208" t="s">
        <v>2512</v>
      </c>
      <c r="G203" s="206"/>
      <c r="H203" s="209">
        <v>4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2:51" s="13" customFormat="1">
      <c r="B204" s="194"/>
      <c r="C204" s="195"/>
      <c r="D204" s="196" t="s">
        <v>391</v>
      </c>
      <c r="E204" s="197" t="s">
        <v>19</v>
      </c>
      <c r="F204" s="198" t="s">
        <v>2518</v>
      </c>
      <c r="G204" s="195"/>
      <c r="H204" s="197" t="s">
        <v>19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391</v>
      </c>
      <c r="AU204" s="204" t="s">
        <v>85</v>
      </c>
      <c r="AV204" s="13" t="s">
        <v>83</v>
      </c>
      <c r="AW204" s="13" t="s">
        <v>37</v>
      </c>
      <c r="AX204" s="13" t="s">
        <v>76</v>
      </c>
      <c r="AY204" s="204" t="s">
        <v>381</v>
      </c>
    </row>
    <row r="205" spans="2:51" s="14" customFormat="1">
      <c r="B205" s="205"/>
      <c r="C205" s="206"/>
      <c r="D205" s="196" t="s">
        <v>391</v>
      </c>
      <c r="E205" s="207" t="s">
        <v>19</v>
      </c>
      <c r="F205" s="208" t="s">
        <v>2512</v>
      </c>
      <c r="G205" s="206"/>
      <c r="H205" s="209">
        <v>4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2:51" s="13" customFormat="1">
      <c r="B206" s="194"/>
      <c r="C206" s="195"/>
      <c r="D206" s="196" t="s">
        <v>391</v>
      </c>
      <c r="E206" s="197" t="s">
        <v>19</v>
      </c>
      <c r="F206" s="198" t="s">
        <v>2513</v>
      </c>
      <c r="G206" s="195"/>
      <c r="H206" s="197" t="s">
        <v>19</v>
      </c>
      <c r="I206" s="199"/>
      <c r="J206" s="195"/>
      <c r="K206" s="195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391</v>
      </c>
      <c r="AU206" s="204" t="s">
        <v>85</v>
      </c>
      <c r="AV206" s="13" t="s">
        <v>83</v>
      </c>
      <c r="AW206" s="13" t="s">
        <v>37</v>
      </c>
      <c r="AX206" s="13" t="s">
        <v>76</v>
      </c>
      <c r="AY206" s="204" t="s">
        <v>381</v>
      </c>
    </row>
    <row r="207" spans="2:51" s="14" customFormat="1">
      <c r="B207" s="205"/>
      <c r="C207" s="206"/>
      <c r="D207" s="196" t="s">
        <v>391</v>
      </c>
      <c r="E207" s="207" t="s">
        <v>19</v>
      </c>
      <c r="F207" s="208" t="s">
        <v>2512</v>
      </c>
      <c r="G207" s="206"/>
      <c r="H207" s="209">
        <v>4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391</v>
      </c>
      <c r="AU207" s="215" t="s">
        <v>85</v>
      </c>
      <c r="AV207" s="14" t="s">
        <v>85</v>
      </c>
      <c r="AW207" s="14" t="s">
        <v>37</v>
      </c>
      <c r="AX207" s="14" t="s">
        <v>76</v>
      </c>
      <c r="AY207" s="215" t="s">
        <v>381</v>
      </c>
    </row>
    <row r="208" spans="2:51" s="13" customFormat="1">
      <c r="B208" s="194"/>
      <c r="C208" s="195"/>
      <c r="D208" s="196" t="s">
        <v>391</v>
      </c>
      <c r="E208" s="197" t="s">
        <v>19</v>
      </c>
      <c r="F208" s="198" t="s">
        <v>2524</v>
      </c>
      <c r="G208" s="195"/>
      <c r="H208" s="197" t="s">
        <v>19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391</v>
      </c>
      <c r="AU208" s="204" t="s">
        <v>85</v>
      </c>
      <c r="AV208" s="13" t="s">
        <v>83</v>
      </c>
      <c r="AW208" s="13" t="s">
        <v>37</v>
      </c>
      <c r="AX208" s="13" t="s">
        <v>76</v>
      </c>
      <c r="AY208" s="204" t="s">
        <v>381</v>
      </c>
    </row>
    <row r="209" spans="2:51" s="14" customFormat="1">
      <c r="B209" s="205"/>
      <c r="C209" s="206"/>
      <c r="D209" s="196" t="s">
        <v>391</v>
      </c>
      <c r="E209" s="207" t="s">
        <v>19</v>
      </c>
      <c r="F209" s="208" t="s">
        <v>2512</v>
      </c>
      <c r="G209" s="206"/>
      <c r="H209" s="209">
        <v>4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391</v>
      </c>
      <c r="AU209" s="215" t="s">
        <v>85</v>
      </c>
      <c r="AV209" s="14" t="s">
        <v>85</v>
      </c>
      <c r="AW209" s="14" t="s">
        <v>37</v>
      </c>
      <c r="AX209" s="14" t="s">
        <v>76</v>
      </c>
      <c r="AY209" s="215" t="s">
        <v>381</v>
      </c>
    </row>
    <row r="210" spans="2:51" s="13" customFormat="1">
      <c r="B210" s="194"/>
      <c r="C210" s="195"/>
      <c r="D210" s="196" t="s">
        <v>391</v>
      </c>
      <c r="E210" s="197" t="s">
        <v>19</v>
      </c>
      <c r="F210" s="198" t="s">
        <v>4189</v>
      </c>
      <c r="G210" s="195"/>
      <c r="H210" s="197" t="s">
        <v>19</v>
      </c>
      <c r="I210" s="199"/>
      <c r="J210" s="195"/>
      <c r="K210" s="195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391</v>
      </c>
      <c r="AU210" s="204" t="s">
        <v>85</v>
      </c>
      <c r="AV210" s="13" t="s">
        <v>83</v>
      </c>
      <c r="AW210" s="13" t="s">
        <v>37</v>
      </c>
      <c r="AX210" s="13" t="s">
        <v>76</v>
      </c>
      <c r="AY210" s="204" t="s">
        <v>381</v>
      </c>
    </row>
    <row r="211" spans="2:51" s="14" customFormat="1">
      <c r="B211" s="205"/>
      <c r="C211" s="206"/>
      <c r="D211" s="196" t="s">
        <v>391</v>
      </c>
      <c r="E211" s="207" t="s">
        <v>19</v>
      </c>
      <c r="F211" s="208" t="s">
        <v>2512</v>
      </c>
      <c r="G211" s="206"/>
      <c r="H211" s="209">
        <v>4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391</v>
      </c>
      <c r="AU211" s="215" t="s">
        <v>85</v>
      </c>
      <c r="AV211" s="14" t="s">
        <v>85</v>
      </c>
      <c r="AW211" s="14" t="s">
        <v>37</v>
      </c>
      <c r="AX211" s="14" t="s">
        <v>76</v>
      </c>
      <c r="AY211" s="215" t="s">
        <v>381</v>
      </c>
    </row>
    <row r="212" spans="2:51" s="13" customFormat="1">
      <c r="B212" s="194"/>
      <c r="C212" s="195"/>
      <c r="D212" s="196" t="s">
        <v>391</v>
      </c>
      <c r="E212" s="197" t="s">
        <v>19</v>
      </c>
      <c r="F212" s="198" t="s">
        <v>4190</v>
      </c>
      <c r="G212" s="195"/>
      <c r="H212" s="197" t="s">
        <v>19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391</v>
      </c>
      <c r="AU212" s="204" t="s">
        <v>85</v>
      </c>
      <c r="AV212" s="13" t="s">
        <v>83</v>
      </c>
      <c r="AW212" s="13" t="s">
        <v>37</v>
      </c>
      <c r="AX212" s="13" t="s">
        <v>76</v>
      </c>
      <c r="AY212" s="204" t="s">
        <v>381</v>
      </c>
    </row>
    <row r="213" spans="2:51" s="14" customFormat="1">
      <c r="B213" s="205"/>
      <c r="C213" s="206"/>
      <c r="D213" s="196" t="s">
        <v>391</v>
      </c>
      <c r="E213" s="207" t="s">
        <v>19</v>
      </c>
      <c r="F213" s="208" t="s">
        <v>2512</v>
      </c>
      <c r="G213" s="206"/>
      <c r="H213" s="209">
        <v>4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391</v>
      </c>
      <c r="AU213" s="215" t="s">
        <v>85</v>
      </c>
      <c r="AV213" s="14" t="s">
        <v>85</v>
      </c>
      <c r="AW213" s="14" t="s">
        <v>37</v>
      </c>
      <c r="AX213" s="14" t="s">
        <v>76</v>
      </c>
      <c r="AY213" s="215" t="s">
        <v>381</v>
      </c>
    </row>
    <row r="214" spans="2:51" s="13" customFormat="1">
      <c r="B214" s="194"/>
      <c r="C214" s="195"/>
      <c r="D214" s="196" t="s">
        <v>391</v>
      </c>
      <c r="E214" s="197" t="s">
        <v>19</v>
      </c>
      <c r="F214" s="198" t="s">
        <v>4191</v>
      </c>
      <c r="G214" s="195"/>
      <c r="H214" s="197" t="s">
        <v>19</v>
      </c>
      <c r="I214" s="199"/>
      <c r="J214" s="195"/>
      <c r="K214" s="195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391</v>
      </c>
      <c r="AU214" s="204" t="s">
        <v>85</v>
      </c>
      <c r="AV214" s="13" t="s">
        <v>83</v>
      </c>
      <c r="AW214" s="13" t="s">
        <v>37</v>
      </c>
      <c r="AX214" s="13" t="s">
        <v>76</v>
      </c>
      <c r="AY214" s="204" t="s">
        <v>381</v>
      </c>
    </row>
    <row r="215" spans="2:51" s="13" customFormat="1">
      <c r="B215" s="194"/>
      <c r="C215" s="195"/>
      <c r="D215" s="196" t="s">
        <v>391</v>
      </c>
      <c r="E215" s="197" t="s">
        <v>19</v>
      </c>
      <c r="F215" s="198" t="s">
        <v>2526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391</v>
      </c>
      <c r="AU215" s="204" t="s">
        <v>85</v>
      </c>
      <c r="AV215" s="13" t="s">
        <v>83</v>
      </c>
      <c r="AW215" s="13" t="s">
        <v>37</v>
      </c>
      <c r="AX215" s="13" t="s">
        <v>76</v>
      </c>
      <c r="AY215" s="204" t="s">
        <v>381</v>
      </c>
    </row>
    <row r="216" spans="2:51" s="14" customFormat="1">
      <c r="B216" s="205"/>
      <c r="C216" s="206"/>
      <c r="D216" s="196" t="s">
        <v>391</v>
      </c>
      <c r="E216" s="207" t="s">
        <v>19</v>
      </c>
      <c r="F216" s="208" t="s">
        <v>2512</v>
      </c>
      <c r="G216" s="206"/>
      <c r="H216" s="209">
        <v>4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85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2:51" s="13" customFormat="1">
      <c r="B217" s="194"/>
      <c r="C217" s="195"/>
      <c r="D217" s="196" t="s">
        <v>391</v>
      </c>
      <c r="E217" s="197" t="s">
        <v>19</v>
      </c>
      <c r="F217" s="198" t="s">
        <v>2528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391</v>
      </c>
      <c r="AU217" s="204" t="s">
        <v>85</v>
      </c>
      <c r="AV217" s="13" t="s">
        <v>83</v>
      </c>
      <c r="AW217" s="13" t="s">
        <v>37</v>
      </c>
      <c r="AX217" s="13" t="s">
        <v>76</v>
      </c>
      <c r="AY217" s="204" t="s">
        <v>381</v>
      </c>
    </row>
    <row r="218" spans="2:51" s="14" customFormat="1">
      <c r="B218" s="205"/>
      <c r="C218" s="206"/>
      <c r="D218" s="196" t="s">
        <v>391</v>
      </c>
      <c r="E218" s="207" t="s">
        <v>19</v>
      </c>
      <c r="F218" s="208" t="s">
        <v>2512</v>
      </c>
      <c r="G218" s="206"/>
      <c r="H218" s="209">
        <v>4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2:51" s="13" customFormat="1">
      <c r="B219" s="194"/>
      <c r="C219" s="195"/>
      <c r="D219" s="196" t="s">
        <v>391</v>
      </c>
      <c r="E219" s="197" t="s">
        <v>19</v>
      </c>
      <c r="F219" s="198" t="s">
        <v>2530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391</v>
      </c>
      <c r="AU219" s="204" t="s">
        <v>85</v>
      </c>
      <c r="AV219" s="13" t="s">
        <v>83</v>
      </c>
      <c r="AW219" s="13" t="s">
        <v>37</v>
      </c>
      <c r="AX219" s="13" t="s">
        <v>76</v>
      </c>
      <c r="AY219" s="204" t="s">
        <v>381</v>
      </c>
    </row>
    <row r="220" spans="2:51" s="14" customFormat="1">
      <c r="B220" s="205"/>
      <c r="C220" s="206"/>
      <c r="D220" s="196" t="s">
        <v>391</v>
      </c>
      <c r="E220" s="207" t="s">
        <v>19</v>
      </c>
      <c r="F220" s="208" t="s">
        <v>1059</v>
      </c>
      <c r="G220" s="206"/>
      <c r="H220" s="209">
        <v>3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85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2:51" s="13" customFormat="1">
      <c r="B221" s="194"/>
      <c r="C221" s="195"/>
      <c r="D221" s="196" t="s">
        <v>391</v>
      </c>
      <c r="E221" s="197" t="s">
        <v>19</v>
      </c>
      <c r="F221" s="198" t="s">
        <v>2531</v>
      </c>
      <c r="G221" s="195"/>
      <c r="H221" s="197" t="s">
        <v>19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391</v>
      </c>
      <c r="AU221" s="204" t="s">
        <v>85</v>
      </c>
      <c r="AV221" s="13" t="s">
        <v>83</v>
      </c>
      <c r="AW221" s="13" t="s">
        <v>37</v>
      </c>
      <c r="AX221" s="13" t="s">
        <v>76</v>
      </c>
      <c r="AY221" s="204" t="s">
        <v>381</v>
      </c>
    </row>
    <row r="222" spans="2:51" s="14" customFormat="1">
      <c r="B222" s="205"/>
      <c r="C222" s="206"/>
      <c r="D222" s="196" t="s">
        <v>391</v>
      </c>
      <c r="E222" s="207" t="s">
        <v>19</v>
      </c>
      <c r="F222" s="208" t="s">
        <v>1059</v>
      </c>
      <c r="G222" s="206"/>
      <c r="H222" s="209">
        <v>3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85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2:51" s="13" customFormat="1">
      <c r="B223" s="194"/>
      <c r="C223" s="195"/>
      <c r="D223" s="196" t="s">
        <v>391</v>
      </c>
      <c r="E223" s="197" t="s">
        <v>19</v>
      </c>
      <c r="F223" s="198" t="s">
        <v>2532</v>
      </c>
      <c r="G223" s="195"/>
      <c r="H223" s="197" t="s">
        <v>19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391</v>
      </c>
      <c r="AU223" s="204" t="s">
        <v>85</v>
      </c>
      <c r="AV223" s="13" t="s">
        <v>83</v>
      </c>
      <c r="AW223" s="13" t="s">
        <v>37</v>
      </c>
      <c r="AX223" s="13" t="s">
        <v>76</v>
      </c>
      <c r="AY223" s="204" t="s">
        <v>381</v>
      </c>
    </row>
    <row r="224" spans="2:51" s="14" customFormat="1">
      <c r="B224" s="205"/>
      <c r="C224" s="206"/>
      <c r="D224" s="196" t="s">
        <v>391</v>
      </c>
      <c r="E224" s="207" t="s">
        <v>19</v>
      </c>
      <c r="F224" s="208" t="s">
        <v>2512</v>
      </c>
      <c r="G224" s="206"/>
      <c r="H224" s="209">
        <v>4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3" customFormat="1">
      <c r="B225" s="194"/>
      <c r="C225" s="195"/>
      <c r="D225" s="196" t="s">
        <v>391</v>
      </c>
      <c r="E225" s="197" t="s">
        <v>19</v>
      </c>
      <c r="F225" s="198" t="s">
        <v>2533</v>
      </c>
      <c r="G225" s="195"/>
      <c r="H225" s="197" t="s">
        <v>19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391</v>
      </c>
      <c r="AU225" s="204" t="s">
        <v>85</v>
      </c>
      <c r="AV225" s="13" t="s">
        <v>83</v>
      </c>
      <c r="AW225" s="13" t="s">
        <v>37</v>
      </c>
      <c r="AX225" s="13" t="s">
        <v>76</v>
      </c>
      <c r="AY225" s="204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2512</v>
      </c>
      <c r="G226" s="206"/>
      <c r="H226" s="209">
        <v>4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85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5" customFormat="1">
      <c r="B227" s="216"/>
      <c r="C227" s="217"/>
      <c r="D227" s="196" t="s">
        <v>391</v>
      </c>
      <c r="E227" s="218" t="s">
        <v>19</v>
      </c>
      <c r="F227" s="219" t="s">
        <v>394</v>
      </c>
      <c r="G227" s="217"/>
      <c r="H227" s="220">
        <v>86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391</v>
      </c>
      <c r="AU227" s="226" t="s">
        <v>85</v>
      </c>
      <c r="AV227" s="15" t="s">
        <v>389</v>
      </c>
      <c r="AW227" s="15" t="s">
        <v>37</v>
      </c>
      <c r="AX227" s="15" t="s">
        <v>83</v>
      </c>
      <c r="AY227" s="226" t="s">
        <v>381</v>
      </c>
    </row>
    <row r="228" spans="1:65" s="2" customFormat="1" ht="44.25" customHeight="1">
      <c r="A228" s="36"/>
      <c r="B228" s="37"/>
      <c r="C228" s="181" t="s">
        <v>443</v>
      </c>
      <c r="D228" s="181" t="s">
        <v>384</v>
      </c>
      <c r="E228" s="182" t="s">
        <v>2521</v>
      </c>
      <c r="F228" s="183" t="s">
        <v>2522</v>
      </c>
      <c r="G228" s="184" t="s">
        <v>422</v>
      </c>
      <c r="H228" s="185">
        <v>25</v>
      </c>
      <c r="I228" s="186"/>
      <c r="J228" s="187">
        <f>ROUND(I228*H228,2)</f>
        <v>0</v>
      </c>
      <c r="K228" s="183" t="s">
        <v>388</v>
      </c>
      <c r="L228" s="41"/>
      <c r="M228" s="188" t="s">
        <v>19</v>
      </c>
      <c r="N228" s="189" t="s">
        <v>47</v>
      </c>
      <c r="O228" s="66"/>
      <c r="P228" s="190">
        <f>O228*H228</f>
        <v>0</v>
      </c>
      <c r="Q228" s="190">
        <v>1.4999999999999999E-4</v>
      </c>
      <c r="R228" s="190">
        <f>Q228*H228</f>
        <v>3.7499999999999999E-3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389</v>
      </c>
      <c r="AT228" s="192" t="s">
        <v>384</v>
      </c>
      <c r="AU228" s="192" t="s">
        <v>85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389</v>
      </c>
      <c r="BM228" s="192" t="s">
        <v>1072</v>
      </c>
    </row>
    <row r="229" spans="1:65" s="13" customFormat="1">
      <c r="B229" s="194"/>
      <c r="C229" s="195"/>
      <c r="D229" s="196" t="s">
        <v>391</v>
      </c>
      <c r="E229" s="197" t="s">
        <v>19</v>
      </c>
      <c r="F229" s="198" t="s">
        <v>1049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391</v>
      </c>
      <c r="AU229" s="204" t="s">
        <v>85</v>
      </c>
      <c r="AV229" s="13" t="s">
        <v>83</v>
      </c>
      <c r="AW229" s="13" t="s">
        <v>37</v>
      </c>
      <c r="AX229" s="13" t="s">
        <v>76</v>
      </c>
      <c r="AY229" s="204" t="s">
        <v>381</v>
      </c>
    </row>
    <row r="230" spans="1:65" s="13" customFormat="1">
      <c r="B230" s="194"/>
      <c r="C230" s="195"/>
      <c r="D230" s="196" t="s">
        <v>391</v>
      </c>
      <c r="E230" s="197" t="s">
        <v>19</v>
      </c>
      <c r="F230" s="198" t="s">
        <v>4177</v>
      </c>
      <c r="G230" s="195"/>
      <c r="H230" s="197" t="s">
        <v>19</v>
      </c>
      <c r="I230" s="199"/>
      <c r="J230" s="195"/>
      <c r="K230" s="195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391</v>
      </c>
      <c r="AU230" s="204" t="s">
        <v>85</v>
      </c>
      <c r="AV230" s="13" t="s">
        <v>83</v>
      </c>
      <c r="AW230" s="13" t="s">
        <v>37</v>
      </c>
      <c r="AX230" s="13" t="s">
        <v>76</v>
      </c>
      <c r="AY230" s="204" t="s">
        <v>381</v>
      </c>
    </row>
    <row r="231" spans="1:65" s="13" customFormat="1">
      <c r="B231" s="194"/>
      <c r="C231" s="195"/>
      <c r="D231" s="196" t="s">
        <v>391</v>
      </c>
      <c r="E231" s="197" t="s">
        <v>19</v>
      </c>
      <c r="F231" s="198" t="s">
        <v>2511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391</v>
      </c>
      <c r="AU231" s="204" t="s">
        <v>85</v>
      </c>
      <c r="AV231" s="13" t="s">
        <v>83</v>
      </c>
      <c r="AW231" s="13" t="s">
        <v>37</v>
      </c>
      <c r="AX231" s="13" t="s">
        <v>76</v>
      </c>
      <c r="AY231" s="204" t="s">
        <v>381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4192</v>
      </c>
      <c r="G232" s="206"/>
      <c r="H232" s="209">
        <v>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76</v>
      </c>
      <c r="AY232" s="215" t="s">
        <v>381</v>
      </c>
    </row>
    <row r="233" spans="1:65" s="13" customFormat="1">
      <c r="B233" s="194"/>
      <c r="C233" s="195"/>
      <c r="D233" s="196" t="s">
        <v>391</v>
      </c>
      <c r="E233" s="197" t="s">
        <v>19</v>
      </c>
      <c r="F233" s="198" t="s">
        <v>2514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391</v>
      </c>
      <c r="AU233" s="204" t="s">
        <v>85</v>
      </c>
      <c r="AV233" s="13" t="s">
        <v>83</v>
      </c>
      <c r="AW233" s="13" t="s">
        <v>37</v>
      </c>
      <c r="AX233" s="13" t="s">
        <v>76</v>
      </c>
      <c r="AY233" s="204" t="s">
        <v>381</v>
      </c>
    </row>
    <row r="234" spans="1:65" s="14" customFormat="1">
      <c r="B234" s="205"/>
      <c r="C234" s="206"/>
      <c r="D234" s="196" t="s">
        <v>391</v>
      </c>
      <c r="E234" s="207" t="s">
        <v>19</v>
      </c>
      <c r="F234" s="208" t="s">
        <v>4192</v>
      </c>
      <c r="G234" s="206"/>
      <c r="H234" s="209">
        <v>6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37</v>
      </c>
      <c r="AX234" s="14" t="s">
        <v>76</v>
      </c>
      <c r="AY234" s="215" t="s">
        <v>381</v>
      </c>
    </row>
    <row r="235" spans="1:65" s="13" customFormat="1">
      <c r="B235" s="194"/>
      <c r="C235" s="195"/>
      <c r="D235" s="196" t="s">
        <v>391</v>
      </c>
      <c r="E235" s="197" t="s">
        <v>19</v>
      </c>
      <c r="F235" s="198" t="s">
        <v>4188</v>
      </c>
      <c r="G235" s="195"/>
      <c r="H235" s="197" t="s">
        <v>19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391</v>
      </c>
      <c r="AU235" s="204" t="s">
        <v>85</v>
      </c>
      <c r="AV235" s="13" t="s">
        <v>83</v>
      </c>
      <c r="AW235" s="13" t="s">
        <v>37</v>
      </c>
      <c r="AX235" s="13" t="s">
        <v>76</v>
      </c>
      <c r="AY235" s="204" t="s">
        <v>381</v>
      </c>
    </row>
    <row r="236" spans="1:65" s="13" customFormat="1">
      <c r="B236" s="194"/>
      <c r="C236" s="195"/>
      <c r="D236" s="196" t="s">
        <v>391</v>
      </c>
      <c r="E236" s="197" t="s">
        <v>19</v>
      </c>
      <c r="F236" s="198" t="s">
        <v>2519</v>
      </c>
      <c r="G236" s="195"/>
      <c r="H236" s="197" t="s">
        <v>19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391</v>
      </c>
      <c r="AU236" s="204" t="s">
        <v>85</v>
      </c>
      <c r="AV236" s="13" t="s">
        <v>83</v>
      </c>
      <c r="AW236" s="13" t="s">
        <v>37</v>
      </c>
      <c r="AX236" s="13" t="s">
        <v>76</v>
      </c>
      <c r="AY236" s="204" t="s">
        <v>381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2529</v>
      </c>
      <c r="G237" s="206"/>
      <c r="H237" s="209">
        <v>6.5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76</v>
      </c>
      <c r="AY237" s="215" t="s">
        <v>381</v>
      </c>
    </row>
    <row r="238" spans="1:65" s="13" customFormat="1">
      <c r="B238" s="194"/>
      <c r="C238" s="195"/>
      <c r="D238" s="196" t="s">
        <v>391</v>
      </c>
      <c r="E238" s="197" t="s">
        <v>19</v>
      </c>
      <c r="F238" s="198" t="s">
        <v>2520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391</v>
      </c>
      <c r="AU238" s="204" t="s">
        <v>85</v>
      </c>
      <c r="AV238" s="13" t="s">
        <v>83</v>
      </c>
      <c r="AW238" s="13" t="s">
        <v>37</v>
      </c>
      <c r="AX238" s="13" t="s">
        <v>76</v>
      </c>
      <c r="AY238" s="204" t="s">
        <v>381</v>
      </c>
    </row>
    <row r="239" spans="1:65" s="14" customFormat="1">
      <c r="B239" s="205"/>
      <c r="C239" s="206"/>
      <c r="D239" s="196" t="s">
        <v>391</v>
      </c>
      <c r="E239" s="207" t="s">
        <v>19</v>
      </c>
      <c r="F239" s="208" t="s">
        <v>2529</v>
      </c>
      <c r="G239" s="206"/>
      <c r="H239" s="209">
        <v>6.5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391</v>
      </c>
      <c r="AU239" s="215" t="s">
        <v>85</v>
      </c>
      <c r="AV239" s="14" t="s">
        <v>85</v>
      </c>
      <c r="AW239" s="14" t="s">
        <v>37</v>
      </c>
      <c r="AX239" s="14" t="s">
        <v>76</v>
      </c>
      <c r="AY239" s="215" t="s">
        <v>381</v>
      </c>
    </row>
    <row r="240" spans="1:65" s="15" customFormat="1">
      <c r="B240" s="216"/>
      <c r="C240" s="217"/>
      <c r="D240" s="196" t="s">
        <v>391</v>
      </c>
      <c r="E240" s="218" t="s">
        <v>19</v>
      </c>
      <c r="F240" s="219" t="s">
        <v>394</v>
      </c>
      <c r="G240" s="217"/>
      <c r="H240" s="220">
        <v>25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391</v>
      </c>
      <c r="AU240" s="226" t="s">
        <v>85</v>
      </c>
      <c r="AV240" s="15" t="s">
        <v>389</v>
      </c>
      <c r="AW240" s="15" t="s">
        <v>37</v>
      </c>
      <c r="AX240" s="15" t="s">
        <v>83</v>
      </c>
      <c r="AY240" s="226" t="s">
        <v>381</v>
      </c>
    </row>
    <row r="241" spans="1:65" s="2" customFormat="1" ht="44.25" customHeight="1">
      <c r="A241" s="36"/>
      <c r="B241" s="37"/>
      <c r="C241" s="181" t="s">
        <v>451</v>
      </c>
      <c r="D241" s="181" t="s">
        <v>384</v>
      </c>
      <c r="E241" s="182" t="s">
        <v>1077</v>
      </c>
      <c r="F241" s="183" t="s">
        <v>1078</v>
      </c>
      <c r="G241" s="184" t="s">
        <v>422</v>
      </c>
      <c r="H241" s="185">
        <v>86</v>
      </c>
      <c r="I241" s="186"/>
      <c r="J241" s="187">
        <f>ROUND(I241*H241,2)</f>
        <v>0</v>
      </c>
      <c r="K241" s="183" t="s">
        <v>388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389</v>
      </c>
      <c r="AT241" s="192" t="s">
        <v>384</v>
      </c>
      <c r="AU241" s="192" t="s">
        <v>85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389</v>
      </c>
      <c r="BM241" s="192" t="s">
        <v>1079</v>
      </c>
    </row>
    <row r="242" spans="1:65" s="13" customFormat="1">
      <c r="B242" s="194"/>
      <c r="C242" s="195"/>
      <c r="D242" s="196" t="s">
        <v>391</v>
      </c>
      <c r="E242" s="197" t="s">
        <v>19</v>
      </c>
      <c r="F242" s="198" t="s">
        <v>1080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391</v>
      </c>
      <c r="AU242" s="204" t="s">
        <v>85</v>
      </c>
      <c r="AV242" s="13" t="s">
        <v>83</v>
      </c>
      <c r="AW242" s="13" t="s">
        <v>37</v>
      </c>
      <c r="AX242" s="13" t="s">
        <v>76</v>
      </c>
      <c r="AY242" s="204" t="s">
        <v>381</v>
      </c>
    </row>
    <row r="243" spans="1:65" s="13" customFormat="1">
      <c r="B243" s="194"/>
      <c r="C243" s="195"/>
      <c r="D243" s="196" t="s">
        <v>391</v>
      </c>
      <c r="E243" s="197" t="s">
        <v>19</v>
      </c>
      <c r="F243" s="198" t="s">
        <v>4177</v>
      </c>
      <c r="G243" s="195"/>
      <c r="H243" s="197" t="s">
        <v>19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391</v>
      </c>
      <c r="AU243" s="204" t="s">
        <v>85</v>
      </c>
      <c r="AV243" s="13" t="s">
        <v>83</v>
      </c>
      <c r="AW243" s="13" t="s">
        <v>37</v>
      </c>
      <c r="AX243" s="13" t="s">
        <v>76</v>
      </c>
      <c r="AY243" s="204" t="s">
        <v>381</v>
      </c>
    </row>
    <row r="244" spans="1:65" s="13" customFormat="1">
      <c r="B244" s="194"/>
      <c r="C244" s="195"/>
      <c r="D244" s="196" t="s">
        <v>391</v>
      </c>
      <c r="E244" s="197" t="s">
        <v>19</v>
      </c>
      <c r="F244" s="198" t="s">
        <v>4178</v>
      </c>
      <c r="G244" s="195"/>
      <c r="H244" s="197" t="s">
        <v>19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391</v>
      </c>
      <c r="AU244" s="204" t="s">
        <v>85</v>
      </c>
      <c r="AV244" s="13" t="s">
        <v>83</v>
      </c>
      <c r="AW244" s="13" t="s">
        <v>37</v>
      </c>
      <c r="AX244" s="13" t="s">
        <v>76</v>
      </c>
      <c r="AY244" s="204" t="s">
        <v>381</v>
      </c>
    </row>
    <row r="245" spans="1:65" s="14" customFormat="1">
      <c r="B245" s="205"/>
      <c r="C245" s="206"/>
      <c r="D245" s="196" t="s">
        <v>391</v>
      </c>
      <c r="E245" s="207" t="s">
        <v>19</v>
      </c>
      <c r="F245" s="208" t="s">
        <v>2512</v>
      </c>
      <c r="G245" s="206"/>
      <c r="H245" s="209">
        <v>4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391</v>
      </c>
      <c r="AU245" s="215" t="s">
        <v>85</v>
      </c>
      <c r="AV245" s="14" t="s">
        <v>85</v>
      </c>
      <c r="AW245" s="14" t="s">
        <v>37</v>
      </c>
      <c r="AX245" s="14" t="s">
        <v>76</v>
      </c>
      <c r="AY245" s="215" t="s">
        <v>381</v>
      </c>
    </row>
    <row r="246" spans="1:65" s="13" customFormat="1">
      <c r="B246" s="194"/>
      <c r="C246" s="195"/>
      <c r="D246" s="196" t="s">
        <v>391</v>
      </c>
      <c r="E246" s="197" t="s">
        <v>19</v>
      </c>
      <c r="F246" s="198" t="s">
        <v>4179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391</v>
      </c>
      <c r="AU246" s="204" t="s">
        <v>85</v>
      </c>
      <c r="AV246" s="13" t="s">
        <v>83</v>
      </c>
      <c r="AW246" s="13" t="s">
        <v>37</v>
      </c>
      <c r="AX246" s="13" t="s">
        <v>76</v>
      </c>
      <c r="AY246" s="204" t="s">
        <v>381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2512</v>
      </c>
      <c r="G247" s="206"/>
      <c r="H247" s="209">
        <v>4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3" customFormat="1">
      <c r="B248" s="194"/>
      <c r="C248" s="195"/>
      <c r="D248" s="196" t="s">
        <v>391</v>
      </c>
      <c r="E248" s="197" t="s">
        <v>19</v>
      </c>
      <c r="F248" s="198" t="s">
        <v>4180</v>
      </c>
      <c r="G248" s="195"/>
      <c r="H248" s="197" t="s">
        <v>19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391</v>
      </c>
      <c r="AU248" s="204" t="s">
        <v>85</v>
      </c>
      <c r="AV248" s="13" t="s">
        <v>83</v>
      </c>
      <c r="AW248" s="13" t="s">
        <v>37</v>
      </c>
      <c r="AX248" s="13" t="s">
        <v>76</v>
      </c>
      <c r="AY248" s="204" t="s">
        <v>381</v>
      </c>
    </row>
    <row r="249" spans="1:65" s="14" customFormat="1">
      <c r="B249" s="205"/>
      <c r="C249" s="206"/>
      <c r="D249" s="196" t="s">
        <v>391</v>
      </c>
      <c r="E249" s="207" t="s">
        <v>19</v>
      </c>
      <c r="F249" s="208" t="s">
        <v>2512</v>
      </c>
      <c r="G249" s="206"/>
      <c r="H249" s="209">
        <v>4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1:65" s="13" customFormat="1">
      <c r="B250" s="194"/>
      <c r="C250" s="195"/>
      <c r="D250" s="196" t="s">
        <v>391</v>
      </c>
      <c r="E250" s="197" t="s">
        <v>19</v>
      </c>
      <c r="F250" s="198" t="s">
        <v>4181</v>
      </c>
      <c r="G250" s="195"/>
      <c r="H250" s="197" t="s">
        <v>19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391</v>
      </c>
      <c r="AU250" s="204" t="s">
        <v>85</v>
      </c>
      <c r="AV250" s="13" t="s">
        <v>83</v>
      </c>
      <c r="AW250" s="13" t="s">
        <v>37</v>
      </c>
      <c r="AX250" s="13" t="s">
        <v>76</v>
      </c>
      <c r="AY250" s="204" t="s">
        <v>381</v>
      </c>
    </row>
    <row r="251" spans="1:65" s="14" customFormat="1">
      <c r="B251" s="205"/>
      <c r="C251" s="206"/>
      <c r="D251" s="196" t="s">
        <v>391</v>
      </c>
      <c r="E251" s="207" t="s">
        <v>19</v>
      </c>
      <c r="F251" s="208" t="s">
        <v>2512</v>
      </c>
      <c r="G251" s="206"/>
      <c r="H251" s="209">
        <v>4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391</v>
      </c>
      <c r="AU251" s="215" t="s">
        <v>85</v>
      </c>
      <c r="AV251" s="14" t="s">
        <v>85</v>
      </c>
      <c r="AW251" s="14" t="s">
        <v>37</v>
      </c>
      <c r="AX251" s="14" t="s">
        <v>76</v>
      </c>
      <c r="AY251" s="215" t="s">
        <v>381</v>
      </c>
    </row>
    <row r="252" spans="1:65" s="13" customFormat="1">
      <c r="B252" s="194"/>
      <c r="C252" s="195"/>
      <c r="D252" s="196" t="s">
        <v>391</v>
      </c>
      <c r="E252" s="197" t="s">
        <v>19</v>
      </c>
      <c r="F252" s="198" t="s">
        <v>4182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391</v>
      </c>
      <c r="AU252" s="204" t="s">
        <v>85</v>
      </c>
      <c r="AV252" s="13" t="s">
        <v>83</v>
      </c>
      <c r="AW252" s="13" t="s">
        <v>37</v>
      </c>
      <c r="AX252" s="13" t="s">
        <v>76</v>
      </c>
      <c r="AY252" s="204" t="s">
        <v>381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2512</v>
      </c>
      <c r="G253" s="206"/>
      <c r="H253" s="209">
        <v>4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85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3" customFormat="1">
      <c r="B254" s="194"/>
      <c r="C254" s="195"/>
      <c r="D254" s="196" t="s">
        <v>391</v>
      </c>
      <c r="E254" s="197" t="s">
        <v>19</v>
      </c>
      <c r="F254" s="198" t="s">
        <v>4183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391</v>
      </c>
      <c r="AU254" s="204" t="s">
        <v>85</v>
      </c>
      <c r="AV254" s="13" t="s">
        <v>83</v>
      </c>
      <c r="AW254" s="13" t="s">
        <v>37</v>
      </c>
      <c r="AX254" s="13" t="s">
        <v>76</v>
      </c>
      <c r="AY254" s="204" t="s">
        <v>381</v>
      </c>
    </row>
    <row r="255" spans="1:65" s="14" customFormat="1">
      <c r="B255" s="205"/>
      <c r="C255" s="206"/>
      <c r="D255" s="196" t="s">
        <v>391</v>
      </c>
      <c r="E255" s="207" t="s">
        <v>19</v>
      </c>
      <c r="F255" s="208" t="s">
        <v>2512</v>
      </c>
      <c r="G255" s="206"/>
      <c r="H255" s="209">
        <v>4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391</v>
      </c>
      <c r="AU255" s="215" t="s">
        <v>85</v>
      </c>
      <c r="AV255" s="14" t="s">
        <v>85</v>
      </c>
      <c r="AW255" s="14" t="s">
        <v>37</v>
      </c>
      <c r="AX255" s="14" t="s">
        <v>76</v>
      </c>
      <c r="AY255" s="215" t="s">
        <v>381</v>
      </c>
    </row>
    <row r="256" spans="1:65" s="13" customFormat="1">
      <c r="B256" s="194"/>
      <c r="C256" s="195"/>
      <c r="D256" s="196" t="s">
        <v>391</v>
      </c>
      <c r="E256" s="197" t="s">
        <v>19</v>
      </c>
      <c r="F256" s="198" t="s">
        <v>4184</v>
      </c>
      <c r="G256" s="195"/>
      <c r="H256" s="197" t="s">
        <v>19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391</v>
      </c>
      <c r="AU256" s="204" t="s">
        <v>85</v>
      </c>
      <c r="AV256" s="13" t="s">
        <v>83</v>
      </c>
      <c r="AW256" s="13" t="s">
        <v>37</v>
      </c>
      <c r="AX256" s="13" t="s">
        <v>76</v>
      </c>
      <c r="AY256" s="204" t="s">
        <v>381</v>
      </c>
    </row>
    <row r="257" spans="2:51" s="14" customFormat="1">
      <c r="B257" s="205"/>
      <c r="C257" s="206"/>
      <c r="D257" s="196" t="s">
        <v>391</v>
      </c>
      <c r="E257" s="207" t="s">
        <v>19</v>
      </c>
      <c r="F257" s="208" t="s">
        <v>2512</v>
      </c>
      <c r="G257" s="206"/>
      <c r="H257" s="209">
        <v>4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391</v>
      </c>
      <c r="AU257" s="215" t="s">
        <v>85</v>
      </c>
      <c r="AV257" s="14" t="s">
        <v>85</v>
      </c>
      <c r="AW257" s="14" t="s">
        <v>37</v>
      </c>
      <c r="AX257" s="14" t="s">
        <v>76</v>
      </c>
      <c r="AY257" s="215" t="s">
        <v>381</v>
      </c>
    </row>
    <row r="258" spans="2:51" s="13" customFormat="1">
      <c r="B258" s="194"/>
      <c r="C258" s="195"/>
      <c r="D258" s="196" t="s">
        <v>391</v>
      </c>
      <c r="E258" s="197" t="s">
        <v>19</v>
      </c>
      <c r="F258" s="198" t="s">
        <v>4185</v>
      </c>
      <c r="G258" s="195"/>
      <c r="H258" s="197" t="s">
        <v>19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391</v>
      </c>
      <c r="AU258" s="204" t="s">
        <v>85</v>
      </c>
      <c r="AV258" s="13" t="s">
        <v>83</v>
      </c>
      <c r="AW258" s="13" t="s">
        <v>37</v>
      </c>
      <c r="AX258" s="13" t="s">
        <v>76</v>
      </c>
      <c r="AY258" s="204" t="s">
        <v>381</v>
      </c>
    </row>
    <row r="259" spans="2:51" s="14" customFormat="1">
      <c r="B259" s="205"/>
      <c r="C259" s="206"/>
      <c r="D259" s="196" t="s">
        <v>391</v>
      </c>
      <c r="E259" s="207" t="s">
        <v>19</v>
      </c>
      <c r="F259" s="208" t="s">
        <v>2512</v>
      </c>
      <c r="G259" s="206"/>
      <c r="H259" s="209">
        <v>4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391</v>
      </c>
      <c r="AU259" s="215" t="s">
        <v>85</v>
      </c>
      <c r="AV259" s="14" t="s">
        <v>85</v>
      </c>
      <c r="AW259" s="14" t="s">
        <v>37</v>
      </c>
      <c r="AX259" s="14" t="s">
        <v>76</v>
      </c>
      <c r="AY259" s="215" t="s">
        <v>381</v>
      </c>
    </row>
    <row r="260" spans="2:51" s="13" customFormat="1">
      <c r="B260" s="194"/>
      <c r="C260" s="195"/>
      <c r="D260" s="196" t="s">
        <v>391</v>
      </c>
      <c r="E260" s="197" t="s">
        <v>19</v>
      </c>
      <c r="F260" s="198" t="s">
        <v>4186</v>
      </c>
      <c r="G260" s="195"/>
      <c r="H260" s="197" t="s">
        <v>19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391</v>
      </c>
      <c r="AU260" s="204" t="s">
        <v>85</v>
      </c>
      <c r="AV260" s="13" t="s">
        <v>83</v>
      </c>
      <c r="AW260" s="13" t="s">
        <v>37</v>
      </c>
      <c r="AX260" s="13" t="s">
        <v>76</v>
      </c>
      <c r="AY260" s="204" t="s">
        <v>381</v>
      </c>
    </row>
    <row r="261" spans="2:51" s="14" customFormat="1">
      <c r="B261" s="205"/>
      <c r="C261" s="206"/>
      <c r="D261" s="196" t="s">
        <v>391</v>
      </c>
      <c r="E261" s="207" t="s">
        <v>19</v>
      </c>
      <c r="F261" s="208" t="s">
        <v>2512</v>
      </c>
      <c r="G261" s="206"/>
      <c r="H261" s="209">
        <v>4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2:51" s="13" customFormat="1">
      <c r="B262" s="194"/>
      <c r="C262" s="195"/>
      <c r="D262" s="196" t="s">
        <v>391</v>
      </c>
      <c r="E262" s="197" t="s">
        <v>19</v>
      </c>
      <c r="F262" s="198" t="s">
        <v>4187</v>
      </c>
      <c r="G262" s="195"/>
      <c r="H262" s="197" t="s">
        <v>19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391</v>
      </c>
      <c r="AU262" s="204" t="s">
        <v>85</v>
      </c>
      <c r="AV262" s="13" t="s">
        <v>83</v>
      </c>
      <c r="AW262" s="13" t="s">
        <v>37</v>
      </c>
      <c r="AX262" s="13" t="s">
        <v>76</v>
      </c>
      <c r="AY262" s="204" t="s">
        <v>381</v>
      </c>
    </row>
    <row r="263" spans="2:51" s="14" customFormat="1">
      <c r="B263" s="205"/>
      <c r="C263" s="206"/>
      <c r="D263" s="196" t="s">
        <v>391</v>
      </c>
      <c r="E263" s="207" t="s">
        <v>19</v>
      </c>
      <c r="F263" s="208" t="s">
        <v>2512</v>
      </c>
      <c r="G263" s="206"/>
      <c r="H263" s="209">
        <v>4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391</v>
      </c>
      <c r="AU263" s="215" t="s">
        <v>85</v>
      </c>
      <c r="AV263" s="14" t="s">
        <v>85</v>
      </c>
      <c r="AW263" s="14" t="s">
        <v>37</v>
      </c>
      <c r="AX263" s="14" t="s">
        <v>76</v>
      </c>
      <c r="AY263" s="215" t="s">
        <v>381</v>
      </c>
    </row>
    <row r="264" spans="2:51" s="13" customFormat="1">
      <c r="B264" s="194"/>
      <c r="C264" s="195"/>
      <c r="D264" s="196" t="s">
        <v>391</v>
      </c>
      <c r="E264" s="197" t="s">
        <v>19</v>
      </c>
      <c r="F264" s="198" t="s">
        <v>4188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391</v>
      </c>
      <c r="AU264" s="204" t="s">
        <v>85</v>
      </c>
      <c r="AV264" s="13" t="s">
        <v>83</v>
      </c>
      <c r="AW264" s="13" t="s">
        <v>37</v>
      </c>
      <c r="AX264" s="13" t="s">
        <v>76</v>
      </c>
      <c r="AY264" s="204" t="s">
        <v>381</v>
      </c>
    </row>
    <row r="265" spans="2:51" s="13" customFormat="1">
      <c r="B265" s="194"/>
      <c r="C265" s="195"/>
      <c r="D265" s="196" t="s">
        <v>391</v>
      </c>
      <c r="E265" s="197" t="s">
        <v>19</v>
      </c>
      <c r="F265" s="198" t="s">
        <v>2516</v>
      </c>
      <c r="G265" s="195"/>
      <c r="H265" s="197" t="s">
        <v>19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391</v>
      </c>
      <c r="AU265" s="204" t="s">
        <v>85</v>
      </c>
      <c r="AV265" s="13" t="s">
        <v>83</v>
      </c>
      <c r="AW265" s="13" t="s">
        <v>37</v>
      </c>
      <c r="AX265" s="13" t="s">
        <v>76</v>
      </c>
      <c r="AY265" s="204" t="s">
        <v>381</v>
      </c>
    </row>
    <row r="266" spans="2:51" s="14" customFormat="1">
      <c r="B266" s="205"/>
      <c r="C266" s="206"/>
      <c r="D266" s="196" t="s">
        <v>391</v>
      </c>
      <c r="E266" s="207" t="s">
        <v>19</v>
      </c>
      <c r="F266" s="208" t="s">
        <v>2512</v>
      </c>
      <c r="G266" s="206"/>
      <c r="H266" s="209">
        <v>4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391</v>
      </c>
      <c r="AU266" s="215" t="s">
        <v>85</v>
      </c>
      <c r="AV266" s="14" t="s">
        <v>85</v>
      </c>
      <c r="AW266" s="14" t="s">
        <v>37</v>
      </c>
      <c r="AX266" s="14" t="s">
        <v>76</v>
      </c>
      <c r="AY266" s="215" t="s">
        <v>381</v>
      </c>
    </row>
    <row r="267" spans="2:51" s="13" customFormat="1">
      <c r="B267" s="194"/>
      <c r="C267" s="195"/>
      <c r="D267" s="196" t="s">
        <v>391</v>
      </c>
      <c r="E267" s="197" t="s">
        <v>19</v>
      </c>
      <c r="F267" s="198" t="s">
        <v>2518</v>
      </c>
      <c r="G267" s="195"/>
      <c r="H267" s="197" t="s">
        <v>19</v>
      </c>
      <c r="I267" s="199"/>
      <c r="J267" s="195"/>
      <c r="K267" s="195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391</v>
      </c>
      <c r="AU267" s="204" t="s">
        <v>85</v>
      </c>
      <c r="AV267" s="13" t="s">
        <v>83</v>
      </c>
      <c r="AW267" s="13" t="s">
        <v>37</v>
      </c>
      <c r="AX267" s="13" t="s">
        <v>76</v>
      </c>
      <c r="AY267" s="204" t="s">
        <v>381</v>
      </c>
    </row>
    <row r="268" spans="2:51" s="14" customFormat="1">
      <c r="B268" s="205"/>
      <c r="C268" s="206"/>
      <c r="D268" s="196" t="s">
        <v>391</v>
      </c>
      <c r="E268" s="207" t="s">
        <v>19</v>
      </c>
      <c r="F268" s="208" t="s">
        <v>2512</v>
      </c>
      <c r="G268" s="206"/>
      <c r="H268" s="209">
        <v>4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391</v>
      </c>
      <c r="AU268" s="215" t="s">
        <v>85</v>
      </c>
      <c r="AV268" s="14" t="s">
        <v>85</v>
      </c>
      <c r="AW268" s="14" t="s">
        <v>37</v>
      </c>
      <c r="AX268" s="14" t="s">
        <v>76</v>
      </c>
      <c r="AY268" s="215" t="s">
        <v>381</v>
      </c>
    </row>
    <row r="269" spans="2:51" s="13" customFormat="1">
      <c r="B269" s="194"/>
      <c r="C269" s="195"/>
      <c r="D269" s="196" t="s">
        <v>391</v>
      </c>
      <c r="E269" s="197" t="s">
        <v>19</v>
      </c>
      <c r="F269" s="198" t="s">
        <v>2513</v>
      </c>
      <c r="G269" s="195"/>
      <c r="H269" s="197" t="s">
        <v>19</v>
      </c>
      <c r="I269" s="199"/>
      <c r="J269" s="195"/>
      <c r="K269" s="195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391</v>
      </c>
      <c r="AU269" s="204" t="s">
        <v>85</v>
      </c>
      <c r="AV269" s="13" t="s">
        <v>83</v>
      </c>
      <c r="AW269" s="13" t="s">
        <v>37</v>
      </c>
      <c r="AX269" s="13" t="s">
        <v>76</v>
      </c>
      <c r="AY269" s="204" t="s">
        <v>381</v>
      </c>
    </row>
    <row r="270" spans="2:51" s="14" customFormat="1">
      <c r="B270" s="205"/>
      <c r="C270" s="206"/>
      <c r="D270" s="196" t="s">
        <v>391</v>
      </c>
      <c r="E270" s="207" t="s">
        <v>19</v>
      </c>
      <c r="F270" s="208" t="s">
        <v>2512</v>
      </c>
      <c r="G270" s="206"/>
      <c r="H270" s="209">
        <v>4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85</v>
      </c>
      <c r="AV270" s="14" t="s">
        <v>85</v>
      </c>
      <c r="AW270" s="14" t="s">
        <v>37</v>
      </c>
      <c r="AX270" s="14" t="s">
        <v>76</v>
      </c>
      <c r="AY270" s="215" t="s">
        <v>381</v>
      </c>
    </row>
    <row r="271" spans="2:51" s="13" customFormat="1">
      <c r="B271" s="194"/>
      <c r="C271" s="195"/>
      <c r="D271" s="196" t="s">
        <v>391</v>
      </c>
      <c r="E271" s="197" t="s">
        <v>19</v>
      </c>
      <c r="F271" s="198" t="s">
        <v>2524</v>
      </c>
      <c r="G271" s="195"/>
      <c r="H271" s="197" t="s">
        <v>19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391</v>
      </c>
      <c r="AU271" s="204" t="s">
        <v>85</v>
      </c>
      <c r="AV271" s="13" t="s">
        <v>83</v>
      </c>
      <c r="AW271" s="13" t="s">
        <v>37</v>
      </c>
      <c r="AX271" s="13" t="s">
        <v>76</v>
      </c>
      <c r="AY271" s="204" t="s">
        <v>381</v>
      </c>
    </row>
    <row r="272" spans="2:51" s="14" customFormat="1">
      <c r="B272" s="205"/>
      <c r="C272" s="206"/>
      <c r="D272" s="196" t="s">
        <v>391</v>
      </c>
      <c r="E272" s="207" t="s">
        <v>19</v>
      </c>
      <c r="F272" s="208" t="s">
        <v>2512</v>
      </c>
      <c r="G272" s="206"/>
      <c r="H272" s="209">
        <v>4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391</v>
      </c>
      <c r="AU272" s="215" t="s">
        <v>85</v>
      </c>
      <c r="AV272" s="14" t="s">
        <v>85</v>
      </c>
      <c r="AW272" s="14" t="s">
        <v>37</v>
      </c>
      <c r="AX272" s="14" t="s">
        <v>76</v>
      </c>
      <c r="AY272" s="215" t="s">
        <v>381</v>
      </c>
    </row>
    <row r="273" spans="2:51" s="13" customFormat="1">
      <c r="B273" s="194"/>
      <c r="C273" s="195"/>
      <c r="D273" s="196" t="s">
        <v>391</v>
      </c>
      <c r="E273" s="197" t="s">
        <v>19</v>
      </c>
      <c r="F273" s="198" t="s">
        <v>4189</v>
      </c>
      <c r="G273" s="195"/>
      <c r="H273" s="197" t="s">
        <v>19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391</v>
      </c>
      <c r="AU273" s="204" t="s">
        <v>85</v>
      </c>
      <c r="AV273" s="13" t="s">
        <v>83</v>
      </c>
      <c r="AW273" s="13" t="s">
        <v>37</v>
      </c>
      <c r="AX273" s="13" t="s">
        <v>76</v>
      </c>
      <c r="AY273" s="204" t="s">
        <v>381</v>
      </c>
    </row>
    <row r="274" spans="2:51" s="14" customFormat="1">
      <c r="B274" s="205"/>
      <c r="C274" s="206"/>
      <c r="D274" s="196" t="s">
        <v>391</v>
      </c>
      <c r="E274" s="207" t="s">
        <v>19</v>
      </c>
      <c r="F274" s="208" t="s">
        <v>2512</v>
      </c>
      <c r="G274" s="206"/>
      <c r="H274" s="209">
        <v>4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2:51" s="13" customFormat="1">
      <c r="B275" s="194"/>
      <c r="C275" s="195"/>
      <c r="D275" s="196" t="s">
        <v>391</v>
      </c>
      <c r="E275" s="197" t="s">
        <v>19</v>
      </c>
      <c r="F275" s="198" t="s">
        <v>4190</v>
      </c>
      <c r="G275" s="195"/>
      <c r="H275" s="197" t="s">
        <v>19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391</v>
      </c>
      <c r="AU275" s="204" t="s">
        <v>85</v>
      </c>
      <c r="AV275" s="13" t="s">
        <v>83</v>
      </c>
      <c r="AW275" s="13" t="s">
        <v>37</v>
      </c>
      <c r="AX275" s="13" t="s">
        <v>76</v>
      </c>
      <c r="AY275" s="204" t="s">
        <v>381</v>
      </c>
    </row>
    <row r="276" spans="2:51" s="14" customFormat="1">
      <c r="B276" s="205"/>
      <c r="C276" s="206"/>
      <c r="D276" s="196" t="s">
        <v>391</v>
      </c>
      <c r="E276" s="207" t="s">
        <v>19</v>
      </c>
      <c r="F276" s="208" t="s">
        <v>2512</v>
      </c>
      <c r="G276" s="206"/>
      <c r="H276" s="209">
        <v>4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391</v>
      </c>
      <c r="AU276" s="215" t="s">
        <v>85</v>
      </c>
      <c r="AV276" s="14" t="s">
        <v>85</v>
      </c>
      <c r="AW276" s="14" t="s">
        <v>37</v>
      </c>
      <c r="AX276" s="14" t="s">
        <v>76</v>
      </c>
      <c r="AY276" s="215" t="s">
        <v>381</v>
      </c>
    </row>
    <row r="277" spans="2:51" s="13" customFormat="1">
      <c r="B277" s="194"/>
      <c r="C277" s="195"/>
      <c r="D277" s="196" t="s">
        <v>391</v>
      </c>
      <c r="E277" s="197" t="s">
        <v>19</v>
      </c>
      <c r="F277" s="198" t="s">
        <v>4191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391</v>
      </c>
      <c r="AU277" s="204" t="s">
        <v>85</v>
      </c>
      <c r="AV277" s="13" t="s">
        <v>83</v>
      </c>
      <c r="AW277" s="13" t="s">
        <v>37</v>
      </c>
      <c r="AX277" s="13" t="s">
        <v>76</v>
      </c>
      <c r="AY277" s="204" t="s">
        <v>381</v>
      </c>
    </row>
    <row r="278" spans="2:51" s="13" customFormat="1">
      <c r="B278" s="194"/>
      <c r="C278" s="195"/>
      <c r="D278" s="196" t="s">
        <v>391</v>
      </c>
      <c r="E278" s="197" t="s">
        <v>19</v>
      </c>
      <c r="F278" s="198" t="s">
        <v>2526</v>
      </c>
      <c r="G278" s="195"/>
      <c r="H278" s="197" t="s">
        <v>19</v>
      </c>
      <c r="I278" s="199"/>
      <c r="J278" s="195"/>
      <c r="K278" s="195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391</v>
      </c>
      <c r="AU278" s="204" t="s">
        <v>85</v>
      </c>
      <c r="AV278" s="13" t="s">
        <v>83</v>
      </c>
      <c r="AW278" s="13" t="s">
        <v>37</v>
      </c>
      <c r="AX278" s="13" t="s">
        <v>76</v>
      </c>
      <c r="AY278" s="204" t="s">
        <v>381</v>
      </c>
    </row>
    <row r="279" spans="2:51" s="14" customFormat="1">
      <c r="B279" s="205"/>
      <c r="C279" s="206"/>
      <c r="D279" s="196" t="s">
        <v>391</v>
      </c>
      <c r="E279" s="207" t="s">
        <v>19</v>
      </c>
      <c r="F279" s="208" t="s">
        <v>2512</v>
      </c>
      <c r="G279" s="206"/>
      <c r="H279" s="209">
        <v>4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85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2:51" s="13" customFormat="1">
      <c r="B280" s="194"/>
      <c r="C280" s="195"/>
      <c r="D280" s="196" t="s">
        <v>391</v>
      </c>
      <c r="E280" s="197" t="s">
        <v>19</v>
      </c>
      <c r="F280" s="198" t="s">
        <v>2528</v>
      </c>
      <c r="G280" s="195"/>
      <c r="H280" s="197" t="s">
        <v>19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391</v>
      </c>
      <c r="AU280" s="204" t="s">
        <v>85</v>
      </c>
      <c r="AV280" s="13" t="s">
        <v>83</v>
      </c>
      <c r="AW280" s="13" t="s">
        <v>37</v>
      </c>
      <c r="AX280" s="13" t="s">
        <v>76</v>
      </c>
      <c r="AY280" s="204" t="s">
        <v>381</v>
      </c>
    </row>
    <row r="281" spans="2:51" s="14" customFormat="1">
      <c r="B281" s="205"/>
      <c r="C281" s="206"/>
      <c r="D281" s="196" t="s">
        <v>391</v>
      </c>
      <c r="E281" s="207" t="s">
        <v>19</v>
      </c>
      <c r="F281" s="208" t="s">
        <v>2512</v>
      </c>
      <c r="G281" s="206"/>
      <c r="H281" s="209">
        <v>4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391</v>
      </c>
      <c r="AU281" s="215" t="s">
        <v>85</v>
      </c>
      <c r="AV281" s="14" t="s">
        <v>85</v>
      </c>
      <c r="AW281" s="14" t="s">
        <v>37</v>
      </c>
      <c r="AX281" s="14" t="s">
        <v>76</v>
      </c>
      <c r="AY281" s="215" t="s">
        <v>381</v>
      </c>
    </row>
    <row r="282" spans="2:51" s="13" customFormat="1">
      <c r="B282" s="194"/>
      <c r="C282" s="195"/>
      <c r="D282" s="196" t="s">
        <v>391</v>
      </c>
      <c r="E282" s="197" t="s">
        <v>19</v>
      </c>
      <c r="F282" s="198" t="s">
        <v>2530</v>
      </c>
      <c r="G282" s="195"/>
      <c r="H282" s="197" t="s">
        <v>19</v>
      </c>
      <c r="I282" s="199"/>
      <c r="J282" s="195"/>
      <c r="K282" s="195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391</v>
      </c>
      <c r="AU282" s="204" t="s">
        <v>85</v>
      </c>
      <c r="AV282" s="13" t="s">
        <v>83</v>
      </c>
      <c r="AW282" s="13" t="s">
        <v>37</v>
      </c>
      <c r="AX282" s="13" t="s">
        <v>76</v>
      </c>
      <c r="AY282" s="204" t="s">
        <v>381</v>
      </c>
    </row>
    <row r="283" spans="2:51" s="14" customFormat="1">
      <c r="B283" s="205"/>
      <c r="C283" s="206"/>
      <c r="D283" s="196" t="s">
        <v>391</v>
      </c>
      <c r="E283" s="207" t="s">
        <v>19</v>
      </c>
      <c r="F283" s="208" t="s">
        <v>1059</v>
      </c>
      <c r="G283" s="206"/>
      <c r="H283" s="209">
        <v>3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391</v>
      </c>
      <c r="AU283" s="215" t="s">
        <v>85</v>
      </c>
      <c r="AV283" s="14" t="s">
        <v>85</v>
      </c>
      <c r="AW283" s="14" t="s">
        <v>37</v>
      </c>
      <c r="AX283" s="14" t="s">
        <v>76</v>
      </c>
      <c r="AY283" s="215" t="s">
        <v>381</v>
      </c>
    </row>
    <row r="284" spans="2:51" s="13" customFormat="1">
      <c r="B284" s="194"/>
      <c r="C284" s="195"/>
      <c r="D284" s="196" t="s">
        <v>391</v>
      </c>
      <c r="E284" s="197" t="s">
        <v>19</v>
      </c>
      <c r="F284" s="198" t="s">
        <v>2531</v>
      </c>
      <c r="G284" s="195"/>
      <c r="H284" s="197" t="s">
        <v>19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391</v>
      </c>
      <c r="AU284" s="204" t="s">
        <v>85</v>
      </c>
      <c r="AV284" s="13" t="s">
        <v>83</v>
      </c>
      <c r="AW284" s="13" t="s">
        <v>37</v>
      </c>
      <c r="AX284" s="13" t="s">
        <v>76</v>
      </c>
      <c r="AY284" s="204" t="s">
        <v>381</v>
      </c>
    </row>
    <row r="285" spans="2:51" s="14" customFormat="1">
      <c r="B285" s="205"/>
      <c r="C285" s="206"/>
      <c r="D285" s="196" t="s">
        <v>391</v>
      </c>
      <c r="E285" s="207" t="s">
        <v>19</v>
      </c>
      <c r="F285" s="208" t="s">
        <v>1059</v>
      </c>
      <c r="G285" s="206"/>
      <c r="H285" s="209">
        <v>3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85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2:51" s="13" customFormat="1">
      <c r="B286" s="194"/>
      <c r="C286" s="195"/>
      <c r="D286" s="196" t="s">
        <v>391</v>
      </c>
      <c r="E286" s="197" t="s">
        <v>19</v>
      </c>
      <c r="F286" s="198" t="s">
        <v>2532</v>
      </c>
      <c r="G286" s="195"/>
      <c r="H286" s="197" t="s">
        <v>19</v>
      </c>
      <c r="I286" s="199"/>
      <c r="J286" s="195"/>
      <c r="K286" s="195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391</v>
      </c>
      <c r="AU286" s="204" t="s">
        <v>85</v>
      </c>
      <c r="AV286" s="13" t="s">
        <v>83</v>
      </c>
      <c r="AW286" s="13" t="s">
        <v>37</v>
      </c>
      <c r="AX286" s="13" t="s">
        <v>76</v>
      </c>
      <c r="AY286" s="204" t="s">
        <v>381</v>
      </c>
    </row>
    <row r="287" spans="2:51" s="14" customFormat="1">
      <c r="B287" s="205"/>
      <c r="C287" s="206"/>
      <c r="D287" s="196" t="s">
        <v>391</v>
      </c>
      <c r="E287" s="207" t="s">
        <v>19</v>
      </c>
      <c r="F287" s="208" t="s">
        <v>2512</v>
      </c>
      <c r="G287" s="206"/>
      <c r="H287" s="209">
        <v>4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391</v>
      </c>
      <c r="AU287" s="215" t="s">
        <v>85</v>
      </c>
      <c r="AV287" s="14" t="s">
        <v>85</v>
      </c>
      <c r="AW287" s="14" t="s">
        <v>37</v>
      </c>
      <c r="AX287" s="14" t="s">
        <v>76</v>
      </c>
      <c r="AY287" s="215" t="s">
        <v>381</v>
      </c>
    </row>
    <row r="288" spans="2:51" s="13" customFormat="1">
      <c r="B288" s="194"/>
      <c r="C288" s="195"/>
      <c r="D288" s="196" t="s">
        <v>391</v>
      </c>
      <c r="E288" s="197" t="s">
        <v>19</v>
      </c>
      <c r="F288" s="198" t="s">
        <v>2533</v>
      </c>
      <c r="G288" s="195"/>
      <c r="H288" s="197" t="s">
        <v>19</v>
      </c>
      <c r="I288" s="199"/>
      <c r="J288" s="195"/>
      <c r="K288" s="195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391</v>
      </c>
      <c r="AU288" s="204" t="s">
        <v>85</v>
      </c>
      <c r="AV288" s="13" t="s">
        <v>83</v>
      </c>
      <c r="AW288" s="13" t="s">
        <v>37</v>
      </c>
      <c r="AX288" s="13" t="s">
        <v>76</v>
      </c>
      <c r="AY288" s="204" t="s">
        <v>381</v>
      </c>
    </row>
    <row r="289" spans="1:65" s="14" customFormat="1">
      <c r="B289" s="205"/>
      <c r="C289" s="206"/>
      <c r="D289" s="196" t="s">
        <v>391</v>
      </c>
      <c r="E289" s="207" t="s">
        <v>19</v>
      </c>
      <c r="F289" s="208" t="s">
        <v>2512</v>
      </c>
      <c r="G289" s="206"/>
      <c r="H289" s="209">
        <v>4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391</v>
      </c>
      <c r="AU289" s="215" t="s">
        <v>85</v>
      </c>
      <c r="AV289" s="14" t="s">
        <v>85</v>
      </c>
      <c r="AW289" s="14" t="s">
        <v>37</v>
      </c>
      <c r="AX289" s="14" t="s">
        <v>76</v>
      </c>
      <c r="AY289" s="215" t="s">
        <v>381</v>
      </c>
    </row>
    <row r="290" spans="1:65" s="15" customFormat="1">
      <c r="B290" s="216"/>
      <c r="C290" s="217"/>
      <c r="D290" s="196" t="s">
        <v>391</v>
      </c>
      <c r="E290" s="218" t="s">
        <v>19</v>
      </c>
      <c r="F290" s="219" t="s">
        <v>394</v>
      </c>
      <c r="G290" s="217"/>
      <c r="H290" s="220">
        <v>86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391</v>
      </c>
      <c r="AU290" s="226" t="s">
        <v>85</v>
      </c>
      <c r="AV290" s="15" t="s">
        <v>389</v>
      </c>
      <c r="AW290" s="15" t="s">
        <v>37</v>
      </c>
      <c r="AX290" s="15" t="s">
        <v>83</v>
      </c>
      <c r="AY290" s="226" t="s">
        <v>381</v>
      </c>
    </row>
    <row r="291" spans="1:65" s="2" customFormat="1" ht="44.25" customHeight="1">
      <c r="A291" s="36"/>
      <c r="B291" s="37"/>
      <c r="C291" s="181" t="s">
        <v>457</v>
      </c>
      <c r="D291" s="181" t="s">
        <v>384</v>
      </c>
      <c r="E291" s="182" t="s">
        <v>2534</v>
      </c>
      <c r="F291" s="183" t="s">
        <v>2535</v>
      </c>
      <c r="G291" s="184" t="s">
        <v>422</v>
      </c>
      <c r="H291" s="185">
        <v>25</v>
      </c>
      <c r="I291" s="186"/>
      <c r="J291" s="187">
        <f>ROUND(I291*H291,2)</f>
        <v>0</v>
      </c>
      <c r="K291" s="183" t="s">
        <v>388</v>
      </c>
      <c r="L291" s="41"/>
      <c r="M291" s="188" t="s">
        <v>19</v>
      </c>
      <c r="N291" s="189" t="s">
        <v>47</v>
      </c>
      <c r="O291" s="6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389</v>
      </c>
      <c r="AT291" s="192" t="s">
        <v>384</v>
      </c>
      <c r="AU291" s="192" t="s">
        <v>85</v>
      </c>
      <c r="AY291" s="19" t="s">
        <v>381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83</v>
      </c>
      <c r="BK291" s="193">
        <f>ROUND(I291*H291,2)</f>
        <v>0</v>
      </c>
      <c r="BL291" s="19" t="s">
        <v>389</v>
      </c>
      <c r="BM291" s="192" t="s">
        <v>4193</v>
      </c>
    </row>
    <row r="292" spans="1:65" s="13" customFormat="1">
      <c r="B292" s="194"/>
      <c r="C292" s="195"/>
      <c r="D292" s="196" t="s">
        <v>391</v>
      </c>
      <c r="E292" s="197" t="s">
        <v>19</v>
      </c>
      <c r="F292" s="198" t="s">
        <v>1080</v>
      </c>
      <c r="G292" s="195"/>
      <c r="H292" s="197" t="s">
        <v>19</v>
      </c>
      <c r="I292" s="199"/>
      <c r="J292" s="195"/>
      <c r="K292" s="195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391</v>
      </c>
      <c r="AU292" s="204" t="s">
        <v>85</v>
      </c>
      <c r="AV292" s="13" t="s">
        <v>83</v>
      </c>
      <c r="AW292" s="13" t="s">
        <v>37</v>
      </c>
      <c r="AX292" s="13" t="s">
        <v>76</v>
      </c>
      <c r="AY292" s="204" t="s">
        <v>381</v>
      </c>
    </row>
    <row r="293" spans="1:65" s="13" customFormat="1">
      <c r="B293" s="194"/>
      <c r="C293" s="195"/>
      <c r="D293" s="196" t="s">
        <v>391</v>
      </c>
      <c r="E293" s="197" t="s">
        <v>19</v>
      </c>
      <c r="F293" s="198" t="s">
        <v>4177</v>
      </c>
      <c r="G293" s="195"/>
      <c r="H293" s="197" t="s">
        <v>19</v>
      </c>
      <c r="I293" s="199"/>
      <c r="J293" s="195"/>
      <c r="K293" s="195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391</v>
      </c>
      <c r="AU293" s="204" t="s">
        <v>85</v>
      </c>
      <c r="AV293" s="13" t="s">
        <v>83</v>
      </c>
      <c r="AW293" s="13" t="s">
        <v>37</v>
      </c>
      <c r="AX293" s="13" t="s">
        <v>76</v>
      </c>
      <c r="AY293" s="204" t="s">
        <v>381</v>
      </c>
    </row>
    <row r="294" spans="1:65" s="13" customFormat="1">
      <c r="B294" s="194"/>
      <c r="C294" s="195"/>
      <c r="D294" s="196" t="s">
        <v>391</v>
      </c>
      <c r="E294" s="197" t="s">
        <v>19</v>
      </c>
      <c r="F294" s="198" t="s">
        <v>2511</v>
      </c>
      <c r="G294" s="195"/>
      <c r="H294" s="197" t="s">
        <v>19</v>
      </c>
      <c r="I294" s="199"/>
      <c r="J294" s="195"/>
      <c r="K294" s="195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391</v>
      </c>
      <c r="AU294" s="204" t="s">
        <v>85</v>
      </c>
      <c r="AV294" s="13" t="s">
        <v>83</v>
      </c>
      <c r="AW294" s="13" t="s">
        <v>37</v>
      </c>
      <c r="AX294" s="13" t="s">
        <v>76</v>
      </c>
      <c r="AY294" s="204" t="s">
        <v>381</v>
      </c>
    </row>
    <row r="295" spans="1:65" s="14" customFormat="1">
      <c r="B295" s="205"/>
      <c r="C295" s="206"/>
      <c r="D295" s="196" t="s">
        <v>391</v>
      </c>
      <c r="E295" s="207" t="s">
        <v>19</v>
      </c>
      <c r="F295" s="208" t="s">
        <v>4192</v>
      </c>
      <c r="G295" s="206"/>
      <c r="H295" s="209">
        <v>6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391</v>
      </c>
      <c r="AU295" s="215" t="s">
        <v>85</v>
      </c>
      <c r="AV295" s="14" t="s">
        <v>85</v>
      </c>
      <c r="AW295" s="14" t="s">
        <v>37</v>
      </c>
      <c r="AX295" s="14" t="s">
        <v>76</v>
      </c>
      <c r="AY295" s="215" t="s">
        <v>381</v>
      </c>
    </row>
    <row r="296" spans="1:65" s="13" customFormat="1">
      <c r="B296" s="194"/>
      <c r="C296" s="195"/>
      <c r="D296" s="196" t="s">
        <v>391</v>
      </c>
      <c r="E296" s="197" t="s">
        <v>19</v>
      </c>
      <c r="F296" s="198" t="s">
        <v>2514</v>
      </c>
      <c r="G296" s="195"/>
      <c r="H296" s="197" t="s">
        <v>19</v>
      </c>
      <c r="I296" s="199"/>
      <c r="J296" s="195"/>
      <c r="K296" s="195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391</v>
      </c>
      <c r="AU296" s="204" t="s">
        <v>85</v>
      </c>
      <c r="AV296" s="13" t="s">
        <v>83</v>
      </c>
      <c r="AW296" s="13" t="s">
        <v>37</v>
      </c>
      <c r="AX296" s="13" t="s">
        <v>76</v>
      </c>
      <c r="AY296" s="204" t="s">
        <v>381</v>
      </c>
    </row>
    <row r="297" spans="1:65" s="14" customFormat="1">
      <c r="B297" s="205"/>
      <c r="C297" s="206"/>
      <c r="D297" s="196" t="s">
        <v>391</v>
      </c>
      <c r="E297" s="207" t="s">
        <v>19</v>
      </c>
      <c r="F297" s="208" t="s">
        <v>4192</v>
      </c>
      <c r="G297" s="206"/>
      <c r="H297" s="209">
        <v>6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391</v>
      </c>
      <c r="AU297" s="215" t="s">
        <v>85</v>
      </c>
      <c r="AV297" s="14" t="s">
        <v>85</v>
      </c>
      <c r="AW297" s="14" t="s">
        <v>37</v>
      </c>
      <c r="AX297" s="14" t="s">
        <v>76</v>
      </c>
      <c r="AY297" s="215" t="s">
        <v>381</v>
      </c>
    </row>
    <row r="298" spans="1:65" s="13" customFormat="1">
      <c r="B298" s="194"/>
      <c r="C298" s="195"/>
      <c r="D298" s="196" t="s">
        <v>391</v>
      </c>
      <c r="E298" s="197" t="s">
        <v>19</v>
      </c>
      <c r="F298" s="198" t="s">
        <v>4188</v>
      </c>
      <c r="G298" s="195"/>
      <c r="H298" s="197" t="s">
        <v>19</v>
      </c>
      <c r="I298" s="199"/>
      <c r="J298" s="195"/>
      <c r="K298" s="195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391</v>
      </c>
      <c r="AU298" s="204" t="s">
        <v>85</v>
      </c>
      <c r="AV298" s="13" t="s">
        <v>83</v>
      </c>
      <c r="AW298" s="13" t="s">
        <v>37</v>
      </c>
      <c r="AX298" s="13" t="s">
        <v>76</v>
      </c>
      <c r="AY298" s="204" t="s">
        <v>381</v>
      </c>
    </row>
    <row r="299" spans="1:65" s="13" customFormat="1">
      <c r="B299" s="194"/>
      <c r="C299" s="195"/>
      <c r="D299" s="196" t="s">
        <v>391</v>
      </c>
      <c r="E299" s="197" t="s">
        <v>19</v>
      </c>
      <c r="F299" s="198" t="s">
        <v>2519</v>
      </c>
      <c r="G299" s="195"/>
      <c r="H299" s="197" t="s">
        <v>19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391</v>
      </c>
      <c r="AU299" s="204" t="s">
        <v>85</v>
      </c>
      <c r="AV299" s="13" t="s">
        <v>83</v>
      </c>
      <c r="AW299" s="13" t="s">
        <v>37</v>
      </c>
      <c r="AX299" s="13" t="s">
        <v>76</v>
      </c>
      <c r="AY299" s="204" t="s">
        <v>381</v>
      </c>
    </row>
    <row r="300" spans="1:65" s="14" customFormat="1">
      <c r="B300" s="205"/>
      <c r="C300" s="206"/>
      <c r="D300" s="196" t="s">
        <v>391</v>
      </c>
      <c r="E300" s="207" t="s">
        <v>19</v>
      </c>
      <c r="F300" s="208" t="s">
        <v>2529</v>
      </c>
      <c r="G300" s="206"/>
      <c r="H300" s="209">
        <v>6.5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391</v>
      </c>
      <c r="AU300" s="215" t="s">
        <v>85</v>
      </c>
      <c r="AV300" s="14" t="s">
        <v>85</v>
      </c>
      <c r="AW300" s="14" t="s">
        <v>37</v>
      </c>
      <c r="AX300" s="14" t="s">
        <v>76</v>
      </c>
      <c r="AY300" s="215" t="s">
        <v>381</v>
      </c>
    </row>
    <row r="301" spans="1:65" s="13" customFormat="1">
      <c r="B301" s="194"/>
      <c r="C301" s="195"/>
      <c r="D301" s="196" t="s">
        <v>391</v>
      </c>
      <c r="E301" s="197" t="s">
        <v>19</v>
      </c>
      <c r="F301" s="198" t="s">
        <v>2520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391</v>
      </c>
      <c r="AU301" s="204" t="s">
        <v>85</v>
      </c>
      <c r="AV301" s="13" t="s">
        <v>83</v>
      </c>
      <c r="AW301" s="13" t="s">
        <v>37</v>
      </c>
      <c r="AX301" s="13" t="s">
        <v>76</v>
      </c>
      <c r="AY301" s="204" t="s">
        <v>381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2529</v>
      </c>
      <c r="G302" s="206"/>
      <c r="H302" s="209">
        <v>6.5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85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5" customFormat="1">
      <c r="B303" s="216"/>
      <c r="C303" s="217"/>
      <c r="D303" s="196" t="s">
        <v>391</v>
      </c>
      <c r="E303" s="218" t="s">
        <v>19</v>
      </c>
      <c r="F303" s="219" t="s">
        <v>394</v>
      </c>
      <c r="G303" s="217"/>
      <c r="H303" s="220">
        <v>25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391</v>
      </c>
      <c r="AU303" s="226" t="s">
        <v>85</v>
      </c>
      <c r="AV303" s="15" t="s">
        <v>389</v>
      </c>
      <c r="AW303" s="15" t="s">
        <v>37</v>
      </c>
      <c r="AX303" s="15" t="s">
        <v>83</v>
      </c>
      <c r="AY303" s="226" t="s">
        <v>381</v>
      </c>
    </row>
    <row r="304" spans="1:65" s="2" customFormat="1" ht="16.5" customHeight="1">
      <c r="A304" s="36"/>
      <c r="B304" s="37"/>
      <c r="C304" s="227" t="s">
        <v>464</v>
      </c>
      <c r="D304" s="227" t="s">
        <v>465</v>
      </c>
      <c r="E304" s="228" t="s">
        <v>1081</v>
      </c>
      <c r="F304" s="229" t="s">
        <v>1082</v>
      </c>
      <c r="G304" s="230" t="s">
        <v>387</v>
      </c>
      <c r="H304" s="231">
        <v>36.869999999999997</v>
      </c>
      <c r="I304" s="232"/>
      <c r="J304" s="233">
        <f>ROUND(I304*H304,2)</f>
        <v>0</v>
      </c>
      <c r="K304" s="229" t="s">
        <v>432</v>
      </c>
      <c r="L304" s="234"/>
      <c r="M304" s="235" t="s">
        <v>19</v>
      </c>
      <c r="N304" s="236" t="s">
        <v>47</v>
      </c>
      <c r="O304" s="66"/>
      <c r="P304" s="190">
        <f>O304*H304</f>
        <v>0</v>
      </c>
      <c r="Q304" s="190">
        <v>2.4289999999999998</v>
      </c>
      <c r="R304" s="190">
        <f>Q304*H304</f>
        <v>89.55722999999999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428</v>
      </c>
      <c r="AT304" s="192" t="s">
        <v>465</v>
      </c>
      <c r="AU304" s="192" t="s">
        <v>85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389</v>
      </c>
      <c r="BM304" s="192" t="s">
        <v>1083</v>
      </c>
    </row>
    <row r="305" spans="2:51" s="13" customFormat="1">
      <c r="B305" s="194"/>
      <c r="C305" s="195"/>
      <c r="D305" s="196" t="s">
        <v>391</v>
      </c>
      <c r="E305" s="197" t="s">
        <v>19</v>
      </c>
      <c r="F305" s="198" t="s">
        <v>1084</v>
      </c>
      <c r="G305" s="195"/>
      <c r="H305" s="197" t="s">
        <v>19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391</v>
      </c>
      <c r="AU305" s="204" t="s">
        <v>85</v>
      </c>
      <c r="AV305" s="13" t="s">
        <v>83</v>
      </c>
      <c r="AW305" s="13" t="s">
        <v>37</v>
      </c>
      <c r="AX305" s="13" t="s">
        <v>76</v>
      </c>
      <c r="AY305" s="204" t="s">
        <v>381</v>
      </c>
    </row>
    <row r="306" spans="2:51" s="13" customFormat="1">
      <c r="B306" s="194"/>
      <c r="C306" s="195"/>
      <c r="D306" s="196" t="s">
        <v>391</v>
      </c>
      <c r="E306" s="197" t="s">
        <v>19</v>
      </c>
      <c r="F306" s="198" t="s">
        <v>4177</v>
      </c>
      <c r="G306" s="195"/>
      <c r="H306" s="197" t="s">
        <v>19</v>
      </c>
      <c r="I306" s="199"/>
      <c r="J306" s="195"/>
      <c r="K306" s="195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391</v>
      </c>
      <c r="AU306" s="204" t="s">
        <v>85</v>
      </c>
      <c r="AV306" s="13" t="s">
        <v>83</v>
      </c>
      <c r="AW306" s="13" t="s">
        <v>37</v>
      </c>
      <c r="AX306" s="13" t="s">
        <v>76</v>
      </c>
      <c r="AY306" s="204" t="s">
        <v>381</v>
      </c>
    </row>
    <row r="307" spans="2:51" s="13" customFormat="1">
      <c r="B307" s="194"/>
      <c r="C307" s="195"/>
      <c r="D307" s="196" t="s">
        <v>391</v>
      </c>
      <c r="E307" s="197" t="s">
        <v>19</v>
      </c>
      <c r="F307" s="198" t="s">
        <v>4178</v>
      </c>
      <c r="G307" s="195"/>
      <c r="H307" s="197" t="s">
        <v>19</v>
      </c>
      <c r="I307" s="199"/>
      <c r="J307" s="195"/>
      <c r="K307" s="195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391</v>
      </c>
      <c r="AU307" s="204" t="s">
        <v>85</v>
      </c>
      <c r="AV307" s="13" t="s">
        <v>83</v>
      </c>
      <c r="AW307" s="13" t="s">
        <v>37</v>
      </c>
      <c r="AX307" s="13" t="s">
        <v>76</v>
      </c>
      <c r="AY307" s="204" t="s">
        <v>381</v>
      </c>
    </row>
    <row r="308" spans="2:51" s="14" customFormat="1">
      <c r="B308" s="205"/>
      <c r="C308" s="206"/>
      <c r="D308" s="196" t="s">
        <v>391</v>
      </c>
      <c r="E308" s="207" t="s">
        <v>19</v>
      </c>
      <c r="F308" s="208" t="s">
        <v>2537</v>
      </c>
      <c r="G308" s="206"/>
      <c r="H308" s="209">
        <v>1.208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391</v>
      </c>
      <c r="AU308" s="215" t="s">
        <v>85</v>
      </c>
      <c r="AV308" s="14" t="s">
        <v>85</v>
      </c>
      <c r="AW308" s="14" t="s">
        <v>37</v>
      </c>
      <c r="AX308" s="14" t="s">
        <v>76</v>
      </c>
      <c r="AY308" s="215" t="s">
        <v>381</v>
      </c>
    </row>
    <row r="309" spans="2:51" s="13" customFormat="1">
      <c r="B309" s="194"/>
      <c r="C309" s="195"/>
      <c r="D309" s="196" t="s">
        <v>391</v>
      </c>
      <c r="E309" s="197" t="s">
        <v>19</v>
      </c>
      <c r="F309" s="198" t="s">
        <v>4179</v>
      </c>
      <c r="G309" s="195"/>
      <c r="H309" s="197" t="s">
        <v>19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391</v>
      </c>
      <c r="AU309" s="204" t="s">
        <v>85</v>
      </c>
      <c r="AV309" s="13" t="s">
        <v>83</v>
      </c>
      <c r="AW309" s="13" t="s">
        <v>37</v>
      </c>
      <c r="AX309" s="13" t="s">
        <v>76</v>
      </c>
      <c r="AY309" s="204" t="s">
        <v>381</v>
      </c>
    </row>
    <row r="310" spans="2:51" s="14" customFormat="1">
      <c r="B310" s="205"/>
      <c r="C310" s="206"/>
      <c r="D310" s="196" t="s">
        <v>391</v>
      </c>
      <c r="E310" s="207" t="s">
        <v>19</v>
      </c>
      <c r="F310" s="208" t="s">
        <v>2537</v>
      </c>
      <c r="G310" s="206"/>
      <c r="H310" s="209">
        <v>1.208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391</v>
      </c>
      <c r="AU310" s="215" t="s">
        <v>85</v>
      </c>
      <c r="AV310" s="14" t="s">
        <v>85</v>
      </c>
      <c r="AW310" s="14" t="s">
        <v>37</v>
      </c>
      <c r="AX310" s="14" t="s">
        <v>76</v>
      </c>
      <c r="AY310" s="215" t="s">
        <v>381</v>
      </c>
    </row>
    <row r="311" spans="2:51" s="13" customFormat="1">
      <c r="B311" s="194"/>
      <c r="C311" s="195"/>
      <c r="D311" s="196" t="s">
        <v>391</v>
      </c>
      <c r="E311" s="197" t="s">
        <v>19</v>
      </c>
      <c r="F311" s="198" t="s">
        <v>4180</v>
      </c>
      <c r="G311" s="195"/>
      <c r="H311" s="197" t="s">
        <v>19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391</v>
      </c>
      <c r="AU311" s="204" t="s">
        <v>85</v>
      </c>
      <c r="AV311" s="13" t="s">
        <v>83</v>
      </c>
      <c r="AW311" s="13" t="s">
        <v>37</v>
      </c>
      <c r="AX311" s="13" t="s">
        <v>76</v>
      </c>
      <c r="AY311" s="204" t="s">
        <v>381</v>
      </c>
    </row>
    <row r="312" spans="2:51" s="14" customFormat="1">
      <c r="B312" s="205"/>
      <c r="C312" s="206"/>
      <c r="D312" s="196" t="s">
        <v>391</v>
      </c>
      <c r="E312" s="207" t="s">
        <v>19</v>
      </c>
      <c r="F312" s="208" t="s">
        <v>2537</v>
      </c>
      <c r="G312" s="206"/>
      <c r="H312" s="209">
        <v>1.208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391</v>
      </c>
      <c r="AU312" s="215" t="s">
        <v>85</v>
      </c>
      <c r="AV312" s="14" t="s">
        <v>85</v>
      </c>
      <c r="AW312" s="14" t="s">
        <v>37</v>
      </c>
      <c r="AX312" s="14" t="s">
        <v>76</v>
      </c>
      <c r="AY312" s="215" t="s">
        <v>381</v>
      </c>
    </row>
    <row r="313" spans="2:51" s="13" customFormat="1">
      <c r="B313" s="194"/>
      <c r="C313" s="195"/>
      <c r="D313" s="196" t="s">
        <v>391</v>
      </c>
      <c r="E313" s="197" t="s">
        <v>19</v>
      </c>
      <c r="F313" s="198" t="s">
        <v>4181</v>
      </c>
      <c r="G313" s="195"/>
      <c r="H313" s="197" t="s">
        <v>19</v>
      </c>
      <c r="I313" s="199"/>
      <c r="J313" s="195"/>
      <c r="K313" s="195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391</v>
      </c>
      <c r="AU313" s="204" t="s">
        <v>85</v>
      </c>
      <c r="AV313" s="13" t="s">
        <v>83</v>
      </c>
      <c r="AW313" s="13" t="s">
        <v>37</v>
      </c>
      <c r="AX313" s="13" t="s">
        <v>76</v>
      </c>
      <c r="AY313" s="204" t="s">
        <v>381</v>
      </c>
    </row>
    <row r="314" spans="2:51" s="14" customFormat="1">
      <c r="B314" s="205"/>
      <c r="C314" s="206"/>
      <c r="D314" s="196" t="s">
        <v>391</v>
      </c>
      <c r="E314" s="207" t="s">
        <v>19</v>
      </c>
      <c r="F314" s="208" t="s">
        <v>2537</v>
      </c>
      <c r="G314" s="206"/>
      <c r="H314" s="209">
        <v>1.208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391</v>
      </c>
      <c r="AU314" s="215" t="s">
        <v>85</v>
      </c>
      <c r="AV314" s="14" t="s">
        <v>85</v>
      </c>
      <c r="AW314" s="14" t="s">
        <v>37</v>
      </c>
      <c r="AX314" s="14" t="s">
        <v>76</v>
      </c>
      <c r="AY314" s="215" t="s">
        <v>381</v>
      </c>
    </row>
    <row r="315" spans="2:51" s="13" customFormat="1">
      <c r="B315" s="194"/>
      <c r="C315" s="195"/>
      <c r="D315" s="196" t="s">
        <v>391</v>
      </c>
      <c r="E315" s="197" t="s">
        <v>19</v>
      </c>
      <c r="F315" s="198" t="s">
        <v>4182</v>
      </c>
      <c r="G315" s="195"/>
      <c r="H315" s="197" t="s">
        <v>19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391</v>
      </c>
      <c r="AU315" s="204" t="s">
        <v>85</v>
      </c>
      <c r="AV315" s="13" t="s">
        <v>83</v>
      </c>
      <c r="AW315" s="13" t="s">
        <v>37</v>
      </c>
      <c r="AX315" s="13" t="s">
        <v>76</v>
      </c>
      <c r="AY315" s="204" t="s">
        <v>381</v>
      </c>
    </row>
    <row r="316" spans="2:51" s="14" customFormat="1">
      <c r="B316" s="205"/>
      <c r="C316" s="206"/>
      <c r="D316" s="196" t="s">
        <v>391</v>
      </c>
      <c r="E316" s="207" t="s">
        <v>19</v>
      </c>
      <c r="F316" s="208" t="s">
        <v>2537</v>
      </c>
      <c r="G316" s="206"/>
      <c r="H316" s="209">
        <v>1.208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391</v>
      </c>
      <c r="AU316" s="215" t="s">
        <v>85</v>
      </c>
      <c r="AV316" s="14" t="s">
        <v>85</v>
      </c>
      <c r="AW316" s="14" t="s">
        <v>37</v>
      </c>
      <c r="AX316" s="14" t="s">
        <v>76</v>
      </c>
      <c r="AY316" s="215" t="s">
        <v>381</v>
      </c>
    </row>
    <row r="317" spans="2:51" s="13" customFormat="1">
      <c r="B317" s="194"/>
      <c r="C317" s="195"/>
      <c r="D317" s="196" t="s">
        <v>391</v>
      </c>
      <c r="E317" s="197" t="s">
        <v>19</v>
      </c>
      <c r="F317" s="198" t="s">
        <v>4183</v>
      </c>
      <c r="G317" s="195"/>
      <c r="H317" s="197" t="s">
        <v>19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391</v>
      </c>
      <c r="AU317" s="204" t="s">
        <v>85</v>
      </c>
      <c r="AV317" s="13" t="s">
        <v>83</v>
      </c>
      <c r="AW317" s="13" t="s">
        <v>37</v>
      </c>
      <c r="AX317" s="13" t="s">
        <v>76</v>
      </c>
      <c r="AY317" s="204" t="s">
        <v>381</v>
      </c>
    </row>
    <row r="318" spans="2:51" s="14" customFormat="1">
      <c r="B318" s="205"/>
      <c r="C318" s="206"/>
      <c r="D318" s="196" t="s">
        <v>391</v>
      </c>
      <c r="E318" s="207" t="s">
        <v>19</v>
      </c>
      <c r="F318" s="208" t="s">
        <v>2537</v>
      </c>
      <c r="G318" s="206"/>
      <c r="H318" s="209">
        <v>1.208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391</v>
      </c>
      <c r="AU318" s="215" t="s">
        <v>85</v>
      </c>
      <c r="AV318" s="14" t="s">
        <v>85</v>
      </c>
      <c r="AW318" s="14" t="s">
        <v>37</v>
      </c>
      <c r="AX318" s="14" t="s">
        <v>76</v>
      </c>
      <c r="AY318" s="215" t="s">
        <v>381</v>
      </c>
    </row>
    <row r="319" spans="2:51" s="13" customFormat="1">
      <c r="B319" s="194"/>
      <c r="C319" s="195"/>
      <c r="D319" s="196" t="s">
        <v>391</v>
      </c>
      <c r="E319" s="197" t="s">
        <v>19</v>
      </c>
      <c r="F319" s="198" t="s">
        <v>2511</v>
      </c>
      <c r="G319" s="195"/>
      <c r="H319" s="197" t="s">
        <v>19</v>
      </c>
      <c r="I319" s="199"/>
      <c r="J319" s="195"/>
      <c r="K319" s="195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391</v>
      </c>
      <c r="AU319" s="204" t="s">
        <v>85</v>
      </c>
      <c r="AV319" s="13" t="s">
        <v>83</v>
      </c>
      <c r="AW319" s="13" t="s">
        <v>37</v>
      </c>
      <c r="AX319" s="13" t="s">
        <v>76</v>
      </c>
      <c r="AY319" s="204" t="s">
        <v>381</v>
      </c>
    </row>
    <row r="320" spans="2:51" s="14" customFormat="1">
      <c r="B320" s="205"/>
      <c r="C320" s="206"/>
      <c r="D320" s="196" t="s">
        <v>391</v>
      </c>
      <c r="E320" s="207" t="s">
        <v>19</v>
      </c>
      <c r="F320" s="208" t="s">
        <v>4194</v>
      </c>
      <c r="G320" s="206"/>
      <c r="H320" s="209">
        <v>1.8109999999999999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391</v>
      </c>
      <c r="AU320" s="215" t="s">
        <v>85</v>
      </c>
      <c r="AV320" s="14" t="s">
        <v>85</v>
      </c>
      <c r="AW320" s="14" t="s">
        <v>37</v>
      </c>
      <c r="AX320" s="14" t="s">
        <v>76</v>
      </c>
      <c r="AY320" s="215" t="s">
        <v>381</v>
      </c>
    </row>
    <row r="321" spans="2:51" s="13" customFormat="1">
      <c r="B321" s="194"/>
      <c r="C321" s="195"/>
      <c r="D321" s="196" t="s">
        <v>391</v>
      </c>
      <c r="E321" s="197" t="s">
        <v>19</v>
      </c>
      <c r="F321" s="198" t="s">
        <v>2514</v>
      </c>
      <c r="G321" s="195"/>
      <c r="H321" s="197" t="s">
        <v>19</v>
      </c>
      <c r="I321" s="199"/>
      <c r="J321" s="195"/>
      <c r="K321" s="195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391</v>
      </c>
      <c r="AU321" s="204" t="s">
        <v>85</v>
      </c>
      <c r="AV321" s="13" t="s">
        <v>83</v>
      </c>
      <c r="AW321" s="13" t="s">
        <v>37</v>
      </c>
      <c r="AX321" s="13" t="s">
        <v>76</v>
      </c>
      <c r="AY321" s="204" t="s">
        <v>381</v>
      </c>
    </row>
    <row r="322" spans="2:51" s="14" customFormat="1">
      <c r="B322" s="205"/>
      <c r="C322" s="206"/>
      <c r="D322" s="196" t="s">
        <v>391</v>
      </c>
      <c r="E322" s="207" t="s">
        <v>19</v>
      </c>
      <c r="F322" s="208" t="s">
        <v>4194</v>
      </c>
      <c r="G322" s="206"/>
      <c r="H322" s="209">
        <v>1.8109999999999999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391</v>
      </c>
      <c r="AU322" s="215" t="s">
        <v>85</v>
      </c>
      <c r="AV322" s="14" t="s">
        <v>85</v>
      </c>
      <c r="AW322" s="14" t="s">
        <v>37</v>
      </c>
      <c r="AX322" s="14" t="s">
        <v>76</v>
      </c>
      <c r="AY322" s="215" t="s">
        <v>381</v>
      </c>
    </row>
    <row r="323" spans="2:51" s="13" customFormat="1">
      <c r="B323" s="194"/>
      <c r="C323" s="195"/>
      <c r="D323" s="196" t="s">
        <v>391</v>
      </c>
      <c r="E323" s="197" t="s">
        <v>19</v>
      </c>
      <c r="F323" s="198" t="s">
        <v>4184</v>
      </c>
      <c r="G323" s="195"/>
      <c r="H323" s="197" t="s">
        <v>19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391</v>
      </c>
      <c r="AU323" s="204" t="s">
        <v>85</v>
      </c>
      <c r="AV323" s="13" t="s">
        <v>83</v>
      </c>
      <c r="AW323" s="13" t="s">
        <v>37</v>
      </c>
      <c r="AX323" s="13" t="s">
        <v>76</v>
      </c>
      <c r="AY323" s="204" t="s">
        <v>381</v>
      </c>
    </row>
    <row r="324" spans="2:51" s="14" customFormat="1">
      <c r="B324" s="205"/>
      <c r="C324" s="206"/>
      <c r="D324" s="196" t="s">
        <v>391</v>
      </c>
      <c r="E324" s="207" t="s">
        <v>19</v>
      </c>
      <c r="F324" s="208" t="s">
        <v>2537</v>
      </c>
      <c r="G324" s="206"/>
      <c r="H324" s="209">
        <v>1.208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391</v>
      </c>
      <c r="AU324" s="215" t="s">
        <v>85</v>
      </c>
      <c r="AV324" s="14" t="s">
        <v>85</v>
      </c>
      <c r="AW324" s="14" t="s">
        <v>37</v>
      </c>
      <c r="AX324" s="14" t="s">
        <v>76</v>
      </c>
      <c r="AY324" s="215" t="s">
        <v>381</v>
      </c>
    </row>
    <row r="325" spans="2:51" s="13" customFormat="1">
      <c r="B325" s="194"/>
      <c r="C325" s="195"/>
      <c r="D325" s="196" t="s">
        <v>391</v>
      </c>
      <c r="E325" s="197" t="s">
        <v>19</v>
      </c>
      <c r="F325" s="198" t="s">
        <v>4185</v>
      </c>
      <c r="G325" s="195"/>
      <c r="H325" s="197" t="s">
        <v>19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391</v>
      </c>
      <c r="AU325" s="204" t="s">
        <v>85</v>
      </c>
      <c r="AV325" s="13" t="s">
        <v>83</v>
      </c>
      <c r="AW325" s="13" t="s">
        <v>37</v>
      </c>
      <c r="AX325" s="13" t="s">
        <v>76</v>
      </c>
      <c r="AY325" s="204" t="s">
        <v>381</v>
      </c>
    </row>
    <row r="326" spans="2:51" s="14" customFormat="1">
      <c r="B326" s="205"/>
      <c r="C326" s="206"/>
      <c r="D326" s="196" t="s">
        <v>391</v>
      </c>
      <c r="E326" s="207" t="s">
        <v>19</v>
      </c>
      <c r="F326" s="208" t="s">
        <v>2537</v>
      </c>
      <c r="G326" s="206"/>
      <c r="H326" s="209">
        <v>1.208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391</v>
      </c>
      <c r="AU326" s="215" t="s">
        <v>85</v>
      </c>
      <c r="AV326" s="14" t="s">
        <v>85</v>
      </c>
      <c r="AW326" s="14" t="s">
        <v>37</v>
      </c>
      <c r="AX326" s="14" t="s">
        <v>76</v>
      </c>
      <c r="AY326" s="215" t="s">
        <v>381</v>
      </c>
    </row>
    <row r="327" spans="2:51" s="13" customFormat="1">
      <c r="B327" s="194"/>
      <c r="C327" s="195"/>
      <c r="D327" s="196" t="s">
        <v>391</v>
      </c>
      <c r="E327" s="197" t="s">
        <v>19</v>
      </c>
      <c r="F327" s="198" t="s">
        <v>4186</v>
      </c>
      <c r="G327" s="195"/>
      <c r="H327" s="197" t="s">
        <v>19</v>
      </c>
      <c r="I327" s="199"/>
      <c r="J327" s="195"/>
      <c r="K327" s="195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391</v>
      </c>
      <c r="AU327" s="204" t="s">
        <v>85</v>
      </c>
      <c r="AV327" s="13" t="s">
        <v>83</v>
      </c>
      <c r="AW327" s="13" t="s">
        <v>37</v>
      </c>
      <c r="AX327" s="13" t="s">
        <v>76</v>
      </c>
      <c r="AY327" s="204" t="s">
        <v>381</v>
      </c>
    </row>
    <row r="328" spans="2:51" s="14" customFormat="1">
      <c r="B328" s="205"/>
      <c r="C328" s="206"/>
      <c r="D328" s="196" t="s">
        <v>391</v>
      </c>
      <c r="E328" s="207" t="s">
        <v>19</v>
      </c>
      <c r="F328" s="208" t="s">
        <v>2537</v>
      </c>
      <c r="G328" s="206"/>
      <c r="H328" s="209">
        <v>1.208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391</v>
      </c>
      <c r="AU328" s="215" t="s">
        <v>85</v>
      </c>
      <c r="AV328" s="14" t="s">
        <v>85</v>
      </c>
      <c r="AW328" s="14" t="s">
        <v>37</v>
      </c>
      <c r="AX328" s="14" t="s">
        <v>76</v>
      </c>
      <c r="AY328" s="215" t="s">
        <v>381</v>
      </c>
    </row>
    <row r="329" spans="2:51" s="13" customFormat="1">
      <c r="B329" s="194"/>
      <c r="C329" s="195"/>
      <c r="D329" s="196" t="s">
        <v>391</v>
      </c>
      <c r="E329" s="197" t="s">
        <v>19</v>
      </c>
      <c r="F329" s="198" t="s">
        <v>4187</v>
      </c>
      <c r="G329" s="195"/>
      <c r="H329" s="197" t="s">
        <v>19</v>
      </c>
      <c r="I329" s="199"/>
      <c r="J329" s="195"/>
      <c r="K329" s="195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391</v>
      </c>
      <c r="AU329" s="204" t="s">
        <v>85</v>
      </c>
      <c r="AV329" s="13" t="s">
        <v>83</v>
      </c>
      <c r="AW329" s="13" t="s">
        <v>37</v>
      </c>
      <c r="AX329" s="13" t="s">
        <v>76</v>
      </c>
      <c r="AY329" s="204" t="s">
        <v>381</v>
      </c>
    </row>
    <row r="330" spans="2:51" s="14" customFormat="1">
      <c r="B330" s="205"/>
      <c r="C330" s="206"/>
      <c r="D330" s="196" t="s">
        <v>391</v>
      </c>
      <c r="E330" s="207" t="s">
        <v>19</v>
      </c>
      <c r="F330" s="208" t="s">
        <v>2537</v>
      </c>
      <c r="G330" s="206"/>
      <c r="H330" s="209">
        <v>1.208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391</v>
      </c>
      <c r="AU330" s="215" t="s">
        <v>85</v>
      </c>
      <c r="AV330" s="14" t="s">
        <v>85</v>
      </c>
      <c r="AW330" s="14" t="s">
        <v>37</v>
      </c>
      <c r="AX330" s="14" t="s">
        <v>76</v>
      </c>
      <c r="AY330" s="215" t="s">
        <v>381</v>
      </c>
    </row>
    <row r="331" spans="2:51" s="13" customFormat="1">
      <c r="B331" s="194"/>
      <c r="C331" s="195"/>
      <c r="D331" s="196" t="s">
        <v>391</v>
      </c>
      <c r="E331" s="197" t="s">
        <v>19</v>
      </c>
      <c r="F331" s="198" t="s">
        <v>4188</v>
      </c>
      <c r="G331" s="195"/>
      <c r="H331" s="197" t="s">
        <v>19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391</v>
      </c>
      <c r="AU331" s="204" t="s">
        <v>85</v>
      </c>
      <c r="AV331" s="13" t="s">
        <v>83</v>
      </c>
      <c r="AW331" s="13" t="s">
        <v>37</v>
      </c>
      <c r="AX331" s="13" t="s">
        <v>76</v>
      </c>
      <c r="AY331" s="204" t="s">
        <v>381</v>
      </c>
    </row>
    <row r="332" spans="2:51" s="13" customFormat="1">
      <c r="B332" s="194"/>
      <c r="C332" s="195"/>
      <c r="D332" s="196" t="s">
        <v>391</v>
      </c>
      <c r="E332" s="197" t="s">
        <v>19</v>
      </c>
      <c r="F332" s="198" t="s">
        <v>2516</v>
      </c>
      <c r="G332" s="195"/>
      <c r="H332" s="197" t="s">
        <v>19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391</v>
      </c>
      <c r="AU332" s="204" t="s">
        <v>85</v>
      </c>
      <c r="AV332" s="13" t="s">
        <v>83</v>
      </c>
      <c r="AW332" s="13" t="s">
        <v>37</v>
      </c>
      <c r="AX332" s="13" t="s">
        <v>76</v>
      </c>
      <c r="AY332" s="204" t="s">
        <v>381</v>
      </c>
    </row>
    <row r="333" spans="2:51" s="14" customFormat="1">
      <c r="B333" s="205"/>
      <c r="C333" s="206"/>
      <c r="D333" s="196" t="s">
        <v>391</v>
      </c>
      <c r="E333" s="207" t="s">
        <v>19</v>
      </c>
      <c r="F333" s="208" t="s">
        <v>2537</v>
      </c>
      <c r="G333" s="206"/>
      <c r="H333" s="209">
        <v>1.208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391</v>
      </c>
      <c r="AU333" s="215" t="s">
        <v>85</v>
      </c>
      <c r="AV333" s="14" t="s">
        <v>85</v>
      </c>
      <c r="AW333" s="14" t="s">
        <v>37</v>
      </c>
      <c r="AX333" s="14" t="s">
        <v>76</v>
      </c>
      <c r="AY333" s="215" t="s">
        <v>381</v>
      </c>
    </row>
    <row r="334" spans="2:51" s="13" customFormat="1">
      <c r="B334" s="194"/>
      <c r="C334" s="195"/>
      <c r="D334" s="196" t="s">
        <v>391</v>
      </c>
      <c r="E334" s="197" t="s">
        <v>19</v>
      </c>
      <c r="F334" s="198" t="s">
        <v>2518</v>
      </c>
      <c r="G334" s="195"/>
      <c r="H334" s="197" t="s">
        <v>19</v>
      </c>
      <c r="I334" s="199"/>
      <c r="J334" s="195"/>
      <c r="K334" s="195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391</v>
      </c>
      <c r="AU334" s="204" t="s">
        <v>85</v>
      </c>
      <c r="AV334" s="13" t="s">
        <v>83</v>
      </c>
      <c r="AW334" s="13" t="s">
        <v>37</v>
      </c>
      <c r="AX334" s="13" t="s">
        <v>76</v>
      </c>
      <c r="AY334" s="204" t="s">
        <v>381</v>
      </c>
    </row>
    <row r="335" spans="2:51" s="14" customFormat="1">
      <c r="B335" s="205"/>
      <c r="C335" s="206"/>
      <c r="D335" s="196" t="s">
        <v>391</v>
      </c>
      <c r="E335" s="207" t="s">
        <v>19</v>
      </c>
      <c r="F335" s="208" t="s">
        <v>2537</v>
      </c>
      <c r="G335" s="206"/>
      <c r="H335" s="209">
        <v>1.208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391</v>
      </c>
      <c r="AU335" s="215" t="s">
        <v>85</v>
      </c>
      <c r="AV335" s="14" t="s">
        <v>85</v>
      </c>
      <c r="AW335" s="14" t="s">
        <v>37</v>
      </c>
      <c r="AX335" s="14" t="s">
        <v>76</v>
      </c>
      <c r="AY335" s="215" t="s">
        <v>381</v>
      </c>
    </row>
    <row r="336" spans="2:51" s="13" customFormat="1">
      <c r="B336" s="194"/>
      <c r="C336" s="195"/>
      <c r="D336" s="196" t="s">
        <v>391</v>
      </c>
      <c r="E336" s="197" t="s">
        <v>19</v>
      </c>
      <c r="F336" s="198" t="s">
        <v>2519</v>
      </c>
      <c r="G336" s="195"/>
      <c r="H336" s="197" t="s">
        <v>19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391</v>
      </c>
      <c r="AU336" s="204" t="s">
        <v>85</v>
      </c>
      <c r="AV336" s="13" t="s">
        <v>83</v>
      </c>
      <c r="AW336" s="13" t="s">
        <v>37</v>
      </c>
      <c r="AX336" s="13" t="s">
        <v>76</v>
      </c>
      <c r="AY336" s="204" t="s">
        <v>381</v>
      </c>
    </row>
    <row r="337" spans="2:51" s="14" customFormat="1">
      <c r="B337" s="205"/>
      <c r="C337" s="206"/>
      <c r="D337" s="196" t="s">
        <v>391</v>
      </c>
      <c r="E337" s="207" t="s">
        <v>19</v>
      </c>
      <c r="F337" s="208" t="s">
        <v>4195</v>
      </c>
      <c r="G337" s="206"/>
      <c r="H337" s="209">
        <v>1.962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391</v>
      </c>
      <c r="AU337" s="215" t="s">
        <v>85</v>
      </c>
      <c r="AV337" s="14" t="s">
        <v>85</v>
      </c>
      <c r="AW337" s="14" t="s">
        <v>37</v>
      </c>
      <c r="AX337" s="14" t="s">
        <v>76</v>
      </c>
      <c r="AY337" s="215" t="s">
        <v>381</v>
      </c>
    </row>
    <row r="338" spans="2:51" s="13" customFormat="1">
      <c r="B338" s="194"/>
      <c r="C338" s="195"/>
      <c r="D338" s="196" t="s">
        <v>391</v>
      </c>
      <c r="E338" s="197" t="s">
        <v>19</v>
      </c>
      <c r="F338" s="198" t="s">
        <v>2520</v>
      </c>
      <c r="G338" s="195"/>
      <c r="H338" s="197" t="s">
        <v>19</v>
      </c>
      <c r="I338" s="199"/>
      <c r="J338" s="195"/>
      <c r="K338" s="195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391</v>
      </c>
      <c r="AU338" s="204" t="s">
        <v>85</v>
      </c>
      <c r="AV338" s="13" t="s">
        <v>83</v>
      </c>
      <c r="AW338" s="13" t="s">
        <v>37</v>
      </c>
      <c r="AX338" s="13" t="s">
        <v>76</v>
      </c>
      <c r="AY338" s="204" t="s">
        <v>381</v>
      </c>
    </row>
    <row r="339" spans="2:51" s="14" customFormat="1">
      <c r="B339" s="205"/>
      <c r="C339" s="206"/>
      <c r="D339" s="196" t="s">
        <v>391</v>
      </c>
      <c r="E339" s="207" t="s">
        <v>19</v>
      </c>
      <c r="F339" s="208" t="s">
        <v>4195</v>
      </c>
      <c r="G339" s="206"/>
      <c r="H339" s="209">
        <v>1.962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391</v>
      </c>
      <c r="AU339" s="215" t="s">
        <v>85</v>
      </c>
      <c r="AV339" s="14" t="s">
        <v>85</v>
      </c>
      <c r="AW339" s="14" t="s">
        <v>37</v>
      </c>
      <c r="AX339" s="14" t="s">
        <v>76</v>
      </c>
      <c r="AY339" s="215" t="s">
        <v>381</v>
      </c>
    </row>
    <row r="340" spans="2:51" s="13" customFormat="1">
      <c r="B340" s="194"/>
      <c r="C340" s="195"/>
      <c r="D340" s="196" t="s">
        <v>391</v>
      </c>
      <c r="E340" s="197" t="s">
        <v>19</v>
      </c>
      <c r="F340" s="198" t="s">
        <v>2513</v>
      </c>
      <c r="G340" s="195"/>
      <c r="H340" s="197" t="s">
        <v>19</v>
      </c>
      <c r="I340" s="199"/>
      <c r="J340" s="195"/>
      <c r="K340" s="195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391</v>
      </c>
      <c r="AU340" s="204" t="s">
        <v>85</v>
      </c>
      <c r="AV340" s="13" t="s">
        <v>83</v>
      </c>
      <c r="AW340" s="13" t="s">
        <v>37</v>
      </c>
      <c r="AX340" s="13" t="s">
        <v>76</v>
      </c>
      <c r="AY340" s="204" t="s">
        <v>381</v>
      </c>
    </row>
    <row r="341" spans="2:51" s="14" customFormat="1">
      <c r="B341" s="205"/>
      <c r="C341" s="206"/>
      <c r="D341" s="196" t="s">
        <v>391</v>
      </c>
      <c r="E341" s="207" t="s">
        <v>19</v>
      </c>
      <c r="F341" s="208" t="s">
        <v>2537</v>
      </c>
      <c r="G341" s="206"/>
      <c r="H341" s="209">
        <v>1.208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391</v>
      </c>
      <c r="AU341" s="215" t="s">
        <v>85</v>
      </c>
      <c r="AV341" s="14" t="s">
        <v>85</v>
      </c>
      <c r="AW341" s="14" t="s">
        <v>37</v>
      </c>
      <c r="AX341" s="14" t="s">
        <v>76</v>
      </c>
      <c r="AY341" s="215" t="s">
        <v>381</v>
      </c>
    </row>
    <row r="342" spans="2:51" s="13" customFormat="1">
      <c r="B342" s="194"/>
      <c r="C342" s="195"/>
      <c r="D342" s="196" t="s">
        <v>391</v>
      </c>
      <c r="E342" s="197" t="s">
        <v>19</v>
      </c>
      <c r="F342" s="198" t="s">
        <v>2524</v>
      </c>
      <c r="G342" s="195"/>
      <c r="H342" s="197" t="s">
        <v>19</v>
      </c>
      <c r="I342" s="199"/>
      <c r="J342" s="195"/>
      <c r="K342" s="195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391</v>
      </c>
      <c r="AU342" s="204" t="s">
        <v>85</v>
      </c>
      <c r="AV342" s="13" t="s">
        <v>83</v>
      </c>
      <c r="AW342" s="13" t="s">
        <v>37</v>
      </c>
      <c r="AX342" s="13" t="s">
        <v>76</v>
      </c>
      <c r="AY342" s="204" t="s">
        <v>381</v>
      </c>
    </row>
    <row r="343" spans="2:51" s="14" customFormat="1">
      <c r="B343" s="205"/>
      <c r="C343" s="206"/>
      <c r="D343" s="196" t="s">
        <v>391</v>
      </c>
      <c r="E343" s="207" t="s">
        <v>19</v>
      </c>
      <c r="F343" s="208" t="s">
        <v>2537</v>
      </c>
      <c r="G343" s="206"/>
      <c r="H343" s="209">
        <v>1.208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391</v>
      </c>
      <c r="AU343" s="215" t="s">
        <v>85</v>
      </c>
      <c r="AV343" s="14" t="s">
        <v>85</v>
      </c>
      <c r="AW343" s="14" t="s">
        <v>37</v>
      </c>
      <c r="AX343" s="14" t="s">
        <v>76</v>
      </c>
      <c r="AY343" s="215" t="s">
        <v>381</v>
      </c>
    </row>
    <row r="344" spans="2:51" s="13" customFormat="1">
      <c r="B344" s="194"/>
      <c r="C344" s="195"/>
      <c r="D344" s="196" t="s">
        <v>391</v>
      </c>
      <c r="E344" s="197" t="s">
        <v>19</v>
      </c>
      <c r="F344" s="198" t="s">
        <v>4189</v>
      </c>
      <c r="G344" s="195"/>
      <c r="H344" s="197" t="s">
        <v>19</v>
      </c>
      <c r="I344" s="199"/>
      <c r="J344" s="195"/>
      <c r="K344" s="195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391</v>
      </c>
      <c r="AU344" s="204" t="s">
        <v>85</v>
      </c>
      <c r="AV344" s="13" t="s">
        <v>83</v>
      </c>
      <c r="AW344" s="13" t="s">
        <v>37</v>
      </c>
      <c r="AX344" s="13" t="s">
        <v>76</v>
      </c>
      <c r="AY344" s="204" t="s">
        <v>381</v>
      </c>
    </row>
    <row r="345" spans="2:51" s="14" customFormat="1">
      <c r="B345" s="205"/>
      <c r="C345" s="206"/>
      <c r="D345" s="196" t="s">
        <v>391</v>
      </c>
      <c r="E345" s="207" t="s">
        <v>19</v>
      </c>
      <c r="F345" s="208" t="s">
        <v>2537</v>
      </c>
      <c r="G345" s="206"/>
      <c r="H345" s="209">
        <v>1.208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391</v>
      </c>
      <c r="AU345" s="215" t="s">
        <v>85</v>
      </c>
      <c r="AV345" s="14" t="s">
        <v>85</v>
      </c>
      <c r="AW345" s="14" t="s">
        <v>37</v>
      </c>
      <c r="AX345" s="14" t="s">
        <v>76</v>
      </c>
      <c r="AY345" s="215" t="s">
        <v>381</v>
      </c>
    </row>
    <row r="346" spans="2:51" s="13" customFormat="1">
      <c r="B346" s="194"/>
      <c r="C346" s="195"/>
      <c r="D346" s="196" t="s">
        <v>391</v>
      </c>
      <c r="E346" s="197" t="s">
        <v>19</v>
      </c>
      <c r="F346" s="198" t="s">
        <v>4190</v>
      </c>
      <c r="G346" s="195"/>
      <c r="H346" s="197" t="s">
        <v>19</v>
      </c>
      <c r="I346" s="199"/>
      <c r="J346" s="195"/>
      <c r="K346" s="195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391</v>
      </c>
      <c r="AU346" s="204" t="s">
        <v>85</v>
      </c>
      <c r="AV346" s="13" t="s">
        <v>83</v>
      </c>
      <c r="AW346" s="13" t="s">
        <v>37</v>
      </c>
      <c r="AX346" s="13" t="s">
        <v>76</v>
      </c>
      <c r="AY346" s="204" t="s">
        <v>381</v>
      </c>
    </row>
    <row r="347" spans="2:51" s="14" customFormat="1">
      <c r="B347" s="205"/>
      <c r="C347" s="206"/>
      <c r="D347" s="196" t="s">
        <v>391</v>
      </c>
      <c r="E347" s="207" t="s">
        <v>19</v>
      </c>
      <c r="F347" s="208" t="s">
        <v>2537</v>
      </c>
      <c r="G347" s="206"/>
      <c r="H347" s="209">
        <v>1.208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391</v>
      </c>
      <c r="AU347" s="215" t="s">
        <v>85</v>
      </c>
      <c r="AV347" s="14" t="s">
        <v>85</v>
      </c>
      <c r="AW347" s="14" t="s">
        <v>37</v>
      </c>
      <c r="AX347" s="14" t="s">
        <v>76</v>
      </c>
      <c r="AY347" s="215" t="s">
        <v>381</v>
      </c>
    </row>
    <row r="348" spans="2:51" s="13" customFormat="1">
      <c r="B348" s="194"/>
      <c r="C348" s="195"/>
      <c r="D348" s="196" t="s">
        <v>391</v>
      </c>
      <c r="E348" s="197" t="s">
        <v>19</v>
      </c>
      <c r="F348" s="198" t="s">
        <v>4191</v>
      </c>
      <c r="G348" s="195"/>
      <c r="H348" s="197" t="s">
        <v>19</v>
      </c>
      <c r="I348" s="199"/>
      <c r="J348" s="195"/>
      <c r="K348" s="195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391</v>
      </c>
      <c r="AU348" s="204" t="s">
        <v>85</v>
      </c>
      <c r="AV348" s="13" t="s">
        <v>83</v>
      </c>
      <c r="AW348" s="13" t="s">
        <v>37</v>
      </c>
      <c r="AX348" s="13" t="s">
        <v>76</v>
      </c>
      <c r="AY348" s="204" t="s">
        <v>381</v>
      </c>
    </row>
    <row r="349" spans="2:51" s="13" customFormat="1">
      <c r="B349" s="194"/>
      <c r="C349" s="195"/>
      <c r="D349" s="196" t="s">
        <v>391</v>
      </c>
      <c r="E349" s="197" t="s">
        <v>19</v>
      </c>
      <c r="F349" s="198" t="s">
        <v>2526</v>
      </c>
      <c r="G349" s="195"/>
      <c r="H349" s="197" t="s">
        <v>19</v>
      </c>
      <c r="I349" s="199"/>
      <c r="J349" s="195"/>
      <c r="K349" s="195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391</v>
      </c>
      <c r="AU349" s="204" t="s">
        <v>85</v>
      </c>
      <c r="AV349" s="13" t="s">
        <v>83</v>
      </c>
      <c r="AW349" s="13" t="s">
        <v>37</v>
      </c>
      <c r="AX349" s="13" t="s">
        <v>76</v>
      </c>
      <c r="AY349" s="204" t="s">
        <v>381</v>
      </c>
    </row>
    <row r="350" spans="2:51" s="14" customFormat="1">
      <c r="B350" s="205"/>
      <c r="C350" s="206"/>
      <c r="D350" s="196" t="s">
        <v>391</v>
      </c>
      <c r="E350" s="207" t="s">
        <v>19</v>
      </c>
      <c r="F350" s="208" t="s">
        <v>2537</v>
      </c>
      <c r="G350" s="206"/>
      <c r="H350" s="209">
        <v>1.208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391</v>
      </c>
      <c r="AU350" s="215" t="s">
        <v>85</v>
      </c>
      <c r="AV350" s="14" t="s">
        <v>85</v>
      </c>
      <c r="AW350" s="14" t="s">
        <v>37</v>
      </c>
      <c r="AX350" s="14" t="s">
        <v>76</v>
      </c>
      <c r="AY350" s="215" t="s">
        <v>381</v>
      </c>
    </row>
    <row r="351" spans="2:51" s="13" customFormat="1">
      <c r="B351" s="194"/>
      <c r="C351" s="195"/>
      <c r="D351" s="196" t="s">
        <v>391</v>
      </c>
      <c r="E351" s="197" t="s">
        <v>19</v>
      </c>
      <c r="F351" s="198" t="s">
        <v>2528</v>
      </c>
      <c r="G351" s="195"/>
      <c r="H351" s="197" t="s">
        <v>19</v>
      </c>
      <c r="I351" s="199"/>
      <c r="J351" s="195"/>
      <c r="K351" s="195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391</v>
      </c>
      <c r="AU351" s="204" t="s">
        <v>85</v>
      </c>
      <c r="AV351" s="13" t="s">
        <v>83</v>
      </c>
      <c r="AW351" s="13" t="s">
        <v>37</v>
      </c>
      <c r="AX351" s="13" t="s">
        <v>76</v>
      </c>
      <c r="AY351" s="204" t="s">
        <v>381</v>
      </c>
    </row>
    <row r="352" spans="2:51" s="14" customFormat="1">
      <c r="B352" s="205"/>
      <c r="C352" s="206"/>
      <c r="D352" s="196" t="s">
        <v>391</v>
      </c>
      <c r="E352" s="207" t="s">
        <v>19</v>
      </c>
      <c r="F352" s="208" t="s">
        <v>2537</v>
      </c>
      <c r="G352" s="206"/>
      <c r="H352" s="209">
        <v>1.208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391</v>
      </c>
      <c r="AU352" s="215" t="s">
        <v>85</v>
      </c>
      <c r="AV352" s="14" t="s">
        <v>85</v>
      </c>
      <c r="AW352" s="14" t="s">
        <v>37</v>
      </c>
      <c r="AX352" s="14" t="s">
        <v>76</v>
      </c>
      <c r="AY352" s="215" t="s">
        <v>381</v>
      </c>
    </row>
    <row r="353" spans="1:65" s="13" customFormat="1">
      <c r="B353" s="194"/>
      <c r="C353" s="195"/>
      <c r="D353" s="196" t="s">
        <v>391</v>
      </c>
      <c r="E353" s="197" t="s">
        <v>19</v>
      </c>
      <c r="F353" s="198" t="s">
        <v>2530</v>
      </c>
      <c r="G353" s="195"/>
      <c r="H353" s="197" t="s">
        <v>19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391</v>
      </c>
      <c r="AU353" s="204" t="s">
        <v>85</v>
      </c>
      <c r="AV353" s="13" t="s">
        <v>83</v>
      </c>
      <c r="AW353" s="13" t="s">
        <v>37</v>
      </c>
      <c r="AX353" s="13" t="s">
        <v>76</v>
      </c>
      <c r="AY353" s="204" t="s">
        <v>381</v>
      </c>
    </row>
    <row r="354" spans="1:65" s="14" customFormat="1">
      <c r="B354" s="205"/>
      <c r="C354" s="206"/>
      <c r="D354" s="196" t="s">
        <v>391</v>
      </c>
      <c r="E354" s="207" t="s">
        <v>19</v>
      </c>
      <c r="F354" s="208" t="s">
        <v>1087</v>
      </c>
      <c r="G354" s="206"/>
      <c r="H354" s="209">
        <v>0.90600000000000003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391</v>
      </c>
      <c r="AU354" s="215" t="s">
        <v>85</v>
      </c>
      <c r="AV354" s="14" t="s">
        <v>85</v>
      </c>
      <c r="AW354" s="14" t="s">
        <v>37</v>
      </c>
      <c r="AX354" s="14" t="s">
        <v>76</v>
      </c>
      <c r="AY354" s="215" t="s">
        <v>381</v>
      </c>
    </row>
    <row r="355" spans="1:65" s="13" customFormat="1">
      <c r="B355" s="194"/>
      <c r="C355" s="195"/>
      <c r="D355" s="196" t="s">
        <v>391</v>
      </c>
      <c r="E355" s="197" t="s">
        <v>19</v>
      </c>
      <c r="F355" s="198" t="s">
        <v>2531</v>
      </c>
      <c r="G355" s="195"/>
      <c r="H355" s="197" t="s">
        <v>19</v>
      </c>
      <c r="I355" s="199"/>
      <c r="J355" s="195"/>
      <c r="K355" s="195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391</v>
      </c>
      <c r="AU355" s="204" t="s">
        <v>85</v>
      </c>
      <c r="AV355" s="13" t="s">
        <v>83</v>
      </c>
      <c r="AW355" s="13" t="s">
        <v>37</v>
      </c>
      <c r="AX355" s="13" t="s">
        <v>76</v>
      </c>
      <c r="AY355" s="204" t="s">
        <v>381</v>
      </c>
    </row>
    <row r="356" spans="1:65" s="14" customFormat="1">
      <c r="B356" s="205"/>
      <c r="C356" s="206"/>
      <c r="D356" s="196" t="s">
        <v>391</v>
      </c>
      <c r="E356" s="207" t="s">
        <v>19</v>
      </c>
      <c r="F356" s="208" t="s">
        <v>1087</v>
      </c>
      <c r="G356" s="206"/>
      <c r="H356" s="209">
        <v>0.90600000000000003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391</v>
      </c>
      <c r="AU356" s="215" t="s">
        <v>85</v>
      </c>
      <c r="AV356" s="14" t="s">
        <v>85</v>
      </c>
      <c r="AW356" s="14" t="s">
        <v>37</v>
      </c>
      <c r="AX356" s="14" t="s">
        <v>76</v>
      </c>
      <c r="AY356" s="215" t="s">
        <v>381</v>
      </c>
    </row>
    <row r="357" spans="1:65" s="13" customFormat="1">
      <c r="B357" s="194"/>
      <c r="C357" s="195"/>
      <c r="D357" s="196" t="s">
        <v>391</v>
      </c>
      <c r="E357" s="197" t="s">
        <v>19</v>
      </c>
      <c r="F357" s="198" t="s">
        <v>2532</v>
      </c>
      <c r="G357" s="195"/>
      <c r="H357" s="197" t="s">
        <v>19</v>
      </c>
      <c r="I357" s="199"/>
      <c r="J357" s="195"/>
      <c r="K357" s="195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391</v>
      </c>
      <c r="AU357" s="204" t="s">
        <v>85</v>
      </c>
      <c r="AV357" s="13" t="s">
        <v>83</v>
      </c>
      <c r="AW357" s="13" t="s">
        <v>37</v>
      </c>
      <c r="AX357" s="13" t="s">
        <v>76</v>
      </c>
      <c r="AY357" s="204" t="s">
        <v>381</v>
      </c>
    </row>
    <row r="358" spans="1:65" s="14" customFormat="1">
      <c r="B358" s="205"/>
      <c r="C358" s="206"/>
      <c r="D358" s="196" t="s">
        <v>391</v>
      </c>
      <c r="E358" s="207" t="s">
        <v>19</v>
      </c>
      <c r="F358" s="208" t="s">
        <v>2537</v>
      </c>
      <c r="G358" s="206"/>
      <c r="H358" s="209">
        <v>1.208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391</v>
      </c>
      <c r="AU358" s="215" t="s">
        <v>85</v>
      </c>
      <c r="AV358" s="14" t="s">
        <v>85</v>
      </c>
      <c r="AW358" s="14" t="s">
        <v>37</v>
      </c>
      <c r="AX358" s="14" t="s">
        <v>76</v>
      </c>
      <c r="AY358" s="215" t="s">
        <v>381</v>
      </c>
    </row>
    <row r="359" spans="1:65" s="13" customFormat="1">
      <c r="B359" s="194"/>
      <c r="C359" s="195"/>
      <c r="D359" s="196" t="s">
        <v>391</v>
      </c>
      <c r="E359" s="197" t="s">
        <v>19</v>
      </c>
      <c r="F359" s="198" t="s">
        <v>2533</v>
      </c>
      <c r="G359" s="195"/>
      <c r="H359" s="197" t="s">
        <v>19</v>
      </c>
      <c r="I359" s="199"/>
      <c r="J359" s="195"/>
      <c r="K359" s="195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391</v>
      </c>
      <c r="AU359" s="204" t="s">
        <v>85</v>
      </c>
      <c r="AV359" s="13" t="s">
        <v>83</v>
      </c>
      <c r="AW359" s="13" t="s">
        <v>37</v>
      </c>
      <c r="AX359" s="13" t="s">
        <v>76</v>
      </c>
      <c r="AY359" s="204" t="s">
        <v>381</v>
      </c>
    </row>
    <row r="360" spans="1:65" s="14" customFormat="1">
      <c r="B360" s="205"/>
      <c r="C360" s="206"/>
      <c r="D360" s="196" t="s">
        <v>391</v>
      </c>
      <c r="E360" s="207" t="s">
        <v>19</v>
      </c>
      <c r="F360" s="208" t="s">
        <v>2537</v>
      </c>
      <c r="G360" s="206"/>
      <c r="H360" s="209">
        <v>1.208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391</v>
      </c>
      <c r="AU360" s="215" t="s">
        <v>85</v>
      </c>
      <c r="AV360" s="14" t="s">
        <v>85</v>
      </c>
      <c r="AW360" s="14" t="s">
        <v>37</v>
      </c>
      <c r="AX360" s="14" t="s">
        <v>76</v>
      </c>
      <c r="AY360" s="215" t="s">
        <v>381</v>
      </c>
    </row>
    <row r="361" spans="1:65" s="15" customFormat="1">
      <c r="B361" s="216"/>
      <c r="C361" s="217"/>
      <c r="D361" s="196" t="s">
        <v>391</v>
      </c>
      <c r="E361" s="218" t="s">
        <v>983</v>
      </c>
      <c r="F361" s="219" t="s">
        <v>394</v>
      </c>
      <c r="G361" s="217"/>
      <c r="H361" s="220">
        <v>33.518000000000001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391</v>
      </c>
      <c r="AU361" s="226" t="s">
        <v>85</v>
      </c>
      <c r="AV361" s="15" t="s">
        <v>389</v>
      </c>
      <c r="AW361" s="15" t="s">
        <v>37</v>
      </c>
      <c r="AX361" s="15" t="s">
        <v>83</v>
      </c>
      <c r="AY361" s="226" t="s">
        <v>381</v>
      </c>
    </row>
    <row r="362" spans="1:65" s="14" customFormat="1">
      <c r="B362" s="205"/>
      <c r="C362" s="206"/>
      <c r="D362" s="196" t="s">
        <v>391</v>
      </c>
      <c r="E362" s="206"/>
      <c r="F362" s="208" t="s">
        <v>4196</v>
      </c>
      <c r="G362" s="206"/>
      <c r="H362" s="209">
        <v>36.869999999999997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391</v>
      </c>
      <c r="AU362" s="215" t="s">
        <v>85</v>
      </c>
      <c r="AV362" s="14" t="s">
        <v>85</v>
      </c>
      <c r="AW362" s="14" t="s">
        <v>4</v>
      </c>
      <c r="AX362" s="14" t="s">
        <v>83</v>
      </c>
      <c r="AY362" s="215" t="s">
        <v>381</v>
      </c>
    </row>
    <row r="363" spans="1:65" s="2" customFormat="1" ht="21.75" customHeight="1">
      <c r="A363" s="36"/>
      <c r="B363" s="37"/>
      <c r="C363" s="181" t="s">
        <v>8</v>
      </c>
      <c r="D363" s="181" t="s">
        <v>384</v>
      </c>
      <c r="E363" s="182" t="s">
        <v>1089</v>
      </c>
      <c r="F363" s="183" t="s">
        <v>1090</v>
      </c>
      <c r="G363" s="184" t="s">
        <v>404</v>
      </c>
      <c r="H363" s="185">
        <v>2.673</v>
      </c>
      <c r="I363" s="186"/>
      <c r="J363" s="187">
        <f>ROUND(I363*H363,2)</f>
        <v>0</v>
      </c>
      <c r="K363" s="183" t="s">
        <v>388</v>
      </c>
      <c r="L363" s="41"/>
      <c r="M363" s="188" t="s">
        <v>19</v>
      </c>
      <c r="N363" s="189" t="s">
        <v>47</v>
      </c>
      <c r="O363" s="66"/>
      <c r="P363" s="190">
        <f>O363*H363</f>
        <v>0</v>
      </c>
      <c r="Q363" s="190">
        <v>1.11381</v>
      </c>
      <c r="R363" s="190">
        <f>Q363*H363</f>
        <v>2.9772141300000001</v>
      </c>
      <c r="S363" s="190">
        <v>0</v>
      </c>
      <c r="T363" s="191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2" t="s">
        <v>389</v>
      </c>
      <c r="AT363" s="192" t="s">
        <v>384</v>
      </c>
      <c r="AU363" s="192" t="s">
        <v>85</v>
      </c>
      <c r="AY363" s="19" t="s">
        <v>381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9" t="s">
        <v>83</v>
      </c>
      <c r="BK363" s="193">
        <f>ROUND(I363*H363,2)</f>
        <v>0</v>
      </c>
      <c r="BL363" s="19" t="s">
        <v>389</v>
      </c>
      <c r="BM363" s="192" t="s">
        <v>1091</v>
      </c>
    </row>
    <row r="364" spans="1:65" s="13" customFormat="1">
      <c r="B364" s="194"/>
      <c r="C364" s="195"/>
      <c r="D364" s="196" t="s">
        <v>391</v>
      </c>
      <c r="E364" s="197" t="s">
        <v>19</v>
      </c>
      <c r="F364" s="198" t="s">
        <v>1092</v>
      </c>
      <c r="G364" s="195"/>
      <c r="H364" s="197" t="s">
        <v>19</v>
      </c>
      <c r="I364" s="199"/>
      <c r="J364" s="195"/>
      <c r="K364" s="195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391</v>
      </c>
      <c r="AU364" s="204" t="s">
        <v>85</v>
      </c>
      <c r="AV364" s="13" t="s">
        <v>83</v>
      </c>
      <c r="AW364" s="13" t="s">
        <v>37</v>
      </c>
      <c r="AX364" s="13" t="s">
        <v>76</v>
      </c>
      <c r="AY364" s="204" t="s">
        <v>381</v>
      </c>
    </row>
    <row r="365" spans="1:65" s="13" customFormat="1">
      <c r="B365" s="194"/>
      <c r="C365" s="195"/>
      <c r="D365" s="196" t="s">
        <v>391</v>
      </c>
      <c r="E365" s="197" t="s">
        <v>19</v>
      </c>
      <c r="F365" s="198" t="s">
        <v>4177</v>
      </c>
      <c r="G365" s="195"/>
      <c r="H365" s="197" t="s">
        <v>19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391</v>
      </c>
      <c r="AU365" s="204" t="s">
        <v>85</v>
      </c>
      <c r="AV365" s="13" t="s">
        <v>83</v>
      </c>
      <c r="AW365" s="13" t="s">
        <v>37</v>
      </c>
      <c r="AX365" s="13" t="s">
        <v>76</v>
      </c>
      <c r="AY365" s="204" t="s">
        <v>381</v>
      </c>
    </row>
    <row r="366" spans="1:65" s="14" customFormat="1">
      <c r="B366" s="205"/>
      <c r="C366" s="206"/>
      <c r="D366" s="196" t="s">
        <v>391</v>
      </c>
      <c r="E366" s="207" t="s">
        <v>19</v>
      </c>
      <c r="F366" s="208" t="s">
        <v>4197</v>
      </c>
      <c r="G366" s="206"/>
      <c r="H366" s="209">
        <v>1.2569999999999999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391</v>
      </c>
      <c r="AU366" s="215" t="s">
        <v>85</v>
      </c>
      <c r="AV366" s="14" t="s">
        <v>85</v>
      </c>
      <c r="AW366" s="14" t="s">
        <v>37</v>
      </c>
      <c r="AX366" s="14" t="s">
        <v>76</v>
      </c>
      <c r="AY366" s="215" t="s">
        <v>381</v>
      </c>
    </row>
    <row r="367" spans="1:65" s="13" customFormat="1">
      <c r="B367" s="194"/>
      <c r="C367" s="195"/>
      <c r="D367" s="196" t="s">
        <v>391</v>
      </c>
      <c r="E367" s="197" t="s">
        <v>19</v>
      </c>
      <c r="F367" s="198" t="s">
        <v>4188</v>
      </c>
      <c r="G367" s="195"/>
      <c r="H367" s="197" t="s">
        <v>19</v>
      </c>
      <c r="I367" s="199"/>
      <c r="J367" s="195"/>
      <c r="K367" s="195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391</v>
      </c>
      <c r="AU367" s="204" t="s">
        <v>85</v>
      </c>
      <c r="AV367" s="13" t="s">
        <v>83</v>
      </c>
      <c r="AW367" s="13" t="s">
        <v>37</v>
      </c>
      <c r="AX367" s="13" t="s">
        <v>76</v>
      </c>
      <c r="AY367" s="204" t="s">
        <v>381</v>
      </c>
    </row>
    <row r="368" spans="1:65" s="14" customFormat="1">
      <c r="B368" s="205"/>
      <c r="C368" s="206"/>
      <c r="D368" s="196" t="s">
        <v>391</v>
      </c>
      <c r="E368" s="207" t="s">
        <v>19</v>
      </c>
      <c r="F368" s="208" t="s">
        <v>4198</v>
      </c>
      <c r="G368" s="206"/>
      <c r="H368" s="209">
        <v>0.96299999999999997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391</v>
      </c>
      <c r="AU368" s="215" t="s">
        <v>85</v>
      </c>
      <c r="AV368" s="14" t="s">
        <v>85</v>
      </c>
      <c r="AW368" s="14" t="s">
        <v>37</v>
      </c>
      <c r="AX368" s="14" t="s">
        <v>76</v>
      </c>
      <c r="AY368" s="215" t="s">
        <v>381</v>
      </c>
    </row>
    <row r="369" spans="1:65" s="13" customFormat="1">
      <c r="B369" s="194"/>
      <c r="C369" s="195"/>
      <c r="D369" s="196" t="s">
        <v>391</v>
      </c>
      <c r="E369" s="197" t="s">
        <v>19</v>
      </c>
      <c r="F369" s="198" t="s">
        <v>4191</v>
      </c>
      <c r="G369" s="195"/>
      <c r="H369" s="197" t="s">
        <v>19</v>
      </c>
      <c r="I369" s="199"/>
      <c r="J369" s="195"/>
      <c r="K369" s="195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391</v>
      </c>
      <c r="AU369" s="204" t="s">
        <v>85</v>
      </c>
      <c r="AV369" s="13" t="s">
        <v>83</v>
      </c>
      <c r="AW369" s="13" t="s">
        <v>37</v>
      </c>
      <c r="AX369" s="13" t="s">
        <v>76</v>
      </c>
      <c r="AY369" s="204" t="s">
        <v>381</v>
      </c>
    </row>
    <row r="370" spans="1:65" s="14" customFormat="1">
      <c r="B370" s="205"/>
      <c r="C370" s="206"/>
      <c r="D370" s="196" t="s">
        <v>391</v>
      </c>
      <c r="E370" s="207" t="s">
        <v>19</v>
      </c>
      <c r="F370" s="208" t="s">
        <v>4199</v>
      </c>
      <c r="G370" s="206"/>
      <c r="H370" s="209">
        <v>0.45300000000000001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391</v>
      </c>
      <c r="AU370" s="215" t="s">
        <v>85</v>
      </c>
      <c r="AV370" s="14" t="s">
        <v>85</v>
      </c>
      <c r="AW370" s="14" t="s">
        <v>37</v>
      </c>
      <c r="AX370" s="14" t="s">
        <v>76</v>
      </c>
      <c r="AY370" s="215" t="s">
        <v>381</v>
      </c>
    </row>
    <row r="371" spans="1:65" s="15" customFormat="1">
      <c r="B371" s="216"/>
      <c r="C371" s="217"/>
      <c r="D371" s="196" t="s">
        <v>391</v>
      </c>
      <c r="E371" s="218" t="s">
        <v>19</v>
      </c>
      <c r="F371" s="219" t="s">
        <v>394</v>
      </c>
      <c r="G371" s="217"/>
      <c r="H371" s="220">
        <v>2.673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391</v>
      </c>
      <c r="AU371" s="226" t="s">
        <v>85</v>
      </c>
      <c r="AV371" s="15" t="s">
        <v>389</v>
      </c>
      <c r="AW371" s="15" t="s">
        <v>37</v>
      </c>
      <c r="AX371" s="15" t="s">
        <v>83</v>
      </c>
      <c r="AY371" s="226" t="s">
        <v>381</v>
      </c>
    </row>
    <row r="372" spans="1:65" s="2" customFormat="1" ht="37.9" customHeight="1">
      <c r="A372" s="36"/>
      <c r="B372" s="37"/>
      <c r="C372" s="181" t="s">
        <v>454</v>
      </c>
      <c r="D372" s="181" t="s">
        <v>384</v>
      </c>
      <c r="E372" s="182" t="s">
        <v>1094</v>
      </c>
      <c r="F372" s="183" t="s">
        <v>1095</v>
      </c>
      <c r="G372" s="184" t="s">
        <v>422</v>
      </c>
      <c r="H372" s="185">
        <v>24</v>
      </c>
      <c r="I372" s="186"/>
      <c r="J372" s="187">
        <f>ROUND(I372*H372,2)</f>
        <v>0</v>
      </c>
      <c r="K372" s="183" t="s">
        <v>388</v>
      </c>
      <c r="L372" s="41"/>
      <c r="M372" s="188" t="s">
        <v>19</v>
      </c>
      <c r="N372" s="189" t="s">
        <v>47</v>
      </c>
      <c r="O372" s="66"/>
      <c r="P372" s="190">
        <f>O372*H372</f>
        <v>0</v>
      </c>
      <c r="Q372" s="190">
        <v>0</v>
      </c>
      <c r="R372" s="190">
        <f>Q372*H372</f>
        <v>0</v>
      </c>
      <c r="S372" s="190">
        <v>0.56899999999999995</v>
      </c>
      <c r="T372" s="191">
        <f>S372*H372</f>
        <v>13.655999999999999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2" t="s">
        <v>389</v>
      </c>
      <c r="AT372" s="192" t="s">
        <v>384</v>
      </c>
      <c r="AU372" s="192" t="s">
        <v>85</v>
      </c>
      <c r="AY372" s="19" t="s">
        <v>381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9" t="s">
        <v>83</v>
      </c>
      <c r="BK372" s="193">
        <f>ROUND(I372*H372,2)</f>
        <v>0</v>
      </c>
      <c r="BL372" s="19" t="s">
        <v>389</v>
      </c>
      <c r="BM372" s="192" t="s">
        <v>1096</v>
      </c>
    </row>
    <row r="373" spans="1:65" s="13" customFormat="1">
      <c r="B373" s="194"/>
      <c r="C373" s="195"/>
      <c r="D373" s="196" t="s">
        <v>391</v>
      </c>
      <c r="E373" s="197" t="s">
        <v>19</v>
      </c>
      <c r="F373" s="198" t="s">
        <v>1097</v>
      </c>
      <c r="G373" s="195"/>
      <c r="H373" s="197" t="s">
        <v>19</v>
      </c>
      <c r="I373" s="199"/>
      <c r="J373" s="195"/>
      <c r="K373" s="195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391</v>
      </c>
      <c r="AU373" s="204" t="s">
        <v>85</v>
      </c>
      <c r="AV373" s="13" t="s">
        <v>83</v>
      </c>
      <c r="AW373" s="13" t="s">
        <v>37</v>
      </c>
      <c r="AX373" s="13" t="s">
        <v>76</v>
      </c>
      <c r="AY373" s="204" t="s">
        <v>381</v>
      </c>
    </row>
    <row r="374" spans="1:65" s="13" customFormat="1">
      <c r="B374" s="194"/>
      <c r="C374" s="195"/>
      <c r="D374" s="196" t="s">
        <v>391</v>
      </c>
      <c r="E374" s="197" t="s">
        <v>19</v>
      </c>
      <c r="F374" s="198" t="s">
        <v>4138</v>
      </c>
      <c r="G374" s="195"/>
      <c r="H374" s="197" t="s">
        <v>19</v>
      </c>
      <c r="I374" s="199"/>
      <c r="J374" s="195"/>
      <c r="K374" s="195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391</v>
      </c>
      <c r="AU374" s="204" t="s">
        <v>85</v>
      </c>
      <c r="AV374" s="13" t="s">
        <v>83</v>
      </c>
      <c r="AW374" s="13" t="s">
        <v>37</v>
      </c>
      <c r="AX374" s="13" t="s">
        <v>76</v>
      </c>
      <c r="AY374" s="204" t="s">
        <v>381</v>
      </c>
    </row>
    <row r="375" spans="1:65" s="14" customFormat="1">
      <c r="B375" s="205"/>
      <c r="C375" s="206"/>
      <c r="D375" s="196" t="s">
        <v>391</v>
      </c>
      <c r="E375" s="207" t="s">
        <v>19</v>
      </c>
      <c r="F375" s="208" t="s">
        <v>4200</v>
      </c>
      <c r="G375" s="206"/>
      <c r="H375" s="209">
        <v>14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391</v>
      </c>
      <c r="AU375" s="215" t="s">
        <v>85</v>
      </c>
      <c r="AV375" s="14" t="s">
        <v>85</v>
      </c>
      <c r="AW375" s="14" t="s">
        <v>37</v>
      </c>
      <c r="AX375" s="14" t="s">
        <v>76</v>
      </c>
      <c r="AY375" s="215" t="s">
        <v>381</v>
      </c>
    </row>
    <row r="376" spans="1:65" s="13" customFormat="1">
      <c r="B376" s="194"/>
      <c r="C376" s="195"/>
      <c r="D376" s="196" t="s">
        <v>391</v>
      </c>
      <c r="E376" s="197" t="s">
        <v>19</v>
      </c>
      <c r="F376" s="198" t="s">
        <v>4147</v>
      </c>
      <c r="G376" s="195"/>
      <c r="H376" s="197" t="s">
        <v>19</v>
      </c>
      <c r="I376" s="199"/>
      <c r="J376" s="195"/>
      <c r="K376" s="195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391</v>
      </c>
      <c r="AU376" s="204" t="s">
        <v>85</v>
      </c>
      <c r="AV376" s="13" t="s">
        <v>83</v>
      </c>
      <c r="AW376" s="13" t="s">
        <v>37</v>
      </c>
      <c r="AX376" s="13" t="s">
        <v>76</v>
      </c>
      <c r="AY376" s="204" t="s">
        <v>381</v>
      </c>
    </row>
    <row r="377" spans="1:65" s="14" customFormat="1">
      <c r="B377" s="205"/>
      <c r="C377" s="206"/>
      <c r="D377" s="196" t="s">
        <v>391</v>
      </c>
      <c r="E377" s="207" t="s">
        <v>19</v>
      </c>
      <c r="F377" s="208" t="s">
        <v>4201</v>
      </c>
      <c r="G377" s="206"/>
      <c r="H377" s="209">
        <v>6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391</v>
      </c>
      <c r="AU377" s="215" t="s">
        <v>85</v>
      </c>
      <c r="AV377" s="14" t="s">
        <v>85</v>
      </c>
      <c r="AW377" s="14" t="s">
        <v>37</v>
      </c>
      <c r="AX377" s="14" t="s">
        <v>76</v>
      </c>
      <c r="AY377" s="215" t="s">
        <v>381</v>
      </c>
    </row>
    <row r="378" spans="1:65" s="13" customFormat="1">
      <c r="B378" s="194"/>
      <c r="C378" s="195"/>
      <c r="D378" s="196" t="s">
        <v>391</v>
      </c>
      <c r="E378" s="197" t="s">
        <v>19</v>
      </c>
      <c r="F378" s="198" t="s">
        <v>4158</v>
      </c>
      <c r="G378" s="195"/>
      <c r="H378" s="197" t="s">
        <v>19</v>
      </c>
      <c r="I378" s="199"/>
      <c r="J378" s="195"/>
      <c r="K378" s="195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391</v>
      </c>
      <c r="AU378" s="204" t="s">
        <v>85</v>
      </c>
      <c r="AV378" s="13" t="s">
        <v>83</v>
      </c>
      <c r="AW378" s="13" t="s">
        <v>37</v>
      </c>
      <c r="AX378" s="13" t="s">
        <v>76</v>
      </c>
      <c r="AY378" s="204" t="s">
        <v>381</v>
      </c>
    </row>
    <row r="379" spans="1:65" s="14" customFormat="1">
      <c r="B379" s="205"/>
      <c r="C379" s="206"/>
      <c r="D379" s="196" t="s">
        <v>391</v>
      </c>
      <c r="E379" s="207" t="s">
        <v>19</v>
      </c>
      <c r="F379" s="208" t="s">
        <v>4202</v>
      </c>
      <c r="G379" s="206"/>
      <c r="H379" s="209">
        <v>4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391</v>
      </c>
      <c r="AU379" s="215" t="s">
        <v>85</v>
      </c>
      <c r="AV379" s="14" t="s">
        <v>85</v>
      </c>
      <c r="AW379" s="14" t="s">
        <v>37</v>
      </c>
      <c r="AX379" s="14" t="s">
        <v>76</v>
      </c>
      <c r="AY379" s="215" t="s">
        <v>381</v>
      </c>
    </row>
    <row r="380" spans="1:65" s="15" customFormat="1">
      <c r="B380" s="216"/>
      <c r="C380" s="217"/>
      <c r="D380" s="196" t="s">
        <v>391</v>
      </c>
      <c r="E380" s="218" t="s">
        <v>19</v>
      </c>
      <c r="F380" s="219" t="s">
        <v>394</v>
      </c>
      <c r="G380" s="217"/>
      <c r="H380" s="220">
        <v>24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391</v>
      </c>
      <c r="AU380" s="226" t="s">
        <v>85</v>
      </c>
      <c r="AV380" s="15" t="s">
        <v>389</v>
      </c>
      <c r="AW380" s="15" t="s">
        <v>37</v>
      </c>
      <c r="AX380" s="15" t="s">
        <v>83</v>
      </c>
      <c r="AY380" s="226" t="s">
        <v>381</v>
      </c>
    </row>
    <row r="381" spans="1:65" s="2" customFormat="1" ht="37.9" customHeight="1">
      <c r="A381" s="36"/>
      <c r="B381" s="37"/>
      <c r="C381" s="181" t="s">
        <v>481</v>
      </c>
      <c r="D381" s="181" t="s">
        <v>384</v>
      </c>
      <c r="E381" s="182" t="s">
        <v>3596</v>
      </c>
      <c r="F381" s="183" t="s">
        <v>3597</v>
      </c>
      <c r="G381" s="184" t="s">
        <v>387</v>
      </c>
      <c r="H381" s="185">
        <v>32.942</v>
      </c>
      <c r="I381" s="186"/>
      <c r="J381" s="187">
        <f>ROUND(I381*H381,2)</f>
        <v>0</v>
      </c>
      <c r="K381" s="183" t="s">
        <v>388</v>
      </c>
      <c r="L381" s="41"/>
      <c r="M381" s="188" t="s">
        <v>19</v>
      </c>
      <c r="N381" s="189" t="s">
        <v>47</v>
      </c>
      <c r="O381" s="66"/>
      <c r="P381" s="190">
        <f>O381*H381</f>
        <v>0</v>
      </c>
      <c r="Q381" s="190">
        <v>1.98</v>
      </c>
      <c r="R381" s="190">
        <f>Q381*H381</f>
        <v>65.225160000000002</v>
      </c>
      <c r="S381" s="190">
        <v>0</v>
      </c>
      <c r="T381" s="191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2" t="s">
        <v>389</v>
      </c>
      <c r="AT381" s="192" t="s">
        <v>384</v>
      </c>
      <c r="AU381" s="192" t="s">
        <v>85</v>
      </c>
      <c r="AY381" s="19" t="s">
        <v>381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19" t="s">
        <v>83</v>
      </c>
      <c r="BK381" s="193">
        <f>ROUND(I381*H381,2)</f>
        <v>0</v>
      </c>
      <c r="BL381" s="19" t="s">
        <v>389</v>
      </c>
      <c r="BM381" s="192" t="s">
        <v>3193</v>
      </c>
    </row>
    <row r="382" spans="1:65" s="13" customFormat="1">
      <c r="B382" s="194"/>
      <c r="C382" s="195"/>
      <c r="D382" s="196" t="s">
        <v>391</v>
      </c>
      <c r="E382" s="197" t="s">
        <v>19</v>
      </c>
      <c r="F382" s="198" t="s">
        <v>1028</v>
      </c>
      <c r="G382" s="195"/>
      <c r="H382" s="197" t="s">
        <v>19</v>
      </c>
      <c r="I382" s="199"/>
      <c r="J382" s="195"/>
      <c r="K382" s="195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391</v>
      </c>
      <c r="AU382" s="204" t="s">
        <v>85</v>
      </c>
      <c r="AV382" s="13" t="s">
        <v>83</v>
      </c>
      <c r="AW382" s="13" t="s">
        <v>37</v>
      </c>
      <c r="AX382" s="13" t="s">
        <v>76</v>
      </c>
      <c r="AY382" s="204" t="s">
        <v>381</v>
      </c>
    </row>
    <row r="383" spans="1:65" s="13" customFormat="1">
      <c r="B383" s="194"/>
      <c r="C383" s="195"/>
      <c r="D383" s="196" t="s">
        <v>391</v>
      </c>
      <c r="E383" s="197" t="s">
        <v>19</v>
      </c>
      <c r="F383" s="198" t="s">
        <v>4166</v>
      </c>
      <c r="G383" s="195"/>
      <c r="H383" s="197" t="s">
        <v>19</v>
      </c>
      <c r="I383" s="199"/>
      <c r="J383" s="195"/>
      <c r="K383" s="195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391</v>
      </c>
      <c r="AU383" s="204" t="s">
        <v>85</v>
      </c>
      <c r="AV383" s="13" t="s">
        <v>83</v>
      </c>
      <c r="AW383" s="13" t="s">
        <v>37</v>
      </c>
      <c r="AX383" s="13" t="s">
        <v>76</v>
      </c>
      <c r="AY383" s="204" t="s">
        <v>381</v>
      </c>
    </row>
    <row r="384" spans="1:65" s="14" customFormat="1">
      <c r="B384" s="205"/>
      <c r="C384" s="206"/>
      <c r="D384" s="196" t="s">
        <v>391</v>
      </c>
      <c r="E384" s="207" t="s">
        <v>19</v>
      </c>
      <c r="F384" s="208" t="s">
        <v>4203</v>
      </c>
      <c r="G384" s="206"/>
      <c r="H384" s="209">
        <v>23.591000000000001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391</v>
      </c>
      <c r="AU384" s="215" t="s">
        <v>85</v>
      </c>
      <c r="AV384" s="14" t="s">
        <v>85</v>
      </c>
      <c r="AW384" s="14" t="s">
        <v>37</v>
      </c>
      <c r="AX384" s="14" t="s">
        <v>76</v>
      </c>
      <c r="AY384" s="215" t="s">
        <v>381</v>
      </c>
    </row>
    <row r="385" spans="1:65" s="13" customFormat="1">
      <c r="B385" s="194"/>
      <c r="C385" s="195"/>
      <c r="D385" s="196" t="s">
        <v>391</v>
      </c>
      <c r="E385" s="197" t="s">
        <v>19</v>
      </c>
      <c r="F385" s="198" t="s">
        <v>4147</v>
      </c>
      <c r="G385" s="195"/>
      <c r="H385" s="197" t="s">
        <v>19</v>
      </c>
      <c r="I385" s="199"/>
      <c r="J385" s="195"/>
      <c r="K385" s="195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391</v>
      </c>
      <c r="AU385" s="204" t="s">
        <v>85</v>
      </c>
      <c r="AV385" s="13" t="s">
        <v>83</v>
      </c>
      <c r="AW385" s="13" t="s">
        <v>37</v>
      </c>
      <c r="AX385" s="13" t="s">
        <v>76</v>
      </c>
      <c r="AY385" s="204" t="s">
        <v>381</v>
      </c>
    </row>
    <row r="386" spans="1:65" s="14" customFormat="1">
      <c r="B386" s="205"/>
      <c r="C386" s="206"/>
      <c r="D386" s="196" t="s">
        <v>391</v>
      </c>
      <c r="E386" s="207" t="s">
        <v>19</v>
      </c>
      <c r="F386" s="208" t="s">
        <v>4204</v>
      </c>
      <c r="G386" s="206"/>
      <c r="H386" s="209">
        <v>6.2309999999999999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391</v>
      </c>
      <c r="AU386" s="215" t="s">
        <v>85</v>
      </c>
      <c r="AV386" s="14" t="s">
        <v>85</v>
      </c>
      <c r="AW386" s="14" t="s">
        <v>37</v>
      </c>
      <c r="AX386" s="14" t="s">
        <v>76</v>
      </c>
      <c r="AY386" s="215" t="s">
        <v>381</v>
      </c>
    </row>
    <row r="387" spans="1:65" s="13" customFormat="1">
      <c r="B387" s="194"/>
      <c r="C387" s="195"/>
      <c r="D387" s="196" t="s">
        <v>391</v>
      </c>
      <c r="E387" s="197" t="s">
        <v>19</v>
      </c>
      <c r="F387" s="198" t="s">
        <v>4169</v>
      </c>
      <c r="G387" s="195"/>
      <c r="H387" s="197" t="s">
        <v>19</v>
      </c>
      <c r="I387" s="199"/>
      <c r="J387" s="195"/>
      <c r="K387" s="195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391</v>
      </c>
      <c r="AU387" s="204" t="s">
        <v>85</v>
      </c>
      <c r="AV387" s="13" t="s">
        <v>83</v>
      </c>
      <c r="AW387" s="13" t="s">
        <v>37</v>
      </c>
      <c r="AX387" s="13" t="s">
        <v>76</v>
      </c>
      <c r="AY387" s="204" t="s">
        <v>381</v>
      </c>
    </row>
    <row r="388" spans="1:65" s="14" customFormat="1">
      <c r="B388" s="205"/>
      <c r="C388" s="206"/>
      <c r="D388" s="196" t="s">
        <v>391</v>
      </c>
      <c r="E388" s="207" t="s">
        <v>19</v>
      </c>
      <c r="F388" s="208" t="s">
        <v>4205</v>
      </c>
      <c r="G388" s="206"/>
      <c r="H388" s="209">
        <v>3.12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391</v>
      </c>
      <c r="AU388" s="215" t="s">
        <v>85</v>
      </c>
      <c r="AV388" s="14" t="s">
        <v>85</v>
      </c>
      <c r="AW388" s="14" t="s">
        <v>37</v>
      </c>
      <c r="AX388" s="14" t="s">
        <v>76</v>
      </c>
      <c r="AY388" s="215" t="s">
        <v>381</v>
      </c>
    </row>
    <row r="389" spans="1:65" s="15" customFormat="1">
      <c r="B389" s="216"/>
      <c r="C389" s="217"/>
      <c r="D389" s="196" t="s">
        <v>391</v>
      </c>
      <c r="E389" s="218" t="s">
        <v>19</v>
      </c>
      <c r="F389" s="219" t="s">
        <v>394</v>
      </c>
      <c r="G389" s="217"/>
      <c r="H389" s="220">
        <v>32.942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391</v>
      </c>
      <c r="AU389" s="226" t="s">
        <v>85</v>
      </c>
      <c r="AV389" s="15" t="s">
        <v>389</v>
      </c>
      <c r="AW389" s="15" t="s">
        <v>37</v>
      </c>
      <c r="AX389" s="15" t="s">
        <v>83</v>
      </c>
      <c r="AY389" s="226" t="s">
        <v>381</v>
      </c>
    </row>
    <row r="390" spans="1:65" s="2" customFormat="1" ht="24.2" customHeight="1">
      <c r="A390" s="36"/>
      <c r="B390" s="37"/>
      <c r="C390" s="181" t="s">
        <v>486</v>
      </c>
      <c r="D390" s="181" t="s">
        <v>384</v>
      </c>
      <c r="E390" s="182" t="s">
        <v>1099</v>
      </c>
      <c r="F390" s="183" t="s">
        <v>1100</v>
      </c>
      <c r="G390" s="184" t="s">
        <v>387</v>
      </c>
      <c r="H390" s="185">
        <v>44</v>
      </c>
      <c r="I390" s="186"/>
      <c r="J390" s="187">
        <f>ROUND(I390*H390,2)</f>
        <v>0</v>
      </c>
      <c r="K390" s="183" t="s">
        <v>388</v>
      </c>
      <c r="L390" s="41"/>
      <c r="M390" s="188" t="s">
        <v>19</v>
      </c>
      <c r="N390" s="189" t="s">
        <v>47</v>
      </c>
      <c r="O390" s="66"/>
      <c r="P390" s="190">
        <f>O390*H390</f>
        <v>0</v>
      </c>
      <c r="Q390" s="190">
        <v>2.2563399999999998</v>
      </c>
      <c r="R390" s="190">
        <f>Q390*H390</f>
        <v>99.278959999999984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389</v>
      </c>
      <c r="AT390" s="192" t="s">
        <v>384</v>
      </c>
      <c r="AU390" s="192" t="s">
        <v>85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389</v>
      </c>
      <c r="BM390" s="192" t="s">
        <v>1101</v>
      </c>
    </row>
    <row r="391" spans="1:65" s="13" customFormat="1">
      <c r="B391" s="194"/>
      <c r="C391" s="195"/>
      <c r="D391" s="196" t="s">
        <v>391</v>
      </c>
      <c r="E391" s="197" t="s">
        <v>19</v>
      </c>
      <c r="F391" s="198" t="s">
        <v>1102</v>
      </c>
      <c r="G391" s="195"/>
      <c r="H391" s="197" t="s">
        <v>19</v>
      </c>
      <c r="I391" s="199"/>
      <c r="J391" s="195"/>
      <c r="K391" s="195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391</v>
      </c>
      <c r="AU391" s="204" t="s">
        <v>85</v>
      </c>
      <c r="AV391" s="13" t="s">
        <v>83</v>
      </c>
      <c r="AW391" s="13" t="s">
        <v>37</v>
      </c>
      <c r="AX391" s="13" t="s">
        <v>76</v>
      </c>
      <c r="AY391" s="204" t="s">
        <v>381</v>
      </c>
    </row>
    <row r="392" spans="1:65" s="13" customFormat="1">
      <c r="B392" s="194"/>
      <c r="C392" s="195"/>
      <c r="D392" s="196" t="s">
        <v>391</v>
      </c>
      <c r="E392" s="197" t="s">
        <v>19</v>
      </c>
      <c r="F392" s="198" t="s">
        <v>4138</v>
      </c>
      <c r="G392" s="195"/>
      <c r="H392" s="197" t="s">
        <v>19</v>
      </c>
      <c r="I392" s="199"/>
      <c r="J392" s="195"/>
      <c r="K392" s="195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391</v>
      </c>
      <c r="AU392" s="204" t="s">
        <v>85</v>
      </c>
      <c r="AV392" s="13" t="s">
        <v>83</v>
      </c>
      <c r="AW392" s="13" t="s">
        <v>37</v>
      </c>
      <c r="AX392" s="13" t="s">
        <v>76</v>
      </c>
      <c r="AY392" s="204" t="s">
        <v>381</v>
      </c>
    </row>
    <row r="393" spans="1:65" s="14" customFormat="1">
      <c r="B393" s="205"/>
      <c r="C393" s="206"/>
      <c r="D393" s="196" t="s">
        <v>391</v>
      </c>
      <c r="E393" s="207" t="s">
        <v>19</v>
      </c>
      <c r="F393" s="208" t="s">
        <v>2548</v>
      </c>
      <c r="G393" s="206"/>
      <c r="H393" s="209">
        <v>12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391</v>
      </c>
      <c r="AU393" s="215" t="s">
        <v>85</v>
      </c>
      <c r="AV393" s="14" t="s">
        <v>85</v>
      </c>
      <c r="AW393" s="14" t="s">
        <v>37</v>
      </c>
      <c r="AX393" s="14" t="s">
        <v>76</v>
      </c>
      <c r="AY393" s="215" t="s">
        <v>381</v>
      </c>
    </row>
    <row r="394" spans="1:65" s="13" customFormat="1">
      <c r="B394" s="194"/>
      <c r="C394" s="195"/>
      <c r="D394" s="196" t="s">
        <v>391</v>
      </c>
      <c r="E394" s="197" t="s">
        <v>19</v>
      </c>
      <c r="F394" s="198" t="s">
        <v>4147</v>
      </c>
      <c r="G394" s="195"/>
      <c r="H394" s="197" t="s">
        <v>19</v>
      </c>
      <c r="I394" s="199"/>
      <c r="J394" s="195"/>
      <c r="K394" s="195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391</v>
      </c>
      <c r="AU394" s="204" t="s">
        <v>85</v>
      </c>
      <c r="AV394" s="13" t="s">
        <v>83</v>
      </c>
      <c r="AW394" s="13" t="s">
        <v>37</v>
      </c>
      <c r="AX394" s="13" t="s">
        <v>76</v>
      </c>
      <c r="AY394" s="204" t="s">
        <v>381</v>
      </c>
    </row>
    <row r="395" spans="1:65" s="14" customFormat="1">
      <c r="B395" s="205"/>
      <c r="C395" s="206"/>
      <c r="D395" s="196" t="s">
        <v>391</v>
      </c>
      <c r="E395" s="207" t="s">
        <v>19</v>
      </c>
      <c r="F395" s="208" t="s">
        <v>4206</v>
      </c>
      <c r="G395" s="206"/>
      <c r="H395" s="209">
        <v>1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391</v>
      </c>
      <c r="AU395" s="215" t="s">
        <v>85</v>
      </c>
      <c r="AV395" s="14" t="s">
        <v>85</v>
      </c>
      <c r="AW395" s="14" t="s">
        <v>37</v>
      </c>
      <c r="AX395" s="14" t="s">
        <v>76</v>
      </c>
      <c r="AY395" s="215" t="s">
        <v>381</v>
      </c>
    </row>
    <row r="396" spans="1:65" s="13" customFormat="1">
      <c r="B396" s="194"/>
      <c r="C396" s="195"/>
      <c r="D396" s="196" t="s">
        <v>391</v>
      </c>
      <c r="E396" s="197" t="s">
        <v>19</v>
      </c>
      <c r="F396" s="198" t="s">
        <v>4207</v>
      </c>
      <c r="G396" s="195"/>
      <c r="H396" s="197" t="s">
        <v>19</v>
      </c>
      <c r="I396" s="199"/>
      <c r="J396" s="195"/>
      <c r="K396" s="195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391</v>
      </c>
      <c r="AU396" s="204" t="s">
        <v>85</v>
      </c>
      <c r="AV396" s="13" t="s">
        <v>83</v>
      </c>
      <c r="AW396" s="13" t="s">
        <v>37</v>
      </c>
      <c r="AX396" s="13" t="s">
        <v>76</v>
      </c>
      <c r="AY396" s="204" t="s">
        <v>381</v>
      </c>
    </row>
    <row r="397" spans="1:65" s="14" customFormat="1">
      <c r="B397" s="205"/>
      <c r="C397" s="206"/>
      <c r="D397" s="196" t="s">
        <v>391</v>
      </c>
      <c r="E397" s="207" t="s">
        <v>19</v>
      </c>
      <c r="F397" s="208" t="s">
        <v>2548</v>
      </c>
      <c r="G397" s="206"/>
      <c r="H397" s="209">
        <v>12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391</v>
      </c>
      <c r="AU397" s="215" t="s">
        <v>85</v>
      </c>
      <c r="AV397" s="14" t="s">
        <v>85</v>
      </c>
      <c r="AW397" s="14" t="s">
        <v>37</v>
      </c>
      <c r="AX397" s="14" t="s">
        <v>76</v>
      </c>
      <c r="AY397" s="215" t="s">
        <v>381</v>
      </c>
    </row>
    <row r="398" spans="1:65" s="13" customFormat="1">
      <c r="B398" s="194"/>
      <c r="C398" s="195"/>
      <c r="D398" s="196" t="s">
        <v>391</v>
      </c>
      <c r="E398" s="197" t="s">
        <v>19</v>
      </c>
      <c r="F398" s="198" t="s">
        <v>4208</v>
      </c>
      <c r="G398" s="195"/>
      <c r="H398" s="197" t="s">
        <v>19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391</v>
      </c>
      <c r="AU398" s="204" t="s">
        <v>85</v>
      </c>
      <c r="AV398" s="13" t="s">
        <v>83</v>
      </c>
      <c r="AW398" s="13" t="s">
        <v>37</v>
      </c>
      <c r="AX398" s="13" t="s">
        <v>76</v>
      </c>
      <c r="AY398" s="204" t="s">
        <v>381</v>
      </c>
    </row>
    <row r="399" spans="1:65" s="14" customFormat="1">
      <c r="B399" s="205"/>
      <c r="C399" s="206"/>
      <c r="D399" s="196" t="s">
        <v>391</v>
      </c>
      <c r="E399" s="207" t="s">
        <v>19</v>
      </c>
      <c r="F399" s="208" t="s">
        <v>4209</v>
      </c>
      <c r="G399" s="206"/>
      <c r="H399" s="209">
        <v>18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391</v>
      </c>
      <c r="AU399" s="215" t="s">
        <v>85</v>
      </c>
      <c r="AV399" s="14" t="s">
        <v>85</v>
      </c>
      <c r="AW399" s="14" t="s">
        <v>37</v>
      </c>
      <c r="AX399" s="14" t="s">
        <v>76</v>
      </c>
      <c r="AY399" s="215" t="s">
        <v>381</v>
      </c>
    </row>
    <row r="400" spans="1:65" s="13" customFormat="1">
      <c r="B400" s="194"/>
      <c r="C400" s="195"/>
      <c r="D400" s="196" t="s">
        <v>391</v>
      </c>
      <c r="E400" s="197" t="s">
        <v>19</v>
      </c>
      <c r="F400" s="198" t="s">
        <v>4158</v>
      </c>
      <c r="G400" s="195"/>
      <c r="H400" s="197" t="s">
        <v>19</v>
      </c>
      <c r="I400" s="199"/>
      <c r="J400" s="195"/>
      <c r="K400" s="195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391</v>
      </c>
      <c r="AU400" s="204" t="s">
        <v>85</v>
      </c>
      <c r="AV400" s="13" t="s">
        <v>83</v>
      </c>
      <c r="AW400" s="13" t="s">
        <v>37</v>
      </c>
      <c r="AX400" s="13" t="s">
        <v>76</v>
      </c>
      <c r="AY400" s="204" t="s">
        <v>381</v>
      </c>
    </row>
    <row r="401" spans="1:65" s="14" customFormat="1">
      <c r="B401" s="205"/>
      <c r="C401" s="206"/>
      <c r="D401" s="196" t="s">
        <v>391</v>
      </c>
      <c r="E401" s="207" t="s">
        <v>19</v>
      </c>
      <c r="F401" s="208" t="s">
        <v>4206</v>
      </c>
      <c r="G401" s="206"/>
      <c r="H401" s="209">
        <v>1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391</v>
      </c>
      <c r="AU401" s="215" t="s">
        <v>85</v>
      </c>
      <c r="AV401" s="14" t="s">
        <v>85</v>
      </c>
      <c r="AW401" s="14" t="s">
        <v>37</v>
      </c>
      <c r="AX401" s="14" t="s">
        <v>76</v>
      </c>
      <c r="AY401" s="215" t="s">
        <v>381</v>
      </c>
    </row>
    <row r="402" spans="1:65" s="15" customFormat="1">
      <c r="B402" s="216"/>
      <c r="C402" s="217"/>
      <c r="D402" s="196" t="s">
        <v>391</v>
      </c>
      <c r="E402" s="218" t="s">
        <v>19</v>
      </c>
      <c r="F402" s="219" t="s">
        <v>394</v>
      </c>
      <c r="G402" s="217"/>
      <c r="H402" s="220">
        <v>44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391</v>
      </c>
      <c r="AU402" s="226" t="s">
        <v>85</v>
      </c>
      <c r="AV402" s="15" t="s">
        <v>389</v>
      </c>
      <c r="AW402" s="15" t="s">
        <v>37</v>
      </c>
      <c r="AX402" s="15" t="s">
        <v>83</v>
      </c>
      <c r="AY402" s="226" t="s">
        <v>381</v>
      </c>
    </row>
    <row r="403" spans="1:65" s="2" customFormat="1" ht="24.2" customHeight="1">
      <c r="A403" s="36"/>
      <c r="B403" s="37"/>
      <c r="C403" s="181" t="s">
        <v>490</v>
      </c>
      <c r="D403" s="181" t="s">
        <v>384</v>
      </c>
      <c r="E403" s="182" t="s">
        <v>3599</v>
      </c>
      <c r="F403" s="183" t="s">
        <v>3600</v>
      </c>
      <c r="G403" s="184" t="s">
        <v>387</v>
      </c>
      <c r="H403" s="185">
        <v>19.146999999999998</v>
      </c>
      <c r="I403" s="186"/>
      <c r="J403" s="187">
        <f>ROUND(I403*H403,2)</f>
        <v>0</v>
      </c>
      <c r="K403" s="183" t="s">
        <v>388</v>
      </c>
      <c r="L403" s="41"/>
      <c r="M403" s="188" t="s">
        <v>19</v>
      </c>
      <c r="N403" s="189" t="s">
        <v>47</v>
      </c>
      <c r="O403" s="66"/>
      <c r="P403" s="190">
        <f>O403*H403</f>
        <v>0</v>
      </c>
      <c r="Q403" s="190">
        <v>2.45329</v>
      </c>
      <c r="R403" s="190">
        <f>Q403*H403</f>
        <v>46.973143629999996</v>
      </c>
      <c r="S403" s="190">
        <v>0</v>
      </c>
      <c r="T403" s="191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2" t="s">
        <v>389</v>
      </c>
      <c r="AT403" s="192" t="s">
        <v>384</v>
      </c>
      <c r="AU403" s="192" t="s">
        <v>85</v>
      </c>
      <c r="AY403" s="19" t="s">
        <v>381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9" t="s">
        <v>83</v>
      </c>
      <c r="BK403" s="193">
        <f>ROUND(I403*H403,2)</f>
        <v>0</v>
      </c>
      <c r="BL403" s="19" t="s">
        <v>389</v>
      </c>
      <c r="BM403" s="192" t="s">
        <v>1106</v>
      </c>
    </row>
    <row r="404" spans="1:65" s="13" customFormat="1">
      <c r="B404" s="194"/>
      <c r="C404" s="195"/>
      <c r="D404" s="196" t="s">
        <v>391</v>
      </c>
      <c r="E404" s="197" t="s">
        <v>19</v>
      </c>
      <c r="F404" s="198" t="s">
        <v>4210</v>
      </c>
      <c r="G404" s="195"/>
      <c r="H404" s="197" t="s">
        <v>19</v>
      </c>
      <c r="I404" s="199"/>
      <c r="J404" s="195"/>
      <c r="K404" s="195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391</v>
      </c>
      <c r="AU404" s="204" t="s">
        <v>85</v>
      </c>
      <c r="AV404" s="13" t="s">
        <v>83</v>
      </c>
      <c r="AW404" s="13" t="s">
        <v>37</v>
      </c>
      <c r="AX404" s="13" t="s">
        <v>76</v>
      </c>
      <c r="AY404" s="204" t="s">
        <v>381</v>
      </c>
    </row>
    <row r="405" spans="1:65" s="13" customFormat="1">
      <c r="B405" s="194"/>
      <c r="C405" s="195"/>
      <c r="D405" s="196" t="s">
        <v>391</v>
      </c>
      <c r="E405" s="197" t="s">
        <v>19</v>
      </c>
      <c r="F405" s="198" t="s">
        <v>4138</v>
      </c>
      <c r="G405" s="195"/>
      <c r="H405" s="197" t="s">
        <v>19</v>
      </c>
      <c r="I405" s="199"/>
      <c r="J405" s="195"/>
      <c r="K405" s="195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391</v>
      </c>
      <c r="AU405" s="204" t="s">
        <v>85</v>
      </c>
      <c r="AV405" s="13" t="s">
        <v>83</v>
      </c>
      <c r="AW405" s="13" t="s">
        <v>37</v>
      </c>
      <c r="AX405" s="13" t="s">
        <v>76</v>
      </c>
      <c r="AY405" s="204" t="s">
        <v>381</v>
      </c>
    </row>
    <row r="406" spans="1:65" s="13" customFormat="1">
      <c r="B406" s="194"/>
      <c r="C406" s="195"/>
      <c r="D406" s="196" t="s">
        <v>391</v>
      </c>
      <c r="E406" s="197" t="s">
        <v>19</v>
      </c>
      <c r="F406" s="198" t="s">
        <v>4139</v>
      </c>
      <c r="G406" s="195"/>
      <c r="H406" s="197" t="s">
        <v>19</v>
      </c>
      <c r="I406" s="199"/>
      <c r="J406" s="195"/>
      <c r="K406" s="195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391</v>
      </c>
      <c r="AU406" s="204" t="s">
        <v>85</v>
      </c>
      <c r="AV406" s="13" t="s">
        <v>83</v>
      </c>
      <c r="AW406" s="13" t="s">
        <v>37</v>
      </c>
      <c r="AX406" s="13" t="s">
        <v>76</v>
      </c>
      <c r="AY406" s="204" t="s">
        <v>381</v>
      </c>
    </row>
    <row r="407" spans="1:65" s="14" customFormat="1">
      <c r="B407" s="205"/>
      <c r="C407" s="206"/>
      <c r="D407" s="196" t="s">
        <v>391</v>
      </c>
      <c r="E407" s="207" t="s">
        <v>19</v>
      </c>
      <c r="F407" s="208" t="s">
        <v>4211</v>
      </c>
      <c r="G407" s="206"/>
      <c r="H407" s="209">
        <v>5.76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391</v>
      </c>
      <c r="AU407" s="215" t="s">
        <v>85</v>
      </c>
      <c r="AV407" s="14" t="s">
        <v>85</v>
      </c>
      <c r="AW407" s="14" t="s">
        <v>37</v>
      </c>
      <c r="AX407" s="14" t="s">
        <v>76</v>
      </c>
      <c r="AY407" s="215" t="s">
        <v>381</v>
      </c>
    </row>
    <row r="408" spans="1:65" s="13" customFormat="1">
      <c r="B408" s="194"/>
      <c r="C408" s="195"/>
      <c r="D408" s="196" t="s">
        <v>391</v>
      </c>
      <c r="E408" s="197" t="s">
        <v>19</v>
      </c>
      <c r="F408" s="198" t="s">
        <v>4141</v>
      </c>
      <c r="G408" s="195"/>
      <c r="H408" s="197" t="s">
        <v>19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391</v>
      </c>
      <c r="AU408" s="204" t="s">
        <v>85</v>
      </c>
      <c r="AV408" s="13" t="s">
        <v>83</v>
      </c>
      <c r="AW408" s="13" t="s">
        <v>37</v>
      </c>
      <c r="AX408" s="13" t="s">
        <v>76</v>
      </c>
      <c r="AY408" s="204" t="s">
        <v>381</v>
      </c>
    </row>
    <row r="409" spans="1:65" s="14" customFormat="1">
      <c r="B409" s="205"/>
      <c r="C409" s="206"/>
      <c r="D409" s="196" t="s">
        <v>391</v>
      </c>
      <c r="E409" s="207" t="s">
        <v>19</v>
      </c>
      <c r="F409" s="208" t="s">
        <v>4212</v>
      </c>
      <c r="G409" s="206"/>
      <c r="H409" s="209">
        <v>3.2639999999999998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391</v>
      </c>
      <c r="AU409" s="215" t="s">
        <v>85</v>
      </c>
      <c r="AV409" s="14" t="s">
        <v>85</v>
      </c>
      <c r="AW409" s="14" t="s">
        <v>37</v>
      </c>
      <c r="AX409" s="14" t="s">
        <v>76</v>
      </c>
      <c r="AY409" s="215" t="s">
        <v>381</v>
      </c>
    </row>
    <row r="410" spans="1:65" s="13" customFormat="1">
      <c r="B410" s="194"/>
      <c r="C410" s="195"/>
      <c r="D410" s="196" t="s">
        <v>391</v>
      </c>
      <c r="E410" s="197" t="s">
        <v>19</v>
      </c>
      <c r="F410" s="198" t="s">
        <v>4143</v>
      </c>
      <c r="G410" s="195"/>
      <c r="H410" s="197" t="s">
        <v>19</v>
      </c>
      <c r="I410" s="199"/>
      <c r="J410" s="195"/>
      <c r="K410" s="195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391</v>
      </c>
      <c r="AU410" s="204" t="s">
        <v>85</v>
      </c>
      <c r="AV410" s="13" t="s">
        <v>83</v>
      </c>
      <c r="AW410" s="13" t="s">
        <v>37</v>
      </c>
      <c r="AX410" s="13" t="s">
        <v>76</v>
      </c>
      <c r="AY410" s="204" t="s">
        <v>381</v>
      </c>
    </row>
    <row r="411" spans="1:65" s="14" customFormat="1">
      <c r="B411" s="205"/>
      <c r="C411" s="206"/>
      <c r="D411" s="196" t="s">
        <v>391</v>
      </c>
      <c r="E411" s="207" t="s">
        <v>19</v>
      </c>
      <c r="F411" s="208" t="s">
        <v>4213</v>
      </c>
      <c r="G411" s="206"/>
      <c r="H411" s="209">
        <v>1.7130000000000001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391</v>
      </c>
      <c r="AU411" s="215" t="s">
        <v>85</v>
      </c>
      <c r="AV411" s="14" t="s">
        <v>85</v>
      </c>
      <c r="AW411" s="14" t="s">
        <v>37</v>
      </c>
      <c r="AX411" s="14" t="s">
        <v>76</v>
      </c>
      <c r="AY411" s="215" t="s">
        <v>381</v>
      </c>
    </row>
    <row r="412" spans="1:65" s="13" customFormat="1">
      <c r="B412" s="194"/>
      <c r="C412" s="195"/>
      <c r="D412" s="196" t="s">
        <v>391</v>
      </c>
      <c r="E412" s="197" t="s">
        <v>19</v>
      </c>
      <c r="F412" s="198" t="s">
        <v>4145</v>
      </c>
      <c r="G412" s="195"/>
      <c r="H412" s="197" t="s">
        <v>19</v>
      </c>
      <c r="I412" s="199"/>
      <c r="J412" s="195"/>
      <c r="K412" s="195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391</v>
      </c>
      <c r="AU412" s="204" t="s">
        <v>85</v>
      </c>
      <c r="AV412" s="13" t="s">
        <v>83</v>
      </c>
      <c r="AW412" s="13" t="s">
        <v>37</v>
      </c>
      <c r="AX412" s="13" t="s">
        <v>76</v>
      </c>
      <c r="AY412" s="204" t="s">
        <v>381</v>
      </c>
    </row>
    <row r="413" spans="1:65" s="14" customFormat="1">
      <c r="B413" s="205"/>
      <c r="C413" s="206"/>
      <c r="D413" s="196" t="s">
        <v>391</v>
      </c>
      <c r="E413" s="207" t="s">
        <v>19</v>
      </c>
      <c r="F413" s="208" t="s">
        <v>4214</v>
      </c>
      <c r="G413" s="206"/>
      <c r="H413" s="209">
        <v>0.85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391</v>
      </c>
      <c r="AU413" s="215" t="s">
        <v>85</v>
      </c>
      <c r="AV413" s="14" t="s">
        <v>85</v>
      </c>
      <c r="AW413" s="14" t="s">
        <v>37</v>
      </c>
      <c r="AX413" s="14" t="s">
        <v>76</v>
      </c>
      <c r="AY413" s="215" t="s">
        <v>381</v>
      </c>
    </row>
    <row r="414" spans="1:65" s="13" customFormat="1">
      <c r="B414" s="194"/>
      <c r="C414" s="195"/>
      <c r="D414" s="196" t="s">
        <v>391</v>
      </c>
      <c r="E414" s="197" t="s">
        <v>19</v>
      </c>
      <c r="F414" s="198" t="s">
        <v>4147</v>
      </c>
      <c r="G414" s="195"/>
      <c r="H414" s="197" t="s">
        <v>19</v>
      </c>
      <c r="I414" s="199"/>
      <c r="J414" s="195"/>
      <c r="K414" s="195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391</v>
      </c>
      <c r="AU414" s="204" t="s">
        <v>85</v>
      </c>
      <c r="AV414" s="13" t="s">
        <v>83</v>
      </c>
      <c r="AW414" s="13" t="s">
        <v>37</v>
      </c>
      <c r="AX414" s="13" t="s">
        <v>76</v>
      </c>
      <c r="AY414" s="204" t="s">
        <v>381</v>
      </c>
    </row>
    <row r="415" spans="1:65" s="13" customFormat="1">
      <c r="B415" s="194"/>
      <c r="C415" s="195"/>
      <c r="D415" s="196" t="s">
        <v>391</v>
      </c>
      <c r="E415" s="197" t="s">
        <v>19</v>
      </c>
      <c r="F415" s="198" t="s">
        <v>3579</v>
      </c>
      <c r="G415" s="195"/>
      <c r="H415" s="197" t="s">
        <v>19</v>
      </c>
      <c r="I415" s="199"/>
      <c r="J415" s="195"/>
      <c r="K415" s="195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391</v>
      </c>
      <c r="AU415" s="204" t="s">
        <v>85</v>
      </c>
      <c r="AV415" s="13" t="s">
        <v>83</v>
      </c>
      <c r="AW415" s="13" t="s">
        <v>37</v>
      </c>
      <c r="AX415" s="13" t="s">
        <v>76</v>
      </c>
      <c r="AY415" s="204" t="s">
        <v>381</v>
      </c>
    </row>
    <row r="416" spans="1:65" s="14" customFormat="1">
      <c r="B416" s="205"/>
      <c r="C416" s="206"/>
      <c r="D416" s="196" t="s">
        <v>391</v>
      </c>
      <c r="E416" s="207" t="s">
        <v>19</v>
      </c>
      <c r="F416" s="208" t="s">
        <v>4211</v>
      </c>
      <c r="G416" s="206"/>
      <c r="H416" s="209">
        <v>5.76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391</v>
      </c>
      <c r="AU416" s="215" t="s">
        <v>85</v>
      </c>
      <c r="AV416" s="14" t="s">
        <v>85</v>
      </c>
      <c r="AW416" s="14" t="s">
        <v>37</v>
      </c>
      <c r="AX416" s="14" t="s">
        <v>76</v>
      </c>
      <c r="AY416" s="215" t="s">
        <v>381</v>
      </c>
    </row>
    <row r="417" spans="1:65" s="13" customFormat="1">
      <c r="B417" s="194"/>
      <c r="C417" s="195"/>
      <c r="D417" s="196" t="s">
        <v>391</v>
      </c>
      <c r="E417" s="197" t="s">
        <v>19</v>
      </c>
      <c r="F417" s="198" t="s">
        <v>3604</v>
      </c>
      <c r="G417" s="195"/>
      <c r="H417" s="197" t="s">
        <v>19</v>
      </c>
      <c r="I417" s="199"/>
      <c r="J417" s="195"/>
      <c r="K417" s="195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391</v>
      </c>
      <c r="AU417" s="204" t="s">
        <v>85</v>
      </c>
      <c r="AV417" s="13" t="s">
        <v>83</v>
      </c>
      <c r="AW417" s="13" t="s">
        <v>37</v>
      </c>
      <c r="AX417" s="13" t="s">
        <v>76</v>
      </c>
      <c r="AY417" s="204" t="s">
        <v>381</v>
      </c>
    </row>
    <row r="418" spans="1:65" s="14" customFormat="1">
      <c r="B418" s="205"/>
      <c r="C418" s="206"/>
      <c r="D418" s="196" t="s">
        <v>391</v>
      </c>
      <c r="E418" s="207" t="s">
        <v>19</v>
      </c>
      <c r="F418" s="208" t="s">
        <v>4215</v>
      </c>
      <c r="G418" s="206"/>
      <c r="H418" s="209">
        <v>1.8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391</v>
      </c>
      <c r="AU418" s="215" t="s">
        <v>85</v>
      </c>
      <c r="AV418" s="14" t="s">
        <v>85</v>
      </c>
      <c r="AW418" s="14" t="s">
        <v>37</v>
      </c>
      <c r="AX418" s="14" t="s">
        <v>76</v>
      </c>
      <c r="AY418" s="215" t="s">
        <v>381</v>
      </c>
    </row>
    <row r="419" spans="1:65" s="15" customFormat="1">
      <c r="B419" s="216"/>
      <c r="C419" s="217"/>
      <c r="D419" s="196" t="s">
        <v>391</v>
      </c>
      <c r="E419" s="218" t="s">
        <v>3571</v>
      </c>
      <c r="F419" s="219" t="s">
        <v>394</v>
      </c>
      <c r="G419" s="217"/>
      <c r="H419" s="220">
        <v>19.146999999999998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391</v>
      </c>
      <c r="AU419" s="226" t="s">
        <v>85</v>
      </c>
      <c r="AV419" s="15" t="s">
        <v>389</v>
      </c>
      <c r="AW419" s="15" t="s">
        <v>37</v>
      </c>
      <c r="AX419" s="15" t="s">
        <v>83</v>
      </c>
      <c r="AY419" s="226" t="s">
        <v>381</v>
      </c>
    </row>
    <row r="420" spans="1:65" s="2" customFormat="1" ht="33" customHeight="1">
      <c r="A420" s="36"/>
      <c r="B420" s="37"/>
      <c r="C420" s="181" t="s">
        <v>495</v>
      </c>
      <c r="D420" s="181" t="s">
        <v>384</v>
      </c>
      <c r="E420" s="182" t="s">
        <v>1117</v>
      </c>
      <c r="F420" s="183" t="s">
        <v>1118</v>
      </c>
      <c r="G420" s="184" t="s">
        <v>387</v>
      </c>
      <c r="H420" s="185">
        <v>29.94</v>
      </c>
      <c r="I420" s="186"/>
      <c r="J420" s="187">
        <f>ROUND(I420*H420,2)</f>
        <v>0</v>
      </c>
      <c r="K420" s="183" t="s">
        <v>388</v>
      </c>
      <c r="L420" s="41"/>
      <c r="M420" s="188" t="s">
        <v>19</v>
      </c>
      <c r="N420" s="189" t="s">
        <v>47</v>
      </c>
      <c r="O420" s="66"/>
      <c r="P420" s="190">
        <f>O420*H420</f>
        <v>0</v>
      </c>
      <c r="Q420" s="190">
        <v>2.45329</v>
      </c>
      <c r="R420" s="190">
        <f>Q420*H420</f>
        <v>73.451502599999998</v>
      </c>
      <c r="S420" s="190">
        <v>0</v>
      </c>
      <c r="T420" s="191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389</v>
      </c>
      <c r="AT420" s="192" t="s">
        <v>384</v>
      </c>
      <c r="AU420" s="192" t="s">
        <v>85</v>
      </c>
      <c r="AY420" s="19" t="s">
        <v>381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9" t="s">
        <v>83</v>
      </c>
      <c r="BK420" s="193">
        <f>ROUND(I420*H420,2)</f>
        <v>0</v>
      </c>
      <c r="BL420" s="19" t="s">
        <v>389</v>
      </c>
      <c r="BM420" s="192" t="s">
        <v>1119</v>
      </c>
    </row>
    <row r="421" spans="1:65" s="13" customFormat="1">
      <c r="B421" s="194"/>
      <c r="C421" s="195"/>
      <c r="D421" s="196" t="s">
        <v>391</v>
      </c>
      <c r="E421" s="197" t="s">
        <v>19</v>
      </c>
      <c r="F421" s="198" t="s">
        <v>1120</v>
      </c>
      <c r="G421" s="195"/>
      <c r="H421" s="197" t="s">
        <v>19</v>
      </c>
      <c r="I421" s="199"/>
      <c r="J421" s="195"/>
      <c r="K421" s="195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391</v>
      </c>
      <c r="AU421" s="204" t="s">
        <v>85</v>
      </c>
      <c r="AV421" s="13" t="s">
        <v>83</v>
      </c>
      <c r="AW421" s="13" t="s">
        <v>37</v>
      </c>
      <c r="AX421" s="13" t="s">
        <v>76</v>
      </c>
      <c r="AY421" s="204" t="s">
        <v>381</v>
      </c>
    </row>
    <row r="422" spans="1:65" s="13" customFormat="1">
      <c r="B422" s="194"/>
      <c r="C422" s="195"/>
      <c r="D422" s="196" t="s">
        <v>391</v>
      </c>
      <c r="E422" s="197" t="s">
        <v>19</v>
      </c>
      <c r="F422" s="198" t="s">
        <v>4138</v>
      </c>
      <c r="G422" s="195"/>
      <c r="H422" s="197" t="s">
        <v>19</v>
      </c>
      <c r="I422" s="199"/>
      <c r="J422" s="195"/>
      <c r="K422" s="195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391</v>
      </c>
      <c r="AU422" s="204" t="s">
        <v>85</v>
      </c>
      <c r="AV422" s="13" t="s">
        <v>83</v>
      </c>
      <c r="AW422" s="13" t="s">
        <v>37</v>
      </c>
      <c r="AX422" s="13" t="s">
        <v>76</v>
      </c>
      <c r="AY422" s="204" t="s">
        <v>381</v>
      </c>
    </row>
    <row r="423" spans="1:65" s="13" customFormat="1">
      <c r="B423" s="194"/>
      <c r="C423" s="195"/>
      <c r="D423" s="196" t="s">
        <v>391</v>
      </c>
      <c r="E423" s="197" t="s">
        <v>19</v>
      </c>
      <c r="F423" s="198" t="s">
        <v>1125</v>
      </c>
      <c r="G423" s="195"/>
      <c r="H423" s="197" t="s">
        <v>19</v>
      </c>
      <c r="I423" s="199"/>
      <c r="J423" s="195"/>
      <c r="K423" s="195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391</v>
      </c>
      <c r="AU423" s="204" t="s">
        <v>85</v>
      </c>
      <c r="AV423" s="13" t="s">
        <v>83</v>
      </c>
      <c r="AW423" s="13" t="s">
        <v>37</v>
      </c>
      <c r="AX423" s="13" t="s">
        <v>76</v>
      </c>
      <c r="AY423" s="204" t="s">
        <v>381</v>
      </c>
    </row>
    <row r="424" spans="1:65" s="14" customFormat="1">
      <c r="B424" s="205"/>
      <c r="C424" s="206"/>
      <c r="D424" s="196" t="s">
        <v>391</v>
      </c>
      <c r="E424" s="207" t="s">
        <v>19</v>
      </c>
      <c r="F424" s="208" t="s">
        <v>3607</v>
      </c>
      <c r="G424" s="206"/>
      <c r="H424" s="209">
        <v>3.6190000000000002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391</v>
      </c>
      <c r="AU424" s="215" t="s">
        <v>85</v>
      </c>
      <c r="AV424" s="14" t="s">
        <v>85</v>
      </c>
      <c r="AW424" s="14" t="s">
        <v>37</v>
      </c>
      <c r="AX424" s="14" t="s">
        <v>76</v>
      </c>
      <c r="AY424" s="215" t="s">
        <v>381</v>
      </c>
    </row>
    <row r="425" spans="1:65" s="13" customFormat="1">
      <c r="B425" s="194"/>
      <c r="C425" s="195"/>
      <c r="D425" s="196" t="s">
        <v>391</v>
      </c>
      <c r="E425" s="197" t="s">
        <v>19</v>
      </c>
      <c r="F425" s="198" t="s">
        <v>4151</v>
      </c>
      <c r="G425" s="195"/>
      <c r="H425" s="197" t="s">
        <v>19</v>
      </c>
      <c r="I425" s="199"/>
      <c r="J425" s="195"/>
      <c r="K425" s="195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391</v>
      </c>
      <c r="AU425" s="204" t="s">
        <v>85</v>
      </c>
      <c r="AV425" s="13" t="s">
        <v>83</v>
      </c>
      <c r="AW425" s="13" t="s">
        <v>37</v>
      </c>
      <c r="AX425" s="13" t="s">
        <v>76</v>
      </c>
      <c r="AY425" s="204" t="s">
        <v>381</v>
      </c>
    </row>
    <row r="426" spans="1:65" s="14" customFormat="1">
      <c r="B426" s="205"/>
      <c r="C426" s="206"/>
      <c r="D426" s="196" t="s">
        <v>391</v>
      </c>
      <c r="E426" s="207" t="s">
        <v>19</v>
      </c>
      <c r="F426" s="208" t="s">
        <v>4216</v>
      </c>
      <c r="G426" s="206"/>
      <c r="H426" s="209">
        <v>5.4290000000000003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391</v>
      </c>
      <c r="AU426" s="215" t="s">
        <v>85</v>
      </c>
      <c r="AV426" s="14" t="s">
        <v>85</v>
      </c>
      <c r="AW426" s="14" t="s">
        <v>37</v>
      </c>
      <c r="AX426" s="14" t="s">
        <v>76</v>
      </c>
      <c r="AY426" s="215" t="s">
        <v>381</v>
      </c>
    </row>
    <row r="427" spans="1:65" s="13" customFormat="1">
      <c r="B427" s="194"/>
      <c r="C427" s="195"/>
      <c r="D427" s="196" t="s">
        <v>391</v>
      </c>
      <c r="E427" s="197" t="s">
        <v>19</v>
      </c>
      <c r="F427" s="198" t="s">
        <v>4153</v>
      </c>
      <c r="G427" s="195"/>
      <c r="H427" s="197" t="s">
        <v>19</v>
      </c>
      <c r="I427" s="199"/>
      <c r="J427" s="195"/>
      <c r="K427" s="195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391</v>
      </c>
      <c r="AU427" s="204" t="s">
        <v>85</v>
      </c>
      <c r="AV427" s="13" t="s">
        <v>83</v>
      </c>
      <c r="AW427" s="13" t="s">
        <v>37</v>
      </c>
      <c r="AX427" s="13" t="s">
        <v>76</v>
      </c>
      <c r="AY427" s="204" t="s">
        <v>381</v>
      </c>
    </row>
    <row r="428" spans="1:65" s="14" customFormat="1">
      <c r="B428" s="205"/>
      <c r="C428" s="206"/>
      <c r="D428" s="196" t="s">
        <v>391</v>
      </c>
      <c r="E428" s="207" t="s">
        <v>19</v>
      </c>
      <c r="F428" s="208" t="s">
        <v>4217</v>
      </c>
      <c r="G428" s="206"/>
      <c r="H428" s="209">
        <v>5.6550000000000002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391</v>
      </c>
      <c r="AU428" s="215" t="s">
        <v>85</v>
      </c>
      <c r="AV428" s="14" t="s">
        <v>85</v>
      </c>
      <c r="AW428" s="14" t="s">
        <v>37</v>
      </c>
      <c r="AX428" s="14" t="s">
        <v>76</v>
      </c>
      <c r="AY428" s="215" t="s">
        <v>381</v>
      </c>
    </row>
    <row r="429" spans="1:65" s="13" customFormat="1">
      <c r="B429" s="194"/>
      <c r="C429" s="195"/>
      <c r="D429" s="196" t="s">
        <v>391</v>
      </c>
      <c r="E429" s="197" t="s">
        <v>19</v>
      </c>
      <c r="F429" s="198" t="s">
        <v>4155</v>
      </c>
      <c r="G429" s="195"/>
      <c r="H429" s="197" t="s">
        <v>19</v>
      </c>
      <c r="I429" s="199"/>
      <c r="J429" s="195"/>
      <c r="K429" s="195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391</v>
      </c>
      <c r="AU429" s="204" t="s">
        <v>85</v>
      </c>
      <c r="AV429" s="13" t="s">
        <v>83</v>
      </c>
      <c r="AW429" s="13" t="s">
        <v>37</v>
      </c>
      <c r="AX429" s="13" t="s">
        <v>76</v>
      </c>
      <c r="AY429" s="204" t="s">
        <v>381</v>
      </c>
    </row>
    <row r="430" spans="1:65" s="14" customFormat="1">
      <c r="B430" s="205"/>
      <c r="C430" s="206"/>
      <c r="D430" s="196" t="s">
        <v>391</v>
      </c>
      <c r="E430" s="207" t="s">
        <v>19</v>
      </c>
      <c r="F430" s="208" t="s">
        <v>4218</v>
      </c>
      <c r="G430" s="206"/>
      <c r="H430" s="209">
        <v>1.4139999999999999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391</v>
      </c>
      <c r="AU430" s="215" t="s">
        <v>85</v>
      </c>
      <c r="AV430" s="14" t="s">
        <v>85</v>
      </c>
      <c r="AW430" s="14" t="s">
        <v>37</v>
      </c>
      <c r="AX430" s="14" t="s">
        <v>76</v>
      </c>
      <c r="AY430" s="215" t="s">
        <v>381</v>
      </c>
    </row>
    <row r="431" spans="1:65" s="13" customFormat="1">
      <c r="B431" s="194"/>
      <c r="C431" s="195"/>
      <c r="D431" s="196" t="s">
        <v>391</v>
      </c>
      <c r="E431" s="197" t="s">
        <v>19</v>
      </c>
      <c r="F431" s="198" t="s">
        <v>4157</v>
      </c>
      <c r="G431" s="195"/>
      <c r="H431" s="197" t="s">
        <v>19</v>
      </c>
      <c r="I431" s="199"/>
      <c r="J431" s="195"/>
      <c r="K431" s="195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391</v>
      </c>
      <c r="AU431" s="204" t="s">
        <v>85</v>
      </c>
      <c r="AV431" s="13" t="s">
        <v>83</v>
      </c>
      <c r="AW431" s="13" t="s">
        <v>37</v>
      </c>
      <c r="AX431" s="13" t="s">
        <v>76</v>
      </c>
      <c r="AY431" s="204" t="s">
        <v>381</v>
      </c>
    </row>
    <row r="432" spans="1:65" s="14" customFormat="1">
      <c r="B432" s="205"/>
      <c r="C432" s="206"/>
      <c r="D432" s="196" t="s">
        <v>391</v>
      </c>
      <c r="E432" s="207" t="s">
        <v>19</v>
      </c>
      <c r="F432" s="208" t="s">
        <v>4218</v>
      </c>
      <c r="G432" s="206"/>
      <c r="H432" s="209">
        <v>1.4139999999999999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391</v>
      </c>
      <c r="AU432" s="215" t="s">
        <v>85</v>
      </c>
      <c r="AV432" s="14" t="s">
        <v>85</v>
      </c>
      <c r="AW432" s="14" t="s">
        <v>37</v>
      </c>
      <c r="AX432" s="14" t="s">
        <v>76</v>
      </c>
      <c r="AY432" s="215" t="s">
        <v>381</v>
      </c>
    </row>
    <row r="433" spans="1:65" s="13" customFormat="1">
      <c r="B433" s="194"/>
      <c r="C433" s="195"/>
      <c r="D433" s="196" t="s">
        <v>391</v>
      </c>
      <c r="E433" s="197" t="s">
        <v>19</v>
      </c>
      <c r="F433" s="198" t="s">
        <v>4147</v>
      </c>
      <c r="G433" s="195"/>
      <c r="H433" s="197" t="s">
        <v>19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391</v>
      </c>
      <c r="AU433" s="204" t="s">
        <v>85</v>
      </c>
      <c r="AV433" s="13" t="s">
        <v>83</v>
      </c>
      <c r="AW433" s="13" t="s">
        <v>37</v>
      </c>
      <c r="AX433" s="13" t="s">
        <v>76</v>
      </c>
      <c r="AY433" s="204" t="s">
        <v>381</v>
      </c>
    </row>
    <row r="434" spans="1:65" s="13" customFormat="1">
      <c r="B434" s="194"/>
      <c r="C434" s="195"/>
      <c r="D434" s="196" t="s">
        <v>391</v>
      </c>
      <c r="E434" s="197" t="s">
        <v>19</v>
      </c>
      <c r="F434" s="198" t="s">
        <v>1125</v>
      </c>
      <c r="G434" s="195"/>
      <c r="H434" s="197" t="s">
        <v>19</v>
      </c>
      <c r="I434" s="199"/>
      <c r="J434" s="195"/>
      <c r="K434" s="195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391</v>
      </c>
      <c r="AU434" s="204" t="s">
        <v>85</v>
      </c>
      <c r="AV434" s="13" t="s">
        <v>83</v>
      </c>
      <c r="AW434" s="13" t="s">
        <v>37</v>
      </c>
      <c r="AX434" s="13" t="s">
        <v>76</v>
      </c>
      <c r="AY434" s="204" t="s">
        <v>381</v>
      </c>
    </row>
    <row r="435" spans="1:65" s="14" customFormat="1">
      <c r="B435" s="205"/>
      <c r="C435" s="206"/>
      <c r="D435" s="196" t="s">
        <v>391</v>
      </c>
      <c r="E435" s="207" t="s">
        <v>19</v>
      </c>
      <c r="F435" s="208" t="s">
        <v>4216</v>
      </c>
      <c r="G435" s="206"/>
      <c r="H435" s="209">
        <v>5.4290000000000003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391</v>
      </c>
      <c r="AU435" s="215" t="s">
        <v>85</v>
      </c>
      <c r="AV435" s="14" t="s">
        <v>85</v>
      </c>
      <c r="AW435" s="14" t="s">
        <v>37</v>
      </c>
      <c r="AX435" s="14" t="s">
        <v>76</v>
      </c>
      <c r="AY435" s="215" t="s">
        <v>381</v>
      </c>
    </row>
    <row r="436" spans="1:65" s="13" customFormat="1">
      <c r="B436" s="194"/>
      <c r="C436" s="195"/>
      <c r="D436" s="196" t="s">
        <v>391</v>
      </c>
      <c r="E436" s="197" t="s">
        <v>19</v>
      </c>
      <c r="F436" s="198" t="s">
        <v>4158</v>
      </c>
      <c r="G436" s="195"/>
      <c r="H436" s="197" t="s">
        <v>19</v>
      </c>
      <c r="I436" s="199"/>
      <c r="J436" s="195"/>
      <c r="K436" s="195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391</v>
      </c>
      <c r="AU436" s="204" t="s">
        <v>85</v>
      </c>
      <c r="AV436" s="13" t="s">
        <v>83</v>
      </c>
      <c r="AW436" s="13" t="s">
        <v>37</v>
      </c>
      <c r="AX436" s="13" t="s">
        <v>76</v>
      </c>
      <c r="AY436" s="204" t="s">
        <v>381</v>
      </c>
    </row>
    <row r="437" spans="1:65" s="13" customFormat="1">
      <c r="B437" s="194"/>
      <c r="C437" s="195"/>
      <c r="D437" s="196" t="s">
        <v>391</v>
      </c>
      <c r="E437" s="197" t="s">
        <v>19</v>
      </c>
      <c r="F437" s="198" t="s">
        <v>4159</v>
      </c>
      <c r="G437" s="195"/>
      <c r="H437" s="197" t="s">
        <v>19</v>
      </c>
      <c r="I437" s="199"/>
      <c r="J437" s="195"/>
      <c r="K437" s="195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391</v>
      </c>
      <c r="AU437" s="204" t="s">
        <v>85</v>
      </c>
      <c r="AV437" s="13" t="s">
        <v>83</v>
      </c>
      <c r="AW437" s="13" t="s">
        <v>37</v>
      </c>
      <c r="AX437" s="13" t="s">
        <v>76</v>
      </c>
      <c r="AY437" s="204" t="s">
        <v>381</v>
      </c>
    </row>
    <row r="438" spans="1:65" s="14" customFormat="1">
      <c r="B438" s="205"/>
      <c r="C438" s="206"/>
      <c r="D438" s="196" t="s">
        <v>391</v>
      </c>
      <c r="E438" s="207" t="s">
        <v>19</v>
      </c>
      <c r="F438" s="208" t="s">
        <v>4219</v>
      </c>
      <c r="G438" s="206"/>
      <c r="H438" s="209">
        <v>3.08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391</v>
      </c>
      <c r="AU438" s="215" t="s">
        <v>85</v>
      </c>
      <c r="AV438" s="14" t="s">
        <v>85</v>
      </c>
      <c r="AW438" s="14" t="s">
        <v>37</v>
      </c>
      <c r="AX438" s="14" t="s">
        <v>76</v>
      </c>
      <c r="AY438" s="215" t="s">
        <v>381</v>
      </c>
    </row>
    <row r="439" spans="1:65" s="13" customFormat="1">
      <c r="B439" s="194"/>
      <c r="C439" s="195"/>
      <c r="D439" s="196" t="s">
        <v>391</v>
      </c>
      <c r="E439" s="197" t="s">
        <v>19</v>
      </c>
      <c r="F439" s="198" t="s">
        <v>4161</v>
      </c>
      <c r="G439" s="195"/>
      <c r="H439" s="197" t="s">
        <v>19</v>
      </c>
      <c r="I439" s="199"/>
      <c r="J439" s="195"/>
      <c r="K439" s="195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391</v>
      </c>
      <c r="AU439" s="204" t="s">
        <v>85</v>
      </c>
      <c r="AV439" s="13" t="s">
        <v>83</v>
      </c>
      <c r="AW439" s="13" t="s">
        <v>37</v>
      </c>
      <c r="AX439" s="13" t="s">
        <v>76</v>
      </c>
      <c r="AY439" s="204" t="s">
        <v>381</v>
      </c>
    </row>
    <row r="440" spans="1:65" s="14" customFormat="1">
      <c r="B440" s="205"/>
      <c r="C440" s="206"/>
      <c r="D440" s="196" t="s">
        <v>391</v>
      </c>
      <c r="E440" s="207" t="s">
        <v>19</v>
      </c>
      <c r="F440" s="208" t="s">
        <v>4220</v>
      </c>
      <c r="G440" s="206"/>
      <c r="H440" s="209">
        <v>1.81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391</v>
      </c>
      <c r="AU440" s="215" t="s">
        <v>85</v>
      </c>
      <c r="AV440" s="14" t="s">
        <v>85</v>
      </c>
      <c r="AW440" s="14" t="s">
        <v>37</v>
      </c>
      <c r="AX440" s="14" t="s">
        <v>76</v>
      </c>
      <c r="AY440" s="215" t="s">
        <v>381</v>
      </c>
    </row>
    <row r="441" spans="1:65" s="13" customFormat="1">
      <c r="B441" s="194"/>
      <c r="C441" s="195"/>
      <c r="D441" s="196" t="s">
        <v>391</v>
      </c>
      <c r="E441" s="197" t="s">
        <v>19</v>
      </c>
      <c r="F441" s="198" t="s">
        <v>4163</v>
      </c>
      <c r="G441" s="195"/>
      <c r="H441" s="197" t="s">
        <v>19</v>
      </c>
      <c r="I441" s="199"/>
      <c r="J441" s="195"/>
      <c r="K441" s="195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391</v>
      </c>
      <c r="AU441" s="204" t="s">
        <v>85</v>
      </c>
      <c r="AV441" s="13" t="s">
        <v>83</v>
      </c>
      <c r="AW441" s="13" t="s">
        <v>37</v>
      </c>
      <c r="AX441" s="13" t="s">
        <v>76</v>
      </c>
      <c r="AY441" s="204" t="s">
        <v>381</v>
      </c>
    </row>
    <row r="442" spans="1:65" s="14" customFormat="1">
      <c r="B442" s="205"/>
      <c r="C442" s="206"/>
      <c r="D442" s="196" t="s">
        <v>391</v>
      </c>
      <c r="E442" s="207" t="s">
        <v>19</v>
      </c>
      <c r="F442" s="208" t="s">
        <v>4221</v>
      </c>
      <c r="G442" s="206"/>
      <c r="H442" s="209">
        <v>2.09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391</v>
      </c>
      <c r="AU442" s="215" t="s">
        <v>85</v>
      </c>
      <c r="AV442" s="14" t="s">
        <v>85</v>
      </c>
      <c r="AW442" s="14" t="s">
        <v>37</v>
      </c>
      <c r="AX442" s="14" t="s">
        <v>76</v>
      </c>
      <c r="AY442" s="215" t="s">
        <v>381</v>
      </c>
    </row>
    <row r="443" spans="1:65" s="15" customFormat="1">
      <c r="B443" s="216"/>
      <c r="C443" s="217"/>
      <c r="D443" s="196" t="s">
        <v>391</v>
      </c>
      <c r="E443" s="218" t="s">
        <v>981</v>
      </c>
      <c r="F443" s="219" t="s">
        <v>394</v>
      </c>
      <c r="G443" s="217"/>
      <c r="H443" s="220">
        <v>29.94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391</v>
      </c>
      <c r="AU443" s="226" t="s">
        <v>85</v>
      </c>
      <c r="AV443" s="15" t="s">
        <v>389</v>
      </c>
      <c r="AW443" s="15" t="s">
        <v>37</v>
      </c>
      <c r="AX443" s="15" t="s">
        <v>83</v>
      </c>
      <c r="AY443" s="226" t="s">
        <v>381</v>
      </c>
    </row>
    <row r="444" spans="1:65" s="2" customFormat="1" ht="16.5" customHeight="1">
      <c r="A444" s="36"/>
      <c r="B444" s="37"/>
      <c r="C444" s="181" t="s">
        <v>7</v>
      </c>
      <c r="D444" s="181" t="s">
        <v>384</v>
      </c>
      <c r="E444" s="182" t="s">
        <v>1127</v>
      </c>
      <c r="F444" s="183" t="s">
        <v>1128</v>
      </c>
      <c r="G444" s="184" t="s">
        <v>411</v>
      </c>
      <c r="H444" s="185">
        <v>145.34800000000001</v>
      </c>
      <c r="I444" s="186"/>
      <c r="J444" s="187">
        <f>ROUND(I444*H444,2)</f>
        <v>0</v>
      </c>
      <c r="K444" s="183" t="s">
        <v>388</v>
      </c>
      <c r="L444" s="41"/>
      <c r="M444" s="188" t="s">
        <v>19</v>
      </c>
      <c r="N444" s="189" t="s">
        <v>47</v>
      </c>
      <c r="O444" s="66"/>
      <c r="P444" s="190">
        <f>O444*H444</f>
        <v>0</v>
      </c>
      <c r="Q444" s="190">
        <v>2.64E-3</v>
      </c>
      <c r="R444" s="190">
        <f>Q444*H444</f>
        <v>0.38371872000000001</v>
      </c>
      <c r="S444" s="190">
        <v>0</v>
      </c>
      <c r="T444" s="191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2" t="s">
        <v>389</v>
      </c>
      <c r="AT444" s="192" t="s">
        <v>384</v>
      </c>
      <c r="AU444" s="192" t="s">
        <v>85</v>
      </c>
      <c r="AY444" s="19" t="s">
        <v>381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9" t="s">
        <v>83</v>
      </c>
      <c r="BK444" s="193">
        <f>ROUND(I444*H444,2)</f>
        <v>0</v>
      </c>
      <c r="BL444" s="19" t="s">
        <v>389</v>
      </c>
      <c r="BM444" s="192" t="s">
        <v>1129</v>
      </c>
    </row>
    <row r="445" spans="1:65" s="13" customFormat="1">
      <c r="B445" s="194"/>
      <c r="C445" s="195"/>
      <c r="D445" s="196" t="s">
        <v>391</v>
      </c>
      <c r="E445" s="197" t="s">
        <v>19</v>
      </c>
      <c r="F445" s="198" t="s">
        <v>3609</v>
      </c>
      <c r="G445" s="195"/>
      <c r="H445" s="197" t="s">
        <v>19</v>
      </c>
      <c r="I445" s="199"/>
      <c r="J445" s="195"/>
      <c r="K445" s="195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391</v>
      </c>
      <c r="AU445" s="204" t="s">
        <v>85</v>
      </c>
      <c r="AV445" s="13" t="s">
        <v>83</v>
      </c>
      <c r="AW445" s="13" t="s">
        <v>37</v>
      </c>
      <c r="AX445" s="13" t="s">
        <v>76</v>
      </c>
      <c r="AY445" s="204" t="s">
        <v>381</v>
      </c>
    </row>
    <row r="446" spans="1:65" s="13" customFormat="1">
      <c r="B446" s="194"/>
      <c r="C446" s="195"/>
      <c r="D446" s="196" t="s">
        <v>391</v>
      </c>
      <c r="E446" s="197" t="s">
        <v>19</v>
      </c>
      <c r="F446" s="198" t="s">
        <v>4138</v>
      </c>
      <c r="G446" s="195"/>
      <c r="H446" s="197" t="s">
        <v>19</v>
      </c>
      <c r="I446" s="199"/>
      <c r="J446" s="195"/>
      <c r="K446" s="195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391</v>
      </c>
      <c r="AU446" s="204" t="s">
        <v>85</v>
      </c>
      <c r="AV446" s="13" t="s">
        <v>83</v>
      </c>
      <c r="AW446" s="13" t="s">
        <v>37</v>
      </c>
      <c r="AX446" s="13" t="s">
        <v>76</v>
      </c>
      <c r="AY446" s="204" t="s">
        <v>381</v>
      </c>
    </row>
    <row r="447" spans="1:65" s="13" customFormat="1">
      <c r="B447" s="194"/>
      <c r="C447" s="195"/>
      <c r="D447" s="196" t="s">
        <v>391</v>
      </c>
      <c r="E447" s="197" t="s">
        <v>19</v>
      </c>
      <c r="F447" s="198" t="s">
        <v>4139</v>
      </c>
      <c r="G447" s="195"/>
      <c r="H447" s="197" t="s">
        <v>19</v>
      </c>
      <c r="I447" s="199"/>
      <c r="J447" s="195"/>
      <c r="K447" s="195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391</v>
      </c>
      <c r="AU447" s="204" t="s">
        <v>85</v>
      </c>
      <c r="AV447" s="13" t="s">
        <v>83</v>
      </c>
      <c r="AW447" s="13" t="s">
        <v>37</v>
      </c>
      <c r="AX447" s="13" t="s">
        <v>76</v>
      </c>
      <c r="AY447" s="204" t="s">
        <v>381</v>
      </c>
    </row>
    <row r="448" spans="1:65" s="14" customFormat="1">
      <c r="B448" s="205"/>
      <c r="C448" s="206"/>
      <c r="D448" s="196" t="s">
        <v>391</v>
      </c>
      <c r="E448" s="207" t="s">
        <v>19</v>
      </c>
      <c r="F448" s="208" t="s">
        <v>4222</v>
      </c>
      <c r="G448" s="206"/>
      <c r="H448" s="209">
        <v>19.2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391</v>
      </c>
      <c r="AU448" s="215" t="s">
        <v>85</v>
      </c>
      <c r="AV448" s="14" t="s">
        <v>85</v>
      </c>
      <c r="AW448" s="14" t="s">
        <v>37</v>
      </c>
      <c r="AX448" s="14" t="s">
        <v>76</v>
      </c>
      <c r="AY448" s="215" t="s">
        <v>381</v>
      </c>
    </row>
    <row r="449" spans="2:51" s="13" customFormat="1">
      <c r="B449" s="194"/>
      <c r="C449" s="195"/>
      <c r="D449" s="196" t="s">
        <v>391</v>
      </c>
      <c r="E449" s="197" t="s">
        <v>19</v>
      </c>
      <c r="F449" s="198" t="s">
        <v>4141</v>
      </c>
      <c r="G449" s="195"/>
      <c r="H449" s="197" t="s">
        <v>19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391</v>
      </c>
      <c r="AU449" s="204" t="s">
        <v>85</v>
      </c>
      <c r="AV449" s="13" t="s">
        <v>83</v>
      </c>
      <c r="AW449" s="13" t="s">
        <v>37</v>
      </c>
      <c r="AX449" s="13" t="s">
        <v>76</v>
      </c>
      <c r="AY449" s="204" t="s">
        <v>381</v>
      </c>
    </row>
    <row r="450" spans="2:51" s="14" customFormat="1">
      <c r="B450" s="205"/>
      <c r="C450" s="206"/>
      <c r="D450" s="196" t="s">
        <v>391</v>
      </c>
      <c r="E450" s="207" t="s">
        <v>19</v>
      </c>
      <c r="F450" s="208" t="s">
        <v>4223</v>
      </c>
      <c r="G450" s="206"/>
      <c r="H450" s="209">
        <v>9.2799999999999994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391</v>
      </c>
      <c r="AU450" s="215" t="s">
        <v>85</v>
      </c>
      <c r="AV450" s="14" t="s">
        <v>85</v>
      </c>
      <c r="AW450" s="14" t="s">
        <v>37</v>
      </c>
      <c r="AX450" s="14" t="s">
        <v>76</v>
      </c>
      <c r="AY450" s="215" t="s">
        <v>381</v>
      </c>
    </row>
    <row r="451" spans="2:51" s="13" customFormat="1">
      <c r="B451" s="194"/>
      <c r="C451" s="195"/>
      <c r="D451" s="196" t="s">
        <v>391</v>
      </c>
      <c r="E451" s="197" t="s">
        <v>19</v>
      </c>
      <c r="F451" s="198" t="s">
        <v>4143</v>
      </c>
      <c r="G451" s="195"/>
      <c r="H451" s="197" t="s">
        <v>19</v>
      </c>
      <c r="I451" s="199"/>
      <c r="J451" s="195"/>
      <c r="K451" s="195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391</v>
      </c>
      <c r="AU451" s="204" t="s">
        <v>85</v>
      </c>
      <c r="AV451" s="13" t="s">
        <v>83</v>
      </c>
      <c r="AW451" s="13" t="s">
        <v>37</v>
      </c>
      <c r="AX451" s="13" t="s">
        <v>76</v>
      </c>
      <c r="AY451" s="204" t="s">
        <v>381</v>
      </c>
    </row>
    <row r="452" spans="2:51" s="14" customFormat="1">
      <c r="B452" s="205"/>
      <c r="C452" s="206"/>
      <c r="D452" s="196" t="s">
        <v>391</v>
      </c>
      <c r="E452" s="207" t="s">
        <v>19</v>
      </c>
      <c r="F452" s="208" t="s">
        <v>4224</v>
      </c>
      <c r="G452" s="206"/>
      <c r="H452" s="209">
        <v>5.2880000000000003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391</v>
      </c>
      <c r="AU452" s="215" t="s">
        <v>85</v>
      </c>
      <c r="AV452" s="14" t="s">
        <v>85</v>
      </c>
      <c r="AW452" s="14" t="s">
        <v>37</v>
      </c>
      <c r="AX452" s="14" t="s">
        <v>76</v>
      </c>
      <c r="AY452" s="215" t="s">
        <v>381</v>
      </c>
    </row>
    <row r="453" spans="2:51" s="13" customFormat="1">
      <c r="B453" s="194"/>
      <c r="C453" s="195"/>
      <c r="D453" s="196" t="s">
        <v>391</v>
      </c>
      <c r="E453" s="197" t="s">
        <v>19</v>
      </c>
      <c r="F453" s="198" t="s">
        <v>4145</v>
      </c>
      <c r="G453" s="195"/>
      <c r="H453" s="197" t="s">
        <v>19</v>
      </c>
      <c r="I453" s="199"/>
      <c r="J453" s="195"/>
      <c r="K453" s="195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391</v>
      </c>
      <c r="AU453" s="204" t="s">
        <v>85</v>
      </c>
      <c r="AV453" s="13" t="s">
        <v>83</v>
      </c>
      <c r="AW453" s="13" t="s">
        <v>37</v>
      </c>
      <c r="AX453" s="13" t="s">
        <v>76</v>
      </c>
      <c r="AY453" s="204" t="s">
        <v>381</v>
      </c>
    </row>
    <row r="454" spans="2:51" s="14" customFormat="1">
      <c r="B454" s="205"/>
      <c r="C454" s="206"/>
      <c r="D454" s="196" t="s">
        <v>391</v>
      </c>
      <c r="E454" s="207" t="s">
        <v>19</v>
      </c>
      <c r="F454" s="208" t="s">
        <v>4225</v>
      </c>
      <c r="G454" s="206"/>
      <c r="H454" s="209">
        <v>3.3359999999999999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391</v>
      </c>
      <c r="AU454" s="215" t="s">
        <v>85</v>
      </c>
      <c r="AV454" s="14" t="s">
        <v>85</v>
      </c>
      <c r="AW454" s="14" t="s">
        <v>37</v>
      </c>
      <c r="AX454" s="14" t="s">
        <v>76</v>
      </c>
      <c r="AY454" s="215" t="s">
        <v>381</v>
      </c>
    </row>
    <row r="455" spans="2:51" s="13" customFormat="1">
      <c r="B455" s="194"/>
      <c r="C455" s="195"/>
      <c r="D455" s="196" t="s">
        <v>391</v>
      </c>
      <c r="E455" s="197" t="s">
        <v>19</v>
      </c>
      <c r="F455" s="198" t="s">
        <v>4147</v>
      </c>
      <c r="G455" s="195"/>
      <c r="H455" s="197" t="s">
        <v>19</v>
      </c>
      <c r="I455" s="199"/>
      <c r="J455" s="195"/>
      <c r="K455" s="195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391</v>
      </c>
      <c r="AU455" s="204" t="s">
        <v>85</v>
      </c>
      <c r="AV455" s="13" t="s">
        <v>83</v>
      </c>
      <c r="AW455" s="13" t="s">
        <v>37</v>
      </c>
      <c r="AX455" s="13" t="s">
        <v>76</v>
      </c>
      <c r="AY455" s="204" t="s">
        <v>381</v>
      </c>
    </row>
    <row r="456" spans="2:51" s="13" customFormat="1">
      <c r="B456" s="194"/>
      <c r="C456" s="195"/>
      <c r="D456" s="196" t="s">
        <v>391</v>
      </c>
      <c r="E456" s="197" t="s">
        <v>19</v>
      </c>
      <c r="F456" s="198" t="s">
        <v>3579</v>
      </c>
      <c r="G456" s="195"/>
      <c r="H456" s="197" t="s">
        <v>19</v>
      </c>
      <c r="I456" s="199"/>
      <c r="J456" s="195"/>
      <c r="K456" s="195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391</v>
      </c>
      <c r="AU456" s="204" t="s">
        <v>85</v>
      </c>
      <c r="AV456" s="13" t="s">
        <v>83</v>
      </c>
      <c r="AW456" s="13" t="s">
        <v>37</v>
      </c>
      <c r="AX456" s="13" t="s">
        <v>76</v>
      </c>
      <c r="AY456" s="204" t="s">
        <v>381</v>
      </c>
    </row>
    <row r="457" spans="2:51" s="14" customFormat="1">
      <c r="B457" s="205"/>
      <c r="C457" s="206"/>
      <c r="D457" s="196" t="s">
        <v>391</v>
      </c>
      <c r="E457" s="207" t="s">
        <v>19</v>
      </c>
      <c r="F457" s="208" t="s">
        <v>4222</v>
      </c>
      <c r="G457" s="206"/>
      <c r="H457" s="209">
        <v>19.2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391</v>
      </c>
      <c r="AU457" s="215" t="s">
        <v>85</v>
      </c>
      <c r="AV457" s="14" t="s">
        <v>85</v>
      </c>
      <c r="AW457" s="14" t="s">
        <v>37</v>
      </c>
      <c r="AX457" s="14" t="s">
        <v>76</v>
      </c>
      <c r="AY457" s="215" t="s">
        <v>381</v>
      </c>
    </row>
    <row r="458" spans="2:51" s="13" customFormat="1">
      <c r="B458" s="194"/>
      <c r="C458" s="195"/>
      <c r="D458" s="196" t="s">
        <v>391</v>
      </c>
      <c r="E458" s="197" t="s">
        <v>19</v>
      </c>
      <c r="F458" s="198" t="s">
        <v>4138</v>
      </c>
      <c r="G458" s="195"/>
      <c r="H458" s="197" t="s">
        <v>19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391</v>
      </c>
      <c r="AU458" s="204" t="s">
        <v>85</v>
      </c>
      <c r="AV458" s="13" t="s">
        <v>83</v>
      </c>
      <c r="AW458" s="13" t="s">
        <v>37</v>
      </c>
      <c r="AX458" s="13" t="s">
        <v>76</v>
      </c>
      <c r="AY458" s="204" t="s">
        <v>381</v>
      </c>
    </row>
    <row r="459" spans="2:51" s="13" customFormat="1">
      <c r="B459" s="194"/>
      <c r="C459" s="195"/>
      <c r="D459" s="196" t="s">
        <v>391</v>
      </c>
      <c r="E459" s="197" t="s">
        <v>19</v>
      </c>
      <c r="F459" s="198" t="s">
        <v>1125</v>
      </c>
      <c r="G459" s="195"/>
      <c r="H459" s="197" t="s">
        <v>19</v>
      </c>
      <c r="I459" s="199"/>
      <c r="J459" s="195"/>
      <c r="K459" s="195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391</v>
      </c>
      <c r="AU459" s="204" t="s">
        <v>85</v>
      </c>
      <c r="AV459" s="13" t="s">
        <v>83</v>
      </c>
      <c r="AW459" s="13" t="s">
        <v>37</v>
      </c>
      <c r="AX459" s="13" t="s">
        <v>76</v>
      </c>
      <c r="AY459" s="204" t="s">
        <v>381</v>
      </c>
    </row>
    <row r="460" spans="2:51" s="14" customFormat="1">
      <c r="B460" s="205"/>
      <c r="C460" s="206"/>
      <c r="D460" s="196" t="s">
        <v>391</v>
      </c>
      <c r="E460" s="207" t="s">
        <v>19</v>
      </c>
      <c r="F460" s="208" t="s">
        <v>4226</v>
      </c>
      <c r="G460" s="206"/>
      <c r="H460" s="209">
        <v>12.064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391</v>
      </c>
      <c r="AU460" s="215" t="s">
        <v>85</v>
      </c>
      <c r="AV460" s="14" t="s">
        <v>85</v>
      </c>
      <c r="AW460" s="14" t="s">
        <v>37</v>
      </c>
      <c r="AX460" s="14" t="s">
        <v>76</v>
      </c>
      <c r="AY460" s="215" t="s">
        <v>381</v>
      </c>
    </row>
    <row r="461" spans="2:51" s="13" customFormat="1">
      <c r="B461" s="194"/>
      <c r="C461" s="195"/>
      <c r="D461" s="196" t="s">
        <v>391</v>
      </c>
      <c r="E461" s="197" t="s">
        <v>19</v>
      </c>
      <c r="F461" s="198" t="s">
        <v>4151</v>
      </c>
      <c r="G461" s="195"/>
      <c r="H461" s="197" t="s">
        <v>19</v>
      </c>
      <c r="I461" s="199"/>
      <c r="J461" s="195"/>
      <c r="K461" s="195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391</v>
      </c>
      <c r="AU461" s="204" t="s">
        <v>85</v>
      </c>
      <c r="AV461" s="13" t="s">
        <v>83</v>
      </c>
      <c r="AW461" s="13" t="s">
        <v>37</v>
      </c>
      <c r="AX461" s="13" t="s">
        <v>76</v>
      </c>
      <c r="AY461" s="204" t="s">
        <v>381</v>
      </c>
    </row>
    <row r="462" spans="2:51" s="14" customFormat="1">
      <c r="B462" s="205"/>
      <c r="C462" s="206"/>
      <c r="D462" s="196" t="s">
        <v>391</v>
      </c>
      <c r="E462" s="207" t="s">
        <v>19</v>
      </c>
      <c r="F462" s="208" t="s">
        <v>4227</v>
      </c>
      <c r="G462" s="206"/>
      <c r="H462" s="209">
        <v>18.096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391</v>
      </c>
      <c r="AU462" s="215" t="s">
        <v>85</v>
      </c>
      <c r="AV462" s="14" t="s">
        <v>85</v>
      </c>
      <c r="AW462" s="14" t="s">
        <v>37</v>
      </c>
      <c r="AX462" s="14" t="s">
        <v>76</v>
      </c>
      <c r="AY462" s="215" t="s">
        <v>381</v>
      </c>
    </row>
    <row r="463" spans="2:51" s="13" customFormat="1">
      <c r="B463" s="194"/>
      <c r="C463" s="195"/>
      <c r="D463" s="196" t="s">
        <v>391</v>
      </c>
      <c r="E463" s="197" t="s">
        <v>19</v>
      </c>
      <c r="F463" s="198" t="s">
        <v>4153</v>
      </c>
      <c r="G463" s="195"/>
      <c r="H463" s="197" t="s">
        <v>19</v>
      </c>
      <c r="I463" s="199"/>
      <c r="J463" s="195"/>
      <c r="K463" s="195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391</v>
      </c>
      <c r="AU463" s="204" t="s">
        <v>85</v>
      </c>
      <c r="AV463" s="13" t="s">
        <v>83</v>
      </c>
      <c r="AW463" s="13" t="s">
        <v>37</v>
      </c>
      <c r="AX463" s="13" t="s">
        <v>76</v>
      </c>
      <c r="AY463" s="204" t="s">
        <v>381</v>
      </c>
    </row>
    <row r="464" spans="2:51" s="14" customFormat="1">
      <c r="B464" s="205"/>
      <c r="C464" s="206"/>
      <c r="D464" s="196" t="s">
        <v>391</v>
      </c>
      <c r="E464" s="207" t="s">
        <v>19</v>
      </c>
      <c r="F464" s="208" t="s">
        <v>4228</v>
      </c>
      <c r="G464" s="206"/>
      <c r="H464" s="209">
        <v>15.08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391</v>
      </c>
      <c r="AU464" s="215" t="s">
        <v>85</v>
      </c>
      <c r="AV464" s="14" t="s">
        <v>85</v>
      </c>
      <c r="AW464" s="14" t="s">
        <v>37</v>
      </c>
      <c r="AX464" s="14" t="s">
        <v>76</v>
      </c>
      <c r="AY464" s="215" t="s">
        <v>381</v>
      </c>
    </row>
    <row r="465" spans="1:65" s="13" customFormat="1">
      <c r="B465" s="194"/>
      <c r="C465" s="195"/>
      <c r="D465" s="196" t="s">
        <v>391</v>
      </c>
      <c r="E465" s="197" t="s">
        <v>19</v>
      </c>
      <c r="F465" s="198" t="s">
        <v>4155</v>
      </c>
      <c r="G465" s="195"/>
      <c r="H465" s="197" t="s">
        <v>19</v>
      </c>
      <c r="I465" s="199"/>
      <c r="J465" s="195"/>
      <c r="K465" s="195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391</v>
      </c>
      <c r="AU465" s="204" t="s">
        <v>85</v>
      </c>
      <c r="AV465" s="13" t="s">
        <v>83</v>
      </c>
      <c r="AW465" s="13" t="s">
        <v>37</v>
      </c>
      <c r="AX465" s="13" t="s">
        <v>76</v>
      </c>
      <c r="AY465" s="204" t="s">
        <v>381</v>
      </c>
    </row>
    <row r="466" spans="1:65" s="14" customFormat="1">
      <c r="B466" s="205"/>
      <c r="C466" s="206"/>
      <c r="D466" s="196" t="s">
        <v>391</v>
      </c>
      <c r="E466" s="207" t="s">
        <v>19</v>
      </c>
      <c r="F466" s="208" t="s">
        <v>4229</v>
      </c>
      <c r="G466" s="206"/>
      <c r="H466" s="209">
        <v>3.77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391</v>
      </c>
      <c r="AU466" s="215" t="s">
        <v>85</v>
      </c>
      <c r="AV466" s="14" t="s">
        <v>85</v>
      </c>
      <c r="AW466" s="14" t="s">
        <v>37</v>
      </c>
      <c r="AX466" s="14" t="s">
        <v>76</v>
      </c>
      <c r="AY466" s="215" t="s">
        <v>381</v>
      </c>
    </row>
    <row r="467" spans="1:65" s="13" customFormat="1">
      <c r="B467" s="194"/>
      <c r="C467" s="195"/>
      <c r="D467" s="196" t="s">
        <v>391</v>
      </c>
      <c r="E467" s="197" t="s">
        <v>19</v>
      </c>
      <c r="F467" s="198" t="s">
        <v>4157</v>
      </c>
      <c r="G467" s="195"/>
      <c r="H467" s="197" t="s">
        <v>19</v>
      </c>
      <c r="I467" s="199"/>
      <c r="J467" s="195"/>
      <c r="K467" s="195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391</v>
      </c>
      <c r="AU467" s="204" t="s">
        <v>85</v>
      </c>
      <c r="AV467" s="13" t="s">
        <v>83</v>
      </c>
      <c r="AW467" s="13" t="s">
        <v>37</v>
      </c>
      <c r="AX467" s="13" t="s">
        <v>76</v>
      </c>
      <c r="AY467" s="204" t="s">
        <v>381</v>
      </c>
    </row>
    <row r="468" spans="1:65" s="14" customFormat="1">
      <c r="B468" s="205"/>
      <c r="C468" s="206"/>
      <c r="D468" s="196" t="s">
        <v>391</v>
      </c>
      <c r="E468" s="207" t="s">
        <v>19</v>
      </c>
      <c r="F468" s="208" t="s">
        <v>4229</v>
      </c>
      <c r="G468" s="206"/>
      <c r="H468" s="209">
        <v>3.77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391</v>
      </c>
      <c r="AU468" s="215" t="s">
        <v>85</v>
      </c>
      <c r="AV468" s="14" t="s">
        <v>85</v>
      </c>
      <c r="AW468" s="14" t="s">
        <v>37</v>
      </c>
      <c r="AX468" s="14" t="s">
        <v>76</v>
      </c>
      <c r="AY468" s="215" t="s">
        <v>381</v>
      </c>
    </row>
    <row r="469" spans="1:65" s="13" customFormat="1">
      <c r="B469" s="194"/>
      <c r="C469" s="195"/>
      <c r="D469" s="196" t="s">
        <v>391</v>
      </c>
      <c r="E469" s="197" t="s">
        <v>19</v>
      </c>
      <c r="F469" s="198" t="s">
        <v>4147</v>
      </c>
      <c r="G469" s="195"/>
      <c r="H469" s="197" t="s">
        <v>19</v>
      </c>
      <c r="I469" s="199"/>
      <c r="J469" s="195"/>
      <c r="K469" s="195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391</v>
      </c>
      <c r="AU469" s="204" t="s">
        <v>85</v>
      </c>
      <c r="AV469" s="13" t="s">
        <v>83</v>
      </c>
      <c r="AW469" s="13" t="s">
        <v>37</v>
      </c>
      <c r="AX469" s="13" t="s">
        <v>76</v>
      </c>
      <c r="AY469" s="204" t="s">
        <v>381</v>
      </c>
    </row>
    <row r="470" spans="1:65" s="13" customFormat="1">
      <c r="B470" s="194"/>
      <c r="C470" s="195"/>
      <c r="D470" s="196" t="s">
        <v>391</v>
      </c>
      <c r="E470" s="197" t="s">
        <v>19</v>
      </c>
      <c r="F470" s="198" t="s">
        <v>1125</v>
      </c>
      <c r="G470" s="195"/>
      <c r="H470" s="197" t="s">
        <v>19</v>
      </c>
      <c r="I470" s="199"/>
      <c r="J470" s="195"/>
      <c r="K470" s="195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391</v>
      </c>
      <c r="AU470" s="204" t="s">
        <v>85</v>
      </c>
      <c r="AV470" s="13" t="s">
        <v>83</v>
      </c>
      <c r="AW470" s="13" t="s">
        <v>37</v>
      </c>
      <c r="AX470" s="13" t="s">
        <v>76</v>
      </c>
      <c r="AY470" s="204" t="s">
        <v>381</v>
      </c>
    </row>
    <row r="471" spans="1:65" s="14" customFormat="1">
      <c r="B471" s="205"/>
      <c r="C471" s="206"/>
      <c r="D471" s="196" t="s">
        <v>391</v>
      </c>
      <c r="E471" s="207" t="s">
        <v>19</v>
      </c>
      <c r="F471" s="208" t="s">
        <v>4227</v>
      </c>
      <c r="G471" s="206"/>
      <c r="H471" s="209">
        <v>18.096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391</v>
      </c>
      <c r="AU471" s="215" t="s">
        <v>85</v>
      </c>
      <c r="AV471" s="14" t="s">
        <v>85</v>
      </c>
      <c r="AW471" s="14" t="s">
        <v>37</v>
      </c>
      <c r="AX471" s="14" t="s">
        <v>76</v>
      </c>
      <c r="AY471" s="215" t="s">
        <v>381</v>
      </c>
    </row>
    <row r="472" spans="1:65" s="13" customFormat="1">
      <c r="B472" s="194"/>
      <c r="C472" s="195"/>
      <c r="D472" s="196" t="s">
        <v>391</v>
      </c>
      <c r="E472" s="197" t="s">
        <v>19</v>
      </c>
      <c r="F472" s="198" t="s">
        <v>4158</v>
      </c>
      <c r="G472" s="195"/>
      <c r="H472" s="197" t="s">
        <v>19</v>
      </c>
      <c r="I472" s="199"/>
      <c r="J472" s="195"/>
      <c r="K472" s="195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391</v>
      </c>
      <c r="AU472" s="204" t="s">
        <v>85</v>
      </c>
      <c r="AV472" s="13" t="s">
        <v>83</v>
      </c>
      <c r="AW472" s="13" t="s">
        <v>37</v>
      </c>
      <c r="AX472" s="13" t="s">
        <v>76</v>
      </c>
      <c r="AY472" s="204" t="s">
        <v>381</v>
      </c>
    </row>
    <row r="473" spans="1:65" s="13" customFormat="1">
      <c r="B473" s="194"/>
      <c r="C473" s="195"/>
      <c r="D473" s="196" t="s">
        <v>391</v>
      </c>
      <c r="E473" s="197" t="s">
        <v>19</v>
      </c>
      <c r="F473" s="198" t="s">
        <v>4159</v>
      </c>
      <c r="G473" s="195"/>
      <c r="H473" s="197" t="s">
        <v>19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391</v>
      </c>
      <c r="AU473" s="204" t="s">
        <v>85</v>
      </c>
      <c r="AV473" s="13" t="s">
        <v>83</v>
      </c>
      <c r="AW473" s="13" t="s">
        <v>37</v>
      </c>
      <c r="AX473" s="13" t="s">
        <v>76</v>
      </c>
      <c r="AY473" s="204" t="s">
        <v>381</v>
      </c>
    </row>
    <row r="474" spans="1:65" s="14" customFormat="1">
      <c r="B474" s="205"/>
      <c r="C474" s="206"/>
      <c r="D474" s="196" t="s">
        <v>391</v>
      </c>
      <c r="E474" s="207" t="s">
        <v>19</v>
      </c>
      <c r="F474" s="208" t="s">
        <v>4230</v>
      </c>
      <c r="G474" s="206"/>
      <c r="H474" s="209">
        <v>6.4640000000000004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391</v>
      </c>
      <c r="AU474" s="215" t="s">
        <v>85</v>
      </c>
      <c r="AV474" s="14" t="s">
        <v>85</v>
      </c>
      <c r="AW474" s="14" t="s">
        <v>37</v>
      </c>
      <c r="AX474" s="14" t="s">
        <v>76</v>
      </c>
      <c r="AY474" s="215" t="s">
        <v>381</v>
      </c>
    </row>
    <row r="475" spans="1:65" s="13" customFormat="1">
      <c r="B475" s="194"/>
      <c r="C475" s="195"/>
      <c r="D475" s="196" t="s">
        <v>391</v>
      </c>
      <c r="E475" s="197" t="s">
        <v>19</v>
      </c>
      <c r="F475" s="198" t="s">
        <v>4161</v>
      </c>
      <c r="G475" s="195"/>
      <c r="H475" s="197" t="s">
        <v>19</v>
      </c>
      <c r="I475" s="199"/>
      <c r="J475" s="195"/>
      <c r="K475" s="195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391</v>
      </c>
      <c r="AU475" s="204" t="s">
        <v>85</v>
      </c>
      <c r="AV475" s="13" t="s">
        <v>83</v>
      </c>
      <c r="AW475" s="13" t="s">
        <v>37</v>
      </c>
      <c r="AX475" s="13" t="s">
        <v>76</v>
      </c>
      <c r="AY475" s="204" t="s">
        <v>381</v>
      </c>
    </row>
    <row r="476" spans="1:65" s="14" customFormat="1">
      <c r="B476" s="205"/>
      <c r="C476" s="206"/>
      <c r="D476" s="196" t="s">
        <v>391</v>
      </c>
      <c r="E476" s="207" t="s">
        <v>19</v>
      </c>
      <c r="F476" s="208" t="s">
        <v>4231</v>
      </c>
      <c r="G476" s="206"/>
      <c r="H476" s="209">
        <v>6.032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391</v>
      </c>
      <c r="AU476" s="215" t="s">
        <v>85</v>
      </c>
      <c r="AV476" s="14" t="s">
        <v>85</v>
      </c>
      <c r="AW476" s="14" t="s">
        <v>37</v>
      </c>
      <c r="AX476" s="14" t="s">
        <v>76</v>
      </c>
      <c r="AY476" s="215" t="s">
        <v>381</v>
      </c>
    </row>
    <row r="477" spans="1:65" s="13" customFormat="1">
      <c r="B477" s="194"/>
      <c r="C477" s="195"/>
      <c r="D477" s="196" t="s">
        <v>391</v>
      </c>
      <c r="E477" s="197" t="s">
        <v>19</v>
      </c>
      <c r="F477" s="198" t="s">
        <v>4163</v>
      </c>
      <c r="G477" s="195"/>
      <c r="H477" s="197" t="s">
        <v>19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391</v>
      </c>
      <c r="AU477" s="204" t="s">
        <v>85</v>
      </c>
      <c r="AV477" s="13" t="s">
        <v>83</v>
      </c>
      <c r="AW477" s="13" t="s">
        <v>37</v>
      </c>
      <c r="AX477" s="13" t="s">
        <v>76</v>
      </c>
      <c r="AY477" s="204" t="s">
        <v>381</v>
      </c>
    </row>
    <row r="478" spans="1:65" s="14" customFormat="1">
      <c r="B478" s="205"/>
      <c r="C478" s="206"/>
      <c r="D478" s="196" t="s">
        <v>391</v>
      </c>
      <c r="E478" s="207" t="s">
        <v>19</v>
      </c>
      <c r="F478" s="208" t="s">
        <v>4232</v>
      </c>
      <c r="G478" s="206"/>
      <c r="H478" s="209">
        <v>5.6719999999999997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391</v>
      </c>
      <c r="AU478" s="215" t="s">
        <v>85</v>
      </c>
      <c r="AV478" s="14" t="s">
        <v>85</v>
      </c>
      <c r="AW478" s="14" t="s">
        <v>37</v>
      </c>
      <c r="AX478" s="14" t="s">
        <v>76</v>
      </c>
      <c r="AY478" s="215" t="s">
        <v>381</v>
      </c>
    </row>
    <row r="479" spans="1:65" s="15" customFormat="1">
      <c r="B479" s="216"/>
      <c r="C479" s="217"/>
      <c r="D479" s="196" t="s">
        <v>391</v>
      </c>
      <c r="E479" s="218" t="s">
        <v>19</v>
      </c>
      <c r="F479" s="219" t="s">
        <v>394</v>
      </c>
      <c r="G479" s="217"/>
      <c r="H479" s="220">
        <v>145.34800000000001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391</v>
      </c>
      <c r="AU479" s="226" t="s">
        <v>85</v>
      </c>
      <c r="AV479" s="15" t="s">
        <v>389</v>
      </c>
      <c r="AW479" s="15" t="s">
        <v>37</v>
      </c>
      <c r="AX479" s="15" t="s">
        <v>83</v>
      </c>
      <c r="AY479" s="226" t="s">
        <v>381</v>
      </c>
    </row>
    <row r="480" spans="1:65" s="2" customFormat="1" ht="16.5" customHeight="1">
      <c r="A480" s="36"/>
      <c r="B480" s="37"/>
      <c r="C480" s="181" t="s">
        <v>505</v>
      </c>
      <c r="D480" s="181" t="s">
        <v>384</v>
      </c>
      <c r="E480" s="182" t="s">
        <v>1134</v>
      </c>
      <c r="F480" s="183" t="s">
        <v>1135</v>
      </c>
      <c r="G480" s="184" t="s">
        <v>411</v>
      </c>
      <c r="H480" s="185">
        <v>145.34800000000001</v>
      </c>
      <c r="I480" s="186"/>
      <c r="J480" s="187">
        <f>ROUND(I480*H480,2)</f>
        <v>0</v>
      </c>
      <c r="K480" s="183" t="s">
        <v>388</v>
      </c>
      <c r="L480" s="41"/>
      <c r="M480" s="188" t="s">
        <v>19</v>
      </c>
      <c r="N480" s="189" t="s">
        <v>47</v>
      </c>
      <c r="O480" s="66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2" t="s">
        <v>389</v>
      </c>
      <c r="AT480" s="192" t="s">
        <v>384</v>
      </c>
      <c r="AU480" s="192" t="s">
        <v>85</v>
      </c>
      <c r="AY480" s="19" t="s">
        <v>381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9" t="s">
        <v>83</v>
      </c>
      <c r="BK480" s="193">
        <f>ROUND(I480*H480,2)</f>
        <v>0</v>
      </c>
      <c r="BL480" s="19" t="s">
        <v>389</v>
      </c>
      <c r="BM480" s="192" t="s">
        <v>1136</v>
      </c>
    </row>
    <row r="481" spans="1:65" s="2" customFormat="1" ht="21.75" customHeight="1">
      <c r="A481" s="36"/>
      <c r="B481" s="37"/>
      <c r="C481" s="181" t="s">
        <v>510</v>
      </c>
      <c r="D481" s="181" t="s">
        <v>384</v>
      </c>
      <c r="E481" s="182" t="s">
        <v>1137</v>
      </c>
      <c r="F481" s="183" t="s">
        <v>1138</v>
      </c>
      <c r="G481" s="184" t="s">
        <v>404</v>
      </c>
      <c r="H481" s="185">
        <v>3.1440000000000001</v>
      </c>
      <c r="I481" s="186"/>
      <c r="J481" s="187">
        <f>ROUND(I481*H481,2)</f>
        <v>0</v>
      </c>
      <c r="K481" s="183" t="s">
        <v>388</v>
      </c>
      <c r="L481" s="41"/>
      <c r="M481" s="188" t="s">
        <v>19</v>
      </c>
      <c r="N481" s="189" t="s">
        <v>47</v>
      </c>
      <c r="O481" s="66"/>
      <c r="P481" s="190">
        <f>O481*H481</f>
        <v>0</v>
      </c>
      <c r="Q481" s="190">
        <v>1.0606199999999999</v>
      </c>
      <c r="R481" s="190">
        <f>Q481*H481</f>
        <v>3.3345892799999999</v>
      </c>
      <c r="S481" s="190">
        <v>0</v>
      </c>
      <c r="T481" s="191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2" t="s">
        <v>389</v>
      </c>
      <c r="AT481" s="192" t="s">
        <v>384</v>
      </c>
      <c r="AU481" s="192" t="s">
        <v>85</v>
      </c>
      <c r="AY481" s="19" t="s">
        <v>381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9" t="s">
        <v>83</v>
      </c>
      <c r="BK481" s="193">
        <f>ROUND(I481*H481,2)</f>
        <v>0</v>
      </c>
      <c r="BL481" s="19" t="s">
        <v>389</v>
      </c>
      <c r="BM481" s="192" t="s">
        <v>1139</v>
      </c>
    </row>
    <row r="482" spans="1:65" s="13" customFormat="1">
      <c r="B482" s="194"/>
      <c r="C482" s="195"/>
      <c r="D482" s="196" t="s">
        <v>391</v>
      </c>
      <c r="E482" s="197" t="s">
        <v>19</v>
      </c>
      <c r="F482" s="198" t="s">
        <v>1140</v>
      </c>
      <c r="G482" s="195"/>
      <c r="H482" s="197" t="s">
        <v>19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391</v>
      </c>
      <c r="AU482" s="204" t="s">
        <v>85</v>
      </c>
      <c r="AV482" s="13" t="s">
        <v>83</v>
      </c>
      <c r="AW482" s="13" t="s">
        <v>37</v>
      </c>
      <c r="AX482" s="13" t="s">
        <v>76</v>
      </c>
      <c r="AY482" s="204" t="s">
        <v>381</v>
      </c>
    </row>
    <row r="483" spans="1:65" s="14" customFormat="1">
      <c r="B483" s="205"/>
      <c r="C483" s="206"/>
      <c r="D483" s="196" t="s">
        <v>391</v>
      </c>
      <c r="E483" s="207" t="s">
        <v>19</v>
      </c>
      <c r="F483" s="208" t="s">
        <v>1141</v>
      </c>
      <c r="G483" s="206"/>
      <c r="H483" s="209">
        <v>3.1440000000000001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391</v>
      </c>
      <c r="AU483" s="215" t="s">
        <v>85</v>
      </c>
      <c r="AV483" s="14" t="s">
        <v>85</v>
      </c>
      <c r="AW483" s="14" t="s">
        <v>37</v>
      </c>
      <c r="AX483" s="14" t="s">
        <v>76</v>
      </c>
      <c r="AY483" s="215" t="s">
        <v>381</v>
      </c>
    </row>
    <row r="484" spans="1:65" s="15" customFormat="1">
      <c r="B484" s="216"/>
      <c r="C484" s="217"/>
      <c r="D484" s="196" t="s">
        <v>391</v>
      </c>
      <c r="E484" s="218" t="s">
        <v>19</v>
      </c>
      <c r="F484" s="219" t="s">
        <v>394</v>
      </c>
      <c r="G484" s="217"/>
      <c r="H484" s="220">
        <v>3.1440000000000001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391</v>
      </c>
      <c r="AU484" s="226" t="s">
        <v>85</v>
      </c>
      <c r="AV484" s="15" t="s">
        <v>389</v>
      </c>
      <c r="AW484" s="15" t="s">
        <v>37</v>
      </c>
      <c r="AX484" s="15" t="s">
        <v>83</v>
      </c>
      <c r="AY484" s="226" t="s">
        <v>381</v>
      </c>
    </row>
    <row r="485" spans="1:65" s="2" customFormat="1" ht="33" customHeight="1">
      <c r="A485" s="36"/>
      <c r="B485" s="37"/>
      <c r="C485" s="181" t="s">
        <v>516</v>
      </c>
      <c r="D485" s="181" t="s">
        <v>384</v>
      </c>
      <c r="E485" s="182" t="s">
        <v>4233</v>
      </c>
      <c r="F485" s="183" t="s">
        <v>4234</v>
      </c>
      <c r="G485" s="184" t="s">
        <v>387</v>
      </c>
      <c r="H485" s="185">
        <v>89.087999999999994</v>
      </c>
      <c r="I485" s="186"/>
      <c r="J485" s="187">
        <f>ROUND(I485*H485,2)</f>
        <v>0</v>
      </c>
      <c r="K485" s="183" t="s">
        <v>388</v>
      </c>
      <c r="L485" s="41"/>
      <c r="M485" s="188" t="s">
        <v>19</v>
      </c>
      <c r="N485" s="189" t="s">
        <v>47</v>
      </c>
      <c r="O485" s="66"/>
      <c r="P485" s="190">
        <f>O485*H485</f>
        <v>0</v>
      </c>
      <c r="Q485" s="190">
        <v>2.45329</v>
      </c>
      <c r="R485" s="190">
        <f>Q485*H485</f>
        <v>218.55869951999998</v>
      </c>
      <c r="S485" s="190">
        <v>0</v>
      </c>
      <c r="T485" s="191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2" t="s">
        <v>389</v>
      </c>
      <c r="AT485" s="192" t="s">
        <v>384</v>
      </c>
      <c r="AU485" s="192" t="s">
        <v>85</v>
      </c>
      <c r="AY485" s="19" t="s">
        <v>381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9" t="s">
        <v>83</v>
      </c>
      <c r="BK485" s="193">
        <f>ROUND(I485*H485,2)</f>
        <v>0</v>
      </c>
      <c r="BL485" s="19" t="s">
        <v>389</v>
      </c>
      <c r="BM485" s="192" t="s">
        <v>4235</v>
      </c>
    </row>
    <row r="486" spans="1:65" s="13" customFormat="1">
      <c r="B486" s="194"/>
      <c r="C486" s="195"/>
      <c r="D486" s="196" t="s">
        <v>391</v>
      </c>
      <c r="E486" s="197" t="s">
        <v>19</v>
      </c>
      <c r="F486" s="198" t="s">
        <v>1107</v>
      </c>
      <c r="G486" s="195"/>
      <c r="H486" s="197" t="s">
        <v>19</v>
      </c>
      <c r="I486" s="199"/>
      <c r="J486" s="195"/>
      <c r="K486" s="195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391</v>
      </c>
      <c r="AU486" s="204" t="s">
        <v>85</v>
      </c>
      <c r="AV486" s="13" t="s">
        <v>83</v>
      </c>
      <c r="AW486" s="13" t="s">
        <v>37</v>
      </c>
      <c r="AX486" s="13" t="s">
        <v>76</v>
      </c>
      <c r="AY486" s="204" t="s">
        <v>381</v>
      </c>
    </row>
    <row r="487" spans="1:65" s="13" customFormat="1">
      <c r="B487" s="194"/>
      <c r="C487" s="195"/>
      <c r="D487" s="196" t="s">
        <v>391</v>
      </c>
      <c r="E487" s="197" t="s">
        <v>19</v>
      </c>
      <c r="F487" s="198" t="s">
        <v>4207</v>
      </c>
      <c r="G487" s="195"/>
      <c r="H487" s="197" t="s">
        <v>19</v>
      </c>
      <c r="I487" s="199"/>
      <c r="J487" s="195"/>
      <c r="K487" s="195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391</v>
      </c>
      <c r="AU487" s="204" t="s">
        <v>85</v>
      </c>
      <c r="AV487" s="13" t="s">
        <v>83</v>
      </c>
      <c r="AW487" s="13" t="s">
        <v>37</v>
      </c>
      <c r="AX487" s="13" t="s">
        <v>76</v>
      </c>
      <c r="AY487" s="204" t="s">
        <v>381</v>
      </c>
    </row>
    <row r="488" spans="1:65" s="13" customFormat="1">
      <c r="B488" s="194"/>
      <c r="C488" s="195"/>
      <c r="D488" s="196" t="s">
        <v>391</v>
      </c>
      <c r="E488" s="197" t="s">
        <v>19</v>
      </c>
      <c r="F488" s="198" t="s">
        <v>4236</v>
      </c>
      <c r="G488" s="195"/>
      <c r="H488" s="197" t="s">
        <v>19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391</v>
      </c>
      <c r="AU488" s="204" t="s">
        <v>85</v>
      </c>
      <c r="AV488" s="13" t="s">
        <v>83</v>
      </c>
      <c r="AW488" s="13" t="s">
        <v>37</v>
      </c>
      <c r="AX488" s="13" t="s">
        <v>76</v>
      </c>
      <c r="AY488" s="204" t="s">
        <v>381</v>
      </c>
    </row>
    <row r="489" spans="1:65" s="14" customFormat="1">
      <c r="B489" s="205"/>
      <c r="C489" s="206"/>
      <c r="D489" s="196" t="s">
        <v>391</v>
      </c>
      <c r="E489" s="207" t="s">
        <v>19</v>
      </c>
      <c r="F489" s="208" t="s">
        <v>4237</v>
      </c>
      <c r="G489" s="206"/>
      <c r="H489" s="209">
        <v>33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391</v>
      </c>
      <c r="AU489" s="215" t="s">
        <v>85</v>
      </c>
      <c r="AV489" s="14" t="s">
        <v>85</v>
      </c>
      <c r="AW489" s="14" t="s">
        <v>37</v>
      </c>
      <c r="AX489" s="14" t="s">
        <v>76</v>
      </c>
      <c r="AY489" s="215" t="s">
        <v>381</v>
      </c>
    </row>
    <row r="490" spans="1:65" s="13" customFormat="1">
      <c r="B490" s="194"/>
      <c r="C490" s="195"/>
      <c r="D490" s="196" t="s">
        <v>391</v>
      </c>
      <c r="E490" s="197" t="s">
        <v>19</v>
      </c>
      <c r="F490" s="198" t="s">
        <v>4238</v>
      </c>
      <c r="G490" s="195"/>
      <c r="H490" s="197" t="s">
        <v>19</v>
      </c>
      <c r="I490" s="199"/>
      <c r="J490" s="195"/>
      <c r="K490" s="195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391</v>
      </c>
      <c r="AU490" s="204" t="s">
        <v>85</v>
      </c>
      <c r="AV490" s="13" t="s">
        <v>83</v>
      </c>
      <c r="AW490" s="13" t="s">
        <v>37</v>
      </c>
      <c r="AX490" s="13" t="s">
        <v>76</v>
      </c>
      <c r="AY490" s="204" t="s">
        <v>381</v>
      </c>
    </row>
    <row r="491" spans="1:65" s="14" customFormat="1">
      <c r="B491" s="205"/>
      <c r="C491" s="206"/>
      <c r="D491" s="196" t="s">
        <v>391</v>
      </c>
      <c r="E491" s="207" t="s">
        <v>19</v>
      </c>
      <c r="F491" s="208" t="s">
        <v>4239</v>
      </c>
      <c r="G491" s="206"/>
      <c r="H491" s="209">
        <v>4.7880000000000003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391</v>
      </c>
      <c r="AU491" s="215" t="s">
        <v>85</v>
      </c>
      <c r="AV491" s="14" t="s">
        <v>85</v>
      </c>
      <c r="AW491" s="14" t="s">
        <v>37</v>
      </c>
      <c r="AX491" s="14" t="s">
        <v>76</v>
      </c>
      <c r="AY491" s="215" t="s">
        <v>381</v>
      </c>
    </row>
    <row r="492" spans="1:65" s="13" customFormat="1">
      <c r="B492" s="194"/>
      <c r="C492" s="195"/>
      <c r="D492" s="196" t="s">
        <v>391</v>
      </c>
      <c r="E492" s="197" t="s">
        <v>19</v>
      </c>
      <c r="F492" s="198" t="s">
        <v>4208</v>
      </c>
      <c r="G492" s="195"/>
      <c r="H492" s="197" t="s">
        <v>19</v>
      </c>
      <c r="I492" s="199"/>
      <c r="J492" s="195"/>
      <c r="K492" s="195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391</v>
      </c>
      <c r="AU492" s="204" t="s">
        <v>85</v>
      </c>
      <c r="AV492" s="13" t="s">
        <v>83</v>
      </c>
      <c r="AW492" s="13" t="s">
        <v>37</v>
      </c>
      <c r="AX492" s="13" t="s">
        <v>76</v>
      </c>
      <c r="AY492" s="204" t="s">
        <v>381</v>
      </c>
    </row>
    <row r="493" spans="1:65" s="13" customFormat="1">
      <c r="B493" s="194"/>
      <c r="C493" s="195"/>
      <c r="D493" s="196" t="s">
        <v>391</v>
      </c>
      <c r="E493" s="197" t="s">
        <v>19</v>
      </c>
      <c r="F493" s="198" t="s">
        <v>4236</v>
      </c>
      <c r="G493" s="195"/>
      <c r="H493" s="197" t="s">
        <v>19</v>
      </c>
      <c r="I493" s="199"/>
      <c r="J493" s="195"/>
      <c r="K493" s="195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391</v>
      </c>
      <c r="AU493" s="204" t="s">
        <v>85</v>
      </c>
      <c r="AV493" s="13" t="s">
        <v>83</v>
      </c>
      <c r="AW493" s="13" t="s">
        <v>37</v>
      </c>
      <c r="AX493" s="13" t="s">
        <v>76</v>
      </c>
      <c r="AY493" s="204" t="s">
        <v>381</v>
      </c>
    </row>
    <row r="494" spans="1:65" s="14" customFormat="1">
      <c r="B494" s="205"/>
      <c r="C494" s="206"/>
      <c r="D494" s="196" t="s">
        <v>391</v>
      </c>
      <c r="E494" s="207" t="s">
        <v>19</v>
      </c>
      <c r="F494" s="208" t="s">
        <v>4240</v>
      </c>
      <c r="G494" s="206"/>
      <c r="H494" s="209">
        <v>51.3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391</v>
      </c>
      <c r="AU494" s="215" t="s">
        <v>85</v>
      </c>
      <c r="AV494" s="14" t="s">
        <v>85</v>
      </c>
      <c r="AW494" s="14" t="s">
        <v>37</v>
      </c>
      <c r="AX494" s="14" t="s">
        <v>76</v>
      </c>
      <c r="AY494" s="215" t="s">
        <v>381</v>
      </c>
    </row>
    <row r="495" spans="1:65" s="15" customFormat="1">
      <c r="B495" s="216"/>
      <c r="C495" s="217"/>
      <c r="D495" s="196" t="s">
        <v>391</v>
      </c>
      <c r="E495" s="218" t="s">
        <v>4132</v>
      </c>
      <c r="F495" s="219" t="s">
        <v>394</v>
      </c>
      <c r="G495" s="217"/>
      <c r="H495" s="220">
        <v>89.087999999999994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391</v>
      </c>
      <c r="AU495" s="226" t="s">
        <v>85</v>
      </c>
      <c r="AV495" s="15" t="s">
        <v>389</v>
      </c>
      <c r="AW495" s="15" t="s">
        <v>37</v>
      </c>
      <c r="AX495" s="15" t="s">
        <v>83</v>
      </c>
      <c r="AY495" s="226" t="s">
        <v>381</v>
      </c>
    </row>
    <row r="496" spans="1:65" s="2" customFormat="1" ht="16.5" customHeight="1">
      <c r="A496" s="36"/>
      <c r="B496" s="37"/>
      <c r="C496" s="181" t="s">
        <v>523</v>
      </c>
      <c r="D496" s="181" t="s">
        <v>384</v>
      </c>
      <c r="E496" s="182" t="s">
        <v>1109</v>
      </c>
      <c r="F496" s="183" t="s">
        <v>1110</v>
      </c>
      <c r="G496" s="184" t="s">
        <v>411</v>
      </c>
      <c r="H496" s="185">
        <v>175.8</v>
      </c>
      <c r="I496" s="186"/>
      <c r="J496" s="187">
        <f>ROUND(I496*H496,2)</f>
        <v>0</v>
      </c>
      <c r="K496" s="183" t="s">
        <v>388</v>
      </c>
      <c r="L496" s="41"/>
      <c r="M496" s="188" t="s">
        <v>19</v>
      </c>
      <c r="N496" s="189" t="s">
        <v>47</v>
      </c>
      <c r="O496" s="66"/>
      <c r="P496" s="190">
        <f>O496*H496</f>
        <v>0</v>
      </c>
      <c r="Q496" s="190">
        <v>2.6900000000000001E-3</v>
      </c>
      <c r="R496" s="190">
        <f>Q496*H496</f>
        <v>0.47290200000000004</v>
      </c>
      <c r="S496" s="190">
        <v>0</v>
      </c>
      <c r="T496" s="191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2" t="s">
        <v>389</v>
      </c>
      <c r="AT496" s="192" t="s">
        <v>384</v>
      </c>
      <c r="AU496" s="192" t="s">
        <v>85</v>
      </c>
      <c r="AY496" s="19" t="s">
        <v>381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9" t="s">
        <v>83</v>
      </c>
      <c r="BK496" s="193">
        <f>ROUND(I496*H496,2)</f>
        <v>0</v>
      </c>
      <c r="BL496" s="19" t="s">
        <v>389</v>
      </c>
      <c r="BM496" s="192" t="s">
        <v>4241</v>
      </c>
    </row>
    <row r="497" spans="1:65" s="13" customFormat="1">
      <c r="B497" s="194"/>
      <c r="C497" s="195"/>
      <c r="D497" s="196" t="s">
        <v>391</v>
      </c>
      <c r="E497" s="197" t="s">
        <v>19</v>
      </c>
      <c r="F497" s="198" t="s">
        <v>1112</v>
      </c>
      <c r="G497" s="195"/>
      <c r="H497" s="197" t="s">
        <v>19</v>
      </c>
      <c r="I497" s="199"/>
      <c r="J497" s="195"/>
      <c r="K497" s="195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391</v>
      </c>
      <c r="AU497" s="204" t="s">
        <v>85</v>
      </c>
      <c r="AV497" s="13" t="s">
        <v>83</v>
      </c>
      <c r="AW497" s="13" t="s">
        <v>37</v>
      </c>
      <c r="AX497" s="13" t="s">
        <v>76</v>
      </c>
      <c r="AY497" s="204" t="s">
        <v>381</v>
      </c>
    </row>
    <row r="498" spans="1:65" s="13" customFormat="1">
      <c r="B498" s="194"/>
      <c r="C498" s="195"/>
      <c r="D498" s="196" t="s">
        <v>391</v>
      </c>
      <c r="E498" s="197" t="s">
        <v>19</v>
      </c>
      <c r="F498" s="198" t="s">
        <v>4207</v>
      </c>
      <c r="G498" s="195"/>
      <c r="H498" s="197" t="s">
        <v>19</v>
      </c>
      <c r="I498" s="199"/>
      <c r="J498" s="195"/>
      <c r="K498" s="195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391</v>
      </c>
      <c r="AU498" s="204" t="s">
        <v>85</v>
      </c>
      <c r="AV498" s="13" t="s">
        <v>83</v>
      </c>
      <c r="AW498" s="13" t="s">
        <v>37</v>
      </c>
      <c r="AX498" s="13" t="s">
        <v>76</v>
      </c>
      <c r="AY498" s="204" t="s">
        <v>381</v>
      </c>
    </row>
    <row r="499" spans="1:65" s="13" customFormat="1">
      <c r="B499" s="194"/>
      <c r="C499" s="195"/>
      <c r="D499" s="196" t="s">
        <v>391</v>
      </c>
      <c r="E499" s="197" t="s">
        <v>19</v>
      </c>
      <c r="F499" s="198" t="s">
        <v>4236</v>
      </c>
      <c r="G499" s="195"/>
      <c r="H499" s="197" t="s">
        <v>19</v>
      </c>
      <c r="I499" s="199"/>
      <c r="J499" s="195"/>
      <c r="K499" s="195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391</v>
      </c>
      <c r="AU499" s="204" t="s">
        <v>85</v>
      </c>
      <c r="AV499" s="13" t="s">
        <v>83</v>
      </c>
      <c r="AW499" s="13" t="s">
        <v>37</v>
      </c>
      <c r="AX499" s="13" t="s">
        <v>76</v>
      </c>
      <c r="AY499" s="204" t="s">
        <v>381</v>
      </c>
    </row>
    <row r="500" spans="1:65" s="14" customFormat="1">
      <c r="B500" s="205"/>
      <c r="C500" s="206"/>
      <c r="D500" s="196" t="s">
        <v>391</v>
      </c>
      <c r="E500" s="207" t="s">
        <v>19</v>
      </c>
      <c r="F500" s="208" t="s">
        <v>4242</v>
      </c>
      <c r="G500" s="206"/>
      <c r="H500" s="209">
        <v>66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391</v>
      </c>
      <c r="AU500" s="215" t="s">
        <v>85</v>
      </c>
      <c r="AV500" s="14" t="s">
        <v>85</v>
      </c>
      <c r="AW500" s="14" t="s">
        <v>37</v>
      </c>
      <c r="AX500" s="14" t="s">
        <v>76</v>
      </c>
      <c r="AY500" s="215" t="s">
        <v>381</v>
      </c>
    </row>
    <row r="501" spans="1:65" s="13" customFormat="1">
      <c r="B501" s="194"/>
      <c r="C501" s="195"/>
      <c r="D501" s="196" t="s">
        <v>391</v>
      </c>
      <c r="E501" s="197" t="s">
        <v>19</v>
      </c>
      <c r="F501" s="198" t="s">
        <v>4238</v>
      </c>
      <c r="G501" s="195"/>
      <c r="H501" s="197" t="s">
        <v>19</v>
      </c>
      <c r="I501" s="199"/>
      <c r="J501" s="195"/>
      <c r="K501" s="195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391</v>
      </c>
      <c r="AU501" s="204" t="s">
        <v>85</v>
      </c>
      <c r="AV501" s="13" t="s">
        <v>83</v>
      </c>
      <c r="AW501" s="13" t="s">
        <v>37</v>
      </c>
      <c r="AX501" s="13" t="s">
        <v>76</v>
      </c>
      <c r="AY501" s="204" t="s">
        <v>381</v>
      </c>
    </row>
    <row r="502" spans="1:65" s="14" customFormat="1">
      <c r="B502" s="205"/>
      <c r="C502" s="206"/>
      <c r="D502" s="196" t="s">
        <v>391</v>
      </c>
      <c r="E502" s="207" t="s">
        <v>19</v>
      </c>
      <c r="F502" s="208" t="s">
        <v>4243</v>
      </c>
      <c r="G502" s="206"/>
      <c r="H502" s="209">
        <v>7.2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391</v>
      </c>
      <c r="AU502" s="215" t="s">
        <v>85</v>
      </c>
      <c r="AV502" s="14" t="s">
        <v>85</v>
      </c>
      <c r="AW502" s="14" t="s">
        <v>37</v>
      </c>
      <c r="AX502" s="14" t="s">
        <v>76</v>
      </c>
      <c r="AY502" s="215" t="s">
        <v>381</v>
      </c>
    </row>
    <row r="503" spans="1:65" s="13" customFormat="1">
      <c r="B503" s="194"/>
      <c r="C503" s="195"/>
      <c r="D503" s="196" t="s">
        <v>391</v>
      </c>
      <c r="E503" s="197" t="s">
        <v>19</v>
      </c>
      <c r="F503" s="198" t="s">
        <v>4208</v>
      </c>
      <c r="G503" s="195"/>
      <c r="H503" s="197" t="s">
        <v>19</v>
      </c>
      <c r="I503" s="199"/>
      <c r="J503" s="195"/>
      <c r="K503" s="195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391</v>
      </c>
      <c r="AU503" s="204" t="s">
        <v>85</v>
      </c>
      <c r="AV503" s="13" t="s">
        <v>83</v>
      </c>
      <c r="AW503" s="13" t="s">
        <v>37</v>
      </c>
      <c r="AX503" s="13" t="s">
        <v>76</v>
      </c>
      <c r="AY503" s="204" t="s">
        <v>381</v>
      </c>
    </row>
    <row r="504" spans="1:65" s="13" customFormat="1">
      <c r="B504" s="194"/>
      <c r="C504" s="195"/>
      <c r="D504" s="196" t="s">
        <v>391</v>
      </c>
      <c r="E504" s="197" t="s">
        <v>19</v>
      </c>
      <c r="F504" s="198" t="s">
        <v>4236</v>
      </c>
      <c r="G504" s="195"/>
      <c r="H504" s="197" t="s">
        <v>19</v>
      </c>
      <c r="I504" s="199"/>
      <c r="J504" s="195"/>
      <c r="K504" s="195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391</v>
      </c>
      <c r="AU504" s="204" t="s">
        <v>85</v>
      </c>
      <c r="AV504" s="13" t="s">
        <v>83</v>
      </c>
      <c r="AW504" s="13" t="s">
        <v>37</v>
      </c>
      <c r="AX504" s="13" t="s">
        <v>76</v>
      </c>
      <c r="AY504" s="204" t="s">
        <v>381</v>
      </c>
    </row>
    <row r="505" spans="1:65" s="14" customFormat="1">
      <c r="B505" s="205"/>
      <c r="C505" s="206"/>
      <c r="D505" s="196" t="s">
        <v>391</v>
      </c>
      <c r="E505" s="207" t="s">
        <v>19</v>
      </c>
      <c r="F505" s="208" t="s">
        <v>4244</v>
      </c>
      <c r="G505" s="206"/>
      <c r="H505" s="209">
        <v>102.6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391</v>
      </c>
      <c r="AU505" s="215" t="s">
        <v>85</v>
      </c>
      <c r="AV505" s="14" t="s">
        <v>85</v>
      </c>
      <c r="AW505" s="14" t="s">
        <v>37</v>
      </c>
      <c r="AX505" s="14" t="s">
        <v>76</v>
      </c>
      <c r="AY505" s="215" t="s">
        <v>381</v>
      </c>
    </row>
    <row r="506" spans="1:65" s="15" customFormat="1">
      <c r="B506" s="216"/>
      <c r="C506" s="217"/>
      <c r="D506" s="196" t="s">
        <v>391</v>
      </c>
      <c r="E506" s="218" t="s">
        <v>19</v>
      </c>
      <c r="F506" s="219" t="s">
        <v>394</v>
      </c>
      <c r="G506" s="217"/>
      <c r="H506" s="220">
        <v>175.8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391</v>
      </c>
      <c r="AU506" s="226" t="s">
        <v>85</v>
      </c>
      <c r="AV506" s="15" t="s">
        <v>389</v>
      </c>
      <c r="AW506" s="15" t="s">
        <v>37</v>
      </c>
      <c r="AX506" s="15" t="s">
        <v>83</v>
      </c>
      <c r="AY506" s="226" t="s">
        <v>381</v>
      </c>
    </row>
    <row r="507" spans="1:65" s="2" customFormat="1" ht="16.5" customHeight="1">
      <c r="A507" s="36"/>
      <c r="B507" s="37"/>
      <c r="C507" s="181" t="s">
        <v>529</v>
      </c>
      <c r="D507" s="181" t="s">
        <v>384</v>
      </c>
      <c r="E507" s="182" t="s">
        <v>1114</v>
      </c>
      <c r="F507" s="183" t="s">
        <v>1115</v>
      </c>
      <c r="G507" s="184" t="s">
        <v>411</v>
      </c>
      <c r="H507" s="185">
        <v>175.8</v>
      </c>
      <c r="I507" s="186"/>
      <c r="J507" s="187">
        <f>ROUND(I507*H507,2)</f>
        <v>0</v>
      </c>
      <c r="K507" s="183" t="s">
        <v>388</v>
      </c>
      <c r="L507" s="41"/>
      <c r="M507" s="188" t="s">
        <v>19</v>
      </c>
      <c r="N507" s="189" t="s">
        <v>47</v>
      </c>
      <c r="O507" s="66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2" t="s">
        <v>389</v>
      </c>
      <c r="AT507" s="192" t="s">
        <v>384</v>
      </c>
      <c r="AU507" s="192" t="s">
        <v>85</v>
      </c>
      <c r="AY507" s="19" t="s">
        <v>381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9" t="s">
        <v>83</v>
      </c>
      <c r="BK507" s="193">
        <f>ROUND(I507*H507,2)</f>
        <v>0</v>
      </c>
      <c r="BL507" s="19" t="s">
        <v>389</v>
      </c>
      <c r="BM507" s="192" t="s">
        <v>4245</v>
      </c>
    </row>
    <row r="508" spans="1:65" s="2" customFormat="1" ht="24.2" customHeight="1">
      <c r="A508" s="36"/>
      <c r="B508" s="37"/>
      <c r="C508" s="181" t="s">
        <v>534</v>
      </c>
      <c r="D508" s="181" t="s">
        <v>384</v>
      </c>
      <c r="E508" s="182" t="s">
        <v>4246</v>
      </c>
      <c r="F508" s="183" t="s">
        <v>4247</v>
      </c>
      <c r="G508" s="184" t="s">
        <v>404</v>
      </c>
      <c r="H508" s="185">
        <v>9.3539999999999992</v>
      </c>
      <c r="I508" s="186"/>
      <c r="J508" s="187">
        <f>ROUND(I508*H508,2)</f>
        <v>0</v>
      </c>
      <c r="K508" s="183" t="s">
        <v>388</v>
      </c>
      <c r="L508" s="41"/>
      <c r="M508" s="188" t="s">
        <v>19</v>
      </c>
      <c r="N508" s="189" t="s">
        <v>47</v>
      </c>
      <c r="O508" s="66"/>
      <c r="P508" s="190">
        <f>O508*H508</f>
        <v>0</v>
      </c>
      <c r="Q508" s="190">
        <v>1.0606199999999999</v>
      </c>
      <c r="R508" s="190">
        <f>Q508*H508</f>
        <v>9.9210394799999975</v>
      </c>
      <c r="S508" s="190">
        <v>0</v>
      </c>
      <c r="T508" s="191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2" t="s">
        <v>389</v>
      </c>
      <c r="AT508" s="192" t="s">
        <v>384</v>
      </c>
      <c r="AU508" s="192" t="s">
        <v>85</v>
      </c>
      <c r="AY508" s="19" t="s">
        <v>381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19" t="s">
        <v>83</v>
      </c>
      <c r="BK508" s="193">
        <f>ROUND(I508*H508,2)</f>
        <v>0</v>
      </c>
      <c r="BL508" s="19" t="s">
        <v>389</v>
      </c>
      <c r="BM508" s="192" t="s">
        <v>4248</v>
      </c>
    </row>
    <row r="509" spans="1:65" s="13" customFormat="1">
      <c r="B509" s="194"/>
      <c r="C509" s="195"/>
      <c r="D509" s="196" t="s">
        <v>391</v>
      </c>
      <c r="E509" s="197" t="s">
        <v>19</v>
      </c>
      <c r="F509" s="198" t="s">
        <v>4249</v>
      </c>
      <c r="G509" s="195"/>
      <c r="H509" s="197" t="s">
        <v>19</v>
      </c>
      <c r="I509" s="199"/>
      <c r="J509" s="195"/>
      <c r="K509" s="195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391</v>
      </c>
      <c r="AU509" s="204" t="s">
        <v>85</v>
      </c>
      <c r="AV509" s="13" t="s">
        <v>83</v>
      </c>
      <c r="AW509" s="13" t="s">
        <v>37</v>
      </c>
      <c r="AX509" s="13" t="s">
        <v>76</v>
      </c>
      <c r="AY509" s="204" t="s">
        <v>381</v>
      </c>
    </row>
    <row r="510" spans="1:65" s="14" customFormat="1">
      <c r="B510" s="205"/>
      <c r="C510" s="206"/>
      <c r="D510" s="196" t="s">
        <v>391</v>
      </c>
      <c r="E510" s="207" t="s">
        <v>19</v>
      </c>
      <c r="F510" s="208" t="s">
        <v>4250</v>
      </c>
      <c r="G510" s="206"/>
      <c r="H510" s="209">
        <v>9.3539999999999992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391</v>
      </c>
      <c r="AU510" s="215" t="s">
        <v>85</v>
      </c>
      <c r="AV510" s="14" t="s">
        <v>85</v>
      </c>
      <c r="AW510" s="14" t="s">
        <v>37</v>
      </c>
      <c r="AX510" s="14" t="s">
        <v>76</v>
      </c>
      <c r="AY510" s="215" t="s">
        <v>381</v>
      </c>
    </row>
    <row r="511" spans="1:65" s="15" customFormat="1">
      <c r="B511" s="216"/>
      <c r="C511" s="217"/>
      <c r="D511" s="196" t="s">
        <v>391</v>
      </c>
      <c r="E511" s="218" t="s">
        <v>19</v>
      </c>
      <c r="F511" s="219" t="s">
        <v>394</v>
      </c>
      <c r="G511" s="217"/>
      <c r="H511" s="220">
        <v>9.3539999999999992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391</v>
      </c>
      <c r="AU511" s="226" t="s">
        <v>85</v>
      </c>
      <c r="AV511" s="15" t="s">
        <v>389</v>
      </c>
      <c r="AW511" s="15" t="s">
        <v>37</v>
      </c>
      <c r="AX511" s="15" t="s">
        <v>83</v>
      </c>
      <c r="AY511" s="226" t="s">
        <v>381</v>
      </c>
    </row>
    <row r="512" spans="1:65" s="2" customFormat="1" ht="33" customHeight="1">
      <c r="A512" s="36"/>
      <c r="B512" s="37"/>
      <c r="C512" s="181" t="s">
        <v>540</v>
      </c>
      <c r="D512" s="181" t="s">
        <v>384</v>
      </c>
      <c r="E512" s="182" t="s">
        <v>1142</v>
      </c>
      <c r="F512" s="183" t="s">
        <v>1143</v>
      </c>
      <c r="G512" s="184" t="s">
        <v>387</v>
      </c>
      <c r="H512" s="185">
        <v>15.5</v>
      </c>
      <c r="I512" s="186"/>
      <c r="J512" s="187">
        <f>ROUND(I512*H512,2)</f>
        <v>0</v>
      </c>
      <c r="K512" s="183" t="s">
        <v>388</v>
      </c>
      <c r="L512" s="41"/>
      <c r="M512" s="188" t="s">
        <v>19</v>
      </c>
      <c r="N512" s="189" t="s">
        <v>47</v>
      </c>
      <c r="O512" s="66"/>
      <c r="P512" s="190">
        <f>O512*H512</f>
        <v>0</v>
      </c>
      <c r="Q512" s="190">
        <v>2.45329</v>
      </c>
      <c r="R512" s="190">
        <f>Q512*H512</f>
        <v>38.025995000000002</v>
      </c>
      <c r="S512" s="190">
        <v>0</v>
      </c>
      <c r="T512" s="191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2" t="s">
        <v>389</v>
      </c>
      <c r="AT512" s="192" t="s">
        <v>384</v>
      </c>
      <c r="AU512" s="192" t="s">
        <v>85</v>
      </c>
      <c r="AY512" s="19" t="s">
        <v>381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19" t="s">
        <v>83</v>
      </c>
      <c r="BK512" s="193">
        <f>ROUND(I512*H512,2)</f>
        <v>0</v>
      </c>
      <c r="BL512" s="19" t="s">
        <v>389</v>
      </c>
      <c r="BM512" s="192" t="s">
        <v>4251</v>
      </c>
    </row>
    <row r="513" spans="1:65" s="13" customFormat="1">
      <c r="B513" s="194"/>
      <c r="C513" s="195"/>
      <c r="D513" s="196" t="s">
        <v>391</v>
      </c>
      <c r="E513" s="197" t="s">
        <v>19</v>
      </c>
      <c r="F513" s="198" t="s">
        <v>1145</v>
      </c>
      <c r="G513" s="195"/>
      <c r="H513" s="197" t="s">
        <v>19</v>
      </c>
      <c r="I513" s="199"/>
      <c r="J513" s="195"/>
      <c r="K513" s="195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391</v>
      </c>
      <c r="AU513" s="204" t="s">
        <v>85</v>
      </c>
      <c r="AV513" s="13" t="s">
        <v>83</v>
      </c>
      <c r="AW513" s="13" t="s">
        <v>37</v>
      </c>
      <c r="AX513" s="13" t="s">
        <v>76</v>
      </c>
      <c r="AY513" s="204" t="s">
        <v>381</v>
      </c>
    </row>
    <row r="514" spans="1:65" s="13" customFormat="1">
      <c r="B514" s="194"/>
      <c r="C514" s="195"/>
      <c r="D514" s="196" t="s">
        <v>391</v>
      </c>
      <c r="E514" s="197" t="s">
        <v>19</v>
      </c>
      <c r="F514" s="198" t="s">
        <v>4138</v>
      </c>
      <c r="G514" s="195"/>
      <c r="H514" s="197" t="s">
        <v>19</v>
      </c>
      <c r="I514" s="199"/>
      <c r="J514" s="195"/>
      <c r="K514" s="195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391</v>
      </c>
      <c r="AU514" s="204" t="s">
        <v>85</v>
      </c>
      <c r="AV514" s="13" t="s">
        <v>83</v>
      </c>
      <c r="AW514" s="13" t="s">
        <v>37</v>
      </c>
      <c r="AX514" s="13" t="s">
        <v>76</v>
      </c>
      <c r="AY514" s="204" t="s">
        <v>381</v>
      </c>
    </row>
    <row r="515" spans="1:65" s="14" customFormat="1">
      <c r="B515" s="205"/>
      <c r="C515" s="206"/>
      <c r="D515" s="196" t="s">
        <v>391</v>
      </c>
      <c r="E515" s="207" t="s">
        <v>19</v>
      </c>
      <c r="F515" s="208" t="s">
        <v>4131</v>
      </c>
      <c r="G515" s="206"/>
      <c r="H515" s="209">
        <v>15.5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391</v>
      </c>
      <c r="AU515" s="215" t="s">
        <v>85</v>
      </c>
      <c r="AV515" s="14" t="s">
        <v>85</v>
      </c>
      <c r="AW515" s="14" t="s">
        <v>37</v>
      </c>
      <c r="AX515" s="14" t="s">
        <v>76</v>
      </c>
      <c r="AY515" s="215" t="s">
        <v>381</v>
      </c>
    </row>
    <row r="516" spans="1:65" s="15" customFormat="1">
      <c r="B516" s="216"/>
      <c r="C516" s="217"/>
      <c r="D516" s="196" t="s">
        <v>391</v>
      </c>
      <c r="E516" s="218" t="s">
        <v>989</v>
      </c>
      <c r="F516" s="219" t="s">
        <v>394</v>
      </c>
      <c r="G516" s="217"/>
      <c r="H516" s="220">
        <v>15.5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391</v>
      </c>
      <c r="AU516" s="226" t="s">
        <v>85</v>
      </c>
      <c r="AV516" s="15" t="s">
        <v>389</v>
      </c>
      <c r="AW516" s="15" t="s">
        <v>37</v>
      </c>
      <c r="AX516" s="15" t="s">
        <v>83</v>
      </c>
      <c r="AY516" s="226" t="s">
        <v>381</v>
      </c>
    </row>
    <row r="517" spans="1:65" s="2" customFormat="1" ht="16.5" customHeight="1">
      <c r="A517" s="36"/>
      <c r="B517" s="37"/>
      <c r="C517" s="181" t="s">
        <v>549</v>
      </c>
      <c r="D517" s="181" t="s">
        <v>384</v>
      </c>
      <c r="E517" s="182" t="s">
        <v>1147</v>
      </c>
      <c r="F517" s="183" t="s">
        <v>1148</v>
      </c>
      <c r="G517" s="184" t="s">
        <v>411</v>
      </c>
      <c r="H517" s="185">
        <v>8.9019999999999992</v>
      </c>
      <c r="I517" s="186"/>
      <c r="J517" s="187">
        <f>ROUND(I517*H517,2)</f>
        <v>0</v>
      </c>
      <c r="K517" s="183" t="s">
        <v>388</v>
      </c>
      <c r="L517" s="41"/>
      <c r="M517" s="188" t="s">
        <v>19</v>
      </c>
      <c r="N517" s="189" t="s">
        <v>47</v>
      </c>
      <c r="O517" s="66"/>
      <c r="P517" s="190">
        <f>O517*H517</f>
        <v>0</v>
      </c>
      <c r="Q517" s="190">
        <v>2.47E-3</v>
      </c>
      <c r="R517" s="190">
        <f>Q517*H517</f>
        <v>2.1987939999999997E-2</v>
      </c>
      <c r="S517" s="190">
        <v>0</v>
      </c>
      <c r="T517" s="191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2" t="s">
        <v>389</v>
      </c>
      <c r="AT517" s="192" t="s">
        <v>384</v>
      </c>
      <c r="AU517" s="192" t="s">
        <v>85</v>
      </c>
      <c r="AY517" s="19" t="s">
        <v>381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9" t="s">
        <v>83</v>
      </c>
      <c r="BK517" s="193">
        <f>ROUND(I517*H517,2)</f>
        <v>0</v>
      </c>
      <c r="BL517" s="19" t="s">
        <v>389</v>
      </c>
      <c r="BM517" s="192" t="s">
        <v>4252</v>
      </c>
    </row>
    <row r="518" spans="1:65" s="13" customFormat="1">
      <c r="B518" s="194"/>
      <c r="C518" s="195"/>
      <c r="D518" s="196" t="s">
        <v>391</v>
      </c>
      <c r="E518" s="197" t="s">
        <v>19</v>
      </c>
      <c r="F518" s="198" t="s">
        <v>1150</v>
      </c>
      <c r="G518" s="195"/>
      <c r="H518" s="197" t="s">
        <v>19</v>
      </c>
      <c r="I518" s="199"/>
      <c r="J518" s="195"/>
      <c r="K518" s="195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391</v>
      </c>
      <c r="AU518" s="204" t="s">
        <v>85</v>
      </c>
      <c r="AV518" s="13" t="s">
        <v>83</v>
      </c>
      <c r="AW518" s="13" t="s">
        <v>37</v>
      </c>
      <c r="AX518" s="13" t="s">
        <v>76</v>
      </c>
      <c r="AY518" s="204" t="s">
        <v>381</v>
      </c>
    </row>
    <row r="519" spans="1:65" s="13" customFormat="1">
      <c r="B519" s="194"/>
      <c r="C519" s="195"/>
      <c r="D519" s="196" t="s">
        <v>391</v>
      </c>
      <c r="E519" s="197" t="s">
        <v>19</v>
      </c>
      <c r="F519" s="198" t="s">
        <v>4138</v>
      </c>
      <c r="G519" s="195"/>
      <c r="H519" s="197" t="s">
        <v>19</v>
      </c>
      <c r="I519" s="199"/>
      <c r="J519" s="195"/>
      <c r="K519" s="195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391</v>
      </c>
      <c r="AU519" s="204" t="s">
        <v>85</v>
      </c>
      <c r="AV519" s="13" t="s">
        <v>83</v>
      </c>
      <c r="AW519" s="13" t="s">
        <v>37</v>
      </c>
      <c r="AX519" s="13" t="s">
        <v>76</v>
      </c>
      <c r="AY519" s="204" t="s">
        <v>381</v>
      </c>
    </row>
    <row r="520" spans="1:65" s="14" customFormat="1">
      <c r="B520" s="205"/>
      <c r="C520" s="206"/>
      <c r="D520" s="196" t="s">
        <v>391</v>
      </c>
      <c r="E520" s="207" t="s">
        <v>19</v>
      </c>
      <c r="F520" s="208" t="s">
        <v>4253</v>
      </c>
      <c r="G520" s="206"/>
      <c r="H520" s="209">
        <v>8.9019999999999992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391</v>
      </c>
      <c r="AU520" s="215" t="s">
        <v>85</v>
      </c>
      <c r="AV520" s="14" t="s">
        <v>85</v>
      </c>
      <c r="AW520" s="14" t="s">
        <v>37</v>
      </c>
      <c r="AX520" s="14" t="s">
        <v>76</v>
      </c>
      <c r="AY520" s="215" t="s">
        <v>381</v>
      </c>
    </row>
    <row r="521" spans="1:65" s="15" customFormat="1">
      <c r="B521" s="216"/>
      <c r="C521" s="217"/>
      <c r="D521" s="196" t="s">
        <v>391</v>
      </c>
      <c r="E521" s="218" t="s">
        <v>19</v>
      </c>
      <c r="F521" s="219" t="s">
        <v>394</v>
      </c>
      <c r="G521" s="217"/>
      <c r="H521" s="220">
        <v>8.9019999999999992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391</v>
      </c>
      <c r="AU521" s="226" t="s">
        <v>85</v>
      </c>
      <c r="AV521" s="15" t="s">
        <v>389</v>
      </c>
      <c r="AW521" s="15" t="s">
        <v>37</v>
      </c>
      <c r="AX521" s="15" t="s">
        <v>83</v>
      </c>
      <c r="AY521" s="226" t="s">
        <v>381</v>
      </c>
    </row>
    <row r="522" spans="1:65" s="2" customFormat="1" ht="16.5" customHeight="1">
      <c r="A522" s="36"/>
      <c r="B522" s="37"/>
      <c r="C522" s="181" t="s">
        <v>556</v>
      </c>
      <c r="D522" s="181" t="s">
        <v>384</v>
      </c>
      <c r="E522" s="182" t="s">
        <v>1152</v>
      </c>
      <c r="F522" s="183" t="s">
        <v>1153</v>
      </c>
      <c r="G522" s="184" t="s">
        <v>411</v>
      </c>
      <c r="H522" s="185">
        <v>8.9019999999999992</v>
      </c>
      <c r="I522" s="186"/>
      <c r="J522" s="187">
        <f>ROUND(I522*H522,2)</f>
        <v>0</v>
      </c>
      <c r="K522" s="183" t="s">
        <v>388</v>
      </c>
      <c r="L522" s="41"/>
      <c r="M522" s="188" t="s">
        <v>19</v>
      </c>
      <c r="N522" s="189" t="s">
        <v>47</v>
      </c>
      <c r="O522" s="66"/>
      <c r="P522" s="190">
        <f>O522*H522</f>
        <v>0</v>
      </c>
      <c r="Q522" s="190">
        <v>0</v>
      </c>
      <c r="R522" s="190">
        <f>Q522*H522</f>
        <v>0</v>
      </c>
      <c r="S522" s="190">
        <v>0</v>
      </c>
      <c r="T522" s="191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2" t="s">
        <v>389</v>
      </c>
      <c r="AT522" s="192" t="s">
        <v>384</v>
      </c>
      <c r="AU522" s="192" t="s">
        <v>85</v>
      </c>
      <c r="AY522" s="19" t="s">
        <v>381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9" t="s">
        <v>83</v>
      </c>
      <c r="BK522" s="193">
        <f>ROUND(I522*H522,2)</f>
        <v>0</v>
      </c>
      <c r="BL522" s="19" t="s">
        <v>389</v>
      </c>
      <c r="BM522" s="192" t="s">
        <v>4254</v>
      </c>
    </row>
    <row r="523" spans="1:65" s="2" customFormat="1" ht="24.2" customHeight="1">
      <c r="A523" s="36"/>
      <c r="B523" s="37"/>
      <c r="C523" s="181" t="s">
        <v>561</v>
      </c>
      <c r="D523" s="181" t="s">
        <v>384</v>
      </c>
      <c r="E523" s="182" t="s">
        <v>1155</v>
      </c>
      <c r="F523" s="183" t="s">
        <v>1156</v>
      </c>
      <c r="G523" s="184" t="s">
        <v>404</v>
      </c>
      <c r="H523" s="185">
        <v>2.093</v>
      </c>
      <c r="I523" s="186"/>
      <c r="J523" s="187">
        <f>ROUND(I523*H523,2)</f>
        <v>0</v>
      </c>
      <c r="K523" s="183" t="s">
        <v>388</v>
      </c>
      <c r="L523" s="41"/>
      <c r="M523" s="188" t="s">
        <v>19</v>
      </c>
      <c r="N523" s="189" t="s">
        <v>47</v>
      </c>
      <c r="O523" s="66"/>
      <c r="P523" s="190">
        <f>O523*H523</f>
        <v>0</v>
      </c>
      <c r="Q523" s="190">
        <v>1.0606199999999999</v>
      </c>
      <c r="R523" s="190">
        <f>Q523*H523</f>
        <v>2.2198776599999999</v>
      </c>
      <c r="S523" s="190">
        <v>0</v>
      </c>
      <c r="T523" s="191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2" t="s">
        <v>389</v>
      </c>
      <c r="AT523" s="192" t="s">
        <v>384</v>
      </c>
      <c r="AU523" s="192" t="s">
        <v>85</v>
      </c>
      <c r="AY523" s="19" t="s">
        <v>381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19" t="s">
        <v>83</v>
      </c>
      <c r="BK523" s="193">
        <f>ROUND(I523*H523,2)</f>
        <v>0</v>
      </c>
      <c r="BL523" s="19" t="s">
        <v>389</v>
      </c>
      <c r="BM523" s="192" t="s">
        <v>4255</v>
      </c>
    </row>
    <row r="524" spans="1:65" s="13" customFormat="1">
      <c r="B524" s="194"/>
      <c r="C524" s="195"/>
      <c r="D524" s="196" t="s">
        <v>391</v>
      </c>
      <c r="E524" s="197" t="s">
        <v>19</v>
      </c>
      <c r="F524" s="198" t="s">
        <v>1158</v>
      </c>
      <c r="G524" s="195"/>
      <c r="H524" s="197" t="s">
        <v>19</v>
      </c>
      <c r="I524" s="199"/>
      <c r="J524" s="195"/>
      <c r="K524" s="195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391</v>
      </c>
      <c r="AU524" s="204" t="s">
        <v>85</v>
      </c>
      <c r="AV524" s="13" t="s">
        <v>83</v>
      </c>
      <c r="AW524" s="13" t="s">
        <v>37</v>
      </c>
      <c r="AX524" s="13" t="s">
        <v>76</v>
      </c>
      <c r="AY524" s="204" t="s">
        <v>381</v>
      </c>
    </row>
    <row r="525" spans="1:65" s="14" customFormat="1">
      <c r="B525" s="205"/>
      <c r="C525" s="206"/>
      <c r="D525" s="196" t="s">
        <v>391</v>
      </c>
      <c r="E525" s="207" t="s">
        <v>19</v>
      </c>
      <c r="F525" s="208" t="s">
        <v>1159</v>
      </c>
      <c r="G525" s="206"/>
      <c r="H525" s="209">
        <v>2.093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391</v>
      </c>
      <c r="AU525" s="215" t="s">
        <v>85</v>
      </c>
      <c r="AV525" s="14" t="s">
        <v>85</v>
      </c>
      <c r="AW525" s="14" t="s">
        <v>37</v>
      </c>
      <c r="AX525" s="14" t="s">
        <v>76</v>
      </c>
      <c r="AY525" s="215" t="s">
        <v>381</v>
      </c>
    </row>
    <row r="526" spans="1:65" s="15" customFormat="1">
      <c r="B526" s="216"/>
      <c r="C526" s="217"/>
      <c r="D526" s="196" t="s">
        <v>391</v>
      </c>
      <c r="E526" s="218" t="s">
        <v>19</v>
      </c>
      <c r="F526" s="219" t="s">
        <v>394</v>
      </c>
      <c r="G526" s="217"/>
      <c r="H526" s="220">
        <v>2.093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391</v>
      </c>
      <c r="AU526" s="226" t="s">
        <v>85</v>
      </c>
      <c r="AV526" s="15" t="s">
        <v>389</v>
      </c>
      <c r="AW526" s="15" t="s">
        <v>37</v>
      </c>
      <c r="AX526" s="15" t="s">
        <v>83</v>
      </c>
      <c r="AY526" s="226" t="s">
        <v>381</v>
      </c>
    </row>
    <row r="527" spans="1:65" s="2" customFormat="1" ht="16.5" customHeight="1">
      <c r="A527" s="36"/>
      <c r="B527" s="37"/>
      <c r="C527" s="181" t="s">
        <v>468</v>
      </c>
      <c r="D527" s="181" t="s">
        <v>384</v>
      </c>
      <c r="E527" s="182" t="s">
        <v>1160</v>
      </c>
      <c r="F527" s="183" t="s">
        <v>1161</v>
      </c>
      <c r="G527" s="184" t="s">
        <v>607</v>
      </c>
      <c r="H527" s="185">
        <v>1</v>
      </c>
      <c r="I527" s="186"/>
      <c r="J527" s="187">
        <f>ROUND(I527*H527,2)</f>
        <v>0</v>
      </c>
      <c r="K527" s="183" t="s">
        <v>432</v>
      </c>
      <c r="L527" s="41"/>
      <c r="M527" s="188" t="s">
        <v>19</v>
      </c>
      <c r="N527" s="189" t="s">
        <v>47</v>
      </c>
      <c r="O527" s="66"/>
      <c r="P527" s="190">
        <f>O527*H527</f>
        <v>0</v>
      </c>
      <c r="Q527" s="190">
        <v>0</v>
      </c>
      <c r="R527" s="190">
        <f>Q527*H527</f>
        <v>0</v>
      </c>
      <c r="S527" s="190">
        <v>0</v>
      </c>
      <c r="T527" s="191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2" t="s">
        <v>389</v>
      </c>
      <c r="AT527" s="192" t="s">
        <v>384</v>
      </c>
      <c r="AU527" s="192" t="s">
        <v>85</v>
      </c>
      <c r="AY527" s="19" t="s">
        <v>381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19" t="s">
        <v>83</v>
      </c>
      <c r="BK527" s="193">
        <f>ROUND(I527*H527,2)</f>
        <v>0</v>
      </c>
      <c r="BL527" s="19" t="s">
        <v>389</v>
      </c>
      <c r="BM527" s="192" t="s">
        <v>4256</v>
      </c>
    </row>
    <row r="528" spans="1:65" s="12" customFormat="1" ht="22.9" customHeight="1">
      <c r="B528" s="165"/>
      <c r="C528" s="166"/>
      <c r="D528" s="167" t="s">
        <v>75</v>
      </c>
      <c r="E528" s="179" t="s">
        <v>398</v>
      </c>
      <c r="F528" s="179" t="s">
        <v>3008</v>
      </c>
      <c r="G528" s="166"/>
      <c r="H528" s="166"/>
      <c r="I528" s="169"/>
      <c r="J528" s="180">
        <f>BK528</f>
        <v>0</v>
      </c>
      <c r="K528" s="166"/>
      <c r="L528" s="171"/>
      <c r="M528" s="172"/>
      <c r="N528" s="173"/>
      <c r="O528" s="173"/>
      <c r="P528" s="174">
        <f>SUM(P529:P563)</f>
        <v>0</v>
      </c>
      <c r="Q528" s="173"/>
      <c r="R528" s="174">
        <f>SUM(R529:R563)</f>
        <v>737.3983396299999</v>
      </c>
      <c r="S528" s="173"/>
      <c r="T528" s="175">
        <f>SUM(T529:T563)</f>
        <v>0</v>
      </c>
      <c r="AR528" s="176" t="s">
        <v>83</v>
      </c>
      <c r="AT528" s="177" t="s">
        <v>75</v>
      </c>
      <c r="AU528" s="177" t="s">
        <v>83</v>
      </c>
      <c r="AY528" s="176" t="s">
        <v>381</v>
      </c>
      <c r="BK528" s="178">
        <f>SUM(BK529:BK563)</f>
        <v>0</v>
      </c>
    </row>
    <row r="529" spans="1:65" s="2" customFormat="1" ht="33" customHeight="1">
      <c r="A529" s="36"/>
      <c r="B529" s="37"/>
      <c r="C529" s="181" t="s">
        <v>571</v>
      </c>
      <c r="D529" s="181" t="s">
        <v>384</v>
      </c>
      <c r="E529" s="182" t="s">
        <v>4257</v>
      </c>
      <c r="F529" s="183" t="s">
        <v>4258</v>
      </c>
      <c r="G529" s="184" t="s">
        <v>387</v>
      </c>
      <c r="H529" s="185">
        <v>262.71600000000001</v>
      </c>
      <c r="I529" s="186"/>
      <c r="J529" s="187">
        <f>ROUND(I529*H529,2)</f>
        <v>0</v>
      </c>
      <c r="K529" s="183" t="s">
        <v>388</v>
      </c>
      <c r="L529" s="41"/>
      <c r="M529" s="188" t="s">
        <v>19</v>
      </c>
      <c r="N529" s="189" t="s">
        <v>47</v>
      </c>
      <c r="O529" s="66"/>
      <c r="P529" s="190">
        <f>O529*H529</f>
        <v>0</v>
      </c>
      <c r="Q529" s="190">
        <v>2.45329</v>
      </c>
      <c r="R529" s="190">
        <f>Q529*H529</f>
        <v>644.51853563999998</v>
      </c>
      <c r="S529" s="190">
        <v>0</v>
      </c>
      <c r="T529" s="191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2" t="s">
        <v>389</v>
      </c>
      <c r="AT529" s="192" t="s">
        <v>384</v>
      </c>
      <c r="AU529" s="192" t="s">
        <v>85</v>
      </c>
      <c r="AY529" s="19" t="s">
        <v>381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9" t="s">
        <v>83</v>
      </c>
      <c r="BK529" s="193">
        <f>ROUND(I529*H529,2)</f>
        <v>0</v>
      </c>
      <c r="BL529" s="19" t="s">
        <v>389</v>
      </c>
      <c r="BM529" s="192" t="s">
        <v>4259</v>
      </c>
    </row>
    <row r="530" spans="1:65" s="13" customFormat="1">
      <c r="B530" s="194"/>
      <c r="C530" s="195"/>
      <c r="D530" s="196" t="s">
        <v>391</v>
      </c>
      <c r="E530" s="197" t="s">
        <v>19</v>
      </c>
      <c r="F530" s="198" t="s">
        <v>4260</v>
      </c>
      <c r="G530" s="195"/>
      <c r="H530" s="197" t="s">
        <v>19</v>
      </c>
      <c r="I530" s="199"/>
      <c r="J530" s="195"/>
      <c r="K530" s="195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391</v>
      </c>
      <c r="AU530" s="204" t="s">
        <v>85</v>
      </c>
      <c r="AV530" s="13" t="s">
        <v>83</v>
      </c>
      <c r="AW530" s="13" t="s">
        <v>37</v>
      </c>
      <c r="AX530" s="13" t="s">
        <v>76</v>
      </c>
      <c r="AY530" s="204" t="s">
        <v>381</v>
      </c>
    </row>
    <row r="531" spans="1:65" s="13" customFormat="1">
      <c r="B531" s="194"/>
      <c r="C531" s="195"/>
      <c r="D531" s="196" t="s">
        <v>391</v>
      </c>
      <c r="E531" s="197" t="s">
        <v>19</v>
      </c>
      <c r="F531" s="198" t="s">
        <v>4207</v>
      </c>
      <c r="G531" s="195"/>
      <c r="H531" s="197" t="s">
        <v>19</v>
      </c>
      <c r="I531" s="199"/>
      <c r="J531" s="195"/>
      <c r="K531" s="195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391</v>
      </c>
      <c r="AU531" s="204" t="s">
        <v>85</v>
      </c>
      <c r="AV531" s="13" t="s">
        <v>83</v>
      </c>
      <c r="AW531" s="13" t="s">
        <v>37</v>
      </c>
      <c r="AX531" s="13" t="s">
        <v>76</v>
      </c>
      <c r="AY531" s="204" t="s">
        <v>381</v>
      </c>
    </row>
    <row r="532" spans="1:65" s="14" customFormat="1">
      <c r="B532" s="205"/>
      <c r="C532" s="206"/>
      <c r="D532" s="196" t="s">
        <v>391</v>
      </c>
      <c r="E532" s="207" t="s">
        <v>19</v>
      </c>
      <c r="F532" s="208" t="s">
        <v>4261</v>
      </c>
      <c r="G532" s="206"/>
      <c r="H532" s="209">
        <v>17.445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391</v>
      </c>
      <c r="AU532" s="215" t="s">
        <v>85</v>
      </c>
      <c r="AV532" s="14" t="s">
        <v>85</v>
      </c>
      <c r="AW532" s="14" t="s">
        <v>37</v>
      </c>
      <c r="AX532" s="14" t="s">
        <v>76</v>
      </c>
      <c r="AY532" s="215" t="s">
        <v>381</v>
      </c>
    </row>
    <row r="533" spans="1:65" s="14" customFormat="1">
      <c r="B533" s="205"/>
      <c r="C533" s="206"/>
      <c r="D533" s="196" t="s">
        <v>391</v>
      </c>
      <c r="E533" s="207" t="s">
        <v>19</v>
      </c>
      <c r="F533" s="208" t="s">
        <v>4262</v>
      </c>
      <c r="G533" s="206"/>
      <c r="H533" s="209">
        <v>69.457999999999998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391</v>
      </c>
      <c r="AU533" s="215" t="s">
        <v>85</v>
      </c>
      <c r="AV533" s="14" t="s">
        <v>85</v>
      </c>
      <c r="AW533" s="14" t="s">
        <v>37</v>
      </c>
      <c r="AX533" s="14" t="s">
        <v>76</v>
      </c>
      <c r="AY533" s="215" t="s">
        <v>381</v>
      </c>
    </row>
    <row r="534" spans="1:65" s="13" customFormat="1">
      <c r="B534" s="194"/>
      <c r="C534" s="195"/>
      <c r="D534" s="196" t="s">
        <v>391</v>
      </c>
      <c r="E534" s="197" t="s">
        <v>19</v>
      </c>
      <c r="F534" s="198" t="s">
        <v>4208</v>
      </c>
      <c r="G534" s="195"/>
      <c r="H534" s="197" t="s">
        <v>19</v>
      </c>
      <c r="I534" s="199"/>
      <c r="J534" s="195"/>
      <c r="K534" s="195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391</v>
      </c>
      <c r="AU534" s="204" t="s">
        <v>85</v>
      </c>
      <c r="AV534" s="13" t="s">
        <v>83</v>
      </c>
      <c r="AW534" s="13" t="s">
        <v>37</v>
      </c>
      <c r="AX534" s="13" t="s">
        <v>76</v>
      </c>
      <c r="AY534" s="204" t="s">
        <v>381</v>
      </c>
    </row>
    <row r="535" spans="1:65" s="14" customFormat="1" ht="22.5">
      <c r="B535" s="205"/>
      <c r="C535" s="206"/>
      <c r="D535" s="196" t="s">
        <v>391</v>
      </c>
      <c r="E535" s="207" t="s">
        <v>19</v>
      </c>
      <c r="F535" s="208" t="s">
        <v>4263</v>
      </c>
      <c r="G535" s="206"/>
      <c r="H535" s="209">
        <v>175.81299999999999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391</v>
      </c>
      <c r="AU535" s="215" t="s">
        <v>85</v>
      </c>
      <c r="AV535" s="14" t="s">
        <v>85</v>
      </c>
      <c r="AW535" s="14" t="s">
        <v>37</v>
      </c>
      <c r="AX535" s="14" t="s">
        <v>76</v>
      </c>
      <c r="AY535" s="215" t="s">
        <v>381</v>
      </c>
    </row>
    <row r="536" spans="1:65" s="15" customFormat="1">
      <c r="B536" s="216"/>
      <c r="C536" s="217"/>
      <c r="D536" s="196" t="s">
        <v>391</v>
      </c>
      <c r="E536" s="218" t="s">
        <v>4128</v>
      </c>
      <c r="F536" s="219" t="s">
        <v>394</v>
      </c>
      <c r="G536" s="217"/>
      <c r="H536" s="220">
        <v>262.71600000000001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391</v>
      </c>
      <c r="AU536" s="226" t="s">
        <v>85</v>
      </c>
      <c r="AV536" s="15" t="s">
        <v>389</v>
      </c>
      <c r="AW536" s="15" t="s">
        <v>37</v>
      </c>
      <c r="AX536" s="15" t="s">
        <v>83</v>
      </c>
      <c r="AY536" s="226" t="s">
        <v>381</v>
      </c>
    </row>
    <row r="537" spans="1:65" s="2" customFormat="1" ht="24.2" customHeight="1">
      <c r="A537" s="36"/>
      <c r="B537" s="37"/>
      <c r="C537" s="181" t="s">
        <v>577</v>
      </c>
      <c r="D537" s="181" t="s">
        <v>384</v>
      </c>
      <c r="E537" s="182" t="s">
        <v>4264</v>
      </c>
      <c r="F537" s="183" t="s">
        <v>4265</v>
      </c>
      <c r="G537" s="184" t="s">
        <v>411</v>
      </c>
      <c r="H537" s="185">
        <v>1751.443</v>
      </c>
      <c r="I537" s="186"/>
      <c r="J537" s="187">
        <f>ROUND(I537*H537,2)</f>
        <v>0</v>
      </c>
      <c r="K537" s="183" t="s">
        <v>388</v>
      </c>
      <c r="L537" s="41"/>
      <c r="M537" s="188" t="s">
        <v>19</v>
      </c>
      <c r="N537" s="189" t="s">
        <v>47</v>
      </c>
      <c r="O537" s="66"/>
      <c r="P537" s="190">
        <f>O537*H537</f>
        <v>0</v>
      </c>
      <c r="Q537" s="190">
        <v>2.7499999999999998E-3</v>
      </c>
      <c r="R537" s="190">
        <f>Q537*H537</f>
        <v>4.8164682499999998</v>
      </c>
      <c r="S537" s="190">
        <v>0</v>
      </c>
      <c r="T537" s="191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2" t="s">
        <v>389</v>
      </c>
      <c r="AT537" s="192" t="s">
        <v>384</v>
      </c>
      <c r="AU537" s="192" t="s">
        <v>85</v>
      </c>
      <c r="AY537" s="19" t="s">
        <v>381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9" t="s">
        <v>83</v>
      </c>
      <c r="BK537" s="193">
        <f>ROUND(I537*H537,2)</f>
        <v>0</v>
      </c>
      <c r="BL537" s="19" t="s">
        <v>389</v>
      </c>
      <c r="BM537" s="192" t="s">
        <v>4266</v>
      </c>
    </row>
    <row r="538" spans="1:65" s="13" customFormat="1">
      <c r="B538" s="194"/>
      <c r="C538" s="195"/>
      <c r="D538" s="196" t="s">
        <v>391</v>
      </c>
      <c r="E538" s="197" t="s">
        <v>19</v>
      </c>
      <c r="F538" s="198" t="s">
        <v>4267</v>
      </c>
      <c r="G538" s="195"/>
      <c r="H538" s="197" t="s">
        <v>19</v>
      </c>
      <c r="I538" s="199"/>
      <c r="J538" s="195"/>
      <c r="K538" s="195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391</v>
      </c>
      <c r="AU538" s="204" t="s">
        <v>85</v>
      </c>
      <c r="AV538" s="13" t="s">
        <v>83</v>
      </c>
      <c r="AW538" s="13" t="s">
        <v>37</v>
      </c>
      <c r="AX538" s="13" t="s">
        <v>76</v>
      </c>
      <c r="AY538" s="204" t="s">
        <v>381</v>
      </c>
    </row>
    <row r="539" spans="1:65" s="13" customFormat="1">
      <c r="B539" s="194"/>
      <c r="C539" s="195"/>
      <c r="D539" s="196" t="s">
        <v>391</v>
      </c>
      <c r="E539" s="197" t="s">
        <v>19</v>
      </c>
      <c r="F539" s="198" t="s">
        <v>4207</v>
      </c>
      <c r="G539" s="195"/>
      <c r="H539" s="197" t="s">
        <v>19</v>
      </c>
      <c r="I539" s="199"/>
      <c r="J539" s="195"/>
      <c r="K539" s="195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391</v>
      </c>
      <c r="AU539" s="204" t="s">
        <v>85</v>
      </c>
      <c r="AV539" s="13" t="s">
        <v>83</v>
      </c>
      <c r="AW539" s="13" t="s">
        <v>37</v>
      </c>
      <c r="AX539" s="13" t="s">
        <v>76</v>
      </c>
      <c r="AY539" s="204" t="s">
        <v>381</v>
      </c>
    </row>
    <row r="540" spans="1:65" s="14" customFormat="1">
      <c r="B540" s="205"/>
      <c r="C540" s="206"/>
      <c r="D540" s="196" t="s">
        <v>391</v>
      </c>
      <c r="E540" s="207" t="s">
        <v>19</v>
      </c>
      <c r="F540" s="208" t="s">
        <v>4268</v>
      </c>
      <c r="G540" s="206"/>
      <c r="H540" s="209">
        <v>116.301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391</v>
      </c>
      <c r="AU540" s="215" t="s">
        <v>85</v>
      </c>
      <c r="AV540" s="14" t="s">
        <v>85</v>
      </c>
      <c r="AW540" s="14" t="s">
        <v>37</v>
      </c>
      <c r="AX540" s="14" t="s">
        <v>76</v>
      </c>
      <c r="AY540" s="215" t="s">
        <v>381</v>
      </c>
    </row>
    <row r="541" spans="1:65" s="14" customFormat="1">
      <c r="B541" s="205"/>
      <c r="C541" s="206"/>
      <c r="D541" s="196" t="s">
        <v>391</v>
      </c>
      <c r="E541" s="207" t="s">
        <v>19</v>
      </c>
      <c r="F541" s="208" t="s">
        <v>4269</v>
      </c>
      <c r="G541" s="206"/>
      <c r="H541" s="209">
        <v>463.05399999999997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391</v>
      </c>
      <c r="AU541" s="215" t="s">
        <v>85</v>
      </c>
      <c r="AV541" s="14" t="s">
        <v>85</v>
      </c>
      <c r="AW541" s="14" t="s">
        <v>37</v>
      </c>
      <c r="AX541" s="14" t="s">
        <v>76</v>
      </c>
      <c r="AY541" s="215" t="s">
        <v>381</v>
      </c>
    </row>
    <row r="542" spans="1:65" s="13" customFormat="1">
      <c r="B542" s="194"/>
      <c r="C542" s="195"/>
      <c r="D542" s="196" t="s">
        <v>391</v>
      </c>
      <c r="E542" s="197" t="s">
        <v>19</v>
      </c>
      <c r="F542" s="198" t="s">
        <v>4208</v>
      </c>
      <c r="G542" s="195"/>
      <c r="H542" s="197" t="s">
        <v>19</v>
      </c>
      <c r="I542" s="199"/>
      <c r="J542" s="195"/>
      <c r="K542" s="195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391</v>
      </c>
      <c r="AU542" s="204" t="s">
        <v>85</v>
      </c>
      <c r="AV542" s="13" t="s">
        <v>83</v>
      </c>
      <c r="AW542" s="13" t="s">
        <v>37</v>
      </c>
      <c r="AX542" s="13" t="s">
        <v>76</v>
      </c>
      <c r="AY542" s="204" t="s">
        <v>381</v>
      </c>
    </row>
    <row r="543" spans="1:65" s="14" customFormat="1" ht="22.5">
      <c r="B543" s="205"/>
      <c r="C543" s="206"/>
      <c r="D543" s="196" t="s">
        <v>391</v>
      </c>
      <c r="E543" s="207" t="s">
        <v>19</v>
      </c>
      <c r="F543" s="208" t="s">
        <v>4270</v>
      </c>
      <c r="G543" s="206"/>
      <c r="H543" s="209">
        <v>1172.088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391</v>
      </c>
      <c r="AU543" s="215" t="s">
        <v>85</v>
      </c>
      <c r="AV543" s="14" t="s">
        <v>85</v>
      </c>
      <c r="AW543" s="14" t="s">
        <v>37</v>
      </c>
      <c r="AX543" s="14" t="s">
        <v>76</v>
      </c>
      <c r="AY543" s="215" t="s">
        <v>381</v>
      </c>
    </row>
    <row r="544" spans="1:65" s="15" customFormat="1">
      <c r="B544" s="216"/>
      <c r="C544" s="217"/>
      <c r="D544" s="196" t="s">
        <v>391</v>
      </c>
      <c r="E544" s="218" t="s">
        <v>19</v>
      </c>
      <c r="F544" s="219" t="s">
        <v>394</v>
      </c>
      <c r="G544" s="217"/>
      <c r="H544" s="220">
        <v>1751.443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391</v>
      </c>
      <c r="AU544" s="226" t="s">
        <v>85</v>
      </c>
      <c r="AV544" s="15" t="s">
        <v>389</v>
      </c>
      <c r="AW544" s="15" t="s">
        <v>37</v>
      </c>
      <c r="AX544" s="15" t="s">
        <v>83</v>
      </c>
      <c r="AY544" s="226" t="s">
        <v>381</v>
      </c>
    </row>
    <row r="545" spans="1:65" s="2" customFormat="1" ht="24.2" customHeight="1">
      <c r="A545" s="36"/>
      <c r="B545" s="37"/>
      <c r="C545" s="181" t="s">
        <v>582</v>
      </c>
      <c r="D545" s="181" t="s">
        <v>384</v>
      </c>
      <c r="E545" s="182" t="s">
        <v>4271</v>
      </c>
      <c r="F545" s="183" t="s">
        <v>4272</v>
      </c>
      <c r="G545" s="184" t="s">
        <v>411</v>
      </c>
      <c r="H545" s="185">
        <v>1751.443</v>
      </c>
      <c r="I545" s="186"/>
      <c r="J545" s="187">
        <f>ROUND(I545*H545,2)</f>
        <v>0</v>
      </c>
      <c r="K545" s="183" t="s">
        <v>388</v>
      </c>
      <c r="L545" s="41"/>
      <c r="M545" s="188" t="s">
        <v>19</v>
      </c>
      <c r="N545" s="189" t="s">
        <v>47</v>
      </c>
      <c r="O545" s="66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2" t="s">
        <v>389</v>
      </c>
      <c r="AT545" s="192" t="s">
        <v>384</v>
      </c>
      <c r="AU545" s="192" t="s">
        <v>85</v>
      </c>
      <c r="AY545" s="19" t="s">
        <v>381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19" t="s">
        <v>83</v>
      </c>
      <c r="BK545" s="193">
        <f>ROUND(I545*H545,2)</f>
        <v>0</v>
      </c>
      <c r="BL545" s="19" t="s">
        <v>389</v>
      </c>
      <c r="BM545" s="192" t="s">
        <v>4273</v>
      </c>
    </row>
    <row r="546" spans="1:65" s="2" customFormat="1" ht="37.9" customHeight="1">
      <c r="A546" s="36"/>
      <c r="B546" s="37"/>
      <c r="C546" s="181" t="s">
        <v>587</v>
      </c>
      <c r="D546" s="181" t="s">
        <v>384</v>
      </c>
      <c r="E546" s="182" t="s">
        <v>4274</v>
      </c>
      <c r="F546" s="183" t="s">
        <v>4275</v>
      </c>
      <c r="G546" s="184" t="s">
        <v>404</v>
      </c>
      <c r="H546" s="185">
        <v>35.466999999999999</v>
      </c>
      <c r="I546" s="186"/>
      <c r="J546" s="187">
        <f>ROUND(I546*H546,2)</f>
        <v>0</v>
      </c>
      <c r="K546" s="183" t="s">
        <v>388</v>
      </c>
      <c r="L546" s="41"/>
      <c r="M546" s="188" t="s">
        <v>19</v>
      </c>
      <c r="N546" s="189" t="s">
        <v>47</v>
      </c>
      <c r="O546" s="66"/>
      <c r="P546" s="190">
        <f>O546*H546</f>
        <v>0</v>
      </c>
      <c r="Q546" s="190">
        <v>1.04922</v>
      </c>
      <c r="R546" s="190">
        <f>Q546*H546</f>
        <v>37.212685739999998</v>
      </c>
      <c r="S546" s="190">
        <v>0</v>
      </c>
      <c r="T546" s="191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2" t="s">
        <v>389</v>
      </c>
      <c r="AT546" s="192" t="s">
        <v>384</v>
      </c>
      <c r="AU546" s="192" t="s">
        <v>85</v>
      </c>
      <c r="AY546" s="19" t="s">
        <v>381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9" t="s">
        <v>83</v>
      </c>
      <c r="BK546" s="193">
        <f>ROUND(I546*H546,2)</f>
        <v>0</v>
      </c>
      <c r="BL546" s="19" t="s">
        <v>389</v>
      </c>
      <c r="BM546" s="192" t="s">
        <v>4276</v>
      </c>
    </row>
    <row r="547" spans="1:65" s="13" customFormat="1">
      <c r="B547" s="194"/>
      <c r="C547" s="195"/>
      <c r="D547" s="196" t="s">
        <v>391</v>
      </c>
      <c r="E547" s="197" t="s">
        <v>19</v>
      </c>
      <c r="F547" s="198" t="s">
        <v>4277</v>
      </c>
      <c r="G547" s="195"/>
      <c r="H547" s="197" t="s">
        <v>19</v>
      </c>
      <c r="I547" s="199"/>
      <c r="J547" s="195"/>
      <c r="K547" s="195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391</v>
      </c>
      <c r="AU547" s="204" t="s">
        <v>85</v>
      </c>
      <c r="AV547" s="13" t="s">
        <v>83</v>
      </c>
      <c r="AW547" s="13" t="s">
        <v>37</v>
      </c>
      <c r="AX547" s="13" t="s">
        <v>76</v>
      </c>
      <c r="AY547" s="204" t="s">
        <v>381</v>
      </c>
    </row>
    <row r="548" spans="1:65" s="14" customFormat="1">
      <c r="B548" s="205"/>
      <c r="C548" s="206"/>
      <c r="D548" s="196" t="s">
        <v>391</v>
      </c>
      <c r="E548" s="207" t="s">
        <v>19</v>
      </c>
      <c r="F548" s="208" t="s">
        <v>4278</v>
      </c>
      <c r="G548" s="206"/>
      <c r="H548" s="209">
        <v>35.466999999999999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391</v>
      </c>
      <c r="AU548" s="215" t="s">
        <v>85</v>
      </c>
      <c r="AV548" s="14" t="s">
        <v>85</v>
      </c>
      <c r="AW548" s="14" t="s">
        <v>37</v>
      </c>
      <c r="AX548" s="14" t="s">
        <v>76</v>
      </c>
      <c r="AY548" s="215" t="s">
        <v>381</v>
      </c>
    </row>
    <row r="549" spans="1:65" s="15" customFormat="1">
      <c r="B549" s="216"/>
      <c r="C549" s="217"/>
      <c r="D549" s="196" t="s">
        <v>391</v>
      </c>
      <c r="E549" s="218" t="s">
        <v>19</v>
      </c>
      <c r="F549" s="219" t="s">
        <v>394</v>
      </c>
      <c r="G549" s="217"/>
      <c r="H549" s="220">
        <v>35.466999999999999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391</v>
      </c>
      <c r="AU549" s="226" t="s">
        <v>85</v>
      </c>
      <c r="AV549" s="15" t="s">
        <v>389</v>
      </c>
      <c r="AW549" s="15" t="s">
        <v>37</v>
      </c>
      <c r="AX549" s="15" t="s">
        <v>83</v>
      </c>
      <c r="AY549" s="226" t="s">
        <v>381</v>
      </c>
    </row>
    <row r="550" spans="1:65" s="2" customFormat="1" ht="37.9" customHeight="1">
      <c r="A550" s="36"/>
      <c r="B550" s="37"/>
      <c r="C550" s="181" t="s">
        <v>593</v>
      </c>
      <c r="D550" s="181" t="s">
        <v>384</v>
      </c>
      <c r="E550" s="182" t="s">
        <v>3615</v>
      </c>
      <c r="F550" s="183" t="s">
        <v>3616</v>
      </c>
      <c r="G550" s="184" t="s">
        <v>431</v>
      </c>
      <c r="H550" s="185">
        <v>35</v>
      </c>
      <c r="I550" s="186"/>
      <c r="J550" s="187">
        <f>ROUND(I550*H550,2)</f>
        <v>0</v>
      </c>
      <c r="K550" s="183" t="s">
        <v>388</v>
      </c>
      <c r="L550" s="41"/>
      <c r="M550" s="188" t="s">
        <v>19</v>
      </c>
      <c r="N550" s="189" t="s">
        <v>47</v>
      </c>
      <c r="O550" s="66"/>
      <c r="P550" s="190">
        <f>O550*H550</f>
        <v>0</v>
      </c>
      <c r="Q550" s="190">
        <v>0.12859000000000001</v>
      </c>
      <c r="R550" s="190">
        <f>Q550*H550</f>
        <v>4.5006500000000003</v>
      </c>
      <c r="S550" s="190">
        <v>0</v>
      </c>
      <c r="T550" s="191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2" t="s">
        <v>389</v>
      </c>
      <c r="AT550" s="192" t="s">
        <v>384</v>
      </c>
      <c r="AU550" s="192" t="s">
        <v>85</v>
      </c>
      <c r="AY550" s="19" t="s">
        <v>381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9" t="s">
        <v>83</v>
      </c>
      <c r="BK550" s="193">
        <f>ROUND(I550*H550,2)</f>
        <v>0</v>
      </c>
      <c r="BL550" s="19" t="s">
        <v>389</v>
      </c>
      <c r="BM550" s="192" t="s">
        <v>3617</v>
      </c>
    </row>
    <row r="551" spans="1:65" s="13" customFormat="1">
      <c r="B551" s="194"/>
      <c r="C551" s="195"/>
      <c r="D551" s="196" t="s">
        <v>391</v>
      </c>
      <c r="E551" s="197" t="s">
        <v>19</v>
      </c>
      <c r="F551" s="198" t="s">
        <v>3618</v>
      </c>
      <c r="G551" s="195"/>
      <c r="H551" s="197" t="s">
        <v>19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391</v>
      </c>
      <c r="AU551" s="204" t="s">
        <v>85</v>
      </c>
      <c r="AV551" s="13" t="s">
        <v>83</v>
      </c>
      <c r="AW551" s="13" t="s">
        <v>37</v>
      </c>
      <c r="AX551" s="13" t="s">
        <v>76</v>
      </c>
      <c r="AY551" s="204" t="s">
        <v>381</v>
      </c>
    </row>
    <row r="552" spans="1:65" s="13" customFormat="1">
      <c r="B552" s="194"/>
      <c r="C552" s="195"/>
      <c r="D552" s="196" t="s">
        <v>391</v>
      </c>
      <c r="E552" s="197" t="s">
        <v>19</v>
      </c>
      <c r="F552" s="198" t="s">
        <v>4138</v>
      </c>
      <c r="G552" s="195"/>
      <c r="H552" s="197" t="s">
        <v>19</v>
      </c>
      <c r="I552" s="199"/>
      <c r="J552" s="195"/>
      <c r="K552" s="195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391</v>
      </c>
      <c r="AU552" s="204" t="s">
        <v>85</v>
      </c>
      <c r="AV552" s="13" t="s">
        <v>83</v>
      </c>
      <c r="AW552" s="13" t="s">
        <v>37</v>
      </c>
      <c r="AX552" s="13" t="s">
        <v>76</v>
      </c>
      <c r="AY552" s="204" t="s">
        <v>381</v>
      </c>
    </row>
    <row r="553" spans="1:65" s="14" customFormat="1">
      <c r="B553" s="205"/>
      <c r="C553" s="206"/>
      <c r="D553" s="196" t="s">
        <v>391</v>
      </c>
      <c r="E553" s="207" t="s">
        <v>19</v>
      </c>
      <c r="F553" s="208" t="s">
        <v>4279</v>
      </c>
      <c r="G553" s="206"/>
      <c r="H553" s="209">
        <v>22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391</v>
      </c>
      <c r="AU553" s="215" t="s">
        <v>85</v>
      </c>
      <c r="AV553" s="14" t="s">
        <v>85</v>
      </c>
      <c r="AW553" s="14" t="s">
        <v>37</v>
      </c>
      <c r="AX553" s="14" t="s">
        <v>76</v>
      </c>
      <c r="AY553" s="215" t="s">
        <v>381</v>
      </c>
    </row>
    <row r="554" spans="1:65" s="13" customFormat="1">
      <c r="B554" s="194"/>
      <c r="C554" s="195"/>
      <c r="D554" s="196" t="s">
        <v>391</v>
      </c>
      <c r="E554" s="197" t="s">
        <v>19</v>
      </c>
      <c r="F554" s="198" t="s">
        <v>4147</v>
      </c>
      <c r="G554" s="195"/>
      <c r="H554" s="197" t="s">
        <v>19</v>
      </c>
      <c r="I554" s="199"/>
      <c r="J554" s="195"/>
      <c r="K554" s="195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391</v>
      </c>
      <c r="AU554" s="204" t="s">
        <v>85</v>
      </c>
      <c r="AV554" s="13" t="s">
        <v>83</v>
      </c>
      <c r="AW554" s="13" t="s">
        <v>37</v>
      </c>
      <c r="AX554" s="13" t="s">
        <v>76</v>
      </c>
      <c r="AY554" s="204" t="s">
        <v>381</v>
      </c>
    </row>
    <row r="555" spans="1:65" s="14" customFormat="1">
      <c r="B555" s="205"/>
      <c r="C555" s="206"/>
      <c r="D555" s="196" t="s">
        <v>391</v>
      </c>
      <c r="E555" s="207" t="s">
        <v>19</v>
      </c>
      <c r="F555" s="208" t="s">
        <v>4280</v>
      </c>
      <c r="G555" s="206"/>
      <c r="H555" s="209">
        <v>13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391</v>
      </c>
      <c r="AU555" s="215" t="s">
        <v>85</v>
      </c>
      <c r="AV555" s="14" t="s">
        <v>85</v>
      </c>
      <c r="AW555" s="14" t="s">
        <v>37</v>
      </c>
      <c r="AX555" s="14" t="s">
        <v>76</v>
      </c>
      <c r="AY555" s="215" t="s">
        <v>381</v>
      </c>
    </row>
    <row r="556" spans="1:65" s="15" customFormat="1">
      <c r="B556" s="216"/>
      <c r="C556" s="217"/>
      <c r="D556" s="196" t="s">
        <v>391</v>
      </c>
      <c r="E556" s="218" t="s">
        <v>19</v>
      </c>
      <c r="F556" s="219" t="s">
        <v>394</v>
      </c>
      <c r="G556" s="217"/>
      <c r="H556" s="220">
        <v>35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391</v>
      </c>
      <c r="AU556" s="226" t="s">
        <v>85</v>
      </c>
      <c r="AV556" s="15" t="s">
        <v>389</v>
      </c>
      <c r="AW556" s="15" t="s">
        <v>37</v>
      </c>
      <c r="AX556" s="15" t="s">
        <v>83</v>
      </c>
      <c r="AY556" s="226" t="s">
        <v>381</v>
      </c>
    </row>
    <row r="557" spans="1:65" s="2" customFormat="1" ht="24.2" customHeight="1">
      <c r="A557" s="36"/>
      <c r="B557" s="37"/>
      <c r="C557" s="227" t="s">
        <v>598</v>
      </c>
      <c r="D557" s="227" t="s">
        <v>465</v>
      </c>
      <c r="E557" s="228" t="s">
        <v>3620</v>
      </c>
      <c r="F557" s="229" t="s">
        <v>3621</v>
      </c>
      <c r="G557" s="230" t="s">
        <v>387</v>
      </c>
      <c r="H557" s="231">
        <v>18.54</v>
      </c>
      <c r="I557" s="232"/>
      <c r="J557" s="233">
        <f>ROUND(I557*H557,2)</f>
        <v>0</v>
      </c>
      <c r="K557" s="229" t="s">
        <v>432</v>
      </c>
      <c r="L557" s="234"/>
      <c r="M557" s="235" t="s">
        <v>19</v>
      </c>
      <c r="N557" s="236" t="s">
        <v>47</v>
      </c>
      <c r="O557" s="66"/>
      <c r="P557" s="190">
        <f>O557*H557</f>
        <v>0</v>
      </c>
      <c r="Q557" s="190">
        <v>2.5</v>
      </c>
      <c r="R557" s="190">
        <f>Q557*H557</f>
        <v>46.349999999999994</v>
      </c>
      <c r="S557" s="190">
        <v>0</v>
      </c>
      <c r="T557" s="191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2" t="s">
        <v>428</v>
      </c>
      <c r="AT557" s="192" t="s">
        <v>465</v>
      </c>
      <c r="AU557" s="192" t="s">
        <v>85</v>
      </c>
      <c r="AY557" s="19" t="s">
        <v>381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9" t="s">
        <v>83</v>
      </c>
      <c r="BK557" s="193">
        <f>ROUND(I557*H557,2)</f>
        <v>0</v>
      </c>
      <c r="BL557" s="19" t="s">
        <v>389</v>
      </c>
      <c r="BM557" s="192" t="s">
        <v>3622</v>
      </c>
    </row>
    <row r="558" spans="1:65" s="13" customFormat="1">
      <c r="B558" s="194"/>
      <c r="C558" s="195"/>
      <c r="D558" s="196" t="s">
        <v>391</v>
      </c>
      <c r="E558" s="197" t="s">
        <v>19</v>
      </c>
      <c r="F558" s="198" t="s">
        <v>4281</v>
      </c>
      <c r="G558" s="195"/>
      <c r="H558" s="197" t="s">
        <v>19</v>
      </c>
      <c r="I558" s="199"/>
      <c r="J558" s="195"/>
      <c r="K558" s="195"/>
      <c r="L558" s="200"/>
      <c r="M558" s="201"/>
      <c r="N558" s="202"/>
      <c r="O558" s="202"/>
      <c r="P558" s="202"/>
      <c r="Q558" s="202"/>
      <c r="R558" s="202"/>
      <c r="S558" s="202"/>
      <c r="T558" s="203"/>
      <c r="AT558" s="204" t="s">
        <v>391</v>
      </c>
      <c r="AU558" s="204" t="s">
        <v>85</v>
      </c>
      <c r="AV558" s="13" t="s">
        <v>83</v>
      </c>
      <c r="AW558" s="13" t="s">
        <v>37</v>
      </c>
      <c r="AX558" s="13" t="s">
        <v>76</v>
      </c>
      <c r="AY558" s="204" t="s">
        <v>381</v>
      </c>
    </row>
    <row r="559" spans="1:65" s="13" customFormat="1">
      <c r="B559" s="194"/>
      <c r="C559" s="195"/>
      <c r="D559" s="196" t="s">
        <v>391</v>
      </c>
      <c r="E559" s="197" t="s">
        <v>19</v>
      </c>
      <c r="F559" s="198" t="s">
        <v>4138</v>
      </c>
      <c r="G559" s="195"/>
      <c r="H559" s="197" t="s">
        <v>19</v>
      </c>
      <c r="I559" s="199"/>
      <c r="J559" s="195"/>
      <c r="K559" s="195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391</v>
      </c>
      <c r="AU559" s="204" t="s">
        <v>85</v>
      </c>
      <c r="AV559" s="13" t="s">
        <v>83</v>
      </c>
      <c r="AW559" s="13" t="s">
        <v>37</v>
      </c>
      <c r="AX559" s="13" t="s">
        <v>76</v>
      </c>
      <c r="AY559" s="204" t="s">
        <v>381</v>
      </c>
    </row>
    <row r="560" spans="1:65" s="14" customFormat="1">
      <c r="B560" s="205"/>
      <c r="C560" s="206"/>
      <c r="D560" s="196" t="s">
        <v>391</v>
      </c>
      <c r="E560" s="207" t="s">
        <v>19</v>
      </c>
      <c r="F560" s="208" t="s">
        <v>4282</v>
      </c>
      <c r="G560" s="206"/>
      <c r="H560" s="209">
        <v>11.67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391</v>
      </c>
      <c r="AU560" s="215" t="s">
        <v>85</v>
      </c>
      <c r="AV560" s="14" t="s">
        <v>85</v>
      </c>
      <c r="AW560" s="14" t="s">
        <v>37</v>
      </c>
      <c r="AX560" s="14" t="s">
        <v>76</v>
      </c>
      <c r="AY560" s="215" t="s">
        <v>381</v>
      </c>
    </row>
    <row r="561" spans="1:65" s="13" customFormat="1">
      <c r="B561" s="194"/>
      <c r="C561" s="195"/>
      <c r="D561" s="196" t="s">
        <v>391</v>
      </c>
      <c r="E561" s="197" t="s">
        <v>19</v>
      </c>
      <c r="F561" s="198" t="s">
        <v>4147</v>
      </c>
      <c r="G561" s="195"/>
      <c r="H561" s="197" t="s">
        <v>19</v>
      </c>
      <c r="I561" s="199"/>
      <c r="J561" s="195"/>
      <c r="K561" s="195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391</v>
      </c>
      <c r="AU561" s="204" t="s">
        <v>85</v>
      </c>
      <c r="AV561" s="13" t="s">
        <v>83</v>
      </c>
      <c r="AW561" s="13" t="s">
        <v>37</v>
      </c>
      <c r="AX561" s="13" t="s">
        <v>76</v>
      </c>
      <c r="AY561" s="204" t="s">
        <v>381</v>
      </c>
    </row>
    <row r="562" spans="1:65" s="14" customFormat="1">
      <c r="B562" s="205"/>
      <c r="C562" s="206"/>
      <c r="D562" s="196" t="s">
        <v>391</v>
      </c>
      <c r="E562" s="207" t="s">
        <v>19</v>
      </c>
      <c r="F562" s="208" t="s">
        <v>4283</v>
      </c>
      <c r="G562" s="206"/>
      <c r="H562" s="209">
        <v>6.87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391</v>
      </c>
      <c r="AU562" s="215" t="s">
        <v>85</v>
      </c>
      <c r="AV562" s="14" t="s">
        <v>85</v>
      </c>
      <c r="AW562" s="14" t="s">
        <v>37</v>
      </c>
      <c r="AX562" s="14" t="s">
        <v>76</v>
      </c>
      <c r="AY562" s="215" t="s">
        <v>381</v>
      </c>
    </row>
    <row r="563" spans="1:65" s="15" customFormat="1">
      <c r="B563" s="216"/>
      <c r="C563" s="217"/>
      <c r="D563" s="196" t="s">
        <v>391</v>
      </c>
      <c r="E563" s="218" t="s">
        <v>19</v>
      </c>
      <c r="F563" s="219" t="s">
        <v>394</v>
      </c>
      <c r="G563" s="217"/>
      <c r="H563" s="220">
        <v>18.54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391</v>
      </c>
      <c r="AU563" s="226" t="s">
        <v>85</v>
      </c>
      <c r="AV563" s="15" t="s">
        <v>389</v>
      </c>
      <c r="AW563" s="15" t="s">
        <v>37</v>
      </c>
      <c r="AX563" s="15" t="s">
        <v>83</v>
      </c>
      <c r="AY563" s="226" t="s">
        <v>381</v>
      </c>
    </row>
    <row r="564" spans="1:65" s="12" customFormat="1" ht="22.9" customHeight="1">
      <c r="B564" s="165"/>
      <c r="C564" s="166"/>
      <c r="D564" s="167" t="s">
        <v>75</v>
      </c>
      <c r="E564" s="179" t="s">
        <v>389</v>
      </c>
      <c r="F564" s="179" t="s">
        <v>4284</v>
      </c>
      <c r="G564" s="166"/>
      <c r="H564" s="166"/>
      <c r="I564" s="169"/>
      <c r="J564" s="180">
        <f>BK564</f>
        <v>0</v>
      </c>
      <c r="K564" s="166"/>
      <c r="L564" s="171"/>
      <c r="M564" s="172"/>
      <c r="N564" s="173"/>
      <c r="O564" s="173"/>
      <c r="P564" s="174">
        <f>SUM(P565:P582)</f>
        <v>0</v>
      </c>
      <c r="Q564" s="173"/>
      <c r="R564" s="174">
        <f>SUM(R565:R582)</f>
        <v>18.715780010000003</v>
      </c>
      <c r="S564" s="173"/>
      <c r="T564" s="175">
        <f>SUM(T565:T582)</f>
        <v>0</v>
      </c>
      <c r="AR564" s="176" t="s">
        <v>83</v>
      </c>
      <c r="AT564" s="177" t="s">
        <v>75</v>
      </c>
      <c r="AU564" s="177" t="s">
        <v>83</v>
      </c>
      <c r="AY564" s="176" t="s">
        <v>381</v>
      </c>
      <c r="BK564" s="178">
        <f>SUM(BK565:BK582)</f>
        <v>0</v>
      </c>
    </row>
    <row r="565" spans="1:65" s="2" customFormat="1" ht="49.15" customHeight="1">
      <c r="A565" s="36"/>
      <c r="B565" s="37"/>
      <c r="C565" s="181" t="s">
        <v>604</v>
      </c>
      <c r="D565" s="181" t="s">
        <v>384</v>
      </c>
      <c r="E565" s="182" t="s">
        <v>4285</v>
      </c>
      <c r="F565" s="183" t="s">
        <v>4286</v>
      </c>
      <c r="G565" s="184" t="s">
        <v>387</v>
      </c>
      <c r="H565" s="185">
        <v>7.4240000000000004</v>
      </c>
      <c r="I565" s="186"/>
      <c r="J565" s="187">
        <f>ROUND(I565*H565,2)</f>
        <v>0</v>
      </c>
      <c r="K565" s="183" t="s">
        <v>388</v>
      </c>
      <c r="L565" s="41"/>
      <c r="M565" s="188" t="s">
        <v>19</v>
      </c>
      <c r="N565" s="189" t="s">
        <v>47</v>
      </c>
      <c r="O565" s="66"/>
      <c r="P565" s="190">
        <f>O565*H565</f>
        <v>0</v>
      </c>
      <c r="Q565" s="190">
        <v>2.45343</v>
      </c>
      <c r="R565" s="190">
        <f>Q565*H565</f>
        <v>18.214264320000002</v>
      </c>
      <c r="S565" s="190">
        <v>0</v>
      </c>
      <c r="T565" s="191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2" t="s">
        <v>389</v>
      </c>
      <c r="AT565" s="192" t="s">
        <v>384</v>
      </c>
      <c r="AU565" s="192" t="s">
        <v>85</v>
      </c>
      <c r="AY565" s="19" t="s">
        <v>381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19" t="s">
        <v>83</v>
      </c>
      <c r="BK565" s="193">
        <f>ROUND(I565*H565,2)</f>
        <v>0</v>
      </c>
      <c r="BL565" s="19" t="s">
        <v>389</v>
      </c>
      <c r="BM565" s="192" t="s">
        <v>4287</v>
      </c>
    </row>
    <row r="566" spans="1:65" s="13" customFormat="1">
      <c r="B566" s="194"/>
      <c r="C566" s="195"/>
      <c r="D566" s="196" t="s">
        <v>391</v>
      </c>
      <c r="E566" s="197" t="s">
        <v>19</v>
      </c>
      <c r="F566" s="198" t="s">
        <v>4288</v>
      </c>
      <c r="G566" s="195"/>
      <c r="H566" s="197" t="s">
        <v>19</v>
      </c>
      <c r="I566" s="199"/>
      <c r="J566" s="195"/>
      <c r="K566" s="195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391</v>
      </c>
      <c r="AU566" s="204" t="s">
        <v>85</v>
      </c>
      <c r="AV566" s="13" t="s">
        <v>83</v>
      </c>
      <c r="AW566" s="13" t="s">
        <v>37</v>
      </c>
      <c r="AX566" s="13" t="s">
        <v>76</v>
      </c>
      <c r="AY566" s="204" t="s">
        <v>381</v>
      </c>
    </row>
    <row r="567" spans="1:65" s="14" customFormat="1">
      <c r="B567" s="205"/>
      <c r="C567" s="206"/>
      <c r="D567" s="196" t="s">
        <v>391</v>
      </c>
      <c r="E567" s="207" t="s">
        <v>19</v>
      </c>
      <c r="F567" s="208" t="s">
        <v>4289</v>
      </c>
      <c r="G567" s="206"/>
      <c r="H567" s="209">
        <v>7.4240000000000004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391</v>
      </c>
      <c r="AU567" s="215" t="s">
        <v>85</v>
      </c>
      <c r="AV567" s="14" t="s">
        <v>85</v>
      </c>
      <c r="AW567" s="14" t="s">
        <v>37</v>
      </c>
      <c r="AX567" s="14" t="s">
        <v>76</v>
      </c>
      <c r="AY567" s="215" t="s">
        <v>381</v>
      </c>
    </row>
    <row r="568" spans="1:65" s="15" customFormat="1">
      <c r="B568" s="216"/>
      <c r="C568" s="217"/>
      <c r="D568" s="196" t="s">
        <v>391</v>
      </c>
      <c r="E568" s="218" t="s">
        <v>19</v>
      </c>
      <c r="F568" s="219" t="s">
        <v>394</v>
      </c>
      <c r="G568" s="217"/>
      <c r="H568" s="220">
        <v>7.4240000000000004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391</v>
      </c>
      <c r="AU568" s="226" t="s">
        <v>85</v>
      </c>
      <c r="AV568" s="15" t="s">
        <v>389</v>
      </c>
      <c r="AW568" s="15" t="s">
        <v>37</v>
      </c>
      <c r="AX568" s="15" t="s">
        <v>83</v>
      </c>
      <c r="AY568" s="226" t="s">
        <v>381</v>
      </c>
    </row>
    <row r="569" spans="1:65" s="2" customFormat="1" ht="37.9" customHeight="1">
      <c r="A569" s="36"/>
      <c r="B569" s="37"/>
      <c r="C569" s="181" t="s">
        <v>609</v>
      </c>
      <c r="D569" s="181" t="s">
        <v>384</v>
      </c>
      <c r="E569" s="182" t="s">
        <v>4290</v>
      </c>
      <c r="F569" s="183" t="s">
        <v>4291</v>
      </c>
      <c r="G569" s="184" t="s">
        <v>411</v>
      </c>
      <c r="H569" s="185">
        <v>11.218</v>
      </c>
      <c r="I569" s="186"/>
      <c r="J569" s="187">
        <f>ROUND(I569*H569,2)</f>
        <v>0</v>
      </c>
      <c r="K569" s="183" t="s">
        <v>388</v>
      </c>
      <c r="L569" s="41"/>
      <c r="M569" s="188" t="s">
        <v>19</v>
      </c>
      <c r="N569" s="189" t="s">
        <v>47</v>
      </c>
      <c r="O569" s="66"/>
      <c r="P569" s="190">
        <f>O569*H569</f>
        <v>0</v>
      </c>
      <c r="Q569" s="190">
        <v>5.3299999999999997E-3</v>
      </c>
      <c r="R569" s="190">
        <f>Q569*H569</f>
        <v>5.9791939999999995E-2</v>
      </c>
      <c r="S569" s="190">
        <v>0</v>
      </c>
      <c r="T569" s="191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2" t="s">
        <v>389</v>
      </c>
      <c r="AT569" s="192" t="s">
        <v>384</v>
      </c>
      <c r="AU569" s="192" t="s">
        <v>85</v>
      </c>
      <c r="AY569" s="19" t="s">
        <v>381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19" t="s">
        <v>83</v>
      </c>
      <c r="BK569" s="193">
        <f>ROUND(I569*H569,2)</f>
        <v>0</v>
      </c>
      <c r="BL569" s="19" t="s">
        <v>389</v>
      </c>
      <c r="BM569" s="192" t="s">
        <v>4292</v>
      </c>
    </row>
    <row r="570" spans="1:65" s="13" customFormat="1">
      <c r="B570" s="194"/>
      <c r="C570" s="195"/>
      <c r="D570" s="196" t="s">
        <v>391</v>
      </c>
      <c r="E570" s="197" t="s">
        <v>19</v>
      </c>
      <c r="F570" s="198" t="s">
        <v>4293</v>
      </c>
      <c r="G570" s="195"/>
      <c r="H570" s="197" t="s">
        <v>19</v>
      </c>
      <c r="I570" s="199"/>
      <c r="J570" s="195"/>
      <c r="K570" s="195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391</v>
      </c>
      <c r="AU570" s="204" t="s">
        <v>85</v>
      </c>
      <c r="AV570" s="13" t="s">
        <v>83</v>
      </c>
      <c r="AW570" s="13" t="s">
        <v>37</v>
      </c>
      <c r="AX570" s="13" t="s">
        <v>76</v>
      </c>
      <c r="AY570" s="204" t="s">
        <v>381</v>
      </c>
    </row>
    <row r="571" spans="1:65" s="14" customFormat="1">
      <c r="B571" s="205"/>
      <c r="C571" s="206"/>
      <c r="D571" s="196" t="s">
        <v>391</v>
      </c>
      <c r="E571" s="207" t="s">
        <v>19</v>
      </c>
      <c r="F571" s="208" t="s">
        <v>4294</v>
      </c>
      <c r="G571" s="206"/>
      <c r="H571" s="209">
        <v>11.218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391</v>
      </c>
      <c r="AU571" s="215" t="s">
        <v>85</v>
      </c>
      <c r="AV571" s="14" t="s">
        <v>85</v>
      </c>
      <c r="AW571" s="14" t="s">
        <v>37</v>
      </c>
      <c r="AX571" s="14" t="s">
        <v>76</v>
      </c>
      <c r="AY571" s="215" t="s">
        <v>381</v>
      </c>
    </row>
    <row r="572" spans="1:65" s="15" customFormat="1">
      <c r="B572" s="216"/>
      <c r="C572" s="217"/>
      <c r="D572" s="196" t="s">
        <v>391</v>
      </c>
      <c r="E572" s="218" t="s">
        <v>19</v>
      </c>
      <c r="F572" s="219" t="s">
        <v>394</v>
      </c>
      <c r="G572" s="217"/>
      <c r="H572" s="220">
        <v>11.218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391</v>
      </c>
      <c r="AU572" s="226" t="s">
        <v>85</v>
      </c>
      <c r="AV572" s="15" t="s">
        <v>389</v>
      </c>
      <c r="AW572" s="15" t="s">
        <v>37</v>
      </c>
      <c r="AX572" s="15" t="s">
        <v>83</v>
      </c>
      <c r="AY572" s="226" t="s">
        <v>381</v>
      </c>
    </row>
    <row r="573" spans="1:65" s="2" customFormat="1" ht="37.9" customHeight="1">
      <c r="A573" s="36"/>
      <c r="B573" s="37"/>
      <c r="C573" s="181" t="s">
        <v>612</v>
      </c>
      <c r="D573" s="181" t="s">
        <v>384</v>
      </c>
      <c r="E573" s="182" t="s">
        <v>4295</v>
      </c>
      <c r="F573" s="183" t="s">
        <v>4296</v>
      </c>
      <c r="G573" s="184" t="s">
        <v>411</v>
      </c>
      <c r="H573" s="185">
        <v>11.218</v>
      </c>
      <c r="I573" s="186"/>
      <c r="J573" s="187">
        <f>ROUND(I573*H573,2)</f>
        <v>0</v>
      </c>
      <c r="K573" s="183" t="s">
        <v>388</v>
      </c>
      <c r="L573" s="41"/>
      <c r="M573" s="188" t="s">
        <v>19</v>
      </c>
      <c r="N573" s="189" t="s">
        <v>47</v>
      </c>
      <c r="O573" s="66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2" t="s">
        <v>389</v>
      </c>
      <c r="AT573" s="192" t="s">
        <v>384</v>
      </c>
      <c r="AU573" s="192" t="s">
        <v>85</v>
      </c>
      <c r="AY573" s="19" t="s">
        <v>381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9" t="s">
        <v>83</v>
      </c>
      <c r="BK573" s="193">
        <f>ROUND(I573*H573,2)</f>
        <v>0</v>
      </c>
      <c r="BL573" s="19" t="s">
        <v>389</v>
      </c>
      <c r="BM573" s="192" t="s">
        <v>4297</v>
      </c>
    </row>
    <row r="574" spans="1:65" s="2" customFormat="1" ht="37.9" customHeight="1">
      <c r="A574" s="36"/>
      <c r="B574" s="37"/>
      <c r="C574" s="181" t="s">
        <v>615</v>
      </c>
      <c r="D574" s="181" t="s">
        <v>384</v>
      </c>
      <c r="E574" s="182" t="s">
        <v>4298</v>
      </c>
      <c r="F574" s="183" t="s">
        <v>4299</v>
      </c>
      <c r="G574" s="184" t="s">
        <v>411</v>
      </c>
      <c r="H574" s="185">
        <v>61.87</v>
      </c>
      <c r="I574" s="186"/>
      <c r="J574" s="187">
        <f>ROUND(I574*H574,2)</f>
        <v>0</v>
      </c>
      <c r="K574" s="183" t="s">
        <v>388</v>
      </c>
      <c r="L574" s="41"/>
      <c r="M574" s="188" t="s">
        <v>19</v>
      </c>
      <c r="N574" s="189" t="s">
        <v>47</v>
      </c>
      <c r="O574" s="66"/>
      <c r="P574" s="190">
        <f>O574*H574</f>
        <v>0</v>
      </c>
      <c r="Q574" s="190">
        <v>8.0999999999999996E-4</v>
      </c>
      <c r="R574" s="190">
        <f>Q574*H574</f>
        <v>5.0114699999999998E-2</v>
      </c>
      <c r="S574" s="190">
        <v>0</v>
      </c>
      <c r="T574" s="191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2" t="s">
        <v>389</v>
      </c>
      <c r="AT574" s="192" t="s">
        <v>384</v>
      </c>
      <c r="AU574" s="192" t="s">
        <v>85</v>
      </c>
      <c r="AY574" s="19" t="s">
        <v>381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9" t="s">
        <v>83</v>
      </c>
      <c r="BK574" s="193">
        <f>ROUND(I574*H574,2)</f>
        <v>0</v>
      </c>
      <c r="BL574" s="19" t="s">
        <v>389</v>
      </c>
      <c r="BM574" s="192" t="s">
        <v>4300</v>
      </c>
    </row>
    <row r="575" spans="1:65" s="13" customFormat="1">
      <c r="B575" s="194"/>
      <c r="C575" s="195"/>
      <c r="D575" s="196" t="s">
        <v>391</v>
      </c>
      <c r="E575" s="197" t="s">
        <v>19</v>
      </c>
      <c r="F575" s="198" t="s">
        <v>4301</v>
      </c>
      <c r="G575" s="195"/>
      <c r="H575" s="197" t="s">
        <v>19</v>
      </c>
      <c r="I575" s="199"/>
      <c r="J575" s="195"/>
      <c r="K575" s="195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391</v>
      </c>
      <c r="AU575" s="204" t="s">
        <v>85</v>
      </c>
      <c r="AV575" s="13" t="s">
        <v>83</v>
      </c>
      <c r="AW575" s="13" t="s">
        <v>37</v>
      </c>
      <c r="AX575" s="13" t="s">
        <v>76</v>
      </c>
      <c r="AY575" s="204" t="s">
        <v>381</v>
      </c>
    </row>
    <row r="576" spans="1:65" s="14" customFormat="1">
      <c r="B576" s="205"/>
      <c r="C576" s="206"/>
      <c r="D576" s="196" t="s">
        <v>391</v>
      </c>
      <c r="E576" s="207" t="s">
        <v>19</v>
      </c>
      <c r="F576" s="208" t="s">
        <v>4302</v>
      </c>
      <c r="G576" s="206"/>
      <c r="H576" s="209">
        <v>61.87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391</v>
      </c>
      <c r="AU576" s="215" t="s">
        <v>85</v>
      </c>
      <c r="AV576" s="14" t="s">
        <v>85</v>
      </c>
      <c r="AW576" s="14" t="s">
        <v>37</v>
      </c>
      <c r="AX576" s="14" t="s">
        <v>76</v>
      </c>
      <c r="AY576" s="215" t="s">
        <v>381</v>
      </c>
    </row>
    <row r="577" spans="1:65" s="15" customFormat="1">
      <c r="B577" s="216"/>
      <c r="C577" s="217"/>
      <c r="D577" s="196" t="s">
        <v>391</v>
      </c>
      <c r="E577" s="218" t="s">
        <v>19</v>
      </c>
      <c r="F577" s="219" t="s">
        <v>394</v>
      </c>
      <c r="G577" s="217"/>
      <c r="H577" s="220">
        <v>61.87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391</v>
      </c>
      <c r="AU577" s="226" t="s">
        <v>85</v>
      </c>
      <c r="AV577" s="15" t="s">
        <v>389</v>
      </c>
      <c r="AW577" s="15" t="s">
        <v>37</v>
      </c>
      <c r="AX577" s="15" t="s">
        <v>83</v>
      </c>
      <c r="AY577" s="226" t="s">
        <v>381</v>
      </c>
    </row>
    <row r="578" spans="1:65" s="2" customFormat="1" ht="37.9" customHeight="1">
      <c r="A578" s="36"/>
      <c r="B578" s="37"/>
      <c r="C578" s="181" t="s">
        <v>619</v>
      </c>
      <c r="D578" s="181" t="s">
        <v>384</v>
      </c>
      <c r="E578" s="182" t="s">
        <v>4303</v>
      </c>
      <c r="F578" s="183" t="s">
        <v>4304</v>
      </c>
      <c r="G578" s="184" t="s">
        <v>411</v>
      </c>
      <c r="H578" s="185">
        <v>61.87</v>
      </c>
      <c r="I578" s="186"/>
      <c r="J578" s="187">
        <f>ROUND(I578*H578,2)</f>
        <v>0</v>
      </c>
      <c r="K578" s="183" t="s">
        <v>388</v>
      </c>
      <c r="L578" s="41"/>
      <c r="M578" s="188" t="s">
        <v>19</v>
      </c>
      <c r="N578" s="189" t="s">
        <v>47</v>
      </c>
      <c r="O578" s="66"/>
      <c r="P578" s="190">
        <f>O578*H578</f>
        <v>0</v>
      </c>
      <c r="Q578" s="190">
        <v>0</v>
      </c>
      <c r="R578" s="190">
        <f>Q578*H578</f>
        <v>0</v>
      </c>
      <c r="S578" s="190">
        <v>0</v>
      </c>
      <c r="T578" s="191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2" t="s">
        <v>389</v>
      </c>
      <c r="AT578" s="192" t="s">
        <v>384</v>
      </c>
      <c r="AU578" s="192" t="s">
        <v>85</v>
      </c>
      <c r="AY578" s="19" t="s">
        <v>381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9" t="s">
        <v>83</v>
      </c>
      <c r="BK578" s="193">
        <f>ROUND(I578*H578,2)</f>
        <v>0</v>
      </c>
      <c r="BL578" s="19" t="s">
        <v>389</v>
      </c>
      <c r="BM578" s="192" t="s">
        <v>4305</v>
      </c>
    </row>
    <row r="579" spans="1:65" s="2" customFormat="1" ht="78" customHeight="1">
      <c r="A579" s="36"/>
      <c r="B579" s="37"/>
      <c r="C579" s="181" t="s">
        <v>622</v>
      </c>
      <c r="D579" s="181" t="s">
        <v>384</v>
      </c>
      <c r="E579" s="182" t="s">
        <v>4306</v>
      </c>
      <c r="F579" s="183" t="s">
        <v>4307</v>
      </c>
      <c r="G579" s="184" t="s">
        <v>404</v>
      </c>
      <c r="H579" s="185">
        <v>0.371</v>
      </c>
      <c r="I579" s="186"/>
      <c r="J579" s="187">
        <f>ROUND(I579*H579,2)</f>
        <v>0</v>
      </c>
      <c r="K579" s="183" t="s">
        <v>388</v>
      </c>
      <c r="L579" s="41"/>
      <c r="M579" s="188" t="s">
        <v>19</v>
      </c>
      <c r="N579" s="189" t="s">
        <v>47</v>
      </c>
      <c r="O579" s="66"/>
      <c r="P579" s="190">
        <f>O579*H579</f>
        <v>0</v>
      </c>
      <c r="Q579" s="190">
        <v>1.05555</v>
      </c>
      <c r="R579" s="190">
        <f>Q579*H579</f>
        <v>0.39160905000000001</v>
      </c>
      <c r="S579" s="190">
        <v>0</v>
      </c>
      <c r="T579" s="191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2" t="s">
        <v>389</v>
      </c>
      <c r="AT579" s="192" t="s">
        <v>384</v>
      </c>
      <c r="AU579" s="192" t="s">
        <v>85</v>
      </c>
      <c r="AY579" s="19" t="s">
        <v>381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19" t="s">
        <v>83</v>
      </c>
      <c r="BK579" s="193">
        <f>ROUND(I579*H579,2)</f>
        <v>0</v>
      </c>
      <c r="BL579" s="19" t="s">
        <v>389</v>
      </c>
      <c r="BM579" s="192" t="s">
        <v>4308</v>
      </c>
    </row>
    <row r="580" spans="1:65" s="13" customFormat="1">
      <c r="B580" s="194"/>
      <c r="C580" s="195"/>
      <c r="D580" s="196" t="s">
        <v>391</v>
      </c>
      <c r="E580" s="197" t="s">
        <v>19</v>
      </c>
      <c r="F580" s="198" t="s">
        <v>4309</v>
      </c>
      <c r="G580" s="195"/>
      <c r="H580" s="197" t="s">
        <v>19</v>
      </c>
      <c r="I580" s="199"/>
      <c r="J580" s="195"/>
      <c r="K580" s="195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391</v>
      </c>
      <c r="AU580" s="204" t="s">
        <v>85</v>
      </c>
      <c r="AV580" s="13" t="s">
        <v>83</v>
      </c>
      <c r="AW580" s="13" t="s">
        <v>37</v>
      </c>
      <c r="AX580" s="13" t="s">
        <v>76</v>
      </c>
      <c r="AY580" s="204" t="s">
        <v>381</v>
      </c>
    </row>
    <row r="581" spans="1:65" s="14" customFormat="1">
      <c r="B581" s="205"/>
      <c r="C581" s="206"/>
      <c r="D581" s="196" t="s">
        <v>391</v>
      </c>
      <c r="E581" s="207" t="s">
        <v>19</v>
      </c>
      <c r="F581" s="208" t="s">
        <v>4310</v>
      </c>
      <c r="G581" s="206"/>
      <c r="H581" s="209">
        <v>0.371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391</v>
      </c>
      <c r="AU581" s="215" t="s">
        <v>85</v>
      </c>
      <c r="AV581" s="14" t="s">
        <v>85</v>
      </c>
      <c r="AW581" s="14" t="s">
        <v>37</v>
      </c>
      <c r="AX581" s="14" t="s">
        <v>76</v>
      </c>
      <c r="AY581" s="215" t="s">
        <v>381</v>
      </c>
    </row>
    <row r="582" spans="1:65" s="15" customFormat="1">
      <c r="B582" s="216"/>
      <c r="C582" s="217"/>
      <c r="D582" s="196" t="s">
        <v>391</v>
      </c>
      <c r="E582" s="218" t="s">
        <v>19</v>
      </c>
      <c r="F582" s="219" t="s">
        <v>394</v>
      </c>
      <c r="G582" s="217"/>
      <c r="H582" s="220">
        <v>0.371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391</v>
      </c>
      <c r="AU582" s="226" t="s">
        <v>85</v>
      </c>
      <c r="AV582" s="15" t="s">
        <v>389</v>
      </c>
      <c r="AW582" s="15" t="s">
        <v>37</v>
      </c>
      <c r="AX582" s="15" t="s">
        <v>83</v>
      </c>
      <c r="AY582" s="226" t="s">
        <v>381</v>
      </c>
    </row>
    <row r="583" spans="1:65" s="12" customFormat="1" ht="22.9" customHeight="1">
      <c r="B583" s="165"/>
      <c r="C583" s="166"/>
      <c r="D583" s="167" t="s">
        <v>75</v>
      </c>
      <c r="E583" s="179" t="s">
        <v>382</v>
      </c>
      <c r="F583" s="179" t="s">
        <v>383</v>
      </c>
      <c r="G583" s="166"/>
      <c r="H583" s="166"/>
      <c r="I583" s="169"/>
      <c r="J583" s="180">
        <f>BK583</f>
        <v>0</v>
      </c>
      <c r="K583" s="166"/>
      <c r="L583" s="171"/>
      <c r="M583" s="172"/>
      <c r="N583" s="173"/>
      <c r="O583" s="173"/>
      <c r="P583" s="174">
        <f>SUM(P584:P597)</f>
        <v>0</v>
      </c>
      <c r="Q583" s="173"/>
      <c r="R583" s="174">
        <f>SUM(R584:R597)</f>
        <v>488.27238</v>
      </c>
      <c r="S583" s="173"/>
      <c r="T583" s="175">
        <f>SUM(T584:T597)</f>
        <v>0</v>
      </c>
      <c r="AR583" s="176" t="s">
        <v>83</v>
      </c>
      <c r="AT583" s="177" t="s">
        <v>75</v>
      </c>
      <c r="AU583" s="177" t="s">
        <v>83</v>
      </c>
      <c r="AY583" s="176" t="s">
        <v>381</v>
      </c>
      <c r="BK583" s="178">
        <f>SUM(BK584:BK597)</f>
        <v>0</v>
      </c>
    </row>
    <row r="584" spans="1:65" s="2" customFormat="1" ht="33" customHeight="1">
      <c r="A584" s="36"/>
      <c r="B584" s="37"/>
      <c r="C584" s="181" t="s">
        <v>625</v>
      </c>
      <c r="D584" s="181" t="s">
        <v>384</v>
      </c>
      <c r="E584" s="182" t="s">
        <v>3623</v>
      </c>
      <c r="F584" s="183" t="s">
        <v>3624</v>
      </c>
      <c r="G584" s="184" t="s">
        <v>387</v>
      </c>
      <c r="H584" s="185">
        <v>197</v>
      </c>
      <c r="I584" s="186"/>
      <c r="J584" s="187">
        <f>ROUND(I584*H584,2)</f>
        <v>0</v>
      </c>
      <c r="K584" s="183" t="s">
        <v>388</v>
      </c>
      <c r="L584" s="41"/>
      <c r="M584" s="188" t="s">
        <v>19</v>
      </c>
      <c r="N584" s="189" t="s">
        <v>47</v>
      </c>
      <c r="O584" s="66"/>
      <c r="P584" s="190">
        <f>O584*H584</f>
        <v>0</v>
      </c>
      <c r="Q584" s="190">
        <v>2.45329</v>
      </c>
      <c r="R584" s="190">
        <f>Q584*H584</f>
        <v>483.29813000000001</v>
      </c>
      <c r="S584" s="190">
        <v>0</v>
      </c>
      <c r="T584" s="191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2" t="s">
        <v>389</v>
      </c>
      <c r="AT584" s="192" t="s">
        <v>384</v>
      </c>
      <c r="AU584" s="192" t="s">
        <v>85</v>
      </c>
      <c r="AY584" s="19" t="s">
        <v>381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9" t="s">
        <v>83</v>
      </c>
      <c r="BK584" s="193">
        <f>ROUND(I584*H584,2)</f>
        <v>0</v>
      </c>
      <c r="BL584" s="19" t="s">
        <v>389</v>
      </c>
      <c r="BM584" s="192" t="s">
        <v>3625</v>
      </c>
    </row>
    <row r="585" spans="1:65" s="2" customFormat="1" ht="19.5">
      <c r="A585" s="36"/>
      <c r="B585" s="37"/>
      <c r="C585" s="38"/>
      <c r="D585" s="196" t="s">
        <v>1198</v>
      </c>
      <c r="E585" s="38"/>
      <c r="F585" s="253" t="s">
        <v>3626</v>
      </c>
      <c r="G585" s="38"/>
      <c r="H585" s="38"/>
      <c r="I585" s="254"/>
      <c r="J585" s="38"/>
      <c r="K585" s="38"/>
      <c r="L585" s="41"/>
      <c r="M585" s="255"/>
      <c r="N585" s="256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1198</v>
      </c>
      <c r="AU585" s="19" t="s">
        <v>85</v>
      </c>
    </row>
    <row r="586" spans="1:65" s="13" customFormat="1">
      <c r="B586" s="194"/>
      <c r="C586" s="195"/>
      <c r="D586" s="196" t="s">
        <v>391</v>
      </c>
      <c r="E586" s="197" t="s">
        <v>19</v>
      </c>
      <c r="F586" s="198" t="s">
        <v>3627</v>
      </c>
      <c r="G586" s="195"/>
      <c r="H586" s="197" t="s">
        <v>19</v>
      </c>
      <c r="I586" s="199"/>
      <c r="J586" s="195"/>
      <c r="K586" s="195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391</v>
      </c>
      <c r="AU586" s="204" t="s">
        <v>85</v>
      </c>
      <c r="AV586" s="13" t="s">
        <v>83</v>
      </c>
      <c r="AW586" s="13" t="s">
        <v>37</v>
      </c>
      <c r="AX586" s="13" t="s">
        <v>76</v>
      </c>
      <c r="AY586" s="204" t="s">
        <v>381</v>
      </c>
    </row>
    <row r="587" spans="1:65" s="13" customFormat="1">
      <c r="B587" s="194"/>
      <c r="C587" s="195"/>
      <c r="D587" s="196" t="s">
        <v>391</v>
      </c>
      <c r="E587" s="197" t="s">
        <v>19</v>
      </c>
      <c r="F587" s="198" t="s">
        <v>4311</v>
      </c>
      <c r="G587" s="195"/>
      <c r="H587" s="197" t="s">
        <v>19</v>
      </c>
      <c r="I587" s="199"/>
      <c r="J587" s="195"/>
      <c r="K587" s="195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391</v>
      </c>
      <c r="AU587" s="204" t="s">
        <v>85</v>
      </c>
      <c r="AV587" s="13" t="s">
        <v>83</v>
      </c>
      <c r="AW587" s="13" t="s">
        <v>37</v>
      </c>
      <c r="AX587" s="13" t="s">
        <v>76</v>
      </c>
      <c r="AY587" s="204" t="s">
        <v>381</v>
      </c>
    </row>
    <row r="588" spans="1:65" s="14" customFormat="1">
      <c r="B588" s="205"/>
      <c r="C588" s="206"/>
      <c r="D588" s="196" t="s">
        <v>391</v>
      </c>
      <c r="E588" s="207" t="s">
        <v>19</v>
      </c>
      <c r="F588" s="208" t="s">
        <v>2525</v>
      </c>
      <c r="G588" s="206"/>
      <c r="H588" s="209">
        <v>8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391</v>
      </c>
      <c r="AU588" s="215" t="s">
        <v>85</v>
      </c>
      <c r="AV588" s="14" t="s">
        <v>85</v>
      </c>
      <c r="AW588" s="14" t="s">
        <v>37</v>
      </c>
      <c r="AX588" s="14" t="s">
        <v>76</v>
      </c>
      <c r="AY588" s="215" t="s">
        <v>381</v>
      </c>
    </row>
    <row r="589" spans="1:65" s="13" customFormat="1">
      <c r="B589" s="194"/>
      <c r="C589" s="195"/>
      <c r="D589" s="196" t="s">
        <v>391</v>
      </c>
      <c r="E589" s="197" t="s">
        <v>19</v>
      </c>
      <c r="F589" s="198" t="s">
        <v>4147</v>
      </c>
      <c r="G589" s="195"/>
      <c r="H589" s="197" t="s">
        <v>19</v>
      </c>
      <c r="I589" s="199"/>
      <c r="J589" s="195"/>
      <c r="K589" s="195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391</v>
      </c>
      <c r="AU589" s="204" t="s">
        <v>85</v>
      </c>
      <c r="AV589" s="13" t="s">
        <v>83</v>
      </c>
      <c r="AW589" s="13" t="s">
        <v>37</v>
      </c>
      <c r="AX589" s="13" t="s">
        <v>76</v>
      </c>
      <c r="AY589" s="204" t="s">
        <v>381</v>
      </c>
    </row>
    <row r="590" spans="1:65" s="14" customFormat="1">
      <c r="B590" s="205"/>
      <c r="C590" s="206"/>
      <c r="D590" s="196" t="s">
        <v>391</v>
      </c>
      <c r="E590" s="207" t="s">
        <v>19</v>
      </c>
      <c r="F590" s="208" t="s">
        <v>4312</v>
      </c>
      <c r="G590" s="206"/>
      <c r="H590" s="209">
        <v>35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391</v>
      </c>
      <c r="AU590" s="215" t="s">
        <v>85</v>
      </c>
      <c r="AV590" s="14" t="s">
        <v>85</v>
      </c>
      <c r="AW590" s="14" t="s">
        <v>37</v>
      </c>
      <c r="AX590" s="14" t="s">
        <v>76</v>
      </c>
      <c r="AY590" s="215" t="s">
        <v>381</v>
      </c>
    </row>
    <row r="591" spans="1:65" s="13" customFormat="1">
      <c r="B591" s="194"/>
      <c r="C591" s="195"/>
      <c r="D591" s="196" t="s">
        <v>391</v>
      </c>
      <c r="E591" s="197" t="s">
        <v>19</v>
      </c>
      <c r="F591" s="198" t="s">
        <v>4207</v>
      </c>
      <c r="G591" s="195"/>
      <c r="H591" s="197" t="s">
        <v>19</v>
      </c>
      <c r="I591" s="199"/>
      <c r="J591" s="195"/>
      <c r="K591" s="195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391</v>
      </c>
      <c r="AU591" s="204" t="s">
        <v>85</v>
      </c>
      <c r="AV591" s="13" t="s">
        <v>83</v>
      </c>
      <c r="AW591" s="13" t="s">
        <v>37</v>
      </c>
      <c r="AX591" s="13" t="s">
        <v>76</v>
      </c>
      <c r="AY591" s="204" t="s">
        <v>381</v>
      </c>
    </row>
    <row r="592" spans="1:65" s="14" customFormat="1">
      <c r="B592" s="205"/>
      <c r="C592" s="206"/>
      <c r="D592" s="196" t="s">
        <v>391</v>
      </c>
      <c r="E592" s="207" t="s">
        <v>19</v>
      </c>
      <c r="F592" s="208" t="s">
        <v>4313</v>
      </c>
      <c r="G592" s="206"/>
      <c r="H592" s="209">
        <v>40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391</v>
      </c>
      <c r="AU592" s="215" t="s">
        <v>85</v>
      </c>
      <c r="AV592" s="14" t="s">
        <v>85</v>
      </c>
      <c r="AW592" s="14" t="s">
        <v>37</v>
      </c>
      <c r="AX592" s="14" t="s">
        <v>76</v>
      </c>
      <c r="AY592" s="215" t="s">
        <v>381</v>
      </c>
    </row>
    <row r="593" spans="1:65" s="13" customFormat="1">
      <c r="B593" s="194"/>
      <c r="C593" s="195"/>
      <c r="D593" s="196" t="s">
        <v>391</v>
      </c>
      <c r="E593" s="197" t="s">
        <v>19</v>
      </c>
      <c r="F593" s="198" t="s">
        <v>4208</v>
      </c>
      <c r="G593" s="195"/>
      <c r="H593" s="197" t="s">
        <v>19</v>
      </c>
      <c r="I593" s="199"/>
      <c r="J593" s="195"/>
      <c r="K593" s="195"/>
      <c r="L593" s="200"/>
      <c r="M593" s="201"/>
      <c r="N593" s="202"/>
      <c r="O593" s="202"/>
      <c r="P593" s="202"/>
      <c r="Q593" s="202"/>
      <c r="R593" s="202"/>
      <c r="S593" s="202"/>
      <c r="T593" s="203"/>
      <c r="AT593" s="204" t="s">
        <v>391</v>
      </c>
      <c r="AU593" s="204" t="s">
        <v>85</v>
      </c>
      <c r="AV593" s="13" t="s">
        <v>83</v>
      </c>
      <c r="AW593" s="13" t="s">
        <v>37</v>
      </c>
      <c r="AX593" s="13" t="s">
        <v>76</v>
      </c>
      <c r="AY593" s="204" t="s">
        <v>381</v>
      </c>
    </row>
    <row r="594" spans="1:65" s="14" customFormat="1">
      <c r="B594" s="205"/>
      <c r="C594" s="206"/>
      <c r="D594" s="196" t="s">
        <v>391</v>
      </c>
      <c r="E594" s="207" t="s">
        <v>19</v>
      </c>
      <c r="F594" s="208" t="s">
        <v>4314</v>
      </c>
      <c r="G594" s="206"/>
      <c r="H594" s="209">
        <v>114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391</v>
      </c>
      <c r="AU594" s="215" t="s">
        <v>85</v>
      </c>
      <c r="AV594" s="14" t="s">
        <v>85</v>
      </c>
      <c r="AW594" s="14" t="s">
        <v>37</v>
      </c>
      <c r="AX594" s="14" t="s">
        <v>76</v>
      </c>
      <c r="AY594" s="215" t="s">
        <v>381</v>
      </c>
    </row>
    <row r="595" spans="1:65" s="15" customFormat="1">
      <c r="B595" s="216"/>
      <c r="C595" s="217"/>
      <c r="D595" s="196" t="s">
        <v>391</v>
      </c>
      <c r="E595" s="218" t="s">
        <v>19</v>
      </c>
      <c r="F595" s="219" t="s">
        <v>394</v>
      </c>
      <c r="G595" s="217"/>
      <c r="H595" s="220">
        <v>197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391</v>
      </c>
      <c r="AU595" s="226" t="s">
        <v>85</v>
      </c>
      <c r="AV595" s="15" t="s">
        <v>389</v>
      </c>
      <c r="AW595" s="15" t="s">
        <v>37</v>
      </c>
      <c r="AX595" s="15" t="s">
        <v>83</v>
      </c>
      <c r="AY595" s="226" t="s">
        <v>381</v>
      </c>
    </row>
    <row r="596" spans="1:65" s="2" customFormat="1" ht="37.9" customHeight="1">
      <c r="A596" s="36"/>
      <c r="B596" s="37"/>
      <c r="C596" s="181" t="s">
        <v>628</v>
      </c>
      <c r="D596" s="181" t="s">
        <v>384</v>
      </c>
      <c r="E596" s="182" t="s">
        <v>3629</v>
      </c>
      <c r="F596" s="183" t="s">
        <v>3630</v>
      </c>
      <c r="G596" s="184" t="s">
        <v>387</v>
      </c>
      <c r="H596" s="185">
        <v>197</v>
      </c>
      <c r="I596" s="186"/>
      <c r="J596" s="187">
        <f>ROUND(I596*H596,2)</f>
        <v>0</v>
      </c>
      <c r="K596" s="183" t="s">
        <v>388</v>
      </c>
      <c r="L596" s="41"/>
      <c r="M596" s="188" t="s">
        <v>19</v>
      </c>
      <c r="N596" s="189" t="s">
        <v>47</v>
      </c>
      <c r="O596" s="66"/>
      <c r="P596" s="190">
        <f>O596*H596</f>
        <v>0</v>
      </c>
      <c r="Q596" s="190">
        <v>0</v>
      </c>
      <c r="R596" s="190">
        <f>Q596*H596</f>
        <v>0</v>
      </c>
      <c r="S596" s="190">
        <v>0</v>
      </c>
      <c r="T596" s="191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2" t="s">
        <v>389</v>
      </c>
      <c r="AT596" s="192" t="s">
        <v>384</v>
      </c>
      <c r="AU596" s="192" t="s">
        <v>85</v>
      </c>
      <c r="AY596" s="19" t="s">
        <v>381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9" t="s">
        <v>83</v>
      </c>
      <c r="BK596" s="193">
        <f>ROUND(I596*H596,2)</f>
        <v>0</v>
      </c>
      <c r="BL596" s="19" t="s">
        <v>389</v>
      </c>
      <c r="BM596" s="192" t="s">
        <v>3631</v>
      </c>
    </row>
    <row r="597" spans="1:65" s="2" customFormat="1" ht="37.9" customHeight="1">
      <c r="A597" s="36"/>
      <c r="B597" s="37"/>
      <c r="C597" s="181" t="s">
        <v>631</v>
      </c>
      <c r="D597" s="181" t="s">
        <v>384</v>
      </c>
      <c r="E597" s="182" t="s">
        <v>3632</v>
      </c>
      <c r="F597" s="183" t="s">
        <v>3633</v>
      </c>
      <c r="G597" s="184" t="s">
        <v>387</v>
      </c>
      <c r="H597" s="185">
        <v>197</v>
      </c>
      <c r="I597" s="186"/>
      <c r="J597" s="187">
        <f>ROUND(I597*H597,2)</f>
        <v>0</v>
      </c>
      <c r="K597" s="183" t="s">
        <v>388</v>
      </c>
      <c r="L597" s="41"/>
      <c r="M597" s="188" t="s">
        <v>19</v>
      </c>
      <c r="N597" s="189" t="s">
        <v>47</v>
      </c>
      <c r="O597" s="66"/>
      <c r="P597" s="190">
        <f>O597*H597</f>
        <v>0</v>
      </c>
      <c r="Q597" s="190">
        <v>2.5250000000000002E-2</v>
      </c>
      <c r="R597" s="190">
        <f>Q597*H597</f>
        <v>4.9742500000000005</v>
      </c>
      <c r="S597" s="190">
        <v>0</v>
      </c>
      <c r="T597" s="191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2" t="s">
        <v>389</v>
      </c>
      <c r="AT597" s="192" t="s">
        <v>384</v>
      </c>
      <c r="AU597" s="192" t="s">
        <v>85</v>
      </c>
      <c r="AY597" s="19" t="s">
        <v>381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19" t="s">
        <v>83</v>
      </c>
      <c r="BK597" s="193">
        <f>ROUND(I597*H597,2)</f>
        <v>0</v>
      </c>
      <c r="BL597" s="19" t="s">
        <v>389</v>
      </c>
      <c r="BM597" s="192" t="s">
        <v>3634</v>
      </c>
    </row>
    <row r="598" spans="1:65" s="12" customFormat="1" ht="22.9" customHeight="1">
      <c r="B598" s="165"/>
      <c r="C598" s="166"/>
      <c r="D598" s="167" t="s">
        <v>75</v>
      </c>
      <c r="E598" s="179" t="s">
        <v>1163</v>
      </c>
      <c r="F598" s="179" t="s">
        <v>1164</v>
      </c>
      <c r="G598" s="166"/>
      <c r="H598" s="166"/>
      <c r="I598" s="169"/>
      <c r="J598" s="180">
        <f>BK598</f>
        <v>0</v>
      </c>
      <c r="K598" s="166"/>
      <c r="L598" s="171"/>
      <c r="M598" s="172"/>
      <c r="N598" s="173"/>
      <c r="O598" s="173"/>
      <c r="P598" s="174">
        <f>SUM(P599:P603)</f>
        <v>0</v>
      </c>
      <c r="Q598" s="173"/>
      <c r="R598" s="174">
        <f>SUM(R599:R603)</f>
        <v>0</v>
      </c>
      <c r="S598" s="173"/>
      <c r="T598" s="175">
        <f>SUM(T599:T603)</f>
        <v>0</v>
      </c>
      <c r="AR598" s="176" t="s">
        <v>83</v>
      </c>
      <c r="AT598" s="177" t="s">
        <v>75</v>
      </c>
      <c r="AU598" s="177" t="s">
        <v>83</v>
      </c>
      <c r="AY598" s="176" t="s">
        <v>381</v>
      </c>
      <c r="BK598" s="178">
        <f>SUM(BK599:BK603)</f>
        <v>0</v>
      </c>
    </row>
    <row r="599" spans="1:65" s="2" customFormat="1" ht="37.9" customHeight="1">
      <c r="A599" s="36"/>
      <c r="B599" s="37"/>
      <c r="C599" s="181" t="s">
        <v>634</v>
      </c>
      <c r="D599" s="181" t="s">
        <v>384</v>
      </c>
      <c r="E599" s="182" t="s">
        <v>1165</v>
      </c>
      <c r="F599" s="183" t="s">
        <v>1166</v>
      </c>
      <c r="G599" s="184" t="s">
        <v>404</v>
      </c>
      <c r="H599" s="185">
        <v>13.656000000000001</v>
      </c>
      <c r="I599" s="186"/>
      <c r="J599" s="187">
        <f>ROUND(I599*H599,2)</f>
        <v>0</v>
      </c>
      <c r="K599" s="183" t="s">
        <v>388</v>
      </c>
      <c r="L599" s="41"/>
      <c r="M599" s="188" t="s">
        <v>19</v>
      </c>
      <c r="N599" s="189" t="s">
        <v>47</v>
      </c>
      <c r="O599" s="66"/>
      <c r="P599" s="190">
        <f>O599*H599</f>
        <v>0</v>
      </c>
      <c r="Q599" s="190">
        <v>0</v>
      </c>
      <c r="R599" s="190">
        <f>Q599*H599</f>
        <v>0</v>
      </c>
      <c r="S599" s="190">
        <v>0</v>
      </c>
      <c r="T599" s="191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2" t="s">
        <v>389</v>
      </c>
      <c r="AT599" s="192" t="s">
        <v>384</v>
      </c>
      <c r="AU599" s="192" t="s">
        <v>85</v>
      </c>
      <c r="AY599" s="19" t="s">
        <v>381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9" t="s">
        <v>83</v>
      </c>
      <c r="BK599" s="193">
        <f>ROUND(I599*H599,2)</f>
        <v>0</v>
      </c>
      <c r="BL599" s="19" t="s">
        <v>389</v>
      </c>
      <c r="BM599" s="192" t="s">
        <v>1167</v>
      </c>
    </row>
    <row r="600" spans="1:65" s="2" customFormat="1" ht="44.25" customHeight="1">
      <c r="A600" s="36"/>
      <c r="B600" s="37"/>
      <c r="C600" s="181" t="s">
        <v>637</v>
      </c>
      <c r="D600" s="181" t="s">
        <v>384</v>
      </c>
      <c r="E600" s="182" t="s">
        <v>1168</v>
      </c>
      <c r="F600" s="183" t="s">
        <v>1169</v>
      </c>
      <c r="G600" s="184" t="s">
        <v>404</v>
      </c>
      <c r="H600" s="185">
        <v>81.936000000000007</v>
      </c>
      <c r="I600" s="186"/>
      <c r="J600" s="187">
        <f>ROUND(I600*H600,2)</f>
        <v>0</v>
      </c>
      <c r="K600" s="183" t="s">
        <v>388</v>
      </c>
      <c r="L600" s="41"/>
      <c r="M600" s="188" t="s">
        <v>19</v>
      </c>
      <c r="N600" s="189" t="s">
        <v>47</v>
      </c>
      <c r="O600" s="66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2" t="s">
        <v>389</v>
      </c>
      <c r="AT600" s="192" t="s">
        <v>384</v>
      </c>
      <c r="AU600" s="192" t="s">
        <v>85</v>
      </c>
      <c r="AY600" s="19" t="s">
        <v>381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9" t="s">
        <v>83</v>
      </c>
      <c r="BK600" s="193">
        <f>ROUND(I600*H600,2)</f>
        <v>0</v>
      </c>
      <c r="BL600" s="19" t="s">
        <v>389</v>
      </c>
      <c r="BM600" s="192" t="s">
        <v>1170</v>
      </c>
    </row>
    <row r="601" spans="1:65" s="14" customFormat="1">
      <c r="B601" s="205"/>
      <c r="C601" s="206"/>
      <c r="D601" s="196" t="s">
        <v>391</v>
      </c>
      <c r="E601" s="206"/>
      <c r="F601" s="208" t="s">
        <v>4315</v>
      </c>
      <c r="G601" s="206"/>
      <c r="H601" s="209">
        <v>81.936000000000007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391</v>
      </c>
      <c r="AU601" s="215" t="s">
        <v>85</v>
      </c>
      <c r="AV601" s="14" t="s">
        <v>85</v>
      </c>
      <c r="AW601" s="14" t="s">
        <v>4</v>
      </c>
      <c r="AX601" s="14" t="s">
        <v>83</v>
      </c>
      <c r="AY601" s="215" t="s">
        <v>381</v>
      </c>
    </row>
    <row r="602" spans="1:65" s="2" customFormat="1" ht="24.2" customHeight="1">
      <c r="A602" s="36"/>
      <c r="B602" s="37"/>
      <c r="C602" s="181" t="s">
        <v>640</v>
      </c>
      <c r="D602" s="181" t="s">
        <v>384</v>
      </c>
      <c r="E602" s="182" t="s">
        <v>1172</v>
      </c>
      <c r="F602" s="183" t="s">
        <v>1173</v>
      </c>
      <c r="G602" s="184" t="s">
        <v>404</v>
      </c>
      <c r="H602" s="185">
        <v>13.656000000000001</v>
      </c>
      <c r="I602" s="186"/>
      <c r="J602" s="187">
        <f>ROUND(I602*H602,2)</f>
        <v>0</v>
      </c>
      <c r="K602" s="183" t="s">
        <v>388</v>
      </c>
      <c r="L602" s="41"/>
      <c r="M602" s="188" t="s">
        <v>19</v>
      </c>
      <c r="N602" s="189" t="s">
        <v>47</v>
      </c>
      <c r="O602" s="66"/>
      <c r="P602" s="190">
        <f>O602*H602</f>
        <v>0</v>
      </c>
      <c r="Q602" s="190">
        <v>0</v>
      </c>
      <c r="R602" s="190">
        <f>Q602*H602</f>
        <v>0</v>
      </c>
      <c r="S602" s="190">
        <v>0</v>
      </c>
      <c r="T602" s="191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92" t="s">
        <v>389</v>
      </c>
      <c r="AT602" s="192" t="s">
        <v>384</v>
      </c>
      <c r="AU602" s="192" t="s">
        <v>85</v>
      </c>
      <c r="AY602" s="19" t="s">
        <v>381</v>
      </c>
      <c r="BE602" s="193">
        <f>IF(N602="základní",J602,0)</f>
        <v>0</v>
      </c>
      <c r="BF602" s="193">
        <f>IF(N602="snížená",J602,0)</f>
        <v>0</v>
      </c>
      <c r="BG602" s="193">
        <f>IF(N602="zákl. přenesená",J602,0)</f>
        <v>0</v>
      </c>
      <c r="BH602" s="193">
        <f>IF(N602="sníž. přenesená",J602,0)</f>
        <v>0</v>
      </c>
      <c r="BI602" s="193">
        <f>IF(N602="nulová",J602,0)</f>
        <v>0</v>
      </c>
      <c r="BJ602" s="19" t="s">
        <v>83</v>
      </c>
      <c r="BK602" s="193">
        <f>ROUND(I602*H602,2)</f>
        <v>0</v>
      </c>
      <c r="BL602" s="19" t="s">
        <v>389</v>
      </c>
      <c r="BM602" s="192" t="s">
        <v>1174</v>
      </c>
    </row>
    <row r="603" spans="1:65" s="2" customFormat="1" ht="44.25" customHeight="1">
      <c r="A603" s="36"/>
      <c r="B603" s="37"/>
      <c r="C603" s="181" t="s">
        <v>644</v>
      </c>
      <c r="D603" s="181" t="s">
        <v>384</v>
      </c>
      <c r="E603" s="182" t="s">
        <v>1175</v>
      </c>
      <c r="F603" s="183" t="s">
        <v>1176</v>
      </c>
      <c r="G603" s="184" t="s">
        <v>404</v>
      </c>
      <c r="H603" s="185">
        <v>13.656000000000001</v>
      </c>
      <c r="I603" s="186"/>
      <c r="J603" s="187">
        <f>ROUND(I603*H603,2)</f>
        <v>0</v>
      </c>
      <c r="K603" s="183" t="s">
        <v>388</v>
      </c>
      <c r="L603" s="41"/>
      <c r="M603" s="188" t="s">
        <v>19</v>
      </c>
      <c r="N603" s="189" t="s">
        <v>47</v>
      </c>
      <c r="O603" s="66"/>
      <c r="P603" s="190">
        <f>O603*H603</f>
        <v>0</v>
      </c>
      <c r="Q603" s="190">
        <v>0</v>
      </c>
      <c r="R603" s="190">
        <f>Q603*H603</f>
        <v>0</v>
      </c>
      <c r="S603" s="190">
        <v>0</v>
      </c>
      <c r="T603" s="191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2" t="s">
        <v>389</v>
      </c>
      <c r="AT603" s="192" t="s">
        <v>384</v>
      </c>
      <c r="AU603" s="192" t="s">
        <v>85</v>
      </c>
      <c r="AY603" s="19" t="s">
        <v>381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9" t="s">
        <v>83</v>
      </c>
      <c r="BK603" s="193">
        <f>ROUND(I603*H603,2)</f>
        <v>0</v>
      </c>
      <c r="BL603" s="19" t="s">
        <v>389</v>
      </c>
      <c r="BM603" s="192" t="s">
        <v>1177</v>
      </c>
    </row>
    <row r="604" spans="1:65" s="12" customFormat="1" ht="22.9" customHeight="1">
      <c r="B604" s="165"/>
      <c r="C604" s="166"/>
      <c r="D604" s="167" t="s">
        <v>75</v>
      </c>
      <c r="E604" s="179" t="s">
        <v>441</v>
      </c>
      <c r="F604" s="179" t="s">
        <v>442</v>
      </c>
      <c r="G604" s="166"/>
      <c r="H604" s="166"/>
      <c r="I604" s="169"/>
      <c r="J604" s="180">
        <f>BK604</f>
        <v>0</v>
      </c>
      <c r="K604" s="166"/>
      <c r="L604" s="171"/>
      <c r="M604" s="172"/>
      <c r="N604" s="173"/>
      <c r="O604" s="173"/>
      <c r="P604" s="174">
        <f>P605</f>
        <v>0</v>
      </c>
      <c r="Q604" s="173"/>
      <c r="R604" s="174">
        <f>R605</f>
        <v>0</v>
      </c>
      <c r="S604" s="173"/>
      <c r="T604" s="175">
        <f>T605</f>
        <v>0</v>
      </c>
      <c r="AR604" s="176" t="s">
        <v>83</v>
      </c>
      <c r="AT604" s="177" t="s">
        <v>75</v>
      </c>
      <c r="AU604" s="177" t="s">
        <v>83</v>
      </c>
      <c r="AY604" s="176" t="s">
        <v>381</v>
      </c>
      <c r="BK604" s="178">
        <f>BK605</f>
        <v>0</v>
      </c>
    </row>
    <row r="605" spans="1:65" s="2" customFormat="1" ht="76.349999999999994" customHeight="1">
      <c r="A605" s="36"/>
      <c r="B605" s="37"/>
      <c r="C605" s="181" t="s">
        <v>647</v>
      </c>
      <c r="D605" s="181" t="s">
        <v>384</v>
      </c>
      <c r="E605" s="182" t="s">
        <v>1178</v>
      </c>
      <c r="F605" s="183" t="s">
        <v>1179</v>
      </c>
      <c r="G605" s="184" t="s">
        <v>404</v>
      </c>
      <c r="H605" s="185">
        <v>3538.2930000000001</v>
      </c>
      <c r="I605" s="186"/>
      <c r="J605" s="187">
        <f>ROUND(I605*H605,2)</f>
        <v>0</v>
      </c>
      <c r="K605" s="183" t="s">
        <v>388</v>
      </c>
      <c r="L605" s="41"/>
      <c r="M605" s="188" t="s">
        <v>19</v>
      </c>
      <c r="N605" s="189" t="s">
        <v>47</v>
      </c>
      <c r="O605" s="66"/>
      <c r="P605" s="190">
        <f>O605*H605</f>
        <v>0</v>
      </c>
      <c r="Q605" s="190">
        <v>0</v>
      </c>
      <c r="R605" s="190">
        <f>Q605*H605</f>
        <v>0</v>
      </c>
      <c r="S605" s="190">
        <v>0</v>
      </c>
      <c r="T605" s="191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2" t="s">
        <v>389</v>
      </c>
      <c r="AT605" s="192" t="s">
        <v>384</v>
      </c>
      <c r="AU605" s="192" t="s">
        <v>85</v>
      </c>
      <c r="AY605" s="19" t="s">
        <v>381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9" t="s">
        <v>83</v>
      </c>
      <c r="BK605" s="193">
        <f>ROUND(I605*H605,2)</f>
        <v>0</v>
      </c>
      <c r="BL605" s="19" t="s">
        <v>389</v>
      </c>
      <c r="BM605" s="192" t="s">
        <v>1180</v>
      </c>
    </row>
    <row r="606" spans="1:65" s="12" customFormat="1" ht="25.9" customHeight="1">
      <c r="B606" s="165"/>
      <c r="C606" s="166"/>
      <c r="D606" s="167" t="s">
        <v>75</v>
      </c>
      <c r="E606" s="168" t="s">
        <v>447</v>
      </c>
      <c r="F606" s="168" t="s">
        <v>448</v>
      </c>
      <c r="G606" s="166"/>
      <c r="H606" s="166"/>
      <c r="I606" s="169"/>
      <c r="J606" s="170">
        <f>BK606</f>
        <v>0</v>
      </c>
      <c r="K606" s="166"/>
      <c r="L606" s="171"/>
      <c r="M606" s="172"/>
      <c r="N606" s="173"/>
      <c r="O606" s="173"/>
      <c r="P606" s="174">
        <f>P607</f>
        <v>0</v>
      </c>
      <c r="Q606" s="173"/>
      <c r="R606" s="174">
        <f>R607</f>
        <v>0</v>
      </c>
      <c r="S606" s="173"/>
      <c r="T606" s="175">
        <f>T607</f>
        <v>0</v>
      </c>
      <c r="AR606" s="176" t="s">
        <v>85</v>
      </c>
      <c r="AT606" s="177" t="s">
        <v>75</v>
      </c>
      <c r="AU606" s="177" t="s">
        <v>76</v>
      </c>
      <c r="AY606" s="176" t="s">
        <v>381</v>
      </c>
      <c r="BK606" s="178">
        <f>BK607</f>
        <v>0</v>
      </c>
    </row>
    <row r="607" spans="1:65" s="12" customFormat="1" ht="22.9" customHeight="1">
      <c r="B607" s="165"/>
      <c r="C607" s="166"/>
      <c r="D607" s="167" t="s">
        <v>75</v>
      </c>
      <c r="E607" s="179" t="s">
        <v>694</v>
      </c>
      <c r="F607" s="179" t="s">
        <v>695</v>
      </c>
      <c r="G607" s="166"/>
      <c r="H607" s="166"/>
      <c r="I607" s="169"/>
      <c r="J607" s="180">
        <f>BK607</f>
        <v>0</v>
      </c>
      <c r="K607" s="166"/>
      <c r="L607" s="171"/>
      <c r="M607" s="172"/>
      <c r="N607" s="173"/>
      <c r="O607" s="173"/>
      <c r="P607" s="174">
        <f>SUM(P608:P618)</f>
        <v>0</v>
      </c>
      <c r="Q607" s="173"/>
      <c r="R607" s="174">
        <f>SUM(R608:R618)</f>
        <v>0</v>
      </c>
      <c r="S607" s="173"/>
      <c r="T607" s="175">
        <f>SUM(T608:T618)</f>
        <v>0</v>
      </c>
      <c r="AR607" s="176" t="s">
        <v>85</v>
      </c>
      <c r="AT607" s="177" t="s">
        <v>75</v>
      </c>
      <c r="AU607" s="177" t="s">
        <v>83</v>
      </c>
      <c r="AY607" s="176" t="s">
        <v>381</v>
      </c>
      <c r="BK607" s="178">
        <f>SUM(BK608:BK618)</f>
        <v>0</v>
      </c>
    </row>
    <row r="608" spans="1:65" s="2" customFormat="1" ht="24.2" customHeight="1">
      <c r="A608" s="36"/>
      <c r="B608" s="37"/>
      <c r="C608" s="181" t="s">
        <v>650</v>
      </c>
      <c r="D608" s="181" t="s">
        <v>384</v>
      </c>
      <c r="E608" s="182" t="s">
        <v>3635</v>
      </c>
      <c r="F608" s="183" t="s">
        <v>3636</v>
      </c>
      <c r="G608" s="184" t="s">
        <v>1235</v>
      </c>
      <c r="H608" s="185">
        <v>1055</v>
      </c>
      <c r="I608" s="186"/>
      <c r="J608" s="187">
        <f>ROUND(I608*H608,2)</f>
        <v>0</v>
      </c>
      <c r="K608" s="183" t="s">
        <v>432</v>
      </c>
      <c r="L608" s="41"/>
      <c r="M608" s="188" t="s">
        <v>19</v>
      </c>
      <c r="N608" s="189" t="s">
        <v>47</v>
      </c>
      <c r="O608" s="66"/>
      <c r="P608" s="190">
        <f>O608*H608</f>
        <v>0</v>
      </c>
      <c r="Q608" s="190">
        <v>0</v>
      </c>
      <c r="R608" s="190">
        <f>Q608*H608</f>
        <v>0</v>
      </c>
      <c r="S608" s="190">
        <v>0</v>
      </c>
      <c r="T608" s="191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2" t="s">
        <v>454</v>
      </c>
      <c r="AT608" s="192" t="s">
        <v>384</v>
      </c>
      <c r="AU608" s="192" t="s">
        <v>85</v>
      </c>
      <c r="AY608" s="19" t="s">
        <v>381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9" t="s">
        <v>83</v>
      </c>
      <c r="BK608" s="193">
        <f>ROUND(I608*H608,2)</f>
        <v>0</v>
      </c>
      <c r="BL608" s="19" t="s">
        <v>454</v>
      </c>
      <c r="BM608" s="192" t="s">
        <v>3637</v>
      </c>
    </row>
    <row r="609" spans="1:51" s="13" customFormat="1">
      <c r="B609" s="194"/>
      <c r="C609" s="195"/>
      <c r="D609" s="196" t="s">
        <v>391</v>
      </c>
      <c r="E609" s="197" t="s">
        <v>19</v>
      </c>
      <c r="F609" s="198" t="s">
        <v>4316</v>
      </c>
      <c r="G609" s="195"/>
      <c r="H609" s="197" t="s">
        <v>19</v>
      </c>
      <c r="I609" s="199"/>
      <c r="J609" s="195"/>
      <c r="K609" s="195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391</v>
      </c>
      <c r="AU609" s="204" t="s">
        <v>85</v>
      </c>
      <c r="AV609" s="13" t="s">
        <v>83</v>
      </c>
      <c r="AW609" s="13" t="s">
        <v>37</v>
      </c>
      <c r="AX609" s="13" t="s">
        <v>76</v>
      </c>
      <c r="AY609" s="204" t="s">
        <v>381</v>
      </c>
    </row>
    <row r="610" spans="1:51" s="13" customFormat="1">
      <c r="B610" s="194"/>
      <c r="C610" s="195"/>
      <c r="D610" s="196" t="s">
        <v>391</v>
      </c>
      <c r="E610" s="197" t="s">
        <v>19</v>
      </c>
      <c r="F610" s="198" t="s">
        <v>4138</v>
      </c>
      <c r="G610" s="195"/>
      <c r="H610" s="197" t="s">
        <v>19</v>
      </c>
      <c r="I610" s="199"/>
      <c r="J610" s="195"/>
      <c r="K610" s="195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391</v>
      </c>
      <c r="AU610" s="204" t="s">
        <v>85</v>
      </c>
      <c r="AV610" s="13" t="s">
        <v>83</v>
      </c>
      <c r="AW610" s="13" t="s">
        <v>37</v>
      </c>
      <c r="AX610" s="13" t="s">
        <v>76</v>
      </c>
      <c r="AY610" s="204" t="s">
        <v>381</v>
      </c>
    </row>
    <row r="611" spans="1:51" s="14" customFormat="1">
      <c r="B611" s="205"/>
      <c r="C611" s="206"/>
      <c r="D611" s="196" t="s">
        <v>391</v>
      </c>
      <c r="E611" s="207" t="s">
        <v>19</v>
      </c>
      <c r="F611" s="208" t="s">
        <v>4317</v>
      </c>
      <c r="G611" s="206"/>
      <c r="H611" s="209">
        <v>364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391</v>
      </c>
      <c r="AU611" s="215" t="s">
        <v>85</v>
      </c>
      <c r="AV611" s="14" t="s">
        <v>85</v>
      </c>
      <c r="AW611" s="14" t="s">
        <v>37</v>
      </c>
      <c r="AX611" s="14" t="s">
        <v>76</v>
      </c>
      <c r="AY611" s="215" t="s">
        <v>381</v>
      </c>
    </row>
    <row r="612" spans="1:51" s="13" customFormat="1">
      <c r="B612" s="194"/>
      <c r="C612" s="195"/>
      <c r="D612" s="196" t="s">
        <v>391</v>
      </c>
      <c r="E612" s="197" t="s">
        <v>19</v>
      </c>
      <c r="F612" s="198" t="s">
        <v>4147</v>
      </c>
      <c r="G612" s="195"/>
      <c r="H612" s="197" t="s">
        <v>19</v>
      </c>
      <c r="I612" s="199"/>
      <c r="J612" s="195"/>
      <c r="K612" s="195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391</v>
      </c>
      <c r="AU612" s="204" t="s">
        <v>85</v>
      </c>
      <c r="AV612" s="13" t="s">
        <v>83</v>
      </c>
      <c r="AW612" s="13" t="s">
        <v>37</v>
      </c>
      <c r="AX612" s="13" t="s">
        <v>76</v>
      </c>
      <c r="AY612" s="204" t="s">
        <v>381</v>
      </c>
    </row>
    <row r="613" spans="1:51" s="14" customFormat="1">
      <c r="B613" s="205"/>
      <c r="C613" s="206"/>
      <c r="D613" s="196" t="s">
        <v>391</v>
      </c>
      <c r="E613" s="207" t="s">
        <v>19</v>
      </c>
      <c r="F613" s="208" t="s">
        <v>4318</v>
      </c>
      <c r="G613" s="206"/>
      <c r="H613" s="209">
        <v>251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391</v>
      </c>
      <c r="AU613" s="215" t="s">
        <v>85</v>
      </c>
      <c r="AV613" s="14" t="s">
        <v>85</v>
      </c>
      <c r="AW613" s="14" t="s">
        <v>37</v>
      </c>
      <c r="AX613" s="14" t="s">
        <v>76</v>
      </c>
      <c r="AY613" s="215" t="s">
        <v>381</v>
      </c>
    </row>
    <row r="614" spans="1:51" s="13" customFormat="1">
      <c r="B614" s="194"/>
      <c r="C614" s="195"/>
      <c r="D614" s="196" t="s">
        <v>391</v>
      </c>
      <c r="E614" s="197" t="s">
        <v>19</v>
      </c>
      <c r="F614" s="198" t="s">
        <v>4207</v>
      </c>
      <c r="G614" s="195"/>
      <c r="H614" s="197" t="s">
        <v>19</v>
      </c>
      <c r="I614" s="199"/>
      <c r="J614" s="195"/>
      <c r="K614" s="195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391</v>
      </c>
      <c r="AU614" s="204" t="s">
        <v>85</v>
      </c>
      <c r="AV614" s="13" t="s">
        <v>83</v>
      </c>
      <c r="AW614" s="13" t="s">
        <v>37</v>
      </c>
      <c r="AX614" s="13" t="s">
        <v>76</v>
      </c>
      <c r="AY614" s="204" t="s">
        <v>381</v>
      </c>
    </row>
    <row r="615" spans="1:51" s="14" customFormat="1">
      <c r="B615" s="205"/>
      <c r="C615" s="206"/>
      <c r="D615" s="196" t="s">
        <v>391</v>
      </c>
      <c r="E615" s="207" t="s">
        <v>19</v>
      </c>
      <c r="F615" s="208" t="s">
        <v>4319</v>
      </c>
      <c r="G615" s="206"/>
      <c r="H615" s="209">
        <v>200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391</v>
      </c>
      <c r="AU615" s="215" t="s">
        <v>85</v>
      </c>
      <c r="AV615" s="14" t="s">
        <v>85</v>
      </c>
      <c r="AW615" s="14" t="s">
        <v>37</v>
      </c>
      <c r="AX615" s="14" t="s">
        <v>76</v>
      </c>
      <c r="AY615" s="215" t="s">
        <v>381</v>
      </c>
    </row>
    <row r="616" spans="1:51" s="13" customFormat="1">
      <c r="B616" s="194"/>
      <c r="C616" s="195"/>
      <c r="D616" s="196" t="s">
        <v>391</v>
      </c>
      <c r="E616" s="197" t="s">
        <v>19</v>
      </c>
      <c r="F616" s="198" t="s">
        <v>4208</v>
      </c>
      <c r="G616" s="195"/>
      <c r="H616" s="197" t="s">
        <v>19</v>
      </c>
      <c r="I616" s="199"/>
      <c r="J616" s="195"/>
      <c r="K616" s="195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391</v>
      </c>
      <c r="AU616" s="204" t="s">
        <v>85</v>
      </c>
      <c r="AV616" s="13" t="s">
        <v>83</v>
      </c>
      <c r="AW616" s="13" t="s">
        <v>37</v>
      </c>
      <c r="AX616" s="13" t="s">
        <v>76</v>
      </c>
      <c r="AY616" s="204" t="s">
        <v>381</v>
      </c>
    </row>
    <row r="617" spans="1:51" s="14" customFormat="1">
      <c r="B617" s="205"/>
      <c r="C617" s="206"/>
      <c r="D617" s="196" t="s">
        <v>391</v>
      </c>
      <c r="E617" s="207" t="s">
        <v>19</v>
      </c>
      <c r="F617" s="208" t="s">
        <v>4320</v>
      </c>
      <c r="G617" s="206"/>
      <c r="H617" s="209">
        <v>240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391</v>
      </c>
      <c r="AU617" s="215" t="s">
        <v>85</v>
      </c>
      <c r="AV617" s="14" t="s">
        <v>85</v>
      </c>
      <c r="AW617" s="14" t="s">
        <v>37</v>
      </c>
      <c r="AX617" s="14" t="s">
        <v>76</v>
      </c>
      <c r="AY617" s="215" t="s">
        <v>381</v>
      </c>
    </row>
    <row r="618" spans="1:51" s="15" customFormat="1">
      <c r="B618" s="216"/>
      <c r="C618" s="217"/>
      <c r="D618" s="196" t="s">
        <v>391</v>
      </c>
      <c r="E618" s="218" t="s">
        <v>19</v>
      </c>
      <c r="F618" s="219" t="s">
        <v>394</v>
      </c>
      <c r="G618" s="217"/>
      <c r="H618" s="220">
        <v>1055</v>
      </c>
      <c r="I618" s="221"/>
      <c r="J618" s="217"/>
      <c r="K618" s="217"/>
      <c r="L618" s="222"/>
      <c r="M618" s="261"/>
      <c r="N618" s="262"/>
      <c r="O618" s="262"/>
      <c r="P618" s="262"/>
      <c r="Q618" s="262"/>
      <c r="R618" s="262"/>
      <c r="S618" s="262"/>
      <c r="T618" s="263"/>
      <c r="AT618" s="226" t="s">
        <v>391</v>
      </c>
      <c r="AU618" s="226" t="s">
        <v>85</v>
      </c>
      <c r="AV618" s="15" t="s">
        <v>389</v>
      </c>
      <c r="AW618" s="15" t="s">
        <v>37</v>
      </c>
      <c r="AX618" s="15" t="s">
        <v>83</v>
      </c>
      <c r="AY618" s="226" t="s">
        <v>381</v>
      </c>
    </row>
    <row r="619" spans="1:51" s="2" customFormat="1" ht="6.95" customHeight="1">
      <c r="A619" s="36"/>
      <c r="B619" s="49"/>
      <c r="C619" s="50"/>
      <c r="D619" s="50"/>
      <c r="E619" s="50"/>
      <c r="F619" s="50"/>
      <c r="G619" s="50"/>
      <c r="H619" s="50"/>
      <c r="I619" s="50"/>
      <c r="J619" s="50"/>
      <c r="K619" s="50"/>
      <c r="L619" s="41"/>
      <c r="M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</row>
  </sheetData>
  <sheetProtection algorithmName="SHA-512" hashValue="J9ovcFXpyBqcjhEdKrscWJXJJ3F6E3djH+JWwEM8dt8HRo/DtjKLXyhcdZAU41Nrs6IfC/Xvt9VTRAuIJlOfAQ==" saltValue="jE5E+akDwH507vqfoHOsAsYBg6BLk53dwVkIBn7kjafjM51vY2+ir+6rsO0jUEua00vnlGm62Mrhf3Ety8BvMA==" spinCount="100000" sheet="1" objects="1" scenarios="1" formatColumns="0" formatRows="0" autoFilter="0"/>
  <autoFilter ref="C94:K618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topLeftCell="A67" workbookViewId="0">
      <selection activeCell="F91" sqref="F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215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4321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ROUND((SUM(BE88:BE95)),  2)</f>
        <v>0</v>
      </c>
      <c r="G35" s="36"/>
      <c r="H35" s="36"/>
      <c r="I35" s="127">
        <v>0.21</v>
      </c>
      <c r="J35" s="126">
        <f>ROUND(((SUM(BE88:BE95))*I35),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ROUND((SUM(BF88:BF95)),  2)</f>
        <v>0</v>
      </c>
      <c r="G36" s="36"/>
      <c r="H36" s="36"/>
      <c r="I36" s="127">
        <v>0.15</v>
      </c>
      <c r="J36" s="126">
        <f>ROUND(((SUM(BF88:BF95))*I36),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106.03 - Ocelové konstrukce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352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3825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9" t="str">
        <f>E11</f>
        <v>D 106.03 - Ocelové konstrukce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Brno, Pisárky, Výstaviště, k. ú. Brno – Bohunice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116.414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P90+P94</f>
        <v>0</v>
      </c>
      <c r="Q89" s="173"/>
      <c r="R89" s="174">
        <f>R90+R94</f>
        <v>116.414</v>
      </c>
      <c r="S89" s="173"/>
      <c r="T89" s="175">
        <f>T90+T94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BK90+BK94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SUM(P91:P93)</f>
        <v>0</v>
      </c>
      <c r="Q90" s="173"/>
      <c r="R90" s="174">
        <f>SUM(R91:R93)</f>
        <v>116.414</v>
      </c>
      <c r="S90" s="173"/>
      <c r="T90" s="175">
        <f>SUM(T91:T93)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SUM(BK91:BK93)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1182</v>
      </c>
      <c r="F91" s="183" t="s">
        <v>1183</v>
      </c>
      <c r="G91" s="184" t="s">
        <v>404</v>
      </c>
      <c r="H91" s="185">
        <v>110.87</v>
      </c>
      <c r="I91" s="186"/>
      <c r="J91" s="187">
        <f>ROUND(I91*H91,2)</f>
        <v>0</v>
      </c>
      <c r="K91" s="183" t="s">
        <v>432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1184</v>
      </c>
    </row>
    <row r="92" spans="1:65" s="2" customFormat="1" ht="16.5" customHeight="1">
      <c r="A92" s="36"/>
      <c r="B92" s="37"/>
      <c r="C92" s="227" t="s">
        <v>85</v>
      </c>
      <c r="D92" s="227" t="s">
        <v>465</v>
      </c>
      <c r="E92" s="228" t="s">
        <v>1185</v>
      </c>
      <c r="F92" s="229" t="s">
        <v>1186</v>
      </c>
      <c r="G92" s="230" t="s">
        <v>404</v>
      </c>
      <c r="H92" s="231">
        <v>116.414</v>
      </c>
      <c r="I92" s="232"/>
      <c r="J92" s="233">
        <f>ROUND(I92*H92,2)</f>
        <v>0</v>
      </c>
      <c r="K92" s="229" t="s">
        <v>432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1</v>
      </c>
      <c r="R92" s="190">
        <f>Q92*H92</f>
        <v>116.414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1187</v>
      </c>
    </row>
    <row r="93" spans="1:65" s="14" customFormat="1">
      <c r="B93" s="205"/>
      <c r="C93" s="206"/>
      <c r="D93" s="196" t="s">
        <v>391</v>
      </c>
      <c r="E93" s="206"/>
      <c r="F93" s="208" t="s">
        <v>4322</v>
      </c>
      <c r="G93" s="206"/>
      <c r="H93" s="209">
        <v>116.414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85</v>
      </c>
      <c r="AV93" s="14" t="s">
        <v>85</v>
      </c>
      <c r="AW93" s="14" t="s">
        <v>4</v>
      </c>
      <c r="AX93" s="14" t="s">
        <v>83</v>
      </c>
      <c r="AY93" s="215" t="s">
        <v>381</v>
      </c>
    </row>
    <row r="94" spans="1:65" s="12" customFormat="1" ht="22.9" customHeight="1">
      <c r="B94" s="165"/>
      <c r="C94" s="166"/>
      <c r="D94" s="167" t="s">
        <v>75</v>
      </c>
      <c r="E94" s="179" t="s">
        <v>441</v>
      </c>
      <c r="F94" s="179" t="s">
        <v>442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83</v>
      </c>
      <c r="AY94" s="176" t="s">
        <v>381</v>
      </c>
      <c r="BK94" s="178">
        <f>BK95</f>
        <v>0</v>
      </c>
    </row>
    <row r="95" spans="1:65" s="2" customFormat="1" ht="55.5" customHeight="1">
      <c r="A95" s="36"/>
      <c r="B95" s="37"/>
      <c r="C95" s="181" t="s">
        <v>398</v>
      </c>
      <c r="D95" s="181" t="s">
        <v>384</v>
      </c>
      <c r="E95" s="182" t="s">
        <v>1189</v>
      </c>
      <c r="F95" s="183" t="s">
        <v>1190</v>
      </c>
      <c r="G95" s="184" t="s">
        <v>404</v>
      </c>
      <c r="H95" s="185">
        <v>116.414</v>
      </c>
      <c r="I95" s="186"/>
      <c r="J95" s="187">
        <f>ROUND(I95*H95,2)</f>
        <v>0</v>
      </c>
      <c r="K95" s="183" t="s">
        <v>388</v>
      </c>
      <c r="L95" s="41"/>
      <c r="M95" s="248" t="s">
        <v>19</v>
      </c>
      <c r="N95" s="249" t="s">
        <v>47</v>
      </c>
      <c r="O95" s="250"/>
      <c r="P95" s="251">
        <f>O95*H95</f>
        <v>0</v>
      </c>
      <c r="Q95" s="251">
        <v>0</v>
      </c>
      <c r="R95" s="251">
        <f>Q95*H95</f>
        <v>0</v>
      </c>
      <c r="S95" s="251">
        <v>0</v>
      </c>
      <c r="T95" s="25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1191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mLATyJW5kmpNdbSPKA3F0J38VKJa/oyp9KUIUxdTCawWpHyUHmsRlB8cH5udhfRNJqT9EpgliDMdCZC0DzJ6kQ==" saltValue="dEycJIN8hvGT+DA1poP63Xrn336oSJwE01ITFMifnO99Gxpc+Sbss2ElCTiaIS78pZyu9vbr11hxbvfST5mg1Q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topLeftCell="A106" workbookViewId="0">
      <selection activeCell="F110" sqref="F1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217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4323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ROUND((SUM(BE90:BE116)),  2)</f>
        <v>0</v>
      </c>
      <c r="G35" s="36"/>
      <c r="H35" s="36"/>
      <c r="I35" s="127">
        <v>0.21</v>
      </c>
      <c r="J35" s="126">
        <f>ROUND(((SUM(BE90:BE116))*I35),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ROUND((SUM(BF90:BF116)),  2)</f>
        <v>0</v>
      </c>
      <c r="G36" s="36"/>
      <c r="H36" s="36"/>
      <c r="I36" s="127">
        <v>0.15</v>
      </c>
      <c r="J36" s="126">
        <f>ROUND(((SUM(BF90:BF116))*I36),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ROUND((SUM(BG90:BG116)),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ROUND((SUM(BH90:BH116)),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ROUND((SUM(BI90:BI116)),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106.04 - Obvodový plášť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1193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9" customFormat="1" ht="24.95" customHeight="1">
      <c r="B66" s="143"/>
      <c r="C66" s="144"/>
      <c r="D66" s="145" t="s">
        <v>353</v>
      </c>
      <c r="E66" s="146"/>
      <c r="F66" s="146"/>
      <c r="G66" s="146"/>
      <c r="H66" s="146"/>
      <c r="I66" s="146"/>
      <c r="J66" s="147">
        <f>J104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358</v>
      </c>
      <c r="E67" s="151"/>
      <c r="F67" s="151"/>
      <c r="G67" s="151"/>
      <c r="H67" s="151"/>
      <c r="I67" s="151"/>
      <c r="J67" s="152">
        <f>J105</f>
        <v>0</v>
      </c>
      <c r="K67" s="99"/>
      <c r="L67" s="153"/>
    </row>
    <row r="68" spans="1:31" s="9" customFormat="1" ht="24.95" customHeight="1">
      <c r="B68" s="143"/>
      <c r="C68" s="144"/>
      <c r="D68" s="145" t="s">
        <v>365</v>
      </c>
      <c r="E68" s="146"/>
      <c r="F68" s="146"/>
      <c r="G68" s="146"/>
      <c r="H68" s="146"/>
      <c r="I68" s="146"/>
      <c r="J68" s="147">
        <f>J115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3825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106.04 - Obvodový plášť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P91+P104+P115</f>
        <v>0</v>
      </c>
      <c r="Q90" s="74"/>
      <c r="R90" s="162">
        <f>R91+R104+R115</f>
        <v>0</v>
      </c>
      <c r="S90" s="74"/>
      <c r="T90" s="163">
        <f>T91+T104+T115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BK91+BK104+BK115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379</v>
      </c>
      <c r="F91" s="168" t="s">
        <v>380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75</v>
      </c>
      <c r="E92" s="179" t="s">
        <v>426</v>
      </c>
      <c r="F92" s="179" t="s">
        <v>1194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SUM(P93:P103)</f>
        <v>0</v>
      </c>
      <c r="Q92" s="173"/>
      <c r="R92" s="174">
        <f>SUM(R93:R103)</f>
        <v>0</v>
      </c>
      <c r="S92" s="173"/>
      <c r="T92" s="175">
        <f>SUM(T93:T103)</f>
        <v>0</v>
      </c>
      <c r="AR92" s="176" t="s">
        <v>83</v>
      </c>
      <c r="AT92" s="177" t="s">
        <v>75</v>
      </c>
      <c r="AU92" s="177" t="s">
        <v>83</v>
      </c>
      <c r="AY92" s="176" t="s">
        <v>381</v>
      </c>
      <c r="BK92" s="178">
        <f>SUM(BK93:BK103)</f>
        <v>0</v>
      </c>
    </row>
    <row r="93" spans="1:65" s="2" customFormat="1" ht="44.25" customHeight="1">
      <c r="A93" s="36"/>
      <c r="B93" s="37"/>
      <c r="C93" s="181" t="s">
        <v>83</v>
      </c>
      <c r="D93" s="181" t="s">
        <v>384</v>
      </c>
      <c r="E93" s="182" t="s">
        <v>1200</v>
      </c>
      <c r="F93" s="183" t="s">
        <v>4324</v>
      </c>
      <c r="G93" s="184" t="s">
        <v>411</v>
      </c>
      <c r="H93" s="185">
        <v>330</v>
      </c>
      <c r="I93" s="186"/>
      <c r="J93" s="187">
        <f>ROUND(I93*H93,2)</f>
        <v>0</v>
      </c>
      <c r="K93" s="183" t="s">
        <v>432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4325</v>
      </c>
    </row>
    <row r="94" spans="1:65" s="2" customFormat="1" ht="58.5">
      <c r="A94" s="36"/>
      <c r="B94" s="37"/>
      <c r="C94" s="38"/>
      <c r="D94" s="196" t="s">
        <v>1198</v>
      </c>
      <c r="E94" s="38"/>
      <c r="F94" s="253" t="s">
        <v>4326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85</v>
      </c>
    </row>
    <row r="95" spans="1:65" s="2" customFormat="1" ht="49.15" customHeight="1">
      <c r="A95" s="36"/>
      <c r="B95" s="37"/>
      <c r="C95" s="181" t="s">
        <v>85</v>
      </c>
      <c r="D95" s="181" t="s">
        <v>384</v>
      </c>
      <c r="E95" s="182" t="s">
        <v>3641</v>
      </c>
      <c r="F95" s="183" t="s">
        <v>3642</v>
      </c>
      <c r="G95" s="184" t="s">
        <v>411</v>
      </c>
      <c r="H95" s="185">
        <v>1315</v>
      </c>
      <c r="I95" s="186"/>
      <c r="J95" s="187">
        <f>ROUND(I95*H95,2)</f>
        <v>0</v>
      </c>
      <c r="K95" s="183" t="s">
        <v>432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4327</v>
      </c>
    </row>
    <row r="96" spans="1:65" s="2" customFormat="1" ht="39">
      <c r="A96" s="36"/>
      <c r="B96" s="37"/>
      <c r="C96" s="38"/>
      <c r="D96" s="196" t="s">
        <v>1198</v>
      </c>
      <c r="E96" s="38"/>
      <c r="F96" s="253" t="s">
        <v>4328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85</v>
      </c>
    </row>
    <row r="97" spans="1:65" s="2" customFormat="1" ht="24.2" customHeight="1">
      <c r="A97" s="36"/>
      <c r="B97" s="37"/>
      <c r="C97" s="181" t="s">
        <v>398</v>
      </c>
      <c r="D97" s="181" t="s">
        <v>384</v>
      </c>
      <c r="E97" s="182" t="s">
        <v>4329</v>
      </c>
      <c r="F97" s="183" t="s">
        <v>4330</v>
      </c>
      <c r="G97" s="184" t="s">
        <v>411</v>
      </c>
      <c r="H97" s="185">
        <v>530</v>
      </c>
      <c r="I97" s="186"/>
      <c r="J97" s="187">
        <f>ROUND(I97*H97,2)</f>
        <v>0</v>
      </c>
      <c r="K97" s="183" t="s">
        <v>432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4331</v>
      </c>
    </row>
    <row r="98" spans="1:65" s="2" customFormat="1" ht="24.2" customHeight="1">
      <c r="A98" s="36"/>
      <c r="B98" s="37"/>
      <c r="C98" s="181" t="s">
        <v>389</v>
      </c>
      <c r="D98" s="181" t="s">
        <v>384</v>
      </c>
      <c r="E98" s="182" t="s">
        <v>4332</v>
      </c>
      <c r="F98" s="183" t="s">
        <v>4333</v>
      </c>
      <c r="G98" s="184" t="s">
        <v>411</v>
      </c>
      <c r="H98" s="185">
        <v>30</v>
      </c>
      <c r="I98" s="186"/>
      <c r="J98" s="187">
        <f>ROUND(I98*H98,2)</f>
        <v>0</v>
      </c>
      <c r="K98" s="183" t="s">
        <v>432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4334</v>
      </c>
    </row>
    <row r="99" spans="1:65" s="2" customFormat="1" ht="24.2" customHeight="1">
      <c r="A99" s="36"/>
      <c r="B99" s="37"/>
      <c r="C99" s="181" t="s">
        <v>408</v>
      </c>
      <c r="D99" s="181" t="s">
        <v>384</v>
      </c>
      <c r="E99" s="182" t="s">
        <v>4335</v>
      </c>
      <c r="F99" s="183" t="s">
        <v>4336</v>
      </c>
      <c r="G99" s="184" t="s">
        <v>411</v>
      </c>
      <c r="H99" s="185">
        <v>70</v>
      </c>
      <c r="I99" s="186"/>
      <c r="J99" s="187">
        <f>ROUND(I99*H99,2)</f>
        <v>0</v>
      </c>
      <c r="K99" s="183" t="s">
        <v>432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85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4337</v>
      </c>
    </row>
    <row r="100" spans="1:65" s="2" customFormat="1" ht="165.75">
      <c r="A100" s="36"/>
      <c r="B100" s="37"/>
      <c r="C100" s="38"/>
      <c r="D100" s="196" t="s">
        <v>1198</v>
      </c>
      <c r="E100" s="38"/>
      <c r="F100" s="253" t="s">
        <v>4338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85</v>
      </c>
    </row>
    <row r="101" spans="1:65" s="2" customFormat="1" ht="24.2" customHeight="1">
      <c r="A101" s="36"/>
      <c r="B101" s="37"/>
      <c r="C101" s="181" t="s">
        <v>382</v>
      </c>
      <c r="D101" s="181" t="s">
        <v>384</v>
      </c>
      <c r="E101" s="182" t="s">
        <v>426</v>
      </c>
      <c r="F101" s="183" t="s">
        <v>4339</v>
      </c>
      <c r="G101" s="184" t="s">
        <v>411</v>
      </c>
      <c r="H101" s="185">
        <v>1060</v>
      </c>
      <c r="I101" s="186"/>
      <c r="J101" s="187">
        <f>ROUND(I101*H101,2)</f>
        <v>0</v>
      </c>
      <c r="K101" s="183" t="s">
        <v>432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4340</v>
      </c>
    </row>
    <row r="102" spans="1:65" s="2" customFormat="1" ht="175.5">
      <c r="A102" s="36"/>
      <c r="B102" s="37"/>
      <c r="C102" s="38"/>
      <c r="D102" s="196" t="s">
        <v>1198</v>
      </c>
      <c r="E102" s="38"/>
      <c r="F102" s="253" t="s">
        <v>4341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85</v>
      </c>
    </row>
    <row r="103" spans="1:65" s="2" customFormat="1" ht="24.2" customHeight="1">
      <c r="A103" s="36"/>
      <c r="B103" s="37"/>
      <c r="C103" s="181" t="s">
        <v>419</v>
      </c>
      <c r="D103" s="181" t="s">
        <v>384</v>
      </c>
      <c r="E103" s="182" t="s">
        <v>437</v>
      </c>
      <c r="F103" s="183" t="s">
        <v>3648</v>
      </c>
      <c r="G103" s="184" t="s">
        <v>411</v>
      </c>
      <c r="H103" s="185">
        <v>115</v>
      </c>
      <c r="I103" s="186"/>
      <c r="J103" s="187">
        <f>ROUND(I103*H103,2)</f>
        <v>0</v>
      </c>
      <c r="K103" s="183" t="s">
        <v>432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4342</v>
      </c>
    </row>
    <row r="104" spans="1:65" s="12" customFormat="1" ht="25.9" customHeight="1">
      <c r="B104" s="165"/>
      <c r="C104" s="166"/>
      <c r="D104" s="167" t="s">
        <v>75</v>
      </c>
      <c r="E104" s="168" t="s">
        <v>447</v>
      </c>
      <c r="F104" s="168" t="s">
        <v>448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P105</f>
        <v>0</v>
      </c>
      <c r="Q104" s="173"/>
      <c r="R104" s="174">
        <f>R105</f>
        <v>0</v>
      </c>
      <c r="S104" s="173"/>
      <c r="T104" s="175">
        <f>T105</f>
        <v>0</v>
      </c>
      <c r="AR104" s="176" t="s">
        <v>85</v>
      </c>
      <c r="AT104" s="177" t="s">
        <v>75</v>
      </c>
      <c r="AU104" s="177" t="s">
        <v>76</v>
      </c>
      <c r="AY104" s="176" t="s">
        <v>381</v>
      </c>
      <c r="BK104" s="178">
        <f>BK105</f>
        <v>0</v>
      </c>
    </row>
    <row r="105" spans="1:65" s="12" customFormat="1" ht="22.9" customHeight="1">
      <c r="B105" s="165"/>
      <c r="C105" s="166"/>
      <c r="D105" s="167" t="s">
        <v>75</v>
      </c>
      <c r="E105" s="179" t="s">
        <v>694</v>
      </c>
      <c r="F105" s="179" t="s">
        <v>695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SUM(P106:P114)</f>
        <v>0</v>
      </c>
      <c r="Q105" s="173"/>
      <c r="R105" s="174">
        <f>SUM(R106:R114)</f>
        <v>0</v>
      </c>
      <c r="S105" s="173"/>
      <c r="T105" s="175">
        <f>SUM(T106:T114)</f>
        <v>0</v>
      </c>
      <c r="AR105" s="176" t="s">
        <v>85</v>
      </c>
      <c r="AT105" s="177" t="s">
        <v>75</v>
      </c>
      <c r="AU105" s="177" t="s">
        <v>83</v>
      </c>
      <c r="AY105" s="176" t="s">
        <v>381</v>
      </c>
      <c r="BK105" s="178">
        <f>SUM(BK106:BK114)</f>
        <v>0</v>
      </c>
    </row>
    <row r="106" spans="1:65" s="2" customFormat="1" ht="33" customHeight="1">
      <c r="A106" s="36"/>
      <c r="B106" s="37"/>
      <c r="C106" s="181" t="s">
        <v>428</v>
      </c>
      <c r="D106" s="181" t="s">
        <v>384</v>
      </c>
      <c r="E106" s="182" t="s">
        <v>4343</v>
      </c>
      <c r="F106" s="183" t="s">
        <v>4344</v>
      </c>
      <c r="G106" s="184" t="s">
        <v>607</v>
      </c>
      <c r="H106" s="185">
        <v>2</v>
      </c>
      <c r="I106" s="186"/>
      <c r="J106" s="187">
        <f t="shared" ref="J106:J114" si="0">ROUND(I106*H106,2)</f>
        <v>0</v>
      </c>
      <c r="K106" s="183" t="s">
        <v>432</v>
      </c>
      <c r="L106" s="41"/>
      <c r="M106" s="188" t="s">
        <v>19</v>
      </c>
      <c r="N106" s="189" t="s">
        <v>47</v>
      </c>
      <c r="O106" s="66"/>
      <c r="P106" s="190">
        <f t="shared" ref="P106:P114" si="1">O106*H106</f>
        <v>0</v>
      </c>
      <c r="Q106" s="190">
        <v>0</v>
      </c>
      <c r="R106" s="190">
        <f t="shared" ref="R106:R114" si="2">Q106*H106</f>
        <v>0</v>
      </c>
      <c r="S106" s="190">
        <v>0</v>
      </c>
      <c r="T106" s="191">
        <f t="shared" ref="T106:T114" si="3"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454</v>
      </c>
      <c r="AT106" s="192" t="s">
        <v>384</v>
      </c>
      <c r="AU106" s="192" t="s">
        <v>85</v>
      </c>
      <c r="AY106" s="19" t="s">
        <v>381</v>
      </c>
      <c r="BE106" s="193">
        <f t="shared" ref="BE106:BE114" si="4">IF(N106="základní",J106,0)</f>
        <v>0</v>
      </c>
      <c r="BF106" s="193">
        <f t="shared" ref="BF106:BF114" si="5">IF(N106="snížená",J106,0)</f>
        <v>0</v>
      </c>
      <c r="BG106" s="193">
        <f t="shared" ref="BG106:BG114" si="6">IF(N106="zákl. přenesená",J106,0)</f>
        <v>0</v>
      </c>
      <c r="BH106" s="193">
        <f t="shared" ref="BH106:BH114" si="7">IF(N106="sníž. přenesená",J106,0)</f>
        <v>0</v>
      </c>
      <c r="BI106" s="193">
        <f t="shared" ref="BI106:BI114" si="8">IF(N106="nulová",J106,0)</f>
        <v>0</v>
      </c>
      <c r="BJ106" s="19" t="s">
        <v>83</v>
      </c>
      <c r="BK106" s="193">
        <f t="shared" ref="BK106:BK114" si="9">ROUND(I106*H106,2)</f>
        <v>0</v>
      </c>
      <c r="BL106" s="19" t="s">
        <v>454</v>
      </c>
      <c r="BM106" s="192" t="s">
        <v>4345</v>
      </c>
    </row>
    <row r="107" spans="1:65" s="2" customFormat="1" ht="37.9" customHeight="1">
      <c r="A107" s="36"/>
      <c r="B107" s="37"/>
      <c r="C107" s="181" t="s">
        <v>426</v>
      </c>
      <c r="D107" s="181" t="s">
        <v>384</v>
      </c>
      <c r="E107" s="182" t="s">
        <v>4346</v>
      </c>
      <c r="F107" s="183" t="s">
        <v>4347</v>
      </c>
      <c r="G107" s="184" t="s">
        <v>607</v>
      </c>
      <c r="H107" s="185">
        <v>1</v>
      </c>
      <c r="I107" s="186"/>
      <c r="J107" s="187">
        <f t="shared" si="0"/>
        <v>0</v>
      </c>
      <c r="K107" s="183" t="s">
        <v>432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454</v>
      </c>
      <c r="AT107" s="192" t="s">
        <v>384</v>
      </c>
      <c r="AU107" s="192" t="s">
        <v>85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454</v>
      </c>
      <c r="BM107" s="192" t="s">
        <v>4348</v>
      </c>
    </row>
    <row r="108" spans="1:65" s="2" customFormat="1" ht="33" customHeight="1">
      <c r="A108" s="36"/>
      <c r="B108" s="37"/>
      <c r="C108" s="181" t="s">
        <v>437</v>
      </c>
      <c r="D108" s="181" t="s">
        <v>384</v>
      </c>
      <c r="E108" s="182" t="s">
        <v>4349</v>
      </c>
      <c r="F108" s="183" t="s">
        <v>4350</v>
      </c>
      <c r="G108" s="184" t="s">
        <v>607</v>
      </c>
      <c r="H108" s="185">
        <v>1</v>
      </c>
      <c r="I108" s="186"/>
      <c r="J108" s="187">
        <f t="shared" si="0"/>
        <v>0</v>
      </c>
      <c r="K108" s="183" t="s">
        <v>432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454</v>
      </c>
      <c r="AT108" s="192" t="s">
        <v>384</v>
      </c>
      <c r="AU108" s="192" t="s">
        <v>85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454</v>
      </c>
      <c r="BM108" s="192" t="s">
        <v>4351</v>
      </c>
    </row>
    <row r="109" spans="1:65" s="2" customFormat="1" ht="33" customHeight="1">
      <c r="A109" s="36"/>
      <c r="B109" s="37"/>
      <c r="C109" s="181" t="s">
        <v>443</v>
      </c>
      <c r="D109" s="181" t="s">
        <v>384</v>
      </c>
      <c r="E109" s="182" t="s">
        <v>4352</v>
      </c>
      <c r="F109" s="183" t="s">
        <v>4353</v>
      </c>
      <c r="G109" s="184" t="s">
        <v>607</v>
      </c>
      <c r="H109" s="185">
        <v>1</v>
      </c>
      <c r="I109" s="186"/>
      <c r="J109" s="187">
        <f t="shared" si="0"/>
        <v>0</v>
      </c>
      <c r="K109" s="183" t="s">
        <v>432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454</v>
      </c>
      <c r="AT109" s="192" t="s">
        <v>384</v>
      </c>
      <c r="AU109" s="192" t="s">
        <v>85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454</v>
      </c>
      <c r="BM109" s="192" t="s">
        <v>4354</v>
      </c>
    </row>
    <row r="110" spans="1:65" s="2" customFormat="1" ht="33" customHeight="1">
      <c r="A110" s="36"/>
      <c r="B110" s="37"/>
      <c r="C110" s="181" t="s">
        <v>451</v>
      </c>
      <c r="D110" s="181" t="s">
        <v>384</v>
      </c>
      <c r="E110" s="182" t="s">
        <v>4355</v>
      </c>
      <c r="F110" s="183" t="s">
        <v>4356</v>
      </c>
      <c r="G110" s="184" t="s">
        <v>607</v>
      </c>
      <c r="H110" s="185">
        <v>1</v>
      </c>
      <c r="I110" s="186"/>
      <c r="J110" s="187">
        <f t="shared" si="0"/>
        <v>0</v>
      </c>
      <c r="K110" s="183" t="s">
        <v>432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454</v>
      </c>
      <c r="AT110" s="192" t="s">
        <v>384</v>
      </c>
      <c r="AU110" s="192" t="s">
        <v>85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454</v>
      </c>
      <c r="BM110" s="192" t="s">
        <v>4357</v>
      </c>
    </row>
    <row r="111" spans="1:65" s="2" customFormat="1" ht="33" customHeight="1">
      <c r="A111" s="36"/>
      <c r="B111" s="37"/>
      <c r="C111" s="181" t="s">
        <v>457</v>
      </c>
      <c r="D111" s="181" t="s">
        <v>384</v>
      </c>
      <c r="E111" s="182" t="s">
        <v>4358</v>
      </c>
      <c r="F111" s="183" t="s">
        <v>4359</v>
      </c>
      <c r="G111" s="184" t="s">
        <v>607</v>
      </c>
      <c r="H111" s="185">
        <v>1</v>
      </c>
      <c r="I111" s="186"/>
      <c r="J111" s="187">
        <f t="shared" si="0"/>
        <v>0</v>
      </c>
      <c r="K111" s="183" t="s">
        <v>432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454</v>
      </c>
      <c r="AT111" s="192" t="s">
        <v>384</v>
      </c>
      <c r="AU111" s="192" t="s">
        <v>85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454</v>
      </c>
      <c r="BM111" s="192" t="s">
        <v>4360</v>
      </c>
    </row>
    <row r="112" spans="1:65" s="2" customFormat="1" ht="24.2" customHeight="1">
      <c r="A112" s="36"/>
      <c r="B112" s="37"/>
      <c r="C112" s="181" t="s">
        <v>464</v>
      </c>
      <c r="D112" s="181" t="s">
        <v>384</v>
      </c>
      <c r="E112" s="182" t="s">
        <v>4361</v>
      </c>
      <c r="F112" s="183" t="s">
        <v>4362</v>
      </c>
      <c r="G112" s="184" t="s">
        <v>607</v>
      </c>
      <c r="H112" s="185">
        <v>1</v>
      </c>
      <c r="I112" s="186"/>
      <c r="J112" s="187">
        <f t="shared" si="0"/>
        <v>0</v>
      </c>
      <c r="K112" s="183" t="s">
        <v>432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454</v>
      </c>
      <c r="AT112" s="192" t="s">
        <v>384</v>
      </c>
      <c r="AU112" s="192" t="s">
        <v>85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454</v>
      </c>
      <c r="BM112" s="192" t="s">
        <v>4363</v>
      </c>
    </row>
    <row r="113" spans="1:65" s="2" customFormat="1" ht="24.2" customHeight="1">
      <c r="A113" s="36"/>
      <c r="B113" s="37"/>
      <c r="C113" s="181" t="s">
        <v>8</v>
      </c>
      <c r="D113" s="181" t="s">
        <v>384</v>
      </c>
      <c r="E113" s="182" t="s">
        <v>4364</v>
      </c>
      <c r="F113" s="183" t="s">
        <v>4365</v>
      </c>
      <c r="G113" s="184" t="s">
        <v>607</v>
      </c>
      <c r="H113" s="185">
        <v>1</v>
      </c>
      <c r="I113" s="186"/>
      <c r="J113" s="187">
        <f t="shared" si="0"/>
        <v>0</v>
      </c>
      <c r="K113" s="183" t="s">
        <v>432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85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454</v>
      </c>
      <c r="BM113" s="192" t="s">
        <v>4366</v>
      </c>
    </row>
    <row r="114" spans="1:65" s="2" customFormat="1" ht="24.2" customHeight="1">
      <c r="A114" s="36"/>
      <c r="B114" s="37"/>
      <c r="C114" s="181" t="s">
        <v>454</v>
      </c>
      <c r="D114" s="181" t="s">
        <v>384</v>
      </c>
      <c r="E114" s="182" t="s">
        <v>4367</v>
      </c>
      <c r="F114" s="183" t="s">
        <v>4368</v>
      </c>
      <c r="G114" s="184" t="s">
        <v>607</v>
      </c>
      <c r="H114" s="185">
        <v>1</v>
      </c>
      <c r="I114" s="186"/>
      <c r="J114" s="187">
        <f t="shared" si="0"/>
        <v>0</v>
      </c>
      <c r="K114" s="183" t="s">
        <v>432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454</v>
      </c>
      <c r="AT114" s="192" t="s">
        <v>384</v>
      </c>
      <c r="AU114" s="192" t="s">
        <v>85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454</v>
      </c>
      <c r="BM114" s="192" t="s">
        <v>4369</v>
      </c>
    </row>
    <row r="115" spans="1:65" s="12" customFormat="1" ht="25.9" customHeight="1">
      <c r="B115" s="165"/>
      <c r="C115" s="166"/>
      <c r="D115" s="167" t="s">
        <v>75</v>
      </c>
      <c r="E115" s="168" t="s">
        <v>920</v>
      </c>
      <c r="F115" s="168" t="s">
        <v>921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P116</f>
        <v>0</v>
      </c>
      <c r="Q115" s="173"/>
      <c r="R115" s="174">
        <f>R116</f>
        <v>0</v>
      </c>
      <c r="S115" s="173"/>
      <c r="T115" s="175">
        <f>T116</f>
        <v>0</v>
      </c>
      <c r="AR115" s="176" t="s">
        <v>389</v>
      </c>
      <c r="AT115" s="177" t="s">
        <v>75</v>
      </c>
      <c r="AU115" s="177" t="s">
        <v>76</v>
      </c>
      <c r="AY115" s="176" t="s">
        <v>381</v>
      </c>
      <c r="BK115" s="178">
        <f>BK116</f>
        <v>0</v>
      </c>
    </row>
    <row r="116" spans="1:65" s="2" customFormat="1" ht="21.75" customHeight="1">
      <c r="A116" s="36"/>
      <c r="B116" s="37"/>
      <c r="C116" s="181" t="s">
        <v>481</v>
      </c>
      <c r="D116" s="181" t="s">
        <v>384</v>
      </c>
      <c r="E116" s="182" t="s">
        <v>4370</v>
      </c>
      <c r="F116" s="183" t="s">
        <v>1276</v>
      </c>
      <c r="G116" s="184" t="s">
        <v>1277</v>
      </c>
      <c r="H116" s="185">
        <v>1</v>
      </c>
      <c r="I116" s="186"/>
      <c r="J116" s="187">
        <f>ROUND(I116*H116,2)</f>
        <v>0</v>
      </c>
      <c r="K116" s="183" t="s">
        <v>19</v>
      </c>
      <c r="L116" s="41"/>
      <c r="M116" s="248" t="s">
        <v>19</v>
      </c>
      <c r="N116" s="249" t="s">
        <v>47</v>
      </c>
      <c r="O116" s="250"/>
      <c r="P116" s="251">
        <f>O116*H116</f>
        <v>0</v>
      </c>
      <c r="Q116" s="251">
        <v>0</v>
      </c>
      <c r="R116" s="251">
        <f>Q116*H116</f>
        <v>0</v>
      </c>
      <c r="S116" s="251">
        <v>0</v>
      </c>
      <c r="T116" s="25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4371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vKzvaUV+FiVgsslpIHvFJJjuuveYN0huqKywm4CpUWFjkoC6QtNvd5r1ZoGC5WMJw1uUMn7zGuAcimPnhCweYw==" saltValue="qrf2EMNZK6F2gjoHKUBgWxZ8T+o5NXbZqvzEomZYDcK+FLkpIGZ3P+rKR8FBd+hmDKegPLjS1osZlBElmVGfXg==" spinCount="100000" sheet="1" objects="1" scenarios="1" formatColumns="0" formatRows="0" autoFilter="0"/>
  <autoFilter ref="C89:K116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3"/>
  <sheetViews>
    <sheetView showGridLines="0" topLeftCell="A388" workbookViewId="0">
      <selection activeCell="G389" sqref="G3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219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4372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ROUND(J100,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ROUND((SUM(BE100:BE442)),  2)</f>
        <v>0</v>
      </c>
      <c r="G35" s="36"/>
      <c r="H35" s="36"/>
      <c r="I35" s="127">
        <v>0.21</v>
      </c>
      <c r="J35" s="126">
        <f>ROUND(((SUM(BE100:BE442))*I35),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ROUND((SUM(BF100:BF442)),  2)</f>
        <v>0</v>
      </c>
      <c r="G36" s="36"/>
      <c r="H36" s="36"/>
      <c r="I36" s="127">
        <v>0.15</v>
      </c>
      <c r="J36" s="126">
        <f>ROUND(((SUM(BF100:BF442))*I36),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ROUND((SUM(BG100:BG442)),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ROUND((SUM(BH100:BH442)),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ROUND((SUM(BI100:BI442)),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106.05 a 08 - Zdravotní instalace a domovní plynovod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1280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>
      <c r="B65" s="143"/>
      <c r="C65" s="144"/>
      <c r="D65" s="145" t="s">
        <v>1281</v>
      </c>
      <c r="E65" s="146"/>
      <c r="F65" s="146"/>
      <c r="G65" s="146"/>
      <c r="H65" s="146"/>
      <c r="I65" s="146"/>
      <c r="J65" s="147">
        <f>J169</f>
        <v>0</v>
      </c>
      <c r="K65" s="144"/>
      <c r="L65" s="148"/>
    </row>
    <row r="66" spans="1:31" s="9" customFormat="1" ht="24.95" customHeight="1">
      <c r="B66" s="143"/>
      <c r="C66" s="144"/>
      <c r="D66" s="145" t="s">
        <v>1282</v>
      </c>
      <c r="E66" s="146"/>
      <c r="F66" s="146"/>
      <c r="G66" s="146"/>
      <c r="H66" s="146"/>
      <c r="I66" s="146"/>
      <c r="J66" s="147">
        <f>J172</f>
        <v>0</v>
      </c>
      <c r="K66" s="144"/>
      <c r="L66" s="148"/>
    </row>
    <row r="67" spans="1:31" s="9" customFormat="1" ht="24.95" customHeight="1">
      <c r="B67" s="143"/>
      <c r="C67" s="144"/>
      <c r="D67" s="145" t="s">
        <v>1283</v>
      </c>
      <c r="E67" s="146"/>
      <c r="F67" s="146"/>
      <c r="G67" s="146"/>
      <c r="H67" s="146"/>
      <c r="I67" s="146"/>
      <c r="J67" s="147">
        <f>J182</f>
        <v>0</v>
      </c>
      <c r="K67" s="144"/>
      <c r="L67" s="148"/>
    </row>
    <row r="68" spans="1:31" s="9" customFormat="1" ht="24.95" customHeight="1">
      <c r="B68" s="143"/>
      <c r="C68" s="144"/>
      <c r="D68" s="145" t="s">
        <v>1284</v>
      </c>
      <c r="E68" s="146"/>
      <c r="F68" s="146"/>
      <c r="G68" s="146"/>
      <c r="H68" s="146"/>
      <c r="I68" s="146"/>
      <c r="J68" s="147">
        <f>J195</f>
        <v>0</v>
      </c>
      <c r="K68" s="144"/>
      <c r="L68" s="148"/>
    </row>
    <row r="69" spans="1:31" s="9" customFormat="1" ht="24.95" customHeight="1">
      <c r="B69" s="143"/>
      <c r="C69" s="144"/>
      <c r="D69" s="145" t="s">
        <v>1285</v>
      </c>
      <c r="E69" s="146"/>
      <c r="F69" s="146"/>
      <c r="G69" s="146"/>
      <c r="H69" s="146"/>
      <c r="I69" s="146"/>
      <c r="J69" s="147">
        <f>J219</f>
        <v>0</v>
      </c>
      <c r="K69" s="144"/>
      <c r="L69" s="148"/>
    </row>
    <row r="70" spans="1:31" s="9" customFormat="1" ht="24.95" customHeight="1">
      <c r="B70" s="143"/>
      <c r="C70" s="144"/>
      <c r="D70" s="145" t="s">
        <v>1286</v>
      </c>
      <c r="E70" s="146"/>
      <c r="F70" s="146"/>
      <c r="G70" s="146"/>
      <c r="H70" s="146"/>
      <c r="I70" s="146"/>
      <c r="J70" s="147">
        <f>J222</f>
        <v>0</v>
      </c>
      <c r="K70" s="144"/>
      <c r="L70" s="148"/>
    </row>
    <row r="71" spans="1:31" s="9" customFormat="1" ht="24.95" customHeight="1">
      <c r="B71" s="143"/>
      <c r="C71" s="144"/>
      <c r="D71" s="145" t="s">
        <v>1287</v>
      </c>
      <c r="E71" s="146"/>
      <c r="F71" s="146"/>
      <c r="G71" s="146"/>
      <c r="H71" s="146"/>
      <c r="I71" s="146"/>
      <c r="J71" s="147">
        <f>J266</f>
        <v>0</v>
      </c>
      <c r="K71" s="144"/>
      <c r="L71" s="148"/>
    </row>
    <row r="72" spans="1:31" s="9" customFormat="1" ht="24.95" customHeight="1">
      <c r="B72" s="143"/>
      <c r="C72" s="144"/>
      <c r="D72" s="145" t="s">
        <v>1288</v>
      </c>
      <c r="E72" s="146"/>
      <c r="F72" s="146"/>
      <c r="G72" s="146"/>
      <c r="H72" s="146"/>
      <c r="I72" s="146"/>
      <c r="J72" s="147">
        <f>J302</f>
        <v>0</v>
      </c>
      <c r="K72" s="144"/>
      <c r="L72" s="148"/>
    </row>
    <row r="73" spans="1:31" s="9" customFormat="1" ht="24.95" customHeight="1">
      <c r="B73" s="143"/>
      <c r="C73" s="144"/>
      <c r="D73" s="145" t="s">
        <v>1289</v>
      </c>
      <c r="E73" s="146"/>
      <c r="F73" s="146"/>
      <c r="G73" s="146"/>
      <c r="H73" s="146"/>
      <c r="I73" s="146"/>
      <c r="J73" s="147">
        <f>J361</f>
        <v>0</v>
      </c>
      <c r="K73" s="144"/>
      <c r="L73" s="148"/>
    </row>
    <row r="74" spans="1:31" s="9" customFormat="1" ht="24.95" customHeight="1">
      <c r="B74" s="143"/>
      <c r="C74" s="144"/>
      <c r="D74" s="145" t="s">
        <v>1290</v>
      </c>
      <c r="E74" s="146"/>
      <c r="F74" s="146"/>
      <c r="G74" s="146"/>
      <c r="H74" s="146"/>
      <c r="I74" s="146"/>
      <c r="J74" s="147">
        <f>J386</f>
        <v>0</v>
      </c>
      <c r="K74" s="144"/>
      <c r="L74" s="148"/>
    </row>
    <row r="75" spans="1:31" s="9" customFormat="1" ht="24.95" customHeight="1">
      <c r="B75" s="143"/>
      <c r="C75" s="144"/>
      <c r="D75" s="145" t="s">
        <v>1291</v>
      </c>
      <c r="E75" s="146"/>
      <c r="F75" s="146"/>
      <c r="G75" s="146"/>
      <c r="H75" s="146"/>
      <c r="I75" s="146"/>
      <c r="J75" s="147">
        <f>J392</f>
        <v>0</v>
      </c>
      <c r="K75" s="144"/>
      <c r="L75" s="148"/>
    </row>
    <row r="76" spans="1:31" s="9" customFormat="1" ht="24.95" customHeight="1">
      <c r="B76" s="143"/>
      <c r="C76" s="144"/>
      <c r="D76" s="145" t="s">
        <v>1292</v>
      </c>
      <c r="E76" s="146"/>
      <c r="F76" s="146"/>
      <c r="G76" s="146"/>
      <c r="H76" s="146"/>
      <c r="I76" s="146"/>
      <c r="J76" s="147">
        <f>J426</f>
        <v>0</v>
      </c>
      <c r="K76" s="144"/>
      <c r="L76" s="148"/>
    </row>
    <row r="77" spans="1:31" s="9" customFormat="1" ht="24.95" customHeight="1">
      <c r="B77" s="143"/>
      <c r="C77" s="144"/>
      <c r="D77" s="145" t="s">
        <v>1293</v>
      </c>
      <c r="E77" s="146"/>
      <c r="F77" s="146"/>
      <c r="G77" s="146"/>
      <c r="H77" s="146"/>
      <c r="I77" s="146"/>
      <c r="J77" s="147">
        <f>J434</f>
        <v>0</v>
      </c>
      <c r="K77" s="144"/>
      <c r="L77" s="148"/>
    </row>
    <row r="78" spans="1:31" s="9" customFormat="1" ht="24.95" customHeight="1">
      <c r="B78" s="143"/>
      <c r="C78" s="144"/>
      <c r="D78" s="145" t="s">
        <v>1294</v>
      </c>
      <c r="E78" s="146"/>
      <c r="F78" s="146"/>
      <c r="G78" s="146"/>
      <c r="H78" s="146"/>
      <c r="I78" s="146"/>
      <c r="J78" s="147">
        <f>J440</f>
        <v>0</v>
      </c>
      <c r="K78" s="144"/>
      <c r="L78" s="148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366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6.25" customHeight="1">
      <c r="A88" s="36"/>
      <c r="B88" s="37"/>
      <c r="C88" s="38"/>
      <c r="D88" s="38"/>
      <c r="E88" s="408" t="str">
        <f>E7</f>
        <v>Nová vstupní a vjezdová zóna v západní části výstaviště včetně nového odpadového hospodářství</v>
      </c>
      <c r="F88" s="409"/>
      <c r="G88" s="409"/>
      <c r="H88" s="409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324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08" t="s">
        <v>3825</v>
      </c>
      <c r="F90" s="407"/>
      <c r="G90" s="407"/>
      <c r="H90" s="407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330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89" t="str">
        <f>E11</f>
        <v>D 106.05 a 08 - Zdravotní instalace a domovní plynovod</v>
      </c>
      <c r="F92" s="407"/>
      <c r="G92" s="407"/>
      <c r="H92" s="407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F14</f>
        <v>Brno, Pisárky, Výstaviště, k. ú. Brno – Bohunice</v>
      </c>
      <c r="G94" s="38"/>
      <c r="H94" s="38"/>
      <c r="I94" s="31" t="s">
        <v>23</v>
      </c>
      <c r="J94" s="61" t="str">
        <f>IF(J14="","",J14)</f>
        <v>25. 3. 2021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E17</f>
        <v>Veletrhy Brno a.s.</v>
      </c>
      <c r="G96" s="38"/>
      <c r="H96" s="38"/>
      <c r="I96" s="31" t="s">
        <v>33</v>
      </c>
      <c r="J96" s="34" t="str">
        <f>E23</f>
        <v>AiD team a.s.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31</v>
      </c>
      <c r="D97" s="38"/>
      <c r="E97" s="38"/>
      <c r="F97" s="29" t="str">
        <f>IF(E20="","",E20)</f>
        <v>Vyplň údaj</v>
      </c>
      <c r="G97" s="38"/>
      <c r="H97" s="38"/>
      <c r="I97" s="31" t="s">
        <v>38</v>
      </c>
      <c r="J97" s="34" t="str">
        <f>E26</f>
        <v xml:space="preserve"> 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4"/>
      <c r="B99" s="155"/>
      <c r="C99" s="156" t="s">
        <v>367</v>
      </c>
      <c r="D99" s="157" t="s">
        <v>61</v>
      </c>
      <c r="E99" s="157" t="s">
        <v>57</v>
      </c>
      <c r="F99" s="157" t="s">
        <v>58</v>
      </c>
      <c r="G99" s="157" t="s">
        <v>368</v>
      </c>
      <c r="H99" s="157" t="s">
        <v>369</v>
      </c>
      <c r="I99" s="157" t="s">
        <v>370</v>
      </c>
      <c r="J99" s="157" t="s">
        <v>347</v>
      </c>
      <c r="K99" s="158" t="s">
        <v>371</v>
      </c>
      <c r="L99" s="159"/>
      <c r="M99" s="70" t="s">
        <v>19</v>
      </c>
      <c r="N99" s="71" t="s">
        <v>46</v>
      </c>
      <c r="O99" s="71" t="s">
        <v>372</v>
      </c>
      <c r="P99" s="71" t="s">
        <v>373</v>
      </c>
      <c r="Q99" s="71" t="s">
        <v>374</v>
      </c>
      <c r="R99" s="71" t="s">
        <v>375</v>
      </c>
      <c r="S99" s="71" t="s">
        <v>376</v>
      </c>
      <c r="T99" s="72" t="s">
        <v>377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>
      <c r="A100" s="36"/>
      <c r="B100" s="37"/>
      <c r="C100" s="77" t="s">
        <v>378</v>
      </c>
      <c r="D100" s="38"/>
      <c r="E100" s="38"/>
      <c r="F100" s="38"/>
      <c r="G100" s="38"/>
      <c r="H100" s="38"/>
      <c r="I100" s="38"/>
      <c r="J100" s="160">
        <f>BK100</f>
        <v>0</v>
      </c>
      <c r="K100" s="38"/>
      <c r="L100" s="41"/>
      <c r="M100" s="73"/>
      <c r="N100" s="161"/>
      <c r="O100" s="74"/>
      <c r="P100" s="162">
        <f>P101+P169+P172+P182+P195+P219+P222+P266+P302+P361+P386+P392+P426+P434+P440</f>
        <v>0</v>
      </c>
      <c r="Q100" s="74"/>
      <c r="R100" s="162">
        <f>R101+R169+R172+R182+R195+R219+R222+R266+R302+R361+R386+R392+R426+R434+R440</f>
        <v>0</v>
      </c>
      <c r="S100" s="74"/>
      <c r="T100" s="163">
        <f>T101+T169+T172+T182+T195+T219+T222+T266+T302+T361+T386+T392+T426+T434+T440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75</v>
      </c>
      <c r="AU100" s="19" t="s">
        <v>348</v>
      </c>
      <c r="BK100" s="164">
        <f>BK101+BK169+BK172+BK182+BK195+BK219+BK222+BK266+BK302+BK361+BK386+BK392+BK426+BK434+BK440</f>
        <v>0</v>
      </c>
    </row>
    <row r="101" spans="1:65" s="12" customFormat="1" ht="25.9" customHeight="1">
      <c r="B101" s="165"/>
      <c r="C101" s="166"/>
      <c r="D101" s="167" t="s">
        <v>75</v>
      </c>
      <c r="E101" s="168" t="s">
        <v>83</v>
      </c>
      <c r="F101" s="168" t="s">
        <v>997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SUM(P102:P168)</f>
        <v>0</v>
      </c>
      <c r="Q101" s="173"/>
      <c r="R101" s="174">
        <f>SUM(R102:R168)</f>
        <v>0</v>
      </c>
      <c r="S101" s="173"/>
      <c r="T101" s="175">
        <f>SUM(T102:T168)</f>
        <v>0</v>
      </c>
      <c r="AR101" s="176" t="s">
        <v>83</v>
      </c>
      <c r="AT101" s="177" t="s">
        <v>75</v>
      </c>
      <c r="AU101" s="177" t="s">
        <v>76</v>
      </c>
      <c r="AY101" s="176" t="s">
        <v>381</v>
      </c>
      <c r="BK101" s="178">
        <f>SUM(BK102:BK168)</f>
        <v>0</v>
      </c>
    </row>
    <row r="102" spans="1:65" s="2" customFormat="1" ht="24.2" customHeight="1">
      <c r="A102" s="36"/>
      <c r="B102" s="37"/>
      <c r="C102" s="181" t="s">
        <v>83</v>
      </c>
      <c r="D102" s="181" t="s">
        <v>384</v>
      </c>
      <c r="E102" s="182" t="s">
        <v>3219</v>
      </c>
      <c r="F102" s="183" t="s">
        <v>3220</v>
      </c>
      <c r="G102" s="184" t="s">
        <v>1766</v>
      </c>
      <c r="H102" s="185">
        <v>168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4373</v>
      </c>
    </row>
    <row r="103" spans="1:65" s="2" customFormat="1" ht="39">
      <c r="A103" s="36"/>
      <c r="B103" s="37"/>
      <c r="C103" s="38"/>
      <c r="D103" s="196" t="s">
        <v>1198</v>
      </c>
      <c r="E103" s="38"/>
      <c r="F103" s="253" t="s">
        <v>3222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83</v>
      </c>
    </row>
    <row r="104" spans="1:65" s="2" customFormat="1" ht="37.9" customHeight="1">
      <c r="A104" s="36"/>
      <c r="B104" s="37"/>
      <c r="C104" s="181" t="s">
        <v>85</v>
      </c>
      <c r="D104" s="181" t="s">
        <v>384</v>
      </c>
      <c r="E104" s="182" t="s">
        <v>3223</v>
      </c>
      <c r="F104" s="183" t="s">
        <v>3224</v>
      </c>
      <c r="G104" s="184" t="s">
        <v>3225</v>
      </c>
      <c r="H104" s="185">
        <v>7</v>
      </c>
      <c r="I104" s="186"/>
      <c r="J104" s="187">
        <f>ROUND(I104*H104,2)</f>
        <v>0</v>
      </c>
      <c r="K104" s="183" t="s">
        <v>19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4374</v>
      </c>
    </row>
    <row r="105" spans="1:65" s="2" customFormat="1" ht="48.75">
      <c r="A105" s="36"/>
      <c r="B105" s="37"/>
      <c r="C105" s="38"/>
      <c r="D105" s="196" t="s">
        <v>1198</v>
      </c>
      <c r="E105" s="38"/>
      <c r="F105" s="253" t="s">
        <v>3226</v>
      </c>
      <c r="G105" s="38"/>
      <c r="H105" s="38"/>
      <c r="I105" s="254"/>
      <c r="J105" s="38"/>
      <c r="K105" s="38"/>
      <c r="L105" s="41"/>
      <c r="M105" s="255"/>
      <c r="N105" s="256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1198</v>
      </c>
      <c r="AU105" s="19" t="s">
        <v>83</v>
      </c>
    </row>
    <row r="106" spans="1:65" s="2" customFormat="1" ht="24.2" customHeight="1">
      <c r="A106" s="36"/>
      <c r="B106" s="37"/>
      <c r="C106" s="181" t="s">
        <v>398</v>
      </c>
      <c r="D106" s="181" t="s">
        <v>384</v>
      </c>
      <c r="E106" s="182" t="s">
        <v>3227</v>
      </c>
      <c r="F106" s="183" t="s">
        <v>3228</v>
      </c>
      <c r="G106" s="184" t="s">
        <v>387</v>
      </c>
      <c r="H106" s="185">
        <v>401.8</v>
      </c>
      <c r="I106" s="186"/>
      <c r="J106" s="187">
        <f>ROUND(I106*H106,2)</f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85</v>
      </c>
    </row>
    <row r="107" spans="1:65" s="2" customFormat="1" ht="58.5">
      <c r="A107" s="36"/>
      <c r="B107" s="37"/>
      <c r="C107" s="38"/>
      <c r="D107" s="196" t="s">
        <v>1198</v>
      </c>
      <c r="E107" s="38"/>
      <c r="F107" s="253" t="s">
        <v>1298</v>
      </c>
      <c r="G107" s="38"/>
      <c r="H107" s="38"/>
      <c r="I107" s="254"/>
      <c r="J107" s="38"/>
      <c r="K107" s="38"/>
      <c r="L107" s="41"/>
      <c r="M107" s="255"/>
      <c r="N107" s="25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1198</v>
      </c>
      <c r="AU107" s="19" t="s">
        <v>83</v>
      </c>
    </row>
    <row r="108" spans="1:65" s="2" customFormat="1" ht="24.2" customHeight="1">
      <c r="A108" s="36"/>
      <c r="B108" s="37"/>
      <c r="C108" s="181" t="s">
        <v>389</v>
      </c>
      <c r="D108" s="181" t="s">
        <v>384</v>
      </c>
      <c r="E108" s="182" t="s">
        <v>1299</v>
      </c>
      <c r="F108" s="183" t="s">
        <v>1300</v>
      </c>
      <c r="G108" s="184" t="s">
        <v>387</v>
      </c>
      <c r="H108" s="185">
        <v>200.9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389</v>
      </c>
    </row>
    <row r="109" spans="1:65" s="2" customFormat="1" ht="58.5">
      <c r="A109" s="36"/>
      <c r="B109" s="37"/>
      <c r="C109" s="38"/>
      <c r="D109" s="196" t="s">
        <v>1198</v>
      </c>
      <c r="E109" s="38"/>
      <c r="F109" s="253" t="s">
        <v>1298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2" customFormat="1" ht="24.2" customHeight="1">
      <c r="A110" s="36"/>
      <c r="B110" s="37"/>
      <c r="C110" s="181" t="s">
        <v>408</v>
      </c>
      <c r="D110" s="181" t="s">
        <v>384</v>
      </c>
      <c r="E110" s="182" t="s">
        <v>4375</v>
      </c>
      <c r="F110" s="183" t="s">
        <v>4376</v>
      </c>
      <c r="G110" s="184" t="s">
        <v>387</v>
      </c>
      <c r="H110" s="185">
        <v>265.41000000000003</v>
      </c>
      <c r="I110" s="186"/>
      <c r="J110" s="187">
        <f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382</v>
      </c>
    </row>
    <row r="111" spans="1:65" s="2" customFormat="1" ht="58.5">
      <c r="A111" s="36"/>
      <c r="B111" s="37"/>
      <c r="C111" s="38"/>
      <c r="D111" s="196" t="s">
        <v>1198</v>
      </c>
      <c r="E111" s="38"/>
      <c r="F111" s="253" t="s">
        <v>1303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4377</v>
      </c>
      <c r="G112" s="206"/>
      <c r="H112" s="209">
        <v>20.88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4378</v>
      </c>
      <c r="G113" s="206"/>
      <c r="H113" s="209">
        <v>159.6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4379</v>
      </c>
      <c r="G114" s="206"/>
      <c r="H114" s="209">
        <v>46.2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83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4380</v>
      </c>
      <c r="G115" s="206"/>
      <c r="H115" s="209">
        <v>6.51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83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4381</v>
      </c>
      <c r="G116" s="206"/>
      <c r="H116" s="209">
        <v>17.856000000000002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4382</v>
      </c>
      <c r="G117" s="206"/>
      <c r="H117" s="209">
        <v>14.364000000000001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5" customFormat="1">
      <c r="B118" s="216"/>
      <c r="C118" s="217"/>
      <c r="D118" s="196" t="s">
        <v>391</v>
      </c>
      <c r="E118" s="218" t="s">
        <v>19</v>
      </c>
      <c r="F118" s="219" t="s">
        <v>394</v>
      </c>
      <c r="G118" s="217"/>
      <c r="H118" s="220">
        <v>265.41000000000003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391</v>
      </c>
      <c r="AU118" s="226" t="s">
        <v>83</v>
      </c>
      <c r="AV118" s="15" t="s">
        <v>389</v>
      </c>
      <c r="AW118" s="15" t="s">
        <v>37</v>
      </c>
      <c r="AX118" s="15" t="s">
        <v>83</v>
      </c>
      <c r="AY118" s="226" t="s">
        <v>381</v>
      </c>
    </row>
    <row r="119" spans="1:65" s="2" customFormat="1" ht="24.2" customHeight="1">
      <c r="A119" s="36"/>
      <c r="B119" s="37"/>
      <c r="C119" s="181" t="s">
        <v>382</v>
      </c>
      <c r="D119" s="181" t="s">
        <v>384</v>
      </c>
      <c r="E119" s="182" t="s">
        <v>1307</v>
      </c>
      <c r="F119" s="183" t="s">
        <v>1308</v>
      </c>
      <c r="G119" s="184" t="s">
        <v>387</v>
      </c>
      <c r="H119" s="185">
        <v>132.70500000000001</v>
      </c>
      <c r="I119" s="186"/>
      <c r="J119" s="187">
        <f>ROUND(I119*H119,2)</f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428</v>
      </c>
    </row>
    <row r="120" spans="1:65" s="2" customFormat="1" ht="58.5">
      <c r="A120" s="36"/>
      <c r="B120" s="37"/>
      <c r="C120" s="38"/>
      <c r="D120" s="196" t="s">
        <v>1198</v>
      </c>
      <c r="E120" s="38"/>
      <c r="F120" s="253" t="s">
        <v>1303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83</v>
      </c>
    </row>
    <row r="121" spans="1:65" s="2" customFormat="1" ht="16.5" customHeight="1">
      <c r="A121" s="36"/>
      <c r="B121" s="37"/>
      <c r="C121" s="181" t="s">
        <v>419</v>
      </c>
      <c r="D121" s="181" t="s">
        <v>384</v>
      </c>
      <c r="E121" s="182" t="s">
        <v>1309</v>
      </c>
      <c r="F121" s="183" t="s">
        <v>1310</v>
      </c>
      <c r="G121" s="184" t="s">
        <v>387</v>
      </c>
      <c r="H121" s="185">
        <v>71.099999999999994</v>
      </c>
      <c r="I121" s="186"/>
      <c r="J121" s="187">
        <f>ROUND(I121*H121,2)</f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437</v>
      </c>
    </row>
    <row r="122" spans="1:65" s="2" customFormat="1" ht="58.5">
      <c r="A122" s="36"/>
      <c r="B122" s="37"/>
      <c r="C122" s="38"/>
      <c r="D122" s="196" t="s">
        <v>1198</v>
      </c>
      <c r="E122" s="38"/>
      <c r="F122" s="253" t="s">
        <v>1311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83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4383</v>
      </c>
      <c r="G123" s="206"/>
      <c r="H123" s="209">
        <v>36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4384</v>
      </c>
      <c r="G124" s="206"/>
      <c r="H124" s="209">
        <v>27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83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4385</v>
      </c>
      <c r="G125" s="206"/>
      <c r="H125" s="209">
        <v>8.1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71.099999999999994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83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24.2" customHeight="1">
      <c r="A127" s="36"/>
      <c r="B127" s="37"/>
      <c r="C127" s="181" t="s">
        <v>428</v>
      </c>
      <c r="D127" s="181" t="s">
        <v>384</v>
      </c>
      <c r="E127" s="182" t="s">
        <v>1315</v>
      </c>
      <c r="F127" s="183" t="s">
        <v>1316</v>
      </c>
      <c r="G127" s="184" t="s">
        <v>411</v>
      </c>
      <c r="H127" s="185">
        <v>64.55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451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1317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4386</v>
      </c>
      <c r="G129" s="206"/>
      <c r="H129" s="209">
        <v>10.85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83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4387</v>
      </c>
      <c r="G130" s="206"/>
      <c r="H130" s="209">
        <v>29.76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4388</v>
      </c>
      <c r="G131" s="206"/>
      <c r="H131" s="209">
        <v>23.94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64.55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181" t="s">
        <v>426</v>
      </c>
      <c r="D133" s="181" t="s">
        <v>384</v>
      </c>
      <c r="E133" s="182" t="s">
        <v>1320</v>
      </c>
      <c r="F133" s="183" t="s">
        <v>1321</v>
      </c>
      <c r="G133" s="184" t="s">
        <v>411</v>
      </c>
      <c r="H133" s="185">
        <v>64.55</v>
      </c>
      <c r="I133" s="186"/>
      <c r="J133" s="187">
        <f>ROUND(I133*H133,2)</f>
        <v>0</v>
      </c>
      <c r="K133" s="183" t="s">
        <v>1297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464</v>
      </c>
    </row>
    <row r="134" spans="1:65" s="2" customFormat="1" ht="29.25">
      <c r="A134" s="36"/>
      <c r="B134" s="37"/>
      <c r="C134" s="38"/>
      <c r="D134" s="196" t="s">
        <v>1198</v>
      </c>
      <c r="E134" s="38"/>
      <c r="F134" s="253" t="s">
        <v>1322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83</v>
      </c>
    </row>
    <row r="135" spans="1:65" s="2" customFormat="1" ht="24.2" customHeight="1">
      <c r="A135" s="36"/>
      <c r="B135" s="37"/>
      <c r="C135" s="181" t="s">
        <v>437</v>
      </c>
      <c r="D135" s="181" t="s">
        <v>384</v>
      </c>
      <c r="E135" s="182" t="s">
        <v>1323</v>
      </c>
      <c r="F135" s="183" t="s">
        <v>1324</v>
      </c>
      <c r="G135" s="184" t="s">
        <v>387</v>
      </c>
      <c r="H135" s="185">
        <v>38.729999999999997</v>
      </c>
      <c r="I135" s="186"/>
      <c r="J135" s="187">
        <f>ROUND(I135*H135,2)</f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454</v>
      </c>
    </row>
    <row r="136" spans="1:65" s="2" customFormat="1" ht="19.5">
      <c r="A136" s="36"/>
      <c r="B136" s="37"/>
      <c r="C136" s="38"/>
      <c r="D136" s="196" t="s">
        <v>1198</v>
      </c>
      <c r="E136" s="38"/>
      <c r="F136" s="253" t="s">
        <v>1325</v>
      </c>
      <c r="G136" s="38"/>
      <c r="H136" s="38"/>
      <c r="I136" s="254"/>
      <c r="J136" s="38"/>
      <c r="K136" s="38"/>
      <c r="L136" s="41"/>
      <c r="M136" s="255"/>
      <c r="N136" s="25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83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4380</v>
      </c>
      <c r="G137" s="206"/>
      <c r="H137" s="209">
        <v>6.51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4381</v>
      </c>
      <c r="G138" s="206"/>
      <c r="H138" s="209">
        <v>17.856000000000002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83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4382</v>
      </c>
      <c r="G139" s="206"/>
      <c r="H139" s="209">
        <v>14.364000000000001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83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5" customFormat="1">
      <c r="B140" s="216"/>
      <c r="C140" s="217"/>
      <c r="D140" s="196" t="s">
        <v>391</v>
      </c>
      <c r="E140" s="218" t="s">
        <v>19</v>
      </c>
      <c r="F140" s="219" t="s">
        <v>394</v>
      </c>
      <c r="G140" s="217"/>
      <c r="H140" s="220">
        <v>38.729999999999997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391</v>
      </c>
      <c r="AU140" s="226" t="s">
        <v>83</v>
      </c>
      <c r="AV140" s="15" t="s">
        <v>389</v>
      </c>
      <c r="AW140" s="15" t="s">
        <v>37</v>
      </c>
      <c r="AX140" s="15" t="s">
        <v>83</v>
      </c>
      <c r="AY140" s="226" t="s">
        <v>381</v>
      </c>
    </row>
    <row r="141" spans="1:65" s="2" customFormat="1" ht="24.2" customHeight="1">
      <c r="A141" s="36"/>
      <c r="B141" s="37"/>
      <c r="C141" s="181" t="s">
        <v>443</v>
      </c>
      <c r="D141" s="181" t="s">
        <v>384</v>
      </c>
      <c r="E141" s="182" t="s">
        <v>1326</v>
      </c>
      <c r="F141" s="183" t="s">
        <v>1327</v>
      </c>
      <c r="G141" s="184" t="s">
        <v>387</v>
      </c>
      <c r="H141" s="185">
        <v>336.51</v>
      </c>
      <c r="I141" s="186"/>
      <c r="J141" s="187">
        <f>ROUND(I141*H141,2)</f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486</v>
      </c>
    </row>
    <row r="142" spans="1:65" s="2" customFormat="1" ht="29.25">
      <c r="A142" s="36"/>
      <c r="B142" s="37"/>
      <c r="C142" s="38"/>
      <c r="D142" s="196" t="s">
        <v>1198</v>
      </c>
      <c r="E142" s="38"/>
      <c r="F142" s="253" t="s">
        <v>1328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83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4389</v>
      </c>
      <c r="G143" s="206"/>
      <c r="H143" s="209">
        <v>336.51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5" customFormat="1">
      <c r="B144" s="216"/>
      <c r="C144" s="217"/>
      <c r="D144" s="196" t="s">
        <v>391</v>
      </c>
      <c r="E144" s="218" t="s">
        <v>19</v>
      </c>
      <c r="F144" s="219" t="s">
        <v>394</v>
      </c>
      <c r="G144" s="217"/>
      <c r="H144" s="220">
        <v>336.51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391</v>
      </c>
      <c r="AU144" s="226" t="s">
        <v>83</v>
      </c>
      <c r="AV144" s="15" t="s">
        <v>389</v>
      </c>
      <c r="AW144" s="15" t="s">
        <v>37</v>
      </c>
      <c r="AX144" s="15" t="s">
        <v>83</v>
      </c>
      <c r="AY144" s="226" t="s">
        <v>381</v>
      </c>
    </row>
    <row r="145" spans="1:65" s="2" customFormat="1" ht="24.2" customHeight="1">
      <c r="A145" s="36"/>
      <c r="B145" s="37"/>
      <c r="C145" s="181" t="s">
        <v>451</v>
      </c>
      <c r="D145" s="181" t="s">
        <v>384</v>
      </c>
      <c r="E145" s="182" t="s">
        <v>4390</v>
      </c>
      <c r="F145" s="183" t="s">
        <v>4391</v>
      </c>
      <c r="G145" s="184" t="s">
        <v>387</v>
      </c>
      <c r="H145" s="185">
        <v>401.8</v>
      </c>
      <c r="I145" s="186"/>
      <c r="J145" s="187">
        <f>ROUND(I145*H145,2)</f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495</v>
      </c>
    </row>
    <row r="146" spans="1:65" s="2" customFormat="1" ht="29.25">
      <c r="A146" s="36"/>
      <c r="B146" s="37"/>
      <c r="C146" s="38"/>
      <c r="D146" s="196" t="s">
        <v>1198</v>
      </c>
      <c r="E146" s="38"/>
      <c r="F146" s="253" t="s">
        <v>1328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83</v>
      </c>
    </row>
    <row r="147" spans="1:65" s="2" customFormat="1" ht="16.5" customHeight="1">
      <c r="A147" s="36"/>
      <c r="B147" s="37"/>
      <c r="C147" s="181" t="s">
        <v>457</v>
      </c>
      <c r="D147" s="181" t="s">
        <v>384</v>
      </c>
      <c r="E147" s="182" t="s">
        <v>1331</v>
      </c>
      <c r="F147" s="183" t="s">
        <v>1332</v>
      </c>
      <c r="G147" s="184" t="s">
        <v>387</v>
      </c>
      <c r="H147" s="185">
        <v>35.549999999999997</v>
      </c>
      <c r="I147" s="186"/>
      <c r="J147" s="187">
        <f>ROUND(I147*H147,2)</f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505</v>
      </c>
    </row>
    <row r="148" spans="1:65" s="2" customFormat="1" ht="29.25">
      <c r="A148" s="36"/>
      <c r="B148" s="37"/>
      <c r="C148" s="38"/>
      <c r="D148" s="196" t="s">
        <v>1198</v>
      </c>
      <c r="E148" s="38"/>
      <c r="F148" s="253" t="s">
        <v>1333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83</v>
      </c>
    </row>
    <row r="149" spans="1:65" s="2" customFormat="1" ht="24.2" customHeight="1">
      <c r="A149" s="36"/>
      <c r="B149" s="37"/>
      <c r="C149" s="181" t="s">
        <v>464</v>
      </c>
      <c r="D149" s="181" t="s">
        <v>384</v>
      </c>
      <c r="E149" s="182" t="s">
        <v>1334</v>
      </c>
      <c r="F149" s="183" t="s">
        <v>1335</v>
      </c>
      <c r="G149" s="184" t="s">
        <v>387</v>
      </c>
      <c r="H149" s="185">
        <v>328.024</v>
      </c>
      <c r="I149" s="186"/>
      <c r="J149" s="187">
        <f>ROUND(I149*H149,2)</f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389</v>
      </c>
      <c r="BM149" s="192" t="s">
        <v>516</v>
      </c>
    </row>
    <row r="150" spans="1:65" s="2" customFormat="1" ht="29.25">
      <c r="A150" s="36"/>
      <c r="B150" s="37"/>
      <c r="C150" s="38"/>
      <c r="D150" s="196" t="s">
        <v>1198</v>
      </c>
      <c r="E150" s="38"/>
      <c r="F150" s="253" t="s">
        <v>1333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83</v>
      </c>
    </row>
    <row r="151" spans="1:65" s="2" customFormat="1" ht="37.9" customHeight="1">
      <c r="A151" s="36"/>
      <c r="B151" s="37"/>
      <c r="C151" s="181" t="s">
        <v>8</v>
      </c>
      <c r="D151" s="181" t="s">
        <v>384</v>
      </c>
      <c r="E151" s="182" t="s">
        <v>1336</v>
      </c>
      <c r="F151" s="183" t="s">
        <v>1337</v>
      </c>
      <c r="G151" s="184" t="s">
        <v>387</v>
      </c>
      <c r="H151" s="185">
        <v>3280.24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529</v>
      </c>
    </row>
    <row r="152" spans="1:65" s="2" customFormat="1" ht="29.25">
      <c r="A152" s="36"/>
      <c r="B152" s="37"/>
      <c r="C152" s="38"/>
      <c r="D152" s="196" t="s">
        <v>1198</v>
      </c>
      <c r="E152" s="38"/>
      <c r="F152" s="253" t="s">
        <v>1333</v>
      </c>
      <c r="G152" s="38"/>
      <c r="H152" s="38"/>
      <c r="I152" s="254"/>
      <c r="J152" s="38"/>
      <c r="K152" s="38"/>
      <c r="L152" s="41"/>
      <c r="M152" s="255"/>
      <c r="N152" s="256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1198</v>
      </c>
      <c r="AU152" s="19" t="s">
        <v>83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4392</v>
      </c>
      <c r="G153" s="206"/>
      <c r="H153" s="209">
        <v>3280.24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83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5" customFormat="1">
      <c r="B154" s="216"/>
      <c r="C154" s="217"/>
      <c r="D154" s="196" t="s">
        <v>391</v>
      </c>
      <c r="E154" s="218" t="s">
        <v>19</v>
      </c>
      <c r="F154" s="219" t="s">
        <v>394</v>
      </c>
      <c r="G154" s="217"/>
      <c r="H154" s="220">
        <v>3280.24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391</v>
      </c>
      <c r="AU154" s="226" t="s">
        <v>83</v>
      </c>
      <c r="AV154" s="15" t="s">
        <v>389</v>
      </c>
      <c r="AW154" s="15" t="s">
        <v>37</v>
      </c>
      <c r="AX154" s="15" t="s">
        <v>83</v>
      </c>
      <c r="AY154" s="226" t="s">
        <v>381</v>
      </c>
    </row>
    <row r="155" spans="1:65" s="2" customFormat="1" ht="33" customHeight="1">
      <c r="A155" s="36"/>
      <c r="B155" s="37"/>
      <c r="C155" s="181" t="s">
        <v>454</v>
      </c>
      <c r="D155" s="181" t="s">
        <v>384</v>
      </c>
      <c r="E155" s="182" t="s">
        <v>4393</v>
      </c>
      <c r="F155" s="183" t="s">
        <v>4394</v>
      </c>
      <c r="G155" s="184" t="s">
        <v>387</v>
      </c>
      <c r="H155" s="185">
        <v>328.024</v>
      </c>
      <c r="I155" s="186"/>
      <c r="J155" s="187">
        <f>ROUND(I155*H155,2)</f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389</v>
      </c>
      <c r="BM155" s="192" t="s">
        <v>540</v>
      </c>
    </row>
    <row r="156" spans="1:65" s="2" customFormat="1" ht="33" customHeight="1">
      <c r="A156" s="36"/>
      <c r="B156" s="37"/>
      <c r="C156" s="181" t="s">
        <v>481</v>
      </c>
      <c r="D156" s="181" t="s">
        <v>384</v>
      </c>
      <c r="E156" s="182" t="s">
        <v>1341</v>
      </c>
      <c r="F156" s="183" t="s">
        <v>1342</v>
      </c>
      <c r="G156" s="184" t="s">
        <v>387</v>
      </c>
      <c r="H156" s="185">
        <v>328.024</v>
      </c>
      <c r="I156" s="186"/>
      <c r="J156" s="187">
        <f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556</v>
      </c>
    </row>
    <row r="157" spans="1:65" s="2" customFormat="1" ht="24.2" customHeight="1">
      <c r="A157" s="36"/>
      <c r="B157" s="37"/>
      <c r="C157" s="181" t="s">
        <v>486</v>
      </c>
      <c r="D157" s="181" t="s">
        <v>384</v>
      </c>
      <c r="E157" s="182" t="s">
        <v>1343</v>
      </c>
      <c r="F157" s="183" t="s">
        <v>1344</v>
      </c>
      <c r="G157" s="184" t="s">
        <v>387</v>
      </c>
      <c r="H157" s="185">
        <v>410.286</v>
      </c>
      <c r="I157" s="186"/>
      <c r="J157" s="187">
        <f>ROUND(I157*H157,2)</f>
        <v>0</v>
      </c>
      <c r="K157" s="183" t="s">
        <v>1297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389</v>
      </c>
      <c r="BM157" s="192" t="s">
        <v>468</v>
      </c>
    </row>
    <row r="158" spans="1:65" s="2" customFormat="1" ht="39">
      <c r="A158" s="36"/>
      <c r="B158" s="37"/>
      <c r="C158" s="38"/>
      <c r="D158" s="196" t="s">
        <v>1198</v>
      </c>
      <c r="E158" s="38"/>
      <c r="F158" s="253" t="s">
        <v>1345</v>
      </c>
      <c r="G158" s="38"/>
      <c r="H158" s="38"/>
      <c r="I158" s="254"/>
      <c r="J158" s="38"/>
      <c r="K158" s="38"/>
      <c r="L158" s="41"/>
      <c r="M158" s="255"/>
      <c r="N158" s="256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1198</v>
      </c>
      <c r="AU158" s="19" t="s">
        <v>83</v>
      </c>
    </row>
    <row r="159" spans="1:65" s="2" customFormat="1" ht="24.2" customHeight="1">
      <c r="A159" s="36"/>
      <c r="B159" s="37"/>
      <c r="C159" s="181" t="s">
        <v>490</v>
      </c>
      <c r="D159" s="181" t="s">
        <v>384</v>
      </c>
      <c r="E159" s="182" t="s">
        <v>1346</v>
      </c>
      <c r="F159" s="183" t="s">
        <v>1347</v>
      </c>
      <c r="G159" s="184" t="s">
        <v>387</v>
      </c>
      <c r="H159" s="185">
        <v>115.63200000000001</v>
      </c>
      <c r="I159" s="186"/>
      <c r="J159" s="187">
        <f>ROUND(I159*H159,2)</f>
        <v>0</v>
      </c>
      <c r="K159" s="183" t="s">
        <v>1297</v>
      </c>
      <c r="L159" s="41"/>
      <c r="M159" s="188" t="s">
        <v>19</v>
      </c>
      <c r="N159" s="189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577</v>
      </c>
    </row>
    <row r="160" spans="1:65" s="2" customFormat="1" ht="39">
      <c r="A160" s="36"/>
      <c r="B160" s="37"/>
      <c r="C160" s="38"/>
      <c r="D160" s="196" t="s">
        <v>1198</v>
      </c>
      <c r="E160" s="38"/>
      <c r="F160" s="253" t="s">
        <v>1348</v>
      </c>
      <c r="G160" s="38"/>
      <c r="H160" s="38"/>
      <c r="I160" s="254"/>
      <c r="J160" s="38"/>
      <c r="K160" s="38"/>
      <c r="L160" s="41"/>
      <c r="M160" s="255"/>
      <c r="N160" s="25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1198</v>
      </c>
      <c r="AU160" s="19" t="s">
        <v>83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4395</v>
      </c>
      <c r="G161" s="206"/>
      <c r="H161" s="209">
        <v>10.44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83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4396</v>
      </c>
      <c r="G162" s="206"/>
      <c r="H162" s="209">
        <v>75.599999999999994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83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4397</v>
      </c>
      <c r="G163" s="206"/>
      <c r="H163" s="209">
        <v>18.899999999999999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83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3246</v>
      </c>
      <c r="G164" s="206"/>
      <c r="H164" s="209">
        <v>1.89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83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4" customFormat="1">
      <c r="B165" s="205"/>
      <c r="C165" s="206"/>
      <c r="D165" s="196" t="s">
        <v>391</v>
      </c>
      <c r="E165" s="207" t="s">
        <v>19</v>
      </c>
      <c r="F165" s="208" t="s">
        <v>4398</v>
      </c>
      <c r="G165" s="206"/>
      <c r="H165" s="209">
        <v>5.0220000000000002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391</v>
      </c>
      <c r="AU165" s="215" t="s">
        <v>83</v>
      </c>
      <c r="AV165" s="14" t="s">
        <v>85</v>
      </c>
      <c r="AW165" s="14" t="s">
        <v>37</v>
      </c>
      <c r="AX165" s="14" t="s">
        <v>76</v>
      </c>
      <c r="AY165" s="215" t="s">
        <v>381</v>
      </c>
    </row>
    <row r="166" spans="1:65" s="14" customFormat="1">
      <c r="B166" s="205"/>
      <c r="C166" s="206"/>
      <c r="D166" s="196" t="s">
        <v>391</v>
      </c>
      <c r="E166" s="207" t="s">
        <v>19</v>
      </c>
      <c r="F166" s="208" t="s">
        <v>4399</v>
      </c>
      <c r="G166" s="206"/>
      <c r="H166" s="209">
        <v>3.78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391</v>
      </c>
      <c r="AU166" s="215" t="s">
        <v>83</v>
      </c>
      <c r="AV166" s="14" t="s">
        <v>85</v>
      </c>
      <c r="AW166" s="14" t="s">
        <v>37</v>
      </c>
      <c r="AX166" s="14" t="s">
        <v>76</v>
      </c>
      <c r="AY166" s="215" t="s">
        <v>381</v>
      </c>
    </row>
    <row r="167" spans="1:65" s="15" customFormat="1">
      <c r="B167" s="216"/>
      <c r="C167" s="217"/>
      <c r="D167" s="196" t="s">
        <v>391</v>
      </c>
      <c r="E167" s="218" t="s">
        <v>19</v>
      </c>
      <c r="F167" s="219" t="s">
        <v>394</v>
      </c>
      <c r="G167" s="217"/>
      <c r="H167" s="220">
        <v>115.63200000000001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391</v>
      </c>
      <c r="AU167" s="226" t="s">
        <v>83</v>
      </c>
      <c r="AV167" s="15" t="s">
        <v>389</v>
      </c>
      <c r="AW167" s="15" t="s">
        <v>37</v>
      </c>
      <c r="AX167" s="15" t="s">
        <v>83</v>
      </c>
      <c r="AY167" s="226" t="s">
        <v>381</v>
      </c>
    </row>
    <row r="168" spans="1:65" s="2" customFormat="1" ht="16.5" customHeight="1">
      <c r="A168" s="36"/>
      <c r="B168" s="37"/>
      <c r="C168" s="181" t="s">
        <v>495</v>
      </c>
      <c r="D168" s="181" t="s">
        <v>384</v>
      </c>
      <c r="E168" s="182" t="s">
        <v>1352</v>
      </c>
      <c r="F168" s="183" t="s">
        <v>1353</v>
      </c>
      <c r="G168" s="184" t="s">
        <v>387</v>
      </c>
      <c r="H168" s="185">
        <v>328.024</v>
      </c>
      <c r="I168" s="186"/>
      <c r="J168" s="187">
        <f>ROUND(I168*H168,2)</f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83</v>
      </c>
      <c r="BK168" s="193">
        <f>ROUND(I168*H168,2)</f>
        <v>0</v>
      </c>
      <c r="BL168" s="19" t="s">
        <v>389</v>
      </c>
      <c r="BM168" s="192" t="s">
        <v>587</v>
      </c>
    </row>
    <row r="169" spans="1:65" s="12" customFormat="1" ht="25.9" customHeight="1">
      <c r="B169" s="165"/>
      <c r="C169" s="166"/>
      <c r="D169" s="167" t="s">
        <v>75</v>
      </c>
      <c r="E169" s="168" t="s">
        <v>85</v>
      </c>
      <c r="F169" s="168" t="s">
        <v>1354</v>
      </c>
      <c r="G169" s="166"/>
      <c r="H169" s="166"/>
      <c r="I169" s="169"/>
      <c r="J169" s="170">
        <f>BK169</f>
        <v>0</v>
      </c>
      <c r="K169" s="166"/>
      <c r="L169" s="171"/>
      <c r="M169" s="172"/>
      <c r="N169" s="173"/>
      <c r="O169" s="173"/>
      <c r="P169" s="174">
        <f>SUM(P170:P171)</f>
        <v>0</v>
      </c>
      <c r="Q169" s="173"/>
      <c r="R169" s="174">
        <f>SUM(R170:R171)</f>
        <v>0</v>
      </c>
      <c r="S169" s="173"/>
      <c r="T169" s="175">
        <f>SUM(T170:T171)</f>
        <v>0</v>
      </c>
      <c r="AR169" s="176" t="s">
        <v>83</v>
      </c>
      <c r="AT169" s="177" t="s">
        <v>75</v>
      </c>
      <c r="AU169" s="177" t="s">
        <v>76</v>
      </c>
      <c r="AY169" s="176" t="s">
        <v>381</v>
      </c>
      <c r="BK169" s="178">
        <f>SUM(BK170:BK171)</f>
        <v>0</v>
      </c>
    </row>
    <row r="170" spans="1:65" s="2" customFormat="1" ht="24.2" customHeight="1">
      <c r="A170" s="36"/>
      <c r="B170" s="37"/>
      <c r="C170" s="181" t="s">
        <v>7</v>
      </c>
      <c r="D170" s="181" t="s">
        <v>384</v>
      </c>
      <c r="E170" s="182" t="s">
        <v>1355</v>
      </c>
      <c r="F170" s="183" t="s">
        <v>1356</v>
      </c>
      <c r="G170" s="184" t="s">
        <v>387</v>
      </c>
      <c r="H170" s="185">
        <v>8.8919999999999995</v>
      </c>
      <c r="I170" s="186"/>
      <c r="J170" s="187">
        <f>ROUND(I170*H170,2)</f>
        <v>0</v>
      </c>
      <c r="K170" s="183" t="s">
        <v>1297</v>
      </c>
      <c r="L170" s="41"/>
      <c r="M170" s="188" t="s">
        <v>19</v>
      </c>
      <c r="N170" s="189" t="s">
        <v>47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83</v>
      </c>
      <c r="BK170" s="193">
        <f>ROUND(I170*H170,2)</f>
        <v>0</v>
      </c>
      <c r="BL170" s="19" t="s">
        <v>389</v>
      </c>
      <c r="BM170" s="192" t="s">
        <v>598</v>
      </c>
    </row>
    <row r="171" spans="1:65" s="2" customFormat="1" ht="19.5">
      <c r="A171" s="36"/>
      <c r="B171" s="37"/>
      <c r="C171" s="38"/>
      <c r="D171" s="196" t="s">
        <v>1198</v>
      </c>
      <c r="E171" s="38"/>
      <c r="F171" s="253" t="s">
        <v>1357</v>
      </c>
      <c r="G171" s="38"/>
      <c r="H171" s="38"/>
      <c r="I171" s="254"/>
      <c r="J171" s="38"/>
      <c r="K171" s="38"/>
      <c r="L171" s="41"/>
      <c r="M171" s="255"/>
      <c r="N171" s="256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1198</v>
      </c>
      <c r="AU171" s="19" t="s">
        <v>83</v>
      </c>
    </row>
    <row r="172" spans="1:65" s="12" customFormat="1" ht="25.9" customHeight="1">
      <c r="B172" s="165"/>
      <c r="C172" s="166"/>
      <c r="D172" s="167" t="s">
        <v>75</v>
      </c>
      <c r="E172" s="168" t="s">
        <v>625</v>
      </c>
      <c r="F172" s="168" t="s">
        <v>1358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SUM(P173:P181)</f>
        <v>0</v>
      </c>
      <c r="Q172" s="173"/>
      <c r="R172" s="174">
        <f>SUM(R173:R181)</f>
        <v>0</v>
      </c>
      <c r="S172" s="173"/>
      <c r="T172" s="175">
        <f>SUM(T173:T181)</f>
        <v>0</v>
      </c>
      <c r="AR172" s="176" t="s">
        <v>83</v>
      </c>
      <c r="AT172" s="177" t="s">
        <v>75</v>
      </c>
      <c r="AU172" s="177" t="s">
        <v>76</v>
      </c>
      <c r="AY172" s="176" t="s">
        <v>381</v>
      </c>
      <c r="BK172" s="178">
        <f>SUM(BK173:BK181)</f>
        <v>0</v>
      </c>
    </row>
    <row r="173" spans="1:65" s="2" customFormat="1" ht="24.2" customHeight="1">
      <c r="A173" s="36"/>
      <c r="B173" s="37"/>
      <c r="C173" s="181" t="s">
        <v>505</v>
      </c>
      <c r="D173" s="181" t="s">
        <v>384</v>
      </c>
      <c r="E173" s="182" t="s">
        <v>1359</v>
      </c>
      <c r="F173" s="183" t="s">
        <v>1360</v>
      </c>
      <c r="G173" s="184" t="s">
        <v>387</v>
      </c>
      <c r="H173" s="185">
        <v>25.696000000000002</v>
      </c>
      <c r="I173" s="186"/>
      <c r="J173" s="187">
        <f>ROUND(I173*H173,2)</f>
        <v>0</v>
      </c>
      <c r="K173" s="183" t="s">
        <v>1297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609</v>
      </c>
    </row>
    <row r="174" spans="1:65" s="2" customFormat="1" ht="19.5">
      <c r="A174" s="36"/>
      <c r="B174" s="37"/>
      <c r="C174" s="38"/>
      <c r="D174" s="196" t="s">
        <v>1198</v>
      </c>
      <c r="E174" s="38"/>
      <c r="F174" s="253" t="s">
        <v>1361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83</v>
      </c>
    </row>
    <row r="175" spans="1:65" s="14" customFormat="1">
      <c r="B175" s="205"/>
      <c r="C175" s="206"/>
      <c r="D175" s="196" t="s">
        <v>391</v>
      </c>
      <c r="E175" s="207" t="s">
        <v>19</v>
      </c>
      <c r="F175" s="208" t="s">
        <v>4400</v>
      </c>
      <c r="G175" s="206"/>
      <c r="H175" s="209">
        <v>2.3199999999999998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391</v>
      </c>
      <c r="AU175" s="215" t="s">
        <v>83</v>
      </c>
      <c r="AV175" s="14" t="s">
        <v>85</v>
      </c>
      <c r="AW175" s="14" t="s">
        <v>37</v>
      </c>
      <c r="AX175" s="14" t="s">
        <v>76</v>
      </c>
      <c r="AY175" s="215" t="s">
        <v>381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4401</v>
      </c>
      <c r="G176" s="206"/>
      <c r="H176" s="209">
        <v>16.8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83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4" customFormat="1">
      <c r="B177" s="205"/>
      <c r="C177" s="206"/>
      <c r="D177" s="196" t="s">
        <v>391</v>
      </c>
      <c r="E177" s="207" t="s">
        <v>19</v>
      </c>
      <c r="F177" s="208" t="s">
        <v>4402</v>
      </c>
      <c r="G177" s="206"/>
      <c r="H177" s="209">
        <v>4.2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83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3253</v>
      </c>
      <c r="G178" s="206"/>
      <c r="H178" s="209">
        <v>0.42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83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4" customFormat="1">
      <c r="B179" s="205"/>
      <c r="C179" s="206"/>
      <c r="D179" s="196" t="s">
        <v>391</v>
      </c>
      <c r="E179" s="207" t="s">
        <v>19</v>
      </c>
      <c r="F179" s="208" t="s">
        <v>4403</v>
      </c>
      <c r="G179" s="206"/>
      <c r="H179" s="209">
        <v>1.1160000000000001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83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4404</v>
      </c>
      <c r="G180" s="206"/>
      <c r="H180" s="209">
        <v>0.84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83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5" customFormat="1">
      <c r="B181" s="216"/>
      <c r="C181" s="217"/>
      <c r="D181" s="196" t="s">
        <v>391</v>
      </c>
      <c r="E181" s="218" t="s">
        <v>19</v>
      </c>
      <c r="F181" s="219" t="s">
        <v>394</v>
      </c>
      <c r="G181" s="217"/>
      <c r="H181" s="220">
        <v>25.696000000000002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391</v>
      </c>
      <c r="AU181" s="226" t="s">
        <v>83</v>
      </c>
      <c r="AV181" s="15" t="s">
        <v>389</v>
      </c>
      <c r="AW181" s="15" t="s">
        <v>37</v>
      </c>
      <c r="AX181" s="15" t="s">
        <v>83</v>
      </c>
      <c r="AY181" s="226" t="s">
        <v>381</v>
      </c>
    </row>
    <row r="182" spans="1:65" s="12" customFormat="1" ht="25.9" customHeight="1">
      <c r="B182" s="165"/>
      <c r="C182" s="166"/>
      <c r="D182" s="167" t="s">
        <v>75</v>
      </c>
      <c r="E182" s="168" t="s">
        <v>813</v>
      </c>
      <c r="F182" s="168" t="s">
        <v>1365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SUM(P183:P194)</f>
        <v>0</v>
      </c>
      <c r="Q182" s="173"/>
      <c r="R182" s="174">
        <f>SUM(R183:R194)</f>
        <v>0</v>
      </c>
      <c r="S182" s="173"/>
      <c r="T182" s="175">
        <f>SUM(T183:T194)</f>
        <v>0</v>
      </c>
      <c r="AR182" s="176" t="s">
        <v>83</v>
      </c>
      <c r="AT182" s="177" t="s">
        <v>75</v>
      </c>
      <c r="AU182" s="177" t="s">
        <v>76</v>
      </c>
      <c r="AY182" s="176" t="s">
        <v>381</v>
      </c>
      <c r="BK182" s="178">
        <f>SUM(BK183:BK194)</f>
        <v>0</v>
      </c>
    </row>
    <row r="183" spans="1:65" s="2" customFormat="1" ht="24.2" customHeight="1">
      <c r="A183" s="36"/>
      <c r="B183" s="37"/>
      <c r="C183" s="181" t="s">
        <v>510</v>
      </c>
      <c r="D183" s="181" t="s">
        <v>384</v>
      </c>
      <c r="E183" s="182" t="s">
        <v>4405</v>
      </c>
      <c r="F183" s="183" t="s">
        <v>2905</v>
      </c>
      <c r="G183" s="184" t="s">
        <v>422</v>
      </c>
      <c r="H183" s="185">
        <v>19</v>
      </c>
      <c r="I183" s="186"/>
      <c r="J183" s="187">
        <f>ROUND(I183*H183,2)</f>
        <v>0</v>
      </c>
      <c r="K183" s="183" t="s">
        <v>19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4406</v>
      </c>
    </row>
    <row r="184" spans="1:65" s="2" customFormat="1" ht="19.5">
      <c r="A184" s="36"/>
      <c r="B184" s="37"/>
      <c r="C184" s="38"/>
      <c r="D184" s="196" t="s">
        <v>1198</v>
      </c>
      <c r="E184" s="38"/>
      <c r="F184" s="253" t="s">
        <v>1369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1198</v>
      </c>
      <c r="AU184" s="19" t="s">
        <v>83</v>
      </c>
    </row>
    <row r="185" spans="1:65" s="2" customFormat="1" ht="24.2" customHeight="1">
      <c r="A185" s="36"/>
      <c r="B185" s="37"/>
      <c r="C185" s="181" t="s">
        <v>516</v>
      </c>
      <c r="D185" s="181" t="s">
        <v>384</v>
      </c>
      <c r="E185" s="182" t="s">
        <v>4407</v>
      </c>
      <c r="F185" s="183" t="s">
        <v>1367</v>
      </c>
      <c r="G185" s="184" t="s">
        <v>422</v>
      </c>
      <c r="H185" s="185">
        <v>155</v>
      </c>
      <c r="I185" s="186"/>
      <c r="J185" s="187">
        <f>ROUND(I185*H185,2)</f>
        <v>0</v>
      </c>
      <c r="K185" s="183" t="s">
        <v>19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4408</v>
      </c>
    </row>
    <row r="186" spans="1:65" s="2" customFormat="1" ht="19.5">
      <c r="A186" s="36"/>
      <c r="B186" s="37"/>
      <c r="C186" s="38"/>
      <c r="D186" s="196" t="s">
        <v>1198</v>
      </c>
      <c r="E186" s="38"/>
      <c r="F186" s="253" t="s">
        <v>1369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83</v>
      </c>
    </row>
    <row r="187" spans="1:65" s="2" customFormat="1" ht="24.2" customHeight="1">
      <c r="A187" s="36"/>
      <c r="B187" s="37"/>
      <c r="C187" s="181" t="s">
        <v>523</v>
      </c>
      <c r="D187" s="181" t="s">
        <v>384</v>
      </c>
      <c r="E187" s="182" t="s">
        <v>4409</v>
      </c>
      <c r="F187" s="183" t="s">
        <v>1371</v>
      </c>
      <c r="G187" s="184" t="s">
        <v>422</v>
      </c>
      <c r="H187" s="185">
        <v>37</v>
      </c>
      <c r="I187" s="186"/>
      <c r="J187" s="187">
        <f>ROUND(I187*H187,2)</f>
        <v>0</v>
      </c>
      <c r="K187" s="183" t="s">
        <v>19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4410</v>
      </c>
    </row>
    <row r="188" spans="1:65" s="2" customFormat="1" ht="19.5">
      <c r="A188" s="36"/>
      <c r="B188" s="37"/>
      <c r="C188" s="38"/>
      <c r="D188" s="196" t="s">
        <v>1198</v>
      </c>
      <c r="E188" s="38"/>
      <c r="F188" s="253" t="s">
        <v>1369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1198</v>
      </c>
      <c r="AU188" s="19" t="s">
        <v>83</v>
      </c>
    </row>
    <row r="189" spans="1:65" s="2" customFormat="1" ht="24.2" customHeight="1">
      <c r="A189" s="36"/>
      <c r="B189" s="37"/>
      <c r="C189" s="181" t="s">
        <v>529</v>
      </c>
      <c r="D189" s="181" t="s">
        <v>384</v>
      </c>
      <c r="E189" s="182" t="s">
        <v>4411</v>
      </c>
      <c r="F189" s="183" t="s">
        <v>3675</v>
      </c>
      <c r="G189" s="184" t="s">
        <v>422</v>
      </c>
      <c r="H189" s="185">
        <v>39</v>
      </c>
      <c r="I189" s="186"/>
      <c r="J189" s="187">
        <f>ROUND(I189*H189,2)</f>
        <v>0</v>
      </c>
      <c r="K189" s="183" t="s">
        <v>19</v>
      </c>
      <c r="L189" s="41"/>
      <c r="M189" s="188" t="s">
        <v>19</v>
      </c>
      <c r="N189" s="189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389</v>
      </c>
      <c r="BM189" s="192" t="s">
        <v>4412</v>
      </c>
    </row>
    <row r="190" spans="1:65" s="2" customFormat="1" ht="19.5">
      <c r="A190" s="36"/>
      <c r="B190" s="37"/>
      <c r="C190" s="38"/>
      <c r="D190" s="196" t="s">
        <v>1198</v>
      </c>
      <c r="E190" s="38"/>
      <c r="F190" s="253" t="s">
        <v>1369</v>
      </c>
      <c r="G190" s="38"/>
      <c r="H190" s="38"/>
      <c r="I190" s="254"/>
      <c r="J190" s="38"/>
      <c r="K190" s="38"/>
      <c r="L190" s="41"/>
      <c r="M190" s="255"/>
      <c r="N190" s="256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1198</v>
      </c>
      <c r="AU190" s="19" t="s">
        <v>83</v>
      </c>
    </row>
    <row r="191" spans="1:65" s="2" customFormat="1" ht="24.2" customHeight="1">
      <c r="A191" s="36"/>
      <c r="B191" s="37"/>
      <c r="C191" s="181" t="s">
        <v>534</v>
      </c>
      <c r="D191" s="181" t="s">
        <v>384</v>
      </c>
      <c r="E191" s="182" t="s">
        <v>4413</v>
      </c>
      <c r="F191" s="183" t="s">
        <v>4414</v>
      </c>
      <c r="G191" s="184" t="s">
        <v>422</v>
      </c>
      <c r="H191" s="185">
        <v>10</v>
      </c>
      <c r="I191" s="186"/>
      <c r="J191" s="187">
        <f>ROUND(I191*H191,2)</f>
        <v>0</v>
      </c>
      <c r="K191" s="183" t="s">
        <v>19</v>
      </c>
      <c r="L191" s="41"/>
      <c r="M191" s="188" t="s">
        <v>19</v>
      </c>
      <c r="N191" s="189" t="s">
        <v>47</v>
      </c>
      <c r="O191" s="6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4415</v>
      </c>
    </row>
    <row r="192" spans="1:65" s="2" customFormat="1" ht="19.5">
      <c r="A192" s="36"/>
      <c r="B192" s="37"/>
      <c r="C192" s="38"/>
      <c r="D192" s="196" t="s">
        <v>1198</v>
      </c>
      <c r="E192" s="38"/>
      <c r="F192" s="253" t="s">
        <v>1369</v>
      </c>
      <c r="G192" s="38"/>
      <c r="H192" s="38"/>
      <c r="I192" s="254"/>
      <c r="J192" s="38"/>
      <c r="K192" s="38"/>
      <c r="L192" s="41"/>
      <c r="M192" s="255"/>
      <c r="N192" s="256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1198</v>
      </c>
      <c r="AU192" s="19" t="s">
        <v>83</v>
      </c>
    </row>
    <row r="193" spans="1:65" s="2" customFormat="1" ht="24.2" customHeight="1">
      <c r="A193" s="36"/>
      <c r="B193" s="37"/>
      <c r="C193" s="181" t="s">
        <v>540</v>
      </c>
      <c r="D193" s="181" t="s">
        <v>384</v>
      </c>
      <c r="E193" s="182" t="s">
        <v>4416</v>
      </c>
      <c r="F193" s="183" t="s">
        <v>4417</v>
      </c>
      <c r="G193" s="184" t="s">
        <v>422</v>
      </c>
      <c r="H193" s="185">
        <v>16</v>
      </c>
      <c r="I193" s="186"/>
      <c r="J193" s="187">
        <f>ROUND(I193*H193,2)</f>
        <v>0</v>
      </c>
      <c r="K193" s="183" t="s">
        <v>19</v>
      </c>
      <c r="L193" s="41"/>
      <c r="M193" s="188" t="s">
        <v>19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83</v>
      </c>
      <c r="BK193" s="193">
        <f>ROUND(I193*H193,2)</f>
        <v>0</v>
      </c>
      <c r="BL193" s="19" t="s">
        <v>389</v>
      </c>
      <c r="BM193" s="192" t="s">
        <v>4418</v>
      </c>
    </row>
    <row r="194" spans="1:65" s="2" customFormat="1" ht="19.5">
      <c r="A194" s="36"/>
      <c r="B194" s="37"/>
      <c r="C194" s="38"/>
      <c r="D194" s="196" t="s">
        <v>1198</v>
      </c>
      <c r="E194" s="38"/>
      <c r="F194" s="253" t="s">
        <v>1369</v>
      </c>
      <c r="G194" s="38"/>
      <c r="H194" s="38"/>
      <c r="I194" s="254"/>
      <c r="J194" s="38"/>
      <c r="K194" s="38"/>
      <c r="L194" s="41"/>
      <c r="M194" s="255"/>
      <c r="N194" s="256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1198</v>
      </c>
      <c r="AU194" s="19" t="s">
        <v>83</v>
      </c>
    </row>
    <row r="195" spans="1:65" s="12" customFormat="1" ht="25.9" customHeight="1">
      <c r="B195" s="165"/>
      <c r="C195" s="166"/>
      <c r="D195" s="167" t="s">
        <v>75</v>
      </c>
      <c r="E195" s="168" t="s">
        <v>823</v>
      </c>
      <c r="F195" s="168" t="s">
        <v>1373</v>
      </c>
      <c r="G195" s="166"/>
      <c r="H195" s="166"/>
      <c r="I195" s="169"/>
      <c r="J195" s="170">
        <f>BK195</f>
        <v>0</v>
      </c>
      <c r="K195" s="166"/>
      <c r="L195" s="171"/>
      <c r="M195" s="172"/>
      <c r="N195" s="173"/>
      <c r="O195" s="173"/>
      <c r="P195" s="174">
        <f>SUM(P196:P218)</f>
        <v>0</v>
      </c>
      <c r="Q195" s="173"/>
      <c r="R195" s="174">
        <f>SUM(R196:R218)</f>
        <v>0</v>
      </c>
      <c r="S195" s="173"/>
      <c r="T195" s="175">
        <f>SUM(T196:T218)</f>
        <v>0</v>
      </c>
      <c r="AR195" s="176" t="s">
        <v>83</v>
      </c>
      <c r="AT195" s="177" t="s">
        <v>75</v>
      </c>
      <c r="AU195" s="177" t="s">
        <v>76</v>
      </c>
      <c r="AY195" s="176" t="s">
        <v>381</v>
      </c>
      <c r="BK195" s="178">
        <f>SUM(BK196:BK218)</f>
        <v>0</v>
      </c>
    </row>
    <row r="196" spans="1:65" s="2" customFormat="1" ht="33" customHeight="1">
      <c r="A196" s="36"/>
      <c r="B196" s="37"/>
      <c r="C196" s="181" t="s">
        <v>549</v>
      </c>
      <c r="D196" s="181" t="s">
        <v>384</v>
      </c>
      <c r="E196" s="182" t="s">
        <v>1374</v>
      </c>
      <c r="F196" s="183" t="s">
        <v>1375</v>
      </c>
      <c r="G196" s="184" t="s">
        <v>422</v>
      </c>
      <c r="H196" s="185">
        <v>174</v>
      </c>
      <c r="I196" s="186"/>
      <c r="J196" s="187">
        <f>ROUND(I196*H196,2)</f>
        <v>0</v>
      </c>
      <c r="K196" s="183" t="s">
        <v>1297</v>
      </c>
      <c r="L196" s="41"/>
      <c r="M196" s="188" t="s">
        <v>19</v>
      </c>
      <c r="N196" s="189" t="s">
        <v>47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83</v>
      </c>
      <c r="BK196" s="193">
        <f>ROUND(I196*H196,2)</f>
        <v>0</v>
      </c>
      <c r="BL196" s="19" t="s">
        <v>389</v>
      </c>
      <c r="BM196" s="192" t="s">
        <v>730</v>
      </c>
    </row>
    <row r="197" spans="1:65" s="2" customFormat="1" ht="19.5">
      <c r="A197" s="36"/>
      <c r="B197" s="37"/>
      <c r="C197" s="38"/>
      <c r="D197" s="196" t="s">
        <v>1198</v>
      </c>
      <c r="E197" s="38"/>
      <c r="F197" s="253" t="s">
        <v>1376</v>
      </c>
      <c r="G197" s="38"/>
      <c r="H197" s="38"/>
      <c r="I197" s="254"/>
      <c r="J197" s="38"/>
      <c r="K197" s="38"/>
      <c r="L197" s="41"/>
      <c r="M197" s="255"/>
      <c r="N197" s="256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1198</v>
      </c>
      <c r="AU197" s="19" t="s">
        <v>83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4419</v>
      </c>
      <c r="G198" s="206"/>
      <c r="H198" s="209">
        <v>174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83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5" customFormat="1">
      <c r="B199" s="216"/>
      <c r="C199" s="217"/>
      <c r="D199" s="196" t="s">
        <v>391</v>
      </c>
      <c r="E199" s="218" t="s">
        <v>19</v>
      </c>
      <c r="F199" s="219" t="s">
        <v>394</v>
      </c>
      <c r="G199" s="217"/>
      <c r="H199" s="220">
        <v>174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391</v>
      </c>
      <c r="AU199" s="226" t="s">
        <v>83</v>
      </c>
      <c r="AV199" s="15" t="s">
        <v>389</v>
      </c>
      <c r="AW199" s="15" t="s">
        <v>37</v>
      </c>
      <c r="AX199" s="15" t="s">
        <v>83</v>
      </c>
      <c r="AY199" s="226" t="s">
        <v>381</v>
      </c>
    </row>
    <row r="200" spans="1:65" s="2" customFormat="1" ht="33" customHeight="1">
      <c r="A200" s="36"/>
      <c r="B200" s="37"/>
      <c r="C200" s="181" t="s">
        <v>556</v>
      </c>
      <c r="D200" s="181" t="s">
        <v>384</v>
      </c>
      <c r="E200" s="182" t="s">
        <v>1377</v>
      </c>
      <c r="F200" s="183" t="s">
        <v>1378</v>
      </c>
      <c r="G200" s="184" t="s">
        <v>422</v>
      </c>
      <c r="H200" s="185">
        <v>76</v>
      </c>
      <c r="I200" s="186"/>
      <c r="J200" s="187">
        <f>ROUND(I200*H200,2)</f>
        <v>0</v>
      </c>
      <c r="K200" s="183" t="s">
        <v>1297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740</v>
      </c>
    </row>
    <row r="201" spans="1:65" s="2" customFormat="1" ht="19.5">
      <c r="A201" s="36"/>
      <c r="B201" s="37"/>
      <c r="C201" s="38"/>
      <c r="D201" s="196" t="s">
        <v>1198</v>
      </c>
      <c r="E201" s="38"/>
      <c r="F201" s="253" t="s">
        <v>1376</v>
      </c>
      <c r="G201" s="38"/>
      <c r="H201" s="38"/>
      <c r="I201" s="254"/>
      <c r="J201" s="38"/>
      <c r="K201" s="38"/>
      <c r="L201" s="41"/>
      <c r="M201" s="255"/>
      <c r="N201" s="256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1198</v>
      </c>
      <c r="AU201" s="19" t="s">
        <v>83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4420</v>
      </c>
      <c r="G202" s="206"/>
      <c r="H202" s="209">
        <v>76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83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5" customFormat="1">
      <c r="B203" s="216"/>
      <c r="C203" s="217"/>
      <c r="D203" s="196" t="s">
        <v>391</v>
      </c>
      <c r="E203" s="218" t="s">
        <v>19</v>
      </c>
      <c r="F203" s="219" t="s">
        <v>394</v>
      </c>
      <c r="G203" s="217"/>
      <c r="H203" s="220">
        <v>76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391</v>
      </c>
      <c r="AU203" s="226" t="s">
        <v>83</v>
      </c>
      <c r="AV203" s="15" t="s">
        <v>389</v>
      </c>
      <c r="AW203" s="15" t="s">
        <v>37</v>
      </c>
      <c r="AX203" s="15" t="s">
        <v>83</v>
      </c>
      <c r="AY203" s="226" t="s">
        <v>381</v>
      </c>
    </row>
    <row r="204" spans="1:65" s="2" customFormat="1" ht="33" customHeight="1">
      <c r="A204" s="36"/>
      <c r="B204" s="37"/>
      <c r="C204" s="181" t="s">
        <v>561</v>
      </c>
      <c r="D204" s="181" t="s">
        <v>384</v>
      </c>
      <c r="E204" s="182" t="s">
        <v>4421</v>
      </c>
      <c r="F204" s="183" t="s">
        <v>4422</v>
      </c>
      <c r="G204" s="184" t="s">
        <v>422</v>
      </c>
      <c r="H204" s="185">
        <v>26</v>
      </c>
      <c r="I204" s="186"/>
      <c r="J204" s="187">
        <f>ROUND(I204*H204,2)</f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751</v>
      </c>
    </row>
    <row r="205" spans="1:65" s="2" customFormat="1" ht="19.5">
      <c r="A205" s="36"/>
      <c r="B205" s="37"/>
      <c r="C205" s="38"/>
      <c r="D205" s="196" t="s">
        <v>1198</v>
      </c>
      <c r="E205" s="38"/>
      <c r="F205" s="253" t="s">
        <v>1376</v>
      </c>
      <c r="G205" s="38"/>
      <c r="H205" s="38"/>
      <c r="I205" s="254"/>
      <c r="J205" s="38"/>
      <c r="K205" s="38"/>
      <c r="L205" s="41"/>
      <c r="M205" s="255"/>
      <c r="N205" s="256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1198</v>
      </c>
      <c r="AU205" s="19" t="s">
        <v>83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4423</v>
      </c>
      <c r="G206" s="206"/>
      <c r="H206" s="209">
        <v>26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83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5" customFormat="1">
      <c r="B207" s="216"/>
      <c r="C207" s="217"/>
      <c r="D207" s="196" t="s">
        <v>391</v>
      </c>
      <c r="E207" s="218" t="s">
        <v>19</v>
      </c>
      <c r="F207" s="219" t="s">
        <v>394</v>
      </c>
      <c r="G207" s="217"/>
      <c r="H207" s="220">
        <v>26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391</v>
      </c>
      <c r="AU207" s="226" t="s">
        <v>83</v>
      </c>
      <c r="AV207" s="15" t="s">
        <v>389</v>
      </c>
      <c r="AW207" s="15" t="s">
        <v>37</v>
      </c>
      <c r="AX207" s="15" t="s">
        <v>83</v>
      </c>
      <c r="AY207" s="226" t="s">
        <v>381</v>
      </c>
    </row>
    <row r="208" spans="1:65" s="2" customFormat="1" ht="37.9" customHeight="1">
      <c r="A208" s="36"/>
      <c r="B208" s="37"/>
      <c r="C208" s="181" t="s">
        <v>468</v>
      </c>
      <c r="D208" s="181" t="s">
        <v>384</v>
      </c>
      <c r="E208" s="182" t="s">
        <v>1379</v>
      </c>
      <c r="F208" s="183" t="s">
        <v>1380</v>
      </c>
      <c r="G208" s="184" t="s">
        <v>1381</v>
      </c>
      <c r="H208" s="185">
        <v>1</v>
      </c>
      <c r="I208" s="186"/>
      <c r="J208" s="187">
        <f>ROUND(I208*H208,2)</f>
        <v>0</v>
      </c>
      <c r="K208" s="183" t="s">
        <v>1297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389</v>
      </c>
      <c r="AT208" s="192" t="s">
        <v>384</v>
      </c>
      <c r="AU208" s="192" t="s">
        <v>83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389</v>
      </c>
      <c r="BM208" s="192" t="s">
        <v>762</v>
      </c>
    </row>
    <row r="209" spans="1:65" s="2" customFormat="1" ht="19.5">
      <c r="A209" s="36"/>
      <c r="B209" s="37"/>
      <c r="C209" s="38"/>
      <c r="D209" s="196" t="s">
        <v>1198</v>
      </c>
      <c r="E209" s="38"/>
      <c r="F209" s="253" t="s">
        <v>1376</v>
      </c>
      <c r="G209" s="38"/>
      <c r="H209" s="38"/>
      <c r="I209" s="254"/>
      <c r="J209" s="38"/>
      <c r="K209" s="38"/>
      <c r="L209" s="41"/>
      <c r="M209" s="255"/>
      <c r="N209" s="256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1198</v>
      </c>
      <c r="AU209" s="19" t="s">
        <v>83</v>
      </c>
    </row>
    <row r="210" spans="1:65" s="2" customFormat="1" ht="37.9" customHeight="1">
      <c r="A210" s="36"/>
      <c r="B210" s="37"/>
      <c r="C210" s="181" t="s">
        <v>571</v>
      </c>
      <c r="D210" s="181" t="s">
        <v>384</v>
      </c>
      <c r="E210" s="182" t="s">
        <v>4424</v>
      </c>
      <c r="F210" s="183" t="s">
        <v>4425</v>
      </c>
      <c r="G210" s="184" t="s">
        <v>1381</v>
      </c>
      <c r="H210" s="185">
        <v>1</v>
      </c>
      <c r="I210" s="186"/>
      <c r="J210" s="187">
        <f>ROUND(I210*H210,2)</f>
        <v>0</v>
      </c>
      <c r="K210" s="183" t="s">
        <v>1297</v>
      </c>
      <c r="L210" s="41"/>
      <c r="M210" s="188" t="s">
        <v>19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389</v>
      </c>
      <c r="AT210" s="192" t="s">
        <v>384</v>
      </c>
      <c r="AU210" s="192" t="s">
        <v>83</v>
      </c>
      <c r="AY210" s="19" t="s">
        <v>381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83</v>
      </c>
      <c r="BK210" s="193">
        <f>ROUND(I210*H210,2)</f>
        <v>0</v>
      </c>
      <c r="BL210" s="19" t="s">
        <v>389</v>
      </c>
      <c r="BM210" s="192" t="s">
        <v>773</v>
      </c>
    </row>
    <row r="211" spans="1:65" s="2" customFormat="1" ht="19.5">
      <c r="A211" s="36"/>
      <c r="B211" s="37"/>
      <c r="C211" s="38"/>
      <c r="D211" s="196" t="s">
        <v>1198</v>
      </c>
      <c r="E211" s="38"/>
      <c r="F211" s="253" t="s">
        <v>1376</v>
      </c>
      <c r="G211" s="38"/>
      <c r="H211" s="38"/>
      <c r="I211" s="254"/>
      <c r="J211" s="38"/>
      <c r="K211" s="38"/>
      <c r="L211" s="41"/>
      <c r="M211" s="255"/>
      <c r="N211" s="256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1198</v>
      </c>
      <c r="AU211" s="19" t="s">
        <v>83</v>
      </c>
    </row>
    <row r="212" spans="1:65" s="2" customFormat="1" ht="21.75" customHeight="1">
      <c r="A212" s="36"/>
      <c r="B212" s="37"/>
      <c r="C212" s="181" t="s">
        <v>577</v>
      </c>
      <c r="D212" s="181" t="s">
        <v>384</v>
      </c>
      <c r="E212" s="182" t="s">
        <v>1382</v>
      </c>
      <c r="F212" s="183" t="s">
        <v>1383</v>
      </c>
      <c r="G212" s="184" t="s">
        <v>431</v>
      </c>
      <c r="H212" s="185">
        <v>2</v>
      </c>
      <c r="I212" s="186"/>
      <c r="J212" s="187">
        <f>ROUND(I212*H212,2)</f>
        <v>0</v>
      </c>
      <c r="K212" s="183" t="s">
        <v>1297</v>
      </c>
      <c r="L212" s="41"/>
      <c r="M212" s="188" t="s">
        <v>19</v>
      </c>
      <c r="N212" s="189" t="s">
        <v>47</v>
      </c>
      <c r="O212" s="66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389</v>
      </c>
      <c r="AT212" s="192" t="s">
        <v>384</v>
      </c>
      <c r="AU212" s="192" t="s">
        <v>83</v>
      </c>
      <c r="AY212" s="19" t="s">
        <v>381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83</v>
      </c>
      <c r="BK212" s="193">
        <f>ROUND(I212*H212,2)</f>
        <v>0</v>
      </c>
      <c r="BL212" s="19" t="s">
        <v>389</v>
      </c>
      <c r="BM212" s="192" t="s">
        <v>786</v>
      </c>
    </row>
    <row r="213" spans="1:65" s="2" customFormat="1" ht="44.25" customHeight="1">
      <c r="A213" s="36"/>
      <c r="B213" s="37"/>
      <c r="C213" s="181" t="s">
        <v>582</v>
      </c>
      <c r="D213" s="181" t="s">
        <v>384</v>
      </c>
      <c r="E213" s="182" t="s">
        <v>4426</v>
      </c>
      <c r="F213" s="183" t="s">
        <v>4427</v>
      </c>
      <c r="G213" s="184" t="s">
        <v>431</v>
      </c>
      <c r="H213" s="185">
        <v>3</v>
      </c>
      <c r="I213" s="186"/>
      <c r="J213" s="187">
        <f>ROUND(I213*H213,2)</f>
        <v>0</v>
      </c>
      <c r="K213" s="183" t="s">
        <v>1297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389</v>
      </c>
      <c r="AT213" s="192" t="s">
        <v>384</v>
      </c>
      <c r="AU213" s="192" t="s">
        <v>83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389</v>
      </c>
      <c r="BM213" s="192" t="s">
        <v>797</v>
      </c>
    </row>
    <row r="214" spans="1:65" s="2" customFormat="1" ht="48.75">
      <c r="A214" s="36"/>
      <c r="B214" s="37"/>
      <c r="C214" s="38"/>
      <c r="D214" s="196" t="s">
        <v>1198</v>
      </c>
      <c r="E214" s="38"/>
      <c r="F214" s="253" t="s">
        <v>3681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1198</v>
      </c>
      <c r="AU214" s="19" t="s">
        <v>83</v>
      </c>
    </row>
    <row r="215" spans="1:65" s="2" customFormat="1" ht="37.9" customHeight="1">
      <c r="A215" s="36"/>
      <c r="B215" s="37"/>
      <c r="C215" s="181" t="s">
        <v>587</v>
      </c>
      <c r="D215" s="181" t="s">
        <v>384</v>
      </c>
      <c r="E215" s="182" t="s">
        <v>1384</v>
      </c>
      <c r="F215" s="183" t="s">
        <v>1385</v>
      </c>
      <c r="G215" s="184" t="s">
        <v>431</v>
      </c>
      <c r="H215" s="185">
        <v>2</v>
      </c>
      <c r="I215" s="186"/>
      <c r="J215" s="187">
        <f>ROUND(I215*H215,2)</f>
        <v>0</v>
      </c>
      <c r="K215" s="183" t="s">
        <v>1297</v>
      </c>
      <c r="L215" s="41"/>
      <c r="M215" s="188" t="s">
        <v>19</v>
      </c>
      <c r="N215" s="189" t="s">
        <v>47</v>
      </c>
      <c r="O215" s="66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389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389</v>
      </c>
      <c r="BM215" s="192" t="s">
        <v>808</v>
      </c>
    </row>
    <row r="216" spans="1:65" s="2" customFormat="1" ht="29.25">
      <c r="A216" s="36"/>
      <c r="B216" s="37"/>
      <c r="C216" s="38"/>
      <c r="D216" s="196" t="s">
        <v>1198</v>
      </c>
      <c r="E216" s="38"/>
      <c r="F216" s="253" t="s">
        <v>1386</v>
      </c>
      <c r="G216" s="38"/>
      <c r="H216" s="38"/>
      <c r="I216" s="254"/>
      <c r="J216" s="38"/>
      <c r="K216" s="38"/>
      <c r="L216" s="41"/>
      <c r="M216" s="255"/>
      <c r="N216" s="25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1198</v>
      </c>
      <c r="AU216" s="19" t="s">
        <v>83</v>
      </c>
    </row>
    <row r="217" spans="1:65" s="2" customFormat="1" ht="37.9" customHeight="1">
      <c r="A217" s="36"/>
      <c r="B217" s="37"/>
      <c r="C217" s="181" t="s">
        <v>593</v>
      </c>
      <c r="D217" s="181" t="s">
        <v>384</v>
      </c>
      <c r="E217" s="182" t="s">
        <v>1389</v>
      </c>
      <c r="F217" s="183" t="s">
        <v>6484</v>
      </c>
      <c r="G217" s="184" t="s">
        <v>607</v>
      </c>
      <c r="H217" s="185">
        <v>1</v>
      </c>
      <c r="I217" s="186"/>
      <c r="J217" s="187">
        <f>ROUND(I217*H217,2)</f>
        <v>0</v>
      </c>
      <c r="K217" s="183" t="s">
        <v>1390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389</v>
      </c>
      <c r="AT217" s="192" t="s">
        <v>384</v>
      </c>
      <c r="AU217" s="192" t="s">
        <v>83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389</v>
      </c>
      <c r="BM217" s="192" t="s">
        <v>817</v>
      </c>
    </row>
    <row r="218" spans="1:65" s="2" customFormat="1" ht="16.5" customHeight="1">
      <c r="A218" s="36"/>
      <c r="B218" s="37"/>
      <c r="C218" s="181" t="s">
        <v>598</v>
      </c>
      <c r="D218" s="181" t="s">
        <v>384</v>
      </c>
      <c r="E218" s="182" t="s">
        <v>1395</v>
      </c>
      <c r="F218" s="183" t="s">
        <v>1396</v>
      </c>
      <c r="G218" s="184" t="s">
        <v>607</v>
      </c>
      <c r="H218" s="185">
        <v>1</v>
      </c>
      <c r="I218" s="186"/>
      <c r="J218" s="187">
        <f>ROUND(I218*H218,2)</f>
        <v>0</v>
      </c>
      <c r="K218" s="183" t="s">
        <v>1390</v>
      </c>
      <c r="L218" s="41"/>
      <c r="M218" s="188" t="s">
        <v>19</v>
      </c>
      <c r="N218" s="189" t="s">
        <v>47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389</v>
      </c>
      <c r="AT218" s="192" t="s">
        <v>384</v>
      </c>
      <c r="AU218" s="192" t="s">
        <v>83</v>
      </c>
      <c r="AY218" s="19" t="s">
        <v>381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83</v>
      </c>
      <c r="BK218" s="193">
        <f>ROUND(I218*H218,2)</f>
        <v>0</v>
      </c>
      <c r="BL218" s="19" t="s">
        <v>389</v>
      </c>
      <c r="BM218" s="192" t="s">
        <v>829</v>
      </c>
    </row>
    <row r="219" spans="1:65" s="12" customFormat="1" ht="25.9" customHeight="1">
      <c r="B219" s="165"/>
      <c r="C219" s="166"/>
      <c r="D219" s="167" t="s">
        <v>75</v>
      </c>
      <c r="E219" s="168" t="s">
        <v>889</v>
      </c>
      <c r="F219" s="168" t="s">
        <v>1397</v>
      </c>
      <c r="G219" s="166"/>
      <c r="H219" s="166"/>
      <c r="I219" s="169"/>
      <c r="J219" s="170">
        <f>BK219</f>
        <v>0</v>
      </c>
      <c r="K219" s="166"/>
      <c r="L219" s="171"/>
      <c r="M219" s="172"/>
      <c r="N219" s="173"/>
      <c r="O219" s="173"/>
      <c r="P219" s="174">
        <f>SUM(P220:P221)</f>
        <v>0</v>
      </c>
      <c r="Q219" s="173"/>
      <c r="R219" s="174">
        <f>SUM(R220:R221)</f>
        <v>0</v>
      </c>
      <c r="S219" s="173"/>
      <c r="T219" s="175">
        <f>SUM(T220:T221)</f>
        <v>0</v>
      </c>
      <c r="AR219" s="176" t="s">
        <v>83</v>
      </c>
      <c r="AT219" s="177" t="s">
        <v>75</v>
      </c>
      <c r="AU219" s="177" t="s">
        <v>76</v>
      </c>
      <c r="AY219" s="176" t="s">
        <v>381</v>
      </c>
      <c r="BK219" s="178">
        <f>SUM(BK220:BK221)</f>
        <v>0</v>
      </c>
    </row>
    <row r="220" spans="1:65" s="2" customFormat="1" ht="24.2" customHeight="1">
      <c r="A220" s="36"/>
      <c r="B220" s="37"/>
      <c r="C220" s="181" t="s">
        <v>604</v>
      </c>
      <c r="D220" s="181" t="s">
        <v>384</v>
      </c>
      <c r="E220" s="182" t="s">
        <v>1398</v>
      </c>
      <c r="F220" s="183" t="s">
        <v>1399</v>
      </c>
      <c r="G220" s="184" t="s">
        <v>404</v>
      </c>
      <c r="H220" s="185">
        <v>246.18</v>
      </c>
      <c r="I220" s="186"/>
      <c r="J220" s="187">
        <f>ROUND(I220*H220,2)</f>
        <v>0</v>
      </c>
      <c r="K220" s="183" t="s">
        <v>1297</v>
      </c>
      <c r="L220" s="41"/>
      <c r="M220" s="188" t="s">
        <v>19</v>
      </c>
      <c r="N220" s="189" t="s">
        <v>47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389</v>
      </c>
      <c r="AT220" s="192" t="s">
        <v>384</v>
      </c>
      <c r="AU220" s="192" t="s">
        <v>83</v>
      </c>
      <c r="AY220" s="19" t="s">
        <v>381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83</v>
      </c>
      <c r="BK220" s="193">
        <f>ROUND(I220*H220,2)</f>
        <v>0</v>
      </c>
      <c r="BL220" s="19" t="s">
        <v>389</v>
      </c>
      <c r="BM220" s="192" t="s">
        <v>845</v>
      </c>
    </row>
    <row r="221" spans="1:65" s="2" customFormat="1" ht="39">
      <c r="A221" s="36"/>
      <c r="B221" s="37"/>
      <c r="C221" s="38"/>
      <c r="D221" s="196" t="s">
        <v>1198</v>
      </c>
      <c r="E221" s="38"/>
      <c r="F221" s="253" t="s">
        <v>2616</v>
      </c>
      <c r="G221" s="38"/>
      <c r="H221" s="38"/>
      <c r="I221" s="254"/>
      <c r="J221" s="38"/>
      <c r="K221" s="38"/>
      <c r="L221" s="41"/>
      <c r="M221" s="255"/>
      <c r="N221" s="256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1198</v>
      </c>
      <c r="AU221" s="19" t="s">
        <v>83</v>
      </c>
    </row>
    <row r="222" spans="1:65" s="12" customFormat="1" ht="25.9" customHeight="1">
      <c r="B222" s="165"/>
      <c r="C222" s="166"/>
      <c r="D222" s="167" t="s">
        <v>75</v>
      </c>
      <c r="E222" s="168" t="s">
        <v>1401</v>
      </c>
      <c r="F222" s="168" t="s">
        <v>1402</v>
      </c>
      <c r="G222" s="166"/>
      <c r="H222" s="166"/>
      <c r="I222" s="169"/>
      <c r="J222" s="170">
        <f>BK222</f>
        <v>0</v>
      </c>
      <c r="K222" s="166"/>
      <c r="L222" s="171"/>
      <c r="M222" s="172"/>
      <c r="N222" s="173"/>
      <c r="O222" s="173"/>
      <c r="P222" s="174">
        <f>SUM(P223:P265)</f>
        <v>0</v>
      </c>
      <c r="Q222" s="173"/>
      <c r="R222" s="174">
        <f>SUM(R223:R265)</f>
        <v>0</v>
      </c>
      <c r="S222" s="173"/>
      <c r="T222" s="175">
        <f>SUM(T223:T265)</f>
        <v>0</v>
      </c>
      <c r="AR222" s="176" t="s">
        <v>85</v>
      </c>
      <c r="AT222" s="177" t="s">
        <v>75</v>
      </c>
      <c r="AU222" s="177" t="s">
        <v>76</v>
      </c>
      <c r="AY222" s="176" t="s">
        <v>381</v>
      </c>
      <c r="BK222" s="178">
        <f>SUM(BK223:BK265)</f>
        <v>0</v>
      </c>
    </row>
    <row r="223" spans="1:65" s="2" customFormat="1" ht="24.2" customHeight="1">
      <c r="A223" s="36"/>
      <c r="B223" s="37"/>
      <c r="C223" s="181" t="s">
        <v>609</v>
      </c>
      <c r="D223" s="181" t="s">
        <v>384</v>
      </c>
      <c r="E223" s="182" t="s">
        <v>1405</v>
      </c>
      <c r="F223" s="183" t="s">
        <v>1406</v>
      </c>
      <c r="G223" s="184" t="s">
        <v>422</v>
      </c>
      <c r="H223" s="185">
        <v>20</v>
      </c>
      <c r="I223" s="186"/>
      <c r="J223" s="187">
        <f>ROUND(I223*H223,2)</f>
        <v>0</v>
      </c>
      <c r="K223" s="183" t="s">
        <v>1297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454</v>
      </c>
      <c r="AT223" s="192" t="s">
        <v>384</v>
      </c>
      <c r="AU223" s="192" t="s">
        <v>83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454</v>
      </c>
      <c r="BM223" s="192" t="s">
        <v>855</v>
      </c>
    </row>
    <row r="224" spans="1:65" s="2" customFormat="1" ht="29.25">
      <c r="A224" s="36"/>
      <c r="B224" s="37"/>
      <c r="C224" s="38"/>
      <c r="D224" s="196" t="s">
        <v>1198</v>
      </c>
      <c r="E224" s="38"/>
      <c r="F224" s="253" t="s">
        <v>1407</v>
      </c>
      <c r="G224" s="38"/>
      <c r="H224" s="38"/>
      <c r="I224" s="254"/>
      <c r="J224" s="38"/>
      <c r="K224" s="38"/>
      <c r="L224" s="41"/>
      <c r="M224" s="255"/>
      <c r="N224" s="256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1198</v>
      </c>
      <c r="AU224" s="19" t="s">
        <v>83</v>
      </c>
    </row>
    <row r="225" spans="1:65" s="2" customFormat="1" ht="24.2" customHeight="1">
      <c r="A225" s="36"/>
      <c r="B225" s="37"/>
      <c r="C225" s="181" t="s">
        <v>612</v>
      </c>
      <c r="D225" s="181" t="s">
        <v>384</v>
      </c>
      <c r="E225" s="182" t="s">
        <v>1408</v>
      </c>
      <c r="F225" s="183" t="s">
        <v>1409</v>
      </c>
      <c r="G225" s="184" t="s">
        <v>422</v>
      </c>
      <c r="H225" s="185">
        <v>4</v>
      </c>
      <c r="I225" s="186"/>
      <c r="J225" s="187">
        <f>ROUND(I225*H225,2)</f>
        <v>0</v>
      </c>
      <c r="K225" s="183" t="s">
        <v>1297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454</v>
      </c>
      <c r="AT225" s="192" t="s">
        <v>384</v>
      </c>
      <c r="AU225" s="192" t="s">
        <v>83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454</v>
      </c>
      <c r="BM225" s="192" t="s">
        <v>866</v>
      </c>
    </row>
    <row r="226" spans="1:65" s="2" customFormat="1" ht="29.25">
      <c r="A226" s="36"/>
      <c r="B226" s="37"/>
      <c r="C226" s="38"/>
      <c r="D226" s="196" t="s">
        <v>1198</v>
      </c>
      <c r="E226" s="38"/>
      <c r="F226" s="253" t="s">
        <v>1407</v>
      </c>
      <c r="G226" s="38"/>
      <c r="H226" s="38"/>
      <c r="I226" s="254"/>
      <c r="J226" s="38"/>
      <c r="K226" s="38"/>
      <c r="L226" s="41"/>
      <c r="M226" s="255"/>
      <c r="N226" s="256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1198</v>
      </c>
      <c r="AU226" s="19" t="s">
        <v>83</v>
      </c>
    </row>
    <row r="227" spans="1:65" s="2" customFormat="1" ht="24.2" customHeight="1">
      <c r="A227" s="36"/>
      <c r="B227" s="37"/>
      <c r="C227" s="181" t="s">
        <v>615</v>
      </c>
      <c r="D227" s="181" t="s">
        <v>384</v>
      </c>
      <c r="E227" s="182" t="s">
        <v>1410</v>
      </c>
      <c r="F227" s="183" t="s">
        <v>1411</v>
      </c>
      <c r="G227" s="184" t="s">
        <v>422</v>
      </c>
      <c r="H227" s="185">
        <v>3</v>
      </c>
      <c r="I227" s="186"/>
      <c r="J227" s="187">
        <f>ROUND(I227*H227,2)</f>
        <v>0</v>
      </c>
      <c r="K227" s="183" t="s">
        <v>1297</v>
      </c>
      <c r="L227" s="41"/>
      <c r="M227" s="188" t="s">
        <v>19</v>
      </c>
      <c r="N227" s="189" t="s">
        <v>47</v>
      </c>
      <c r="O227" s="66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454</v>
      </c>
      <c r="AT227" s="192" t="s">
        <v>384</v>
      </c>
      <c r="AU227" s="192" t="s">
        <v>83</v>
      </c>
      <c r="AY227" s="19" t="s">
        <v>381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83</v>
      </c>
      <c r="BK227" s="193">
        <f>ROUND(I227*H227,2)</f>
        <v>0</v>
      </c>
      <c r="BL227" s="19" t="s">
        <v>454</v>
      </c>
      <c r="BM227" s="192" t="s">
        <v>883</v>
      </c>
    </row>
    <row r="228" spans="1:65" s="2" customFormat="1" ht="29.25">
      <c r="A228" s="36"/>
      <c r="B228" s="37"/>
      <c r="C228" s="38"/>
      <c r="D228" s="196" t="s">
        <v>1198</v>
      </c>
      <c r="E228" s="38"/>
      <c r="F228" s="253" t="s">
        <v>1407</v>
      </c>
      <c r="G228" s="38"/>
      <c r="H228" s="38"/>
      <c r="I228" s="254"/>
      <c r="J228" s="38"/>
      <c r="K228" s="38"/>
      <c r="L228" s="41"/>
      <c r="M228" s="255"/>
      <c r="N228" s="256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1198</v>
      </c>
      <c r="AU228" s="19" t="s">
        <v>83</v>
      </c>
    </row>
    <row r="229" spans="1:65" s="2" customFormat="1" ht="24.2" customHeight="1">
      <c r="A229" s="36"/>
      <c r="B229" s="37"/>
      <c r="C229" s="181" t="s">
        <v>619</v>
      </c>
      <c r="D229" s="181" t="s">
        <v>384</v>
      </c>
      <c r="E229" s="182" t="s">
        <v>1412</v>
      </c>
      <c r="F229" s="183" t="s">
        <v>1413</v>
      </c>
      <c r="G229" s="184" t="s">
        <v>422</v>
      </c>
      <c r="H229" s="185">
        <v>4</v>
      </c>
      <c r="I229" s="186"/>
      <c r="J229" s="187">
        <f>ROUND(I229*H229,2)</f>
        <v>0</v>
      </c>
      <c r="K229" s="183" t="s">
        <v>1297</v>
      </c>
      <c r="L229" s="41"/>
      <c r="M229" s="188" t="s">
        <v>19</v>
      </c>
      <c r="N229" s="189" t="s">
        <v>47</v>
      </c>
      <c r="O229" s="66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454</v>
      </c>
      <c r="AT229" s="192" t="s">
        <v>384</v>
      </c>
      <c r="AU229" s="192" t="s">
        <v>83</v>
      </c>
      <c r="AY229" s="19" t="s">
        <v>381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83</v>
      </c>
      <c r="BK229" s="193">
        <f>ROUND(I229*H229,2)</f>
        <v>0</v>
      </c>
      <c r="BL229" s="19" t="s">
        <v>454</v>
      </c>
      <c r="BM229" s="192" t="s">
        <v>895</v>
      </c>
    </row>
    <row r="230" spans="1:65" s="2" customFormat="1" ht="29.25">
      <c r="A230" s="36"/>
      <c r="B230" s="37"/>
      <c r="C230" s="38"/>
      <c r="D230" s="196" t="s">
        <v>1198</v>
      </c>
      <c r="E230" s="38"/>
      <c r="F230" s="253" t="s">
        <v>1407</v>
      </c>
      <c r="G230" s="38"/>
      <c r="H230" s="38"/>
      <c r="I230" s="254"/>
      <c r="J230" s="38"/>
      <c r="K230" s="38"/>
      <c r="L230" s="41"/>
      <c r="M230" s="255"/>
      <c r="N230" s="256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1198</v>
      </c>
      <c r="AU230" s="19" t="s">
        <v>83</v>
      </c>
    </row>
    <row r="231" spans="1:65" s="2" customFormat="1" ht="24.2" customHeight="1">
      <c r="A231" s="36"/>
      <c r="B231" s="37"/>
      <c r="C231" s="181" t="s">
        <v>622</v>
      </c>
      <c r="D231" s="181" t="s">
        <v>384</v>
      </c>
      <c r="E231" s="182" t="s">
        <v>1414</v>
      </c>
      <c r="F231" s="183" t="s">
        <v>1415</v>
      </c>
      <c r="G231" s="184" t="s">
        <v>422</v>
      </c>
      <c r="H231" s="185">
        <v>10</v>
      </c>
      <c r="I231" s="186"/>
      <c r="J231" s="187">
        <f>ROUND(I231*H231,2)</f>
        <v>0</v>
      </c>
      <c r="K231" s="183" t="s">
        <v>1297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454</v>
      </c>
      <c r="AT231" s="192" t="s">
        <v>384</v>
      </c>
      <c r="AU231" s="192" t="s">
        <v>83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454</v>
      </c>
      <c r="BM231" s="192" t="s">
        <v>906</v>
      </c>
    </row>
    <row r="232" spans="1:65" s="2" customFormat="1" ht="48.75">
      <c r="A232" s="36"/>
      <c r="B232" s="37"/>
      <c r="C232" s="38"/>
      <c r="D232" s="196" t="s">
        <v>1198</v>
      </c>
      <c r="E232" s="38"/>
      <c r="F232" s="253" t="s">
        <v>1416</v>
      </c>
      <c r="G232" s="38"/>
      <c r="H232" s="38"/>
      <c r="I232" s="254"/>
      <c r="J232" s="38"/>
      <c r="K232" s="38"/>
      <c r="L232" s="41"/>
      <c r="M232" s="255"/>
      <c r="N232" s="256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1198</v>
      </c>
      <c r="AU232" s="19" t="s">
        <v>83</v>
      </c>
    </row>
    <row r="233" spans="1:65" s="2" customFormat="1" ht="24.2" customHeight="1">
      <c r="A233" s="36"/>
      <c r="B233" s="37"/>
      <c r="C233" s="181" t="s">
        <v>625</v>
      </c>
      <c r="D233" s="181" t="s">
        <v>384</v>
      </c>
      <c r="E233" s="182" t="s">
        <v>4428</v>
      </c>
      <c r="F233" s="183" t="s">
        <v>4429</v>
      </c>
      <c r="G233" s="184" t="s">
        <v>422</v>
      </c>
      <c r="H233" s="185">
        <v>4</v>
      </c>
      <c r="I233" s="186"/>
      <c r="J233" s="187">
        <f>ROUND(I233*H233,2)</f>
        <v>0</v>
      </c>
      <c r="K233" s="183" t="s">
        <v>1297</v>
      </c>
      <c r="L233" s="41"/>
      <c r="M233" s="188" t="s">
        <v>19</v>
      </c>
      <c r="N233" s="189" t="s">
        <v>47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454</v>
      </c>
      <c r="AT233" s="192" t="s">
        <v>384</v>
      </c>
      <c r="AU233" s="192" t="s">
        <v>83</v>
      </c>
      <c r="AY233" s="19" t="s">
        <v>381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83</v>
      </c>
      <c r="BK233" s="193">
        <f>ROUND(I233*H233,2)</f>
        <v>0</v>
      </c>
      <c r="BL233" s="19" t="s">
        <v>454</v>
      </c>
      <c r="BM233" s="192" t="s">
        <v>922</v>
      </c>
    </row>
    <row r="234" spans="1:65" s="2" customFormat="1" ht="48.75">
      <c r="A234" s="36"/>
      <c r="B234" s="37"/>
      <c r="C234" s="38"/>
      <c r="D234" s="196" t="s">
        <v>1198</v>
      </c>
      <c r="E234" s="38"/>
      <c r="F234" s="253" t="s">
        <v>1416</v>
      </c>
      <c r="G234" s="38"/>
      <c r="H234" s="38"/>
      <c r="I234" s="254"/>
      <c r="J234" s="38"/>
      <c r="K234" s="38"/>
      <c r="L234" s="41"/>
      <c r="M234" s="255"/>
      <c r="N234" s="256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1198</v>
      </c>
      <c r="AU234" s="19" t="s">
        <v>83</v>
      </c>
    </row>
    <row r="235" spans="1:65" s="2" customFormat="1" ht="24.2" customHeight="1">
      <c r="A235" s="36"/>
      <c r="B235" s="37"/>
      <c r="C235" s="181" t="s">
        <v>628</v>
      </c>
      <c r="D235" s="181" t="s">
        <v>384</v>
      </c>
      <c r="E235" s="182" t="s">
        <v>1417</v>
      </c>
      <c r="F235" s="183" t="s">
        <v>1418</v>
      </c>
      <c r="G235" s="184" t="s">
        <v>422</v>
      </c>
      <c r="H235" s="185">
        <v>135</v>
      </c>
      <c r="I235" s="186"/>
      <c r="J235" s="187">
        <f>ROUND(I235*H235,2)</f>
        <v>0</v>
      </c>
      <c r="K235" s="183" t="s">
        <v>1297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454</v>
      </c>
      <c r="AT235" s="192" t="s">
        <v>384</v>
      </c>
      <c r="AU235" s="192" t="s">
        <v>83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454</v>
      </c>
      <c r="BM235" s="192" t="s">
        <v>930</v>
      </c>
    </row>
    <row r="236" spans="1:65" s="2" customFormat="1" ht="48.75">
      <c r="A236" s="36"/>
      <c r="B236" s="37"/>
      <c r="C236" s="38"/>
      <c r="D236" s="196" t="s">
        <v>1198</v>
      </c>
      <c r="E236" s="38"/>
      <c r="F236" s="253" t="s">
        <v>1416</v>
      </c>
      <c r="G236" s="38"/>
      <c r="H236" s="38"/>
      <c r="I236" s="254"/>
      <c r="J236" s="38"/>
      <c r="K236" s="38"/>
      <c r="L236" s="41"/>
      <c r="M236" s="255"/>
      <c r="N236" s="256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1198</v>
      </c>
      <c r="AU236" s="19" t="s">
        <v>83</v>
      </c>
    </row>
    <row r="237" spans="1:65" s="2" customFormat="1" ht="24.2" customHeight="1">
      <c r="A237" s="36"/>
      <c r="B237" s="37"/>
      <c r="C237" s="181" t="s">
        <v>631</v>
      </c>
      <c r="D237" s="181" t="s">
        <v>384</v>
      </c>
      <c r="E237" s="182" t="s">
        <v>1419</v>
      </c>
      <c r="F237" s="183" t="s">
        <v>1420</v>
      </c>
      <c r="G237" s="184" t="s">
        <v>422</v>
      </c>
      <c r="H237" s="185">
        <v>57</v>
      </c>
      <c r="I237" s="186"/>
      <c r="J237" s="187">
        <f>ROUND(I237*H237,2)</f>
        <v>0</v>
      </c>
      <c r="K237" s="183" t="s">
        <v>1297</v>
      </c>
      <c r="L237" s="41"/>
      <c r="M237" s="188" t="s">
        <v>19</v>
      </c>
      <c r="N237" s="189" t="s">
        <v>47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454</v>
      </c>
      <c r="AT237" s="192" t="s">
        <v>384</v>
      </c>
      <c r="AU237" s="192" t="s">
        <v>83</v>
      </c>
      <c r="AY237" s="19" t="s">
        <v>381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83</v>
      </c>
      <c r="BK237" s="193">
        <f>ROUND(I237*H237,2)</f>
        <v>0</v>
      </c>
      <c r="BL237" s="19" t="s">
        <v>454</v>
      </c>
      <c r="BM237" s="192" t="s">
        <v>938</v>
      </c>
    </row>
    <row r="238" spans="1:65" s="2" customFormat="1" ht="48.75">
      <c r="A238" s="36"/>
      <c r="B238" s="37"/>
      <c r="C238" s="38"/>
      <c r="D238" s="196" t="s">
        <v>1198</v>
      </c>
      <c r="E238" s="38"/>
      <c r="F238" s="253" t="s">
        <v>1416</v>
      </c>
      <c r="G238" s="38"/>
      <c r="H238" s="38"/>
      <c r="I238" s="254"/>
      <c r="J238" s="38"/>
      <c r="K238" s="38"/>
      <c r="L238" s="41"/>
      <c r="M238" s="255"/>
      <c r="N238" s="256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1198</v>
      </c>
      <c r="AU238" s="19" t="s">
        <v>83</v>
      </c>
    </row>
    <row r="239" spans="1:65" s="2" customFormat="1" ht="33" customHeight="1">
      <c r="A239" s="36"/>
      <c r="B239" s="37"/>
      <c r="C239" s="181" t="s">
        <v>634</v>
      </c>
      <c r="D239" s="181" t="s">
        <v>384</v>
      </c>
      <c r="E239" s="182" t="s">
        <v>2912</v>
      </c>
      <c r="F239" s="183" t="s">
        <v>2913</v>
      </c>
      <c r="G239" s="184" t="s">
        <v>422</v>
      </c>
      <c r="H239" s="185">
        <v>15</v>
      </c>
      <c r="I239" s="186"/>
      <c r="J239" s="187">
        <f>ROUND(I239*H239,2)</f>
        <v>0</v>
      </c>
      <c r="K239" s="183" t="s">
        <v>1297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454</v>
      </c>
      <c r="AT239" s="192" t="s">
        <v>384</v>
      </c>
      <c r="AU239" s="192" t="s">
        <v>83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454</v>
      </c>
      <c r="BM239" s="192" t="s">
        <v>945</v>
      </c>
    </row>
    <row r="240" spans="1:65" s="2" customFormat="1" ht="29.25">
      <c r="A240" s="36"/>
      <c r="B240" s="37"/>
      <c r="C240" s="38"/>
      <c r="D240" s="196" t="s">
        <v>1198</v>
      </c>
      <c r="E240" s="38"/>
      <c r="F240" s="253" t="s">
        <v>1407</v>
      </c>
      <c r="G240" s="38"/>
      <c r="H240" s="38"/>
      <c r="I240" s="254"/>
      <c r="J240" s="38"/>
      <c r="K240" s="38"/>
      <c r="L240" s="41"/>
      <c r="M240" s="255"/>
      <c r="N240" s="256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1198</v>
      </c>
      <c r="AU240" s="19" t="s">
        <v>83</v>
      </c>
    </row>
    <row r="241" spans="1:65" s="2" customFormat="1" ht="33" customHeight="1">
      <c r="A241" s="36"/>
      <c r="B241" s="37"/>
      <c r="C241" s="181" t="s">
        <v>637</v>
      </c>
      <c r="D241" s="181" t="s">
        <v>384</v>
      </c>
      <c r="E241" s="182" t="s">
        <v>2914</v>
      </c>
      <c r="F241" s="183" t="s">
        <v>2915</v>
      </c>
      <c r="G241" s="184" t="s">
        <v>422</v>
      </c>
      <c r="H241" s="185">
        <v>32</v>
      </c>
      <c r="I241" s="186"/>
      <c r="J241" s="187">
        <f>ROUND(I241*H241,2)</f>
        <v>0</v>
      </c>
      <c r="K241" s="183" t="s">
        <v>1297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454</v>
      </c>
      <c r="AT241" s="192" t="s">
        <v>384</v>
      </c>
      <c r="AU241" s="192" t="s">
        <v>83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454</v>
      </c>
      <c r="BM241" s="192" t="s">
        <v>953</v>
      </c>
    </row>
    <row r="242" spans="1:65" s="2" customFormat="1" ht="29.25">
      <c r="A242" s="36"/>
      <c r="B242" s="37"/>
      <c r="C242" s="38"/>
      <c r="D242" s="196" t="s">
        <v>1198</v>
      </c>
      <c r="E242" s="38"/>
      <c r="F242" s="253" t="s">
        <v>1407</v>
      </c>
      <c r="G242" s="38"/>
      <c r="H242" s="38"/>
      <c r="I242" s="254"/>
      <c r="J242" s="38"/>
      <c r="K242" s="38"/>
      <c r="L242" s="41"/>
      <c r="M242" s="255"/>
      <c r="N242" s="256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1198</v>
      </c>
      <c r="AU242" s="19" t="s">
        <v>83</v>
      </c>
    </row>
    <row r="243" spans="1:65" s="2" customFormat="1" ht="24.2" customHeight="1">
      <c r="A243" s="36"/>
      <c r="B243" s="37"/>
      <c r="C243" s="181" t="s">
        <v>640</v>
      </c>
      <c r="D243" s="181" t="s">
        <v>384</v>
      </c>
      <c r="E243" s="182" t="s">
        <v>1421</v>
      </c>
      <c r="F243" s="183" t="s">
        <v>1422</v>
      </c>
      <c r="G243" s="184" t="s">
        <v>431</v>
      </c>
      <c r="H243" s="185">
        <v>6</v>
      </c>
      <c r="I243" s="186"/>
      <c r="J243" s="187">
        <f>ROUND(I243*H243,2)</f>
        <v>0</v>
      </c>
      <c r="K243" s="183" t="s">
        <v>1297</v>
      </c>
      <c r="L243" s="41"/>
      <c r="M243" s="188" t="s">
        <v>19</v>
      </c>
      <c r="N243" s="189" t="s">
        <v>47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454</v>
      </c>
      <c r="AT243" s="192" t="s">
        <v>384</v>
      </c>
      <c r="AU243" s="192" t="s">
        <v>83</v>
      </c>
      <c r="AY243" s="19" t="s">
        <v>381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83</v>
      </c>
      <c r="BK243" s="193">
        <f>ROUND(I243*H243,2)</f>
        <v>0</v>
      </c>
      <c r="BL243" s="19" t="s">
        <v>454</v>
      </c>
      <c r="BM243" s="192" t="s">
        <v>961</v>
      </c>
    </row>
    <row r="244" spans="1:65" s="2" customFormat="1" ht="19.5">
      <c r="A244" s="36"/>
      <c r="B244" s="37"/>
      <c r="C244" s="38"/>
      <c r="D244" s="196" t="s">
        <v>1198</v>
      </c>
      <c r="E244" s="38"/>
      <c r="F244" s="253" t="s">
        <v>1423</v>
      </c>
      <c r="G244" s="38"/>
      <c r="H244" s="38"/>
      <c r="I244" s="254"/>
      <c r="J244" s="38"/>
      <c r="K244" s="38"/>
      <c r="L244" s="41"/>
      <c r="M244" s="255"/>
      <c r="N244" s="256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1198</v>
      </c>
      <c r="AU244" s="19" t="s">
        <v>83</v>
      </c>
    </row>
    <row r="245" spans="1:65" s="2" customFormat="1" ht="24.2" customHeight="1">
      <c r="A245" s="36"/>
      <c r="B245" s="37"/>
      <c r="C245" s="181" t="s">
        <v>644</v>
      </c>
      <c r="D245" s="181" t="s">
        <v>384</v>
      </c>
      <c r="E245" s="182" t="s">
        <v>1424</v>
      </c>
      <c r="F245" s="183" t="s">
        <v>1425</v>
      </c>
      <c r="G245" s="184" t="s">
        <v>431</v>
      </c>
      <c r="H245" s="185">
        <v>12</v>
      </c>
      <c r="I245" s="186"/>
      <c r="J245" s="187">
        <f>ROUND(I245*H245,2)</f>
        <v>0</v>
      </c>
      <c r="K245" s="183" t="s">
        <v>1297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454</v>
      </c>
      <c r="AT245" s="192" t="s">
        <v>384</v>
      </c>
      <c r="AU245" s="192" t="s">
        <v>83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454</v>
      </c>
      <c r="BM245" s="192" t="s">
        <v>969</v>
      </c>
    </row>
    <row r="246" spans="1:65" s="2" customFormat="1" ht="19.5">
      <c r="A246" s="36"/>
      <c r="B246" s="37"/>
      <c r="C246" s="38"/>
      <c r="D246" s="196" t="s">
        <v>1198</v>
      </c>
      <c r="E246" s="38"/>
      <c r="F246" s="253" t="s">
        <v>1423</v>
      </c>
      <c r="G246" s="38"/>
      <c r="H246" s="38"/>
      <c r="I246" s="254"/>
      <c r="J246" s="38"/>
      <c r="K246" s="38"/>
      <c r="L246" s="41"/>
      <c r="M246" s="255"/>
      <c r="N246" s="256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1198</v>
      </c>
      <c r="AU246" s="19" t="s">
        <v>83</v>
      </c>
    </row>
    <row r="247" spans="1:65" s="2" customFormat="1" ht="24.2" customHeight="1">
      <c r="A247" s="36"/>
      <c r="B247" s="37"/>
      <c r="C247" s="181" t="s">
        <v>647</v>
      </c>
      <c r="D247" s="181" t="s">
        <v>384</v>
      </c>
      <c r="E247" s="182" t="s">
        <v>1426</v>
      </c>
      <c r="F247" s="183" t="s">
        <v>1427</v>
      </c>
      <c r="G247" s="184" t="s">
        <v>431</v>
      </c>
      <c r="H247" s="185">
        <v>5</v>
      </c>
      <c r="I247" s="186"/>
      <c r="J247" s="187">
        <f>ROUND(I247*H247,2)</f>
        <v>0</v>
      </c>
      <c r="K247" s="183" t="s">
        <v>1297</v>
      </c>
      <c r="L247" s="41"/>
      <c r="M247" s="188" t="s">
        <v>19</v>
      </c>
      <c r="N247" s="189" t="s">
        <v>47</v>
      </c>
      <c r="O247" s="66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454</v>
      </c>
      <c r="AT247" s="192" t="s">
        <v>384</v>
      </c>
      <c r="AU247" s="192" t="s">
        <v>83</v>
      </c>
      <c r="AY247" s="19" t="s">
        <v>381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83</v>
      </c>
      <c r="BK247" s="193">
        <f>ROUND(I247*H247,2)</f>
        <v>0</v>
      </c>
      <c r="BL247" s="19" t="s">
        <v>454</v>
      </c>
      <c r="BM247" s="192" t="s">
        <v>977</v>
      </c>
    </row>
    <row r="248" spans="1:65" s="2" customFormat="1" ht="19.5">
      <c r="A248" s="36"/>
      <c r="B248" s="37"/>
      <c r="C248" s="38"/>
      <c r="D248" s="196" t="s">
        <v>1198</v>
      </c>
      <c r="E248" s="38"/>
      <c r="F248" s="253" t="s">
        <v>1423</v>
      </c>
      <c r="G248" s="38"/>
      <c r="H248" s="38"/>
      <c r="I248" s="254"/>
      <c r="J248" s="38"/>
      <c r="K248" s="38"/>
      <c r="L248" s="41"/>
      <c r="M248" s="255"/>
      <c r="N248" s="256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1198</v>
      </c>
      <c r="AU248" s="19" t="s">
        <v>83</v>
      </c>
    </row>
    <row r="249" spans="1:65" s="2" customFormat="1" ht="49.15" customHeight="1">
      <c r="A249" s="36"/>
      <c r="B249" s="37"/>
      <c r="C249" s="181" t="s">
        <v>650</v>
      </c>
      <c r="D249" s="181" t="s">
        <v>384</v>
      </c>
      <c r="E249" s="182" t="s">
        <v>3255</v>
      </c>
      <c r="F249" s="183" t="s">
        <v>3684</v>
      </c>
      <c r="G249" s="184" t="s">
        <v>431</v>
      </c>
      <c r="H249" s="185">
        <v>20</v>
      </c>
      <c r="I249" s="186"/>
      <c r="J249" s="187">
        <f>ROUND(I249*H249,2)</f>
        <v>0</v>
      </c>
      <c r="K249" s="183" t="s">
        <v>1297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454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454</v>
      </c>
      <c r="BM249" s="192" t="s">
        <v>1462</v>
      </c>
    </row>
    <row r="250" spans="1:65" s="2" customFormat="1" ht="49.15" customHeight="1">
      <c r="A250" s="36"/>
      <c r="B250" s="37"/>
      <c r="C250" s="181" t="s">
        <v>653</v>
      </c>
      <c r="D250" s="181" t="s">
        <v>384</v>
      </c>
      <c r="E250" s="182" t="s">
        <v>1428</v>
      </c>
      <c r="F250" s="183" t="s">
        <v>1429</v>
      </c>
      <c r="G250" s="184" t="s">
        <v>431</v>
      </c>
      <c r="H250" s="185">
        <v>2</v>
      </c>
      <c r="I250" s="186"/>
      <c r="J250" s="187">
        <f>ROUND(I250*H250,2)</f>
        <v>0</v>
      </c>
      <c r="K250" s="183" t="s">
        <v>1297</v>
      </c>
      <c r="L250" s="41"/>
      <c r="M250" s="188" t="s">
        <v>19</v>
      </c>
      <c r="N250" s="189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454</v>
      </c>
      <c r="AT250" s="192" t="s">
        <v>384</v>
      </c>
      <c r="AU250" s="192" t="s">
        <v>83</v>
      </c>
      <c r="AY250" s="19" t="s">
        <v>381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83</v>
      </c>
      <c r="BK250" s="193">
        <f>ROUND(I250*H250,2)</f>
        <v>0</v>
      </c>
      <c r="BL250" s="19" t="s">
        <v>454</v>
      </c>
      <c r="BM250" s="192" t="s">
        <v>1463</v>
      </c>
    </row>
    <row r="251" spans="1:65" s="2" customFormat="1" ht="16.5" customHeight="1">
      <c r="A251" s="36"/>
      <c r="B251" s="37"/>
      <c r="C251" s="181" t="s">
        <v>656</v>
      </c>
      <c r="D251" s="181" t="s">
        <v>384</v>
      </c>
      <c r="E251" s="182" t="s">
        <v>1430</v>
      </c>
      <c r="F251" s="183" t="s">
        <v>1431</v>
      </c>
      <c r="G251" s="184" t="s">
        <v>431</v>
      </c>
      <c r="H251" s="185">
        <v>3</v>
      </c>
      <c r="I251" s="186"/>
      <c r="J251" s="187">
        <f>ROUND(I251*H251,2)</f>
        <v>0</v>
      </c>
      <c r="K251" s="183" t="s">
        <v>1297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454</v>
      </c>
      <c r="AT251" s="192" t="s">
        <v>384</v>
      </c>
      <c r="AU251" s="192" t="s">
        <v>83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454</v>
      </c>
      <c r="BM251" s="192" t="s">
        <v>1464</v>
      </c>
    </row>
    <row r="252" spans="1:65" s="2" customFormat="1" ht="24.2" customHeight="1">
      <c r="A252" s="36"/>
      <c r="B252" s="37"/>
      <c r="C252" s="181" t="s">
        <v>659</v>
      </c>
      <c r="D252" s="181" t="s">
        <v>384</v>
      </c>
      <c r="E252" s="182" t="s">
        <v>1432</v>
      </c>
      <c r="F252" s="183" t="s">
        <v>1433</v>
      </c>
      <c r="G252" s="184" t="s">
        <v>422</v>
      </c>
      <c r="H252" s="185">
        <v>237</v>
      </c>
      <c r="I252" s="186"/>
      <c r="J252" s="187">
        <f>ROUND(I252*H252,2)</f>
        <v>0</v>
      </c>
      <c r="K252" s="183" t="s">
        <v>1297</v>
      </c>
      <c r="L252" s="41"/>
      <c r="M252" s="188" t="s">
        <v>19</v>
      </c>
      <c r="N252" s="189" t="s">
        <v>47</v>
      </c>
      <c r="O252" s="66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454</v>
      </c>
      <c r="AT252" s="192" t="s">
        <v>384</v>
      </c>
      <c r="AU252" s="192" t="s">
        <v>83</v>
      </c>
      <c r="AY252" s="19" t="s">
        <v>381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9" t="s">
        <v>83</v>
      </c>
      <c r="BK252" s="193">
        <f>ROUND(I252*H252,2)</f>
        <v>0</v>
      </c>
      <c r="BL252" s="19" t="s">
        <v>454</v>
      </c>
      <c r="BM252" s="192" t="s">
        <v>1466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4430</v>
      </c>
      <c r="G253" s="206"/>
      <c r="H253" s="209">
        <v>237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83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5" customFormat="1">
      <c r="B254" s="216"/>
      <c r="C254" s="217"/>
      <c r="D254" s="196" t="s">
        <v>391</v>
      </c>
      <c r="E254" s="218" t="s">
        <v>19</v>
      </c>
      <c r="F254" s="219" t="s">
        <v>394</v>
      </c>
      <c r="G254" s="217"/>
      <c r="H254" s="220">
        <v>237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391</v>
      </c>
      <c r="AU254" s="226" t="s">
        <v>83</v>
      </c>
      <c r="AV254" s="15" t="s">
        <v>389</v>
      </c>
      <c r="AW254" s="15" t="s">
        <v>37</v>
      </c>
      <c r="AX254" s="15" t="s">
        <v>83</v>
      </c>
      <c r="AY254" s="226" t="s">
        <v>381</v>
      </c>
    </row>
    <row r="255" spans="1:65" s="2" customFormat="1" ht="16.5" customHeight="1">
      <c r="A255" s="36"/>
      <c r="B255" s="37"/>
      <c r="C255" s="181" t="s">
        <v>663</v>
      </c>
      <c r="D255" s="181" t="s">
        <v>384</v>
      </c>
      <c r="E255" s="182" t="s">
        <v>1435</v>
      </c>
      <c r="F255" s="183" t="s">
        <v>1436</v>
      </c>
      <c r="G255" s="184" t="s">
        <v>431</v>
      </c>
      <c r="H255" s="185">
        <v>2</v>
      </c>
      <c r="I255" s="186"/>
      <c r="J255" s="187">
        <f>ROUND(I255*H255,2)</f>
        <v>0</v>
      </c>
      <c r="K255" s="183" t="s">
        <v>1297</v>
      </c>
      <c r="L255" s="41"/>
      <c r="M255" s="188" t="s">
        <v>19</v>
      </c>
      <c r="N255" s="189" t="s">
        <v>47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454</v>
      </c>
      <c r="AT255" s="192" t="s">
        <v>384</v>
      </c>
      <c r="AU255" s="192" t="s">
        <v>83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454</v>
      </c>
      <c r="BM255" s="192" t="s">
        <v>1467</v>
      </c>
    </row>
    <row r="256" spans="1:65" s="2" customFormat="1" ht="19.5">
      <c r="A256" s="36"/>
      <c r="B256" s="37"/>
      <c r="C256" s="38"/>
      <c r="D256" s="196" t="s">
        <v>1198</v>
      </c>
      <c r="E256" s="38"/>
      <c r="F256" s="253" t="s">
        <v>1437</v>
      </c>
      <c r="G256" s="38"/>
      <c r="H256" s="38"/>
      <c r="I256" s="254"/>
      <c r="J256" s="38"/>
      <c r="K256" s="38"/>
      <c r="L256" s="41"/>
      <c r="M256" s="255"/>
      <c r="N256" s="256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1198</v>
      </c>
      <c r="AU256" s="19" t="s">
        <v>83</v>
      </c>
    </row>
    <row r="257" spans="1:65" s="2" customFormat="1" ht="21.75" customHeight="1">
      <c r="A257" s="36"/>
      <c r="B257" s="37"/>
      <c r="C257" s="181" t="s">
        <v>667</v>
      </c>
      <c r="D257" s="181" t="s">
        <v>384</v>
      </c>
      <c r="E257" s="182" t="s">
        <v>2919</v>
      </c>
      <c r="F257" s="183" t="s">
        <v>2920</v>
      </c>
      <c r="G257" s="184" t="s">
        <v>431</v>
      </c>
      <c r="H257" s="185">
        <v>4</v>
      </c>
      <c r="I257" s="186"/>
      <c r="J257" s="187">
        <f t="shared" ref="J257:J264" si="0">ROUND(I257*H257,2)</f>
        <v>0</v>
      </c>
      <c r="K257" s="183" t="s">
        <v>1297</v>
      </c>
      <c r="L257" s="41"/>
      <c r="M257" s="188" t="s">
        <v>19</v>
      </c>
      <c r="N257" s="189" t="s">
        <v>47</v>
      </c>
      <c r="O257" s="66"/>
      <c r="P257" s="190">
        <f t="shared" ref="P257:P264" si="1">O257*H257</f>
        <v>0</v>
      </c>
      <c r="Q257" s="190">
        <v>0</v>
      </c>
      <c r="R257" s="190">
        <f t="shared" ref="R257:R264" si="2">Q257*H257</f>
        <v>0</v>
      </c>
      <c r="S257" s="190">
        <v>0</v>
      </c>
      <c r="T257" s="191">
        <f t="shared" ref="T257:T264" si="3"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454</v>
      </c>
      <c r="AT257" s="192" t="s">
        <v>384</v>
      </c>
      <c r="AU257" s="192" t="s">
        <v>83</v>
      </c>
      <c r="AY257" s="19" t="s">
        <v>381</v>
      </c>
      <c r="BE257" s="193">
        <f t="shared" ref="BE257:BE264" si="4">IF(N257="základní",J257,0)</f>
        <v>0</v>
      </c>
      <c r="BF257" s="193">
        <f t="shared" ref="BF257:BF264" si="5">IF(N257="snížená",J257,0)</f>
        <v>0</v>
      </c>
      <c r="BG257" s="193">
        <f t="shared" ref="BG257:BG264" si="6">IF(N257="zákl. přenesená",J257,0)</f>
        <v>0</v>
      </c>
      <c r="BH257" s="193">
        <f t="shared" ref="BH257:BH264" si="7">IF(N257="sníž. přenesená",J257,0)</f>
        <v>0</v>
      </c>
      <c r="BI257" s="193">
        <f t="shared" ref="BI257:BI264" si="8">IF(N257="nulová",J257,0)</f>
        <v>0</v>
      </c>
      <c r="BJ257" s="19" t="s">
        <v>83</v>
      </c>
      <c r="BK257" s="193">
        <f t="shared" ref="BK257:BK264" si="9">ROUND(I257*H257,2)</f>
        <v>0</v>
      </c>
      <c r="BL257" s="19" t="s">
        <v>454</v>
      </c>
      <c r="BM257" s="192" t="s">
        <v>1468</v>
      </c>
    </row>
    <row r="258" spans="1:65" s="2" customFormat="1" ht="16.5" customHeight="1">
      <c r="A258" s="36"/>
      <c r="B258" s="37"/>
      <c r="C258" s="227" t="s">
        <v>671</v>
      </c>
      <c r="D258" s="227" t="s">
        <v>465</v>
      </c>
      <c r="E258" s="228" t="s">
        <v>1448</v>
      </c>
      <c r="F258" s="229" t="s">
        <v>1449</v>
      </c>
      <c r="G258" s="230" t="s">
        <v>431</v>
      </c>
      <c r="H258" s="231">
        <v>14</v>
      </c>
      <c r="I258" s="232"/>
      <c r="J258" s="233">
        <f t="shared" si="0"/>
        <v>0</v>
      </c>
      <c r="K258" s="229" t="s">
        <v>1297</v>
      </c>
      <c r="L258" s="234"/>
      <c r="M258" s="235" t="s">
        <v>19</v>
      </c>
      <c r="N258" s="236" t="s">
        <v>47</v>
      </c>
      <c r="O258" s="66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468</v>
      </c>
      <c r="AT258" s="192" t="s">
        <v>465</v>
      </c>
      <c r="AU258" s="192" t="s">
        <v>83</v>
      </c>
      <c r="AY258" s="19" t="s">
        <v>381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9" t="s">
        <v>83</v>
      </c>
      <c r="BK258" s="193">
        <f t="shared" si="9"/>
        <v>0</v>
      </c>
      <c r="BL258" s="19" t="s">
        <v>454</v>
      </c>
      <c r="BM258" s="192" t="s">
        <v>1471</v>
      </c>
    </row>
    <row r="259" spans="1:65" s="2" customFormat="1" ht="16.5" customHeight="1">
      <c r="A259" s="36"/>
      <c r="B259" s="37"/>
      <c r="C259" s="227" t="s">
        <v>674</v>
      </c>
      <c r="D259" s="227" t="s">
        <v>465</v>
      </c>
      <c r="E259" s="228" t="s">
        <v>4431</v>
      </c>
      <c r="F259" s="229" t="s">
        <v>4432</v>
      </c>
      <c r="G259" s="230" t="s">
        <v>431</v>
      </c>
      <c r="H259" s="231">
        <v>7</v>
      </c>
      <c r="I259" s="232"/>
      <c r="J259" s="233">
        <f t="shared" si="0"/>
        <v>0</v>
      </c>
      <c r="K259" s="229" t="s">
        <v>1297</v>
      </c>
      <c r="L259" s="234"/>
      <c r="M259" s="235" t="s">
        <v>19</v>
      </c>
      <c r="N259" s="236" t="s">
        <v>47</v>
      </c>
      <c r="O259" s="66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468</v>
      </c>
      <c r="AT259" s="192" t="s">
        <v>465</v>
      </c>
      <c r="AU259" s="192" t="s">
        <v>83</v>
      </c>
      <c r="AY259" s="19" t="s">
        <v>381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9" t="s">
        <v>83</v>
      </c>
      <c r="BK259" s="193">
        <f t="shared" si="9"/>
        <v>0</v>
      </c>
      <c r="BL259" s="19" t="s">
        <v>454</v>
      </c>
      <c r="BM259" s="192" t="s">
        <v>1479</v>
      </c>
    </row>
    <row r="260" spans="1:65" s="2" customFormat="1" ht="37.9" customHeight="1">
      <c r="A260" s="36"/>
      <c r="B260" s="37"/>
      <c r="C260" s="227" t="s">
        <v>678</v>
      </c>
      <c r="D260" s="227" t="s">
        <v>465</v>
      </c>
      <c r="E260" s="228" t="s">
        <v>2923</v>
      </c>
      <c r="F260" s="229" t="s">
        <v>2924</v>
      </c>
      <c r="G260" s="230" t="s">
        <v>431</v>
      </c>
      <c r="H260" s="231">
        <v>3</v>
      </c>
      <c r="I260" s="232"/>
      <c r="J260" s="233">
        <f t="shared" si="0"/>
        <v>0</v>
      </c>
      <c r="K260" s="229" t="s">
        <v>1297</v>
      </c>
      <c r="L260" s="234"/>
      <c r="M260" s="235" t="s">
        <v>19</v>
      </c>
      <c r="N260" s="236" t="s">
        <v>47</v>
      </c>
      <c r="O260" s="66"/>
      <c r="P260" s="190">
        <f t="shared" si="1"/>
        <v>0</v>
      </c>
      <c r="Q260" s="190">
        <v>0</v>
      </c>
      <c r="R260" s="190">
        <f t="shared" si="2"/>
        <v>0</v>
      </c>
      <c r="S260" s="190">
        <v>0</v>
      </c>
      <c r="T260" s="191">
        <f t="shared" si="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468</v>
      </c>
      <c r="AT260" s="192" t="s">
        <v>465</v>
      </c>
      <c r="AU260" s="192" t="s">
        <v>83</v>
      </c>
      <c r="AY260" s="19" t="s">
        <v>381</v>
      </c>
      <c r="BE260" s="193">
        <f t="shared" si="4"/>
        <v>0</v>
      </c>
      <c r="BF260" s="193">
        <f t="shared" si="5"/>
        <v>0</v>
      </c>
      <c r="BG260" s="193">
        <f t="shared" si="6"/>
        <v>0</v>
      </c>
      <c r="BH260" s="193">
        <f t="shared" si="7"/>
        <v>0</v>
      </c>
      <c r="BI260" s="193">
        <f t="shared" si="8"/>
        <v>0</v>
      </c>
      <c r="BJ260" s="19" t="s">
        <v>83</v>
      </c>
      <c r="BK260" s="193">
        <f t="shared" si="9"/>
        <v>0</v>
      </c>
      <c r="BL260" s="19" t="s">
        <v>454</v>
      </c>
      <c r="BM260" s="192" t="s">
        <v>1480</v>
      </c>
    </row>
    <row r="261" spans="1:65" s="2" customFormat="1" ht="37.9" customHeight="1">
      <c r="A261" s="36"/>
      <c r="B261" s="37"/>
      <c r="C261" s="227" t="s">
        <v>682</v>
      </c>
      <c r="D261" s="227" t="s">
        <v>465</v>
      </c>
      <c r="E261" s="228" t="s">
        <v>3259</v>
      </c>
      <c r="F261" s="229" t="s">
        <v>3260</v>
      </c>
      <c r="G261" s="230" t="s">
        <v>431</v>
      </c>
      <c r="H261" s="231">
        <v>20</v>
      </c>
      <c r="I261" s="232"/>
      <c r="J261" s="233">
        <f t="shared" si="0"/>
        <v>0</v>
      </c>
      <c r="K261" s="229" t="s">
        <v>1297</v>
      </c>
      <c r="L261" s="234"/>
      <c r="M261" s="235" t="s">
        <v>19</v>
      </c>
      <c r="N261" s="236" t="s">
        <v>47</v>
      </c>
      <c r="O261" s="66"/>
      <c r="P261" s="190">
        <f t="shared" si="1"/>
        <v>0</v>
      </c>
      <c r="Q261" s="190">
        <v>0</v>
      </c>
      <c r="R261" s="190">
        <f t="shared" si="2"/>
        <v>0</v>
      </c>
      <c r="S261" s="190">
        <v>0</v>
      </c>
      <c r="T261" s="191">
        <f t="shared" si="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468</v>
      </c>
      <c r="AT261" s="192" t="s">
        <v>465</v>
      </c>
      <c r="AU261" s="192" t="s">
        <v>83</v>
      </c>
      <c r="AY261" s="19" t="s">
        <v>381</v>
      </c>
      <c r="BE261" s="193">
        <f t="shared" si="4"/>
        <v>0</v>
      </c>
      <c r="BF261" s="193">
        <f t="shared" si="5"/>
        <v>0</v>
      </c>
      <c r="BG261" s="193">
        <f t="shared" si="6"/>
        <v>0</v>
      </c>
      <c r="BH261" s="193">
        <f t="shared" si="7"/>
        <v>0</v>
      </c>
      <c r="BI261" s="193">
        <f t="shared" si="8"/>
        <v>0</v>
      </c>
      <c r="BJ261" s="19" t="s">
        <v>83</v>
      </c>
      <c r="BK261" s="193">
        <f t="shared" si="9"/>
        <v>0</v>
      </c>
      <c r="BL261" s="19" t="s">
        <v>454</v>
      </c>
      <c r="BM261" s="192" t="s">
        <v>1492</v>
      </c>
    </row>
    <row r="262" spans="1:65" s="2" customFormat="1" ht="24.2" customHeight="1">
      <c r="A262" s="36"/>
      <c r="B262" s="37"/>
      <c r="C262" s="181" t="s">
        <v>686</v>
      </c>
      <c r="D262" s="181" t="s">
        <v>384</v>
      </c>
      <c r="E262" s="182" t="s">
        <v>2925</v>
      </c>
      <c r="F262" s="183" t="s">
        <v>2926</v>
      </c>
      <c r="G262" s="184" t="s">
        <v>431</v>
      </c>
      <c r="H262" s="185">
        <v>1</v>
      </c>
      <c r="I262" s="186"/>
      <c r="J262" s="187">
        <f t="shared" si="0"/>
        <v>0</v>
      </c>
      <c r="K262" s="183" t="s">
        <v>1390</v>
      </c>
      <c r="L262" s="41"/>
      <c r="M262" s="188" t="s">
        <v>19</v>
      </c>
      <c r="N262" s="189" t="s">
        <v>47</v>
      </c>
      <c r="O262" s="66"/>
      <c r="P262" s="190">
        <f t="shared" si="1"/>
        <v>0</v>
      </c>
      <c r="Q262" s="190">
        <v>0</v>
      </c>
      <c r="R262" s="190">
        <f t="shared" si="2"/>
        <v>0</v>
      </c>
      <c r="S262" s="190">
        <v>0</v>
      </c>
      <c r="T262" s="191">
        <f t="shared" si="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454</v>
      </c>
      <c r="AT262" s="192" t="s">
        <v>384</v>
      </c>
      <c r="AU262" s="192" t="s">
        <v>83</v>
      </c>
      <c r="AY262" s="19" t="s">
        <v>381</v>
      </c>
      <c r="BE262" s="193">
        <f t="shared" si="4"/>
        <v>0</v>
      </c>
      <c r="BF262" s="193">
        <f t="shared" si="5"/>
        <v>0</v>
      </c>
      <c r="BG262" s="193">
        <f t="shared" si="6"/>
        <v>0</v>
      </c>
      <c r="BH262" s="193">
        <f t="shared" si="7"/>
        <v>0</v>
      </c>
      <c r="BI262" s="193">
        <f t="shared" si="8"/>
        <v>0</v>
      </c>
      <c r="BJ262" s="19" t="s">
        <v>83</v>
      </c>
      <c r="BK262" s="193">
        <f t="shared" si="9"/>
        <v>0</v>
      </c>
      <c r="BL262" s="19" t="s">
        <v>454</v>
      </c>
      <c r="BM262" s="192" t="s">
        <v>1496</v>
      </c>
    </row>
    <row r="263" spans="1:65" s="2" customFormat="1" ht="16.5" customHeight="1">
      <c r="A263" s="36"/>
      <c r="B263" s="37"/>
      <c r="C263" s="227" t="s">
        <v>690</v>
      </c>
      <c r="D263" s="227" t="s">
        <v>465</v>
      </c>
      <c r="E263" s="228" t="s">
        <v>3262</v>
      </c>
      <c r="F263" s="229" t="s">
        <v>3263</v>
      </c>
      <c r="G263" s="230" t="s">
        <v>431</v>
      </c>
      <c r="H263" s="231">
        <v>20</v>
      </c>
      <c r="I263" s="232"/>
      <c r="J263" s="233">
        <f t="shared" si="0"/>
        <v>0</v>
      </c>
      <c r="K263" s="229" t="s">
        <v>1297</v>
      </c>
      <c r="L263" s="234"/>
      <c r="M263" s="235" t="s">
        <v>19</v>
      </c>
      <c r="N263" s="236" t="s">
        <v>47</v>
      </c>
      <c r="O263" s="66"/>
      <c r="P263" s="190">
        <f t="shared" si="1"/>
        <v>0</v>
      </c>
      <c r="Q263" s="190">
        <v>0</v>
      </c>
      <c r="R263" s="190">
        <f t="shared" si="2"/>
        <v>0</v>
      </c>
      <c r="S263" s="190">
        <v>0</v>
      </c>
      <c r="T263" s="191">
        <f t="shared" si="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468</v>
      </c>
      <c r="AT263" s="192" t="s">
        <v>465</v>
      </c>
      <c r="AU263" s="192" t="s">
        <v>83</v>
      </c>
      <c r="AY263" s="19" t="s">
        <v>381</v>
      </c>
      <c r="BE263" s="193">
        <f t="shared" si="4"/>
        <v>0</v>
      </c>
      <c r="BF263" s="193">
        <f t="shared" si="5"/>
        <v>0</v>
      </c>
      <c r="BG263" s="193">
        <f t="shared" si="6"/>
        <v>0</v>
      </c>
      <c r="BH263" s="193">
        <f t="shared" si="7"/>
        <v>0</v>
      </c>
      <c r="BI263" s="193">
        <f t="shared" si="8"/>
        <v>0</v>
      </c>
      <c r="BJ263" s="19" t="s">
        <v>83</v>
      </c>
      <c r="BK263" s="193">
        <f t="shared" si="9"/>
        <v>0</v>
      </c>
      <c r="BL263" s="19" t="s">
        <v>454</v>
      </c>
      <c r="BM263" s="192" t="s">
        <v>1499</v>
      </c>
    </row>
    <row r="264" spans="1:65" s="2" customFormat="1" ht="24.2" customHeight="1">
      <c r="A264" s="36"/>
      <c r="B264" s="37"/>
      <c r="C264" s="181" t="s">
        <v>696</v>
      </c>
      <c r="D264" s="181" t="s">
        <v>384</v>
      </c>
      <c r="E264" s="182" t="s">
        <v>1450</v>
      </c>
      <c r="F264" s="183" t="s">
        <v>1451</v>
      </c>
      <c r="G264" s="184" t="s">
        <v>404</v>
      </c>
      <c r="H264" s="185">
        <v>0.48499999999999999</v>
      </c>
      <c r="I264" s="186"/>
      <c r="J264" s="187">
        <f t="shared" si="0"/>
        <v>0</v>
      </c>
      <c r="K264" s="183" t="s">
        <v>1297</v>
      </c>
      <c r="L264" s="41"/>
      <c r="M264" s="188" t="s">
        <v>19</v>
      </c>
      <c r="N264" s="189" t="s">
        <v>47</v>
      </c>
      <c r="O264" s="66"/>
      <c r="P264" s="190">
        <f t="shared" si="1"/>
        <v>0</v>
      </c>
      <c r="Q264" s="190">
        <v>0</v>
      </c>
      <c r="R264" s="190">
        <f t="shared" si="2"/>
        <v>0</v>
      </c>
      <c r="S264" s="190">
        <v>0</v>
      </c>
      <c r="T264" s="191">
        <f t="shared" si="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454</v>
      </c>
      <c r="AT264" s="192" t="s">
        <v>384</v>
      </c>
      <c r="AU264" s="192" t="s">
        <v>83</v>
      </c>
      <c r="AY264" s="19" t="s">
        <v>381</v>
      </c>
      <c r="BE264" s="193">
        <f t="shared" si="4"/>
        <v>0</v>
      </c>
      <c r="BF264" s="193">
        <f t="shared" si="5"/>
        <v>0</v>
      </c>
      <c r="BG264" s="193">
        <f t="shared" si="6"/>
        <v>0</v>
      </c>
      <c r="BH264" s="193">
        <f t="shared" si="7"/>
        <v>0</v>
      </c>
      <c r="BI264" s="193">
        <f t="shared" si="8"/>
        <v>0</v>
      </c>
      <c r="BJ264" s="19" t="s">
        <v>83</v>
      </c>
      <c r="BK264" s="193">
        <f t="shared" si="9"/>
        <v>0</v>
      </c>
      <c r="BL264" s="19" t="s">
        <v>454</v>
      </c>
      <c r="BM264" s="192" t="s">
        <v>1502</v>
      </c>
    </row>
    <row r="265" spans="1:65" s="2" customFormat="1" ht="29.25">
      <c r="A265" s="36"/>
      <c r="B265" s="37"/>
      <c r="C265" s="38"/>
      <c r="D265" s="196" t="s">
        <v>1198</v>
      </c>
      <c r="E265" s="38"/>
      <c r="F265" s="253" t="s">
        <v>1452</v>
      </c>
      <c r="G265" s="38"/>
      <c r="H265" s="38"/>
      <c r="I265" s="254"/>
      <c r="J265" s="38"/>
      <c r="K265" s="38"/>
      <c r="L265" s="41"/>
      <c r="M265" s="255"/>
      <c r="N265" s="256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1198</v>
      </c>
      <c r="AU265" s="19" t="s">
        <v>83</v>
      </c>
    </row>
    <row r="266" spans="1:65" s="12" customFormat="1" ht="25.9" customHeight="1">
      <c r="B266" s="165"/>
      <c r="C266" s="166"/>
      <c r="D266" s="167" t="s">
        <v>75</v>
      </c>
      <c r="E266" s="168" t="s">
        <v>1453</v>
      </c>
      <c r="F266" s="168" t="s">
        <v>1454</v>
      </c>
      <c r="G266" s="166"/>
      <c r="H266" s="166"/>
      <c r="I266" s="169"/>
      <c r="J266" s="170">
        <f>BK266</f>
        <v>0</v>
      </c>
      <c r="K266" s="166"/>
      <c r="L266" s="171"/>
      <c r="M266" s="172"/>
      <c r="N266" s="173"/>
      <c r="O266" s="173"/>
      <c r="P266" s="174">
        <f>SUM(P267:P301)</f>
        <v>0</v>
      </c>
      <c r="Q266" s="173"/>
      <c r="R266" s="174">
        <f>SUM(R267:R301)</f>
        <v>0</v>
      </c>
      <c r="S266" s="173"/>
      <c r="T266" s="175">
        <f>SUM(T267:T301)</f>
        <v>0</v>
      </c>
      <c r="AR266" s="176" t="s">
        <v>83</v>
      </c>
      <c r="AT266" s="177" t="s">
        <v>75</v>
      </c>
      <c r="AU266" s="177" t="s">
        <v>76</v>
      </c>
      <c r="AY266" s="176" t="s">
        <v>381</v>
      </c>
      <c r="BK266" s="178">
        <f>SUM(BK267:BK301)</f>
        <v>0</v>
      </c>
    </row>
    <row r="267" spans="1:65" s="2" customFormat="1" ht="24.2" customHeight="1">
      <c r="A267" s="36"/>
      <c r="B267" s="37"/>
      <c r="C267" s="181" t="s">
        <v>701</v>
      </c>
      <c r="D267" s="181" t="s">
        <v>384</v>
      </c>
      <c r="E267" s="182" t="s">
        <v>1301</v>
      </c>
      <c r="F267" s="183" t="s">
        <v>1302</v>
      </c>
      <c r="G267" s="184" t="s">
        <v>387</v>
      </c>
      <c r="H267" s="185">
        <v>14.11</v>
      </c>
      <c r="I267" s="186"/>
      <c r="J267" s="187">
        <f>ROUND(I267*H267,2)</f>
        <v>0</v>
      </c>
      <c r="K267" s="183" t="s">
        <v>1297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83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1505</v>
      </c>
    </row>
    <row r="268" spans="1:65" s="2" customFormat="1" ht="58.5">
      <c r="A268" s="36"/>
      <c r="B268" s="37"/>
      <c r="C268" s="38"/>
      <c r="D268" s="196" t="s">
        <v>1198</v>
      </c>
      <c r="E268" s="38"/>
      <c r="F268" s="253" t="s">
        <v>1303</v>
      </c>
      <c r="G268" s="38"/>
      <c r="H268" s="38"/>
      <c r="I268" s="254"/>
      <c r="J268" s="38"/>
      <c r="K268" s="38"/>
      <c r="L268" s="41"/>
      <c r="M268" s="255"/>
      <c r="N268" s="256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1198</v>
      </c>
      <c r="AU268" s="19" t="s">
        <v>83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4433</v>
      </c>
      <c r="G269" s="206"/>
      <c r="H269" s="209">
        <v>1.47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83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4" customFormat="1">
      <c r="B270" s="205"/>
      <c r="C270" s="206"/>
      <c r="D270" s="196" t="s">
        <v>391</v>
      </c>
      <c r="E270" s="207" t="s">
        <v>19</v>
      </c>
      <c r="F270" s="208" t="s">
        <v>4434</v>
      </c>
      <c r="G270" s="206"/>
      <c r="H270" s="209">
        <v>9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83</v>
      </c>
      <c r="AV270" s="14" t="s">
        <v>85</v>
      </c>
      <c r="AW270" s="14" t="s">
        <v>37</v>
      </c>
      <c r="AX270" s="14" t="s">
        <v>76</v>
      </c>
      <c r="AY270" s="215" t="s">
        <v>381</v>
      </c>
    </row>
    <row r="271" spans="1:65" s="14" customFormat="1">
      <c r="B271" s="205"/>
      <c r="C271" s="206"/>
      <c r="D271" s="196" t="s">
        <v>391</v>
      </c>
      <c r="E271" s="207" t="s">
        <v>19</v>
      </c>
      <c r="F271" s="208" t="s">
        <v>4435</v>
      </c>
      <c r="G271" s="206"/>
      <c r="H271" s="209">
        <v>3.64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391</v>
      </c>
      <c r="AU271" s="215" t="s">
        <v>83</v>
      </c>
      <c r="AV271" s="14" t="s">
        <v>85</v>
      </c>
      <c r="AW271" s="14" t="s">
        <v>37</v>
      </c>
      <c r="AX271" s="14" t="s">
        <v>76</v>
      </c>
      <c r="AY271" s="215" t="s">
        <v>381</v>
      </c>
    </row>
    <row r="272" spans="1:65" s="15" customFormat="1">
      <c r="B272" s="216"/>
      <c r="C272" s="217"/>
      <c r="D272" s="196" t="s">
        <v>391</v>
      </c>
      <c r="E272" s="218" t="s">
        <v>19</v>
      </c>
      <c r="F272" s="219" t="s">
        <v>394</v>
      </c>
      <c r="G272" s="217"/>
      <c r="H272" s="220">
        <v>14.11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391</v>
      </c>
      <c r="AU272" s="226" t="s">
        <v>83</v>
      </c>
      <c r="AV272" s="15" t="s">
        <v>389</v>
      </c>
      <c r="AW272" s="15" t="s">
        <v>37</v>
      </c>
      <c r="AX272" s="15" t="s">
        <v>83</v>
      </c>
      <c r="AY272" s="226" t="s">
        <v>381</v>
      </c>
    </row>
    <row r="273" spans="1:65" s="2" customFormat="1" ht="24.2" customHeight="1">
      <c r="A273" s="36"/>
      <c r="B273" s="37"/>
      <c r="C273" s="181" t="s">
        <v>705</v>
      </c>
      <c r="D273" s="181" t="s">
        <v>384</v>
      </c>
      <c r="E273" s="182" t="s">
        <v>1307</v>
      </c>
      <c r="F273" s="183" t="s">
        <v>1308</v>
      </c>
      <c r="G273" s="184" t="s">
        <v>387</v>
      </c>
      <c r="H273" s="185">
        <v>7.0549999999999997</v>
      </c>
      <c r="I273" s="186"/>
      <c r="J273" s="187">
        <f>ROUND(I273*H273,2)</f>
        <v>0</v>
      </c>
      <c r="K273" s="183" t="s">
        <v>1297</v>
      </c>
      <c r="L273" s="41"/>
      <c r="M273" s="188" t="s">
        <v>19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389</v>
      </c>
      <c r="AT273" s="192" t="s">
        <v>384</v>
      </c>
      <c r="AU273" s="192" t="s">
        <v>83</v>
      </c>
      <c r="AY273" s="19" t="s">
        <v>381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83</v>
      </c>
      <c r="BK273" s="193">
        <f>ROUND(I273*H273,2)</f>
        <v>0</v>
      </c>
      <c r="BL273" s="19" t="s">
        <v>389</v>
      </c>
      <c r="BM273" s="192" t="s">
        <v>1509</v>
      </c>
    </row>
    <row r="274" spans="1:65" s="2" customFormat="1" ht="58.5">
      <c r="A274" s="36"/>
      <c r="B274" s="37"/>
      <c r="C274" s="38"/>
      <c r="D274" s="196" t="s">
        <v>1198</v>
      </c>
      <c r="E274" s="38"/>
      <c r="F274" s="253" t="s">
        <v>1303</v>
      </c>
      <c r="G274" s="38"/>
      <c r="H274" s="38"/>
      <c r="I274" s="254"/>
      <c r="J274" s="38"/>
      <c r="K274" s="38"/>
      <c r="L274" s="41"/>
      <c r="M274" s="255"/>
      <c r="N274" s="256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1198</v>
      </c>
      <c r="AU274" s="19" t="s">
        <v>83</v>
      </c>
    </row>
    <row r="275" spans="1:65" s="2" customFormat="1" ht="24.2" customHeight="1">
      <c r="A275" s="36"/>
      <c r="B275" s="37"/>
      <c r="C275" s="181" t="s">
        <v>710</v>
      </c>
      <c r="D275" s="181" t="s">
        <v>384</v>
      </c>
      <c r="E275" s="182" t="s">
        <v>1326</v>
      </c>
      <c r="F275" s="183" t="s">
        <v>1327</v>
      </c>
      <c r="G275" s="184" t="s">
        <v>387</v>
      </c>
      <c r="H275" s="185">
        <v>14.11</v>
      </c>
      <c r="I275" s="186"/>
      <c r="J275" s="187">
        <f>ROUND(I275*H275,2)</f>
        <v>0</v>
      </c>
      <c r="K275" s="183" t="s">
        <v>1297</v>
      </c>
      <c r="L275" s="41"/>
      <c r="M275" s="188" t="s">
        <v>19</v>
      </c>
      <c r="N275" s="189" t="s">
        <v>47</v>
      </c>
      <c r="O275" s="6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389</v>
      </c>
      <c r="AT275" s="192" t="s">
        <v>384</v>
      </c>
      <c r="AU275" s="192" t="s">
        <v>83</v>
      </c>
      <c r="AY275" s="19" t="s">
        <v>381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83</v>
      </c>
      <c r="BK275" s="193">
        <f>ROUND(I275*H275,2)</f>
        <v>0</v>
      </c>
      <c r="BL275" s="19" t="s">
        <v>389</v>
      </c>
      <c r="BM275" s="192" t="s">
        <v>1512</v>
      </c>
    </row>
    <row r="276" spans="1:65" s="2" customFormat="1" ht="29.25">
      <c r="A276" s="36"/>
      <c r="B276" s="37"/>
      <c r="C276" s="38"/>
      <c r="D276" s="196" t="s">
        <v>1198</v>
      </c>
      <c r="E276" s="38"/>
      <c r="F276" s="253" t="s">
        <v>1328</v>
      </c>
      <c r="G276" s="38"/>
      <c r="H276" s="38"/>
      <c r="I276" s="254"/>
      <c r="J276" s="38"/>
      <c r="K276" s="38"/>
      <c r="L276" s="41"/>
      <c r="M276" s="255"/>
      <c r="N276" s="256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1198</v>
      </c>
      <c r="AU276" s="19" t="s">
        <v>83</v>
      </c>
    </row>
    <row r="277" spans="1:65" s="2" customFormat="1" ht="24.2" customHeight="1">
      <c r="A277" s="36"/>
      <c r="B277" s="37"/>
      <c r="C277" s="181" t="s">
        <v>716</v>
      </c>
      <c r="D277" s="181" t="s">
        <v>384</v>
      </c>
      <c r="E277" s="182" t="s">
        <v>1334</v>
      </c>
      <c r="F277" s="183" t="s">
        <v>1335</v>
      </c>
      <c r="G277" s="184" t="s">
        <v>387</v>
      </c>
      <c r="H277" s="185">
        <v>10.61</v>
      </c>
      <c r="I277" s="186"/>
      <c r="J277" s="187">
        <f>ROUND(I277*H277,2)</f>
        <v>0</v>
      </c>
      <c r="K277" s="183" t="s">
        <v>1297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389</v>
      </c>
      <c r="AT277" s="192" t="s">
        <v>384</v>
      </c>
      <c r="AU277" s="192" t="s">
        <v>83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389</v>
      </c>
      <c r="BM277" s="192" t="s">
        <v>1515</v>
      </c>
    </row>
    <row r="278" spans="1:65" s="2" customFormat="1" ht="29.25">
      <c r="A278" s="36"/>
      <c r="B278" s="37"/>
      <c r="C278" s="38"/>
      <c r="D278" s="196" t="s">
        <v>1198</v>
      </c>
      <c r="E278" s="38"/>
      <c r="F278" s="253" t="s">
        <v>1333</v>
      </c>
      <c r="G278" s="38"/>
      <c r="H278" s="38"/>
      <c r="I278" s="254"/>
      <c r="J278" s="38"/>
      <c r="K278" s="38"/>
      <c r="L278" s="41"/>
      <c r="M278" s="255"/>
      <c r="N278" s="256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1198</v>
      </c>
      <c r="AU278" s="19" t="s">
        <v>83</v>
      </c>
    </row>
    <row r="279" spans="1:65" s="2" customFormat="1" ht="37.9" customHeight="1">
      <c r="A279" s="36"/>
      <c r="B279" s="37"/>
      <c r="C279" s="181" t="s">
        <v>722</v>
      </c>
      <c r="D279" s="181" t="s">
        <v>384</v>
      </c>
      <c r="E279" s="182" t="s">
        <v>1336</v>
      </c>
      <c r="F279" s="183" t="s">
        <v>1337</v>
      </c>
      <c r="G279" s="184" t="s">
        <v>387</v>
      </c>
      <c r="H279" s="185">
        <v>106.1</v>
      </c>
      <c r="I279" s="186"/>
      <c r="J279" s="187">
        <f>ROUND(I279*H279,2)</f>
        <v>0</v>
      </c>
      <c r="K279" s="183" t="s">
        <v>1297</v>
      </c>
      <c r="L279" s="41"/>
      <c r="M279" s="188" t="s">
        <v>19</v>
      </c>
      <c r="N279" s="189" t="s">
        <v>47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389</v>
      </c>
      <c r="AT279" s="192" t="s">
        <v>384</v>
      </c>
      <c r="AU279" s="192" t="s">
        <v>83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389</v>
      </c>
      <c r="BM279" s="192" t="s">
        <v>1518</v>
      </c>
    </row>
    <row r="280" spans="1:65" s="2" customFormat="1" ht="29.25">
      <c r="A280" s="36"/>
      <c r="B280" s="37"/>
      <c r="C280" s="38"/>
      <c r="D280" s="196" t="s">
        <v>1198</v>
      </c>
      <c r="E280" s="38"/>
      <c r="F280" s="253" t="s">
        <v>1333</v>
      </c>
      <c r="G280" s="38"/>
      <c r="H280" s="38"/>
      <c r="I280" s="254"/>
      <c r="J280" s="38"/>
      <c r="K280" s="38"/>
      <c r="L280" s="41"/>
      <c r="M280" s="255"/>
      <c r="N280" s="256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1198</v>
      </c>
      <c r="AU280" s="19" t="s">
        <v>83</v>
      </c>
    </row>
    <row r="281" spans="1:65" s="14" customFormat="1">
      <c r="B281" s="205"/>
      <c r="C281" s="206"/>
      <c r="D281" s="196" t="s">
        <v>391</v>
      </c>
      <c r="E281" s="207" t="s">
        <v>19</v>
      </c>
      <c r="F281" s="208" t="s">
        <v>4436</v>
      </c>
      <c r="G281" s="206"/>
      <c r="H281" s="209">
        <v>106.1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391</v>
      </c>
      <c r="AU281" s="215" t="s">
        <v>83</v>
      </c>
      <c r="AV281" s="14" t="s">
        <v>85</v>
      </c>
      <c r="AW281" s="14" t="s">
        <v>37</v>
      </c>
      <c r="AX281" s="14" t="s">
        <v>76</v>
      </c>
      <c r="AY281" s="215" t="s">
        <v>381</v>
      </c>
    </row>
    <row r="282" spans="1:65" s="15" customFormat="1">
      <c r="B282" s="216"/>
      <c r="C282" s="217"/>
      <c r="D282" s="196" t="s">
        <v>391</v>
      </c>
      <c r="E282" s="218" t="s">
        <v>19</v>
      </c>
      <c r="F282" s="219" t="s">
        <v>394</v>
      </c>
      <c r="G282" s="217"/>
      <c r="H282" s="220">
        <v>106.1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391</v>
      </c>
      <c r="AU282" s="226" t="s">
        <v>83</v>
      </c>
      <c r="AV282" s="15" t="s">
        <v>389</v>
      </c>
      <c r="AW282" s="15" t="s">
        <v>37</v>
      </c>
      <c r="AX282" s="15" t="s">
        <v>83</v>
      </c>
      <c r="AY282" s="226" t="s">
        <v>381</v>
      </c>
    </row>
    <row r="283" spans="1:65" s="2" customFormat="1" ht="33" customHeight="1">
      <c r="A283" s="36"/>
      <c r="B283" s="37"/>
      <c r="C283" s="181" t="s">
        <v>726</v>
      </c>
      <c r="D283" s="181" t="s">
        <v>384</v>
      </c>
      <c r="E283" s="182" t="s">
        <v>1339</v>
      </c>
      <c r="F283" s="183" t="s">
        <v>1340</v>
      </c>
      <c r="G283" s="184" t="s">
        <v>387</v>
      </c>
      <c r="H283" s="185">
        <v>10.61</v>
      </c>
      <c r="I283" s="186"/>
      <c r="J283" s="187">
        <f>ROUND(I283*H283,2)</f>
        <v>0</v>
      </c>
      <c r="K283" s="183" t="s">
        <v>1297</v>
      </c>
      <c r="L283" s="41"/>
      <c r="M283" s="188" t="s">
        <v>19</v>
      </c>
      <c r="N283" s="189" t="s">
        <v>47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389</v>
      </c>
      <c r="AT283" s="192" t="s">
        <v>384</v>
      </c>
      <c r="AU283" s="192" t="s">
        <v>83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389</v>
      </c>
      <c r="BM283" s="192" t="s">
        <v>1522</v>
      </c>
    </row>
    <row r="284" spans="1:65" s="2" customFormat="1" ht="33" customHeight="1">
      <c r="A284" s="36"/>
      <c r="B284" s="37"/>
      <c r="C284" s="181" t="s">
        <v>730</v>
      </c>
      <c r="D284" s="181" t="s">
        <v>384</v>
      </c>
      <c r="E284" s="182" t="s">
        <v>1341</v>
      </c>
      <c r="F284" s="183" t="s">
        <v>1342</v>
      </c>
      <c r="G284" s="184" t="s">
        <v>387</v>
      </c>
      <c r="H284" s="185">
        <v>10.61</v>
      </c>
      <c r="I284" s="186"/>
      <c r="J284" s="187">
        <f>ROUND(I284*H284,2)</f>
        <v>0</v>
      </c>
      <c r="K284" s="183" t="s">
        <v>1297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389</v>
      </c>
      <c r="AT284" s="192" t="s">
        <v>384</v>
      </c>
      <c r="AU284" s="192" t="s">
        <v>83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389</v>
      </c>
      <c r="BM284" s="192" t="s">
        <v>1526</v>
      </c>
    </row>
    <row r="285" spans="1:65" s="2" customFormat="1" ht="24.2" customHeight="1">
      <c r="A285" s="36"/>
      <c r="B285" s="37"/>
      <c r="C285" s="181" t="s">
        <v>734</v>
      </c>
      <c r="D285" s="181" t="s">
        <v>384</v>
      </c>
      <c r="E285" s="182" t="s">
        <v>1343</v>
      </c>
      <c r="F285" s="183" t="s">
        <v>1344</v>
      </c>
      <c r="G285" s="184" t="s">
        <v>387</v>
      </c>
      <c r="H285" s="185">
        <v>3.5</v>
      </c>
      <c r="I285" s="186"/>
      <c r="J285" s="187">
        <f>ROUND(I285*H285,2)</f>
        <v>0</v>
      </c>
      <c r="K285" s="183" t="s">
        <v>1297</v>
      </c>
      <c r="L285" s="41"/>
      <c r="M285" s="188" t="s">
        <v>19</v>
      </c>
      <c r="N285" s="189" t="s">
        <v>47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389</v>
      </c>
      <c r="AT285" s="192" t="s">
        <v>384</v>
      </c>
      <c r="AU285" s="192" t="s">
        <v>83</v>
      </c>
      <c r="AY285" s="19" t="s">
        <v>381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83</v>
      </c>
      <c r="BK285" s="193">
        <f>ROUND(I285*H285,2)</f>
        <v>0</v>
      </c>
      <c r="BL285" s="19" t="s">
        <v>389</v>
      </c>
      <c r="BM285" s="192" t="s">
        <v>1529</v>
      </c>
    </row>
    <row r="286" spans="1:65" s="2" customFormat="1" ht="39">
      <c r="A286" s="36"/>
      <c r="B286" s="37"/>
      <c r="C286" s="38"/>
      <c r="D286" s="196" t="s">
        <v>1198</v>
      </c>
      <c r="E286" s="38"/>
      <c r="F286" s="253" t="s">
        <v>1345</v>
      </c>
      <c r="G286" s="38"/>
      <c r="H286" s="38"/>
      <c r="I286" s="254"/>
      <c r="J286" s="38"/>
      <c r="K286" s="38"/>
      <c r="L286" s="41"/>
      <c r="M286" s="255"/>
      <c r="N286" s="256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1198</v>
      </c>
      <c r="AU286" s="19" t="s">
        <v>83</v>
      </c>
    </row>
    <row r="287" spans="1:65" s="14" customFormat="1">
      <c r="B287" s="205"/>
      <c r="C287" s="206"/>
      <c r="D287" s="196" t="s">
        <v>391</v>
      </c>
      <c r="E287" s="207" t="s">
        <v>19</v>
      </c>
      <c r="F287" s="208" t="s">
        <v>4437</v>
      </c>
      <c r="G287" s="206"/>
      <c r="H287" s="209">
        <v>3.5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391</v>
      </c>
      <c r="AU287" s="215" t="s">
        <v>83</v>
      </c>
      <c r="AV287" s="14" t="s">
        <v>85</v>
      </c>
      <c r="AW287" s="14" t="s">
        <v>37</v>
      </c>
      <c r="AX287" s="14" t="s">
        <v>76</v>
      </c>
      <c r="AY287" s="215" t="s">
        <v>381</v>
      </c>
    </row>
    <row r="288" spans="1:65" s="15" customFormat="1">
      <c r="B288" s="216"/>
      <c r="C288" s="217"/>
      <c r="D288" s="196" t="s">
        <v>391</v>
      </c>
      <c r="E288" s="218" t="s">
        <v>19</v>
      </c>
      <c r="F288" s="219" t="s">
        <v>394</v>
      </c>
      <c r="G288" s="217"/>
      <c r="H288" s="220">
        <v>3.5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391</v>
      </c>
      <c r="AU288" s="226" t="s">
        <v>83</v>
      </c>
      <c r="AV288" s="15" t="s">
        <v>389</v>
      </c>
      <c r="AW288" s="15" t="s">
        <v>37</v>
      </c>
      <c r="AX288" s="15" t="s">
        <v>83</v>
      </c>
      <c r="AY288" s="226" t="s">
        <v>381</v>
      </c>
    </row>
    <row r="289" spans="1:65" s="2" customFormat="1" ht="24.2" customHeight="1">
      <c r="A289" s="36"/>
      <c r="B289" s="37"/>
      <c r="C289" s="181" t="s">
        <v>740</v>
      </c>
      <c r="D289" s="181" t="s">
        <v>384</v>
      </c>
      <c r="E289" s="182" t="s">
        <v>1346</v>
      </c>
      <c r="F289" s="183" t="s">
        <v>1347</v>
      </c>
      <c r="G289" s="184" t="s">
        <v>387</v>
      </c>
      <c r="H289" s="185">
        <v>8.15</v>
      </c>
      <c r="I289" s="186"/>
      <c r="J289" s="187">
        <f>ROUND(I289*H289,2)</f>
        <v>0</v>
      </c>
      <c r="K289" s="183" t="s">
        <v>1297</v>
      </c>
      <c r="L289" s="41"/>
      <c r="M289" s="188" t="s">
        <v>19</v>
      </c>
      <c r="N289" s="189" t="s">
        <v>47</v>
      </c>
      <c r="O289" s="66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389</v>
      </c>
      <c r="AT289" s="192" t="s">
        <v>384</v>
      </c>
      <c r="AU289" s="192" t="s">
        <v>83</v>
      </c>
      <c r="AY289" s="19" t="s">
        <v>381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83</v>
      </c>
      <c r="BK289" s="193">
        <f>ROUND(I289*H289,2)</f>
        <v>0</v>
      </c>
      <c r="BL289" s="19" t="s">
        <v>389</v>
      </c>
      <c r="BM289" s="192" t="s">
        <v>1532</v>
      </c>
    </row>
    <row r="290" spans="1:65" s="2" customFormat="1" ht="39">
      <c r="A290" s="36"/>
      <c r="B290" s="37"/>
      <c r="C290" s="38"/>
      <c r="D290" s="196" t="s">
        <v>1198</v>
      </c>
      <c r="E290" s="38"/>
      <c r="F290" s="253" t="s">
        <v>1348</v>
      </c>
      <c r="G290" s="38"/>
      <c r="H290" s="38"/>
      <c r="I290" s="254"/>
      <c r="J290" s="38"/>
      <c r="K290" s="38"/>
      <c r="L290" s="41"/>
      <c r="M290" s="255"/>
      <c r="N290" s="256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1198</v>
      </c>
      <c r="AU290" s="19" t="s">
        <v>83</v>
      </c>
    </row>
    <row r="291" spans="1:65" s="14" customFormat="1">
      <c r="B291" s="205"/>
      <c r="C291" s="206"/>
      <c r="D291" s="196" t="s">
        <v>391</v>
      </c>
      <c r="E291" s="207" t="s">
        <v>19</v>
      </c>
      <c r="F291" s="208" t="s">
        <v>4438</v>
      </c>
      <c r="G291" s="206"/>
      <c r="H291" s="209">
        <v>1.05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391</v>
      </c>
      <c r="AU291" s="215" t="s">
        <v>83</v>
      </c>
      <c r="AV291" s="14" t="s">
        <v>85</v>
      </c>
      <c r="AW291" s="14" t="s">
        <v>37</v>
      </c>
      <c r="AX291" s="14" t="s">
        <v>76</v>
      </c>
      <c r="AY291" s="215" t="s">
        <v>381</v>
      </c>
    </row>
    <row r="292" spans="1:65" s="14" customFormat="1">
      <c r="B292" s="205"/>
      <c r="C292" s="206"/>
      <c r="D292" s="196" t="s">
        <v>391</v>
      </c>
      <c r="E292" s="207" t="s">
        <v>19</v>
      </c>
      <c r="F292" s="208" t="s">
        <v>4439</v>
      </c>
      <c r="G292" s="206"/>
      <c r="H292" s="209">
        <v>4.5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391</v>
      </c>
      <c r="AU292" s="215" t="s">
        <v>83</v>
      </c>
      <c r="AV292" s="14" t="s">
        <v>85</v>
      </c>
      <c r="AW292" s="14" t="s">
        <v>37</v>
      </c>
      <c r="AX292" s="14" t="s">
        <v>76</v>
      </c>
      <c r="AY292" s="215" t="s">
        <v>381</v>
      </c>
    </row>
    <row r="293" spans="1:65" s="14" customFormat="1">
      <c r="B293" s="205"/>
      <c r="C293" s="206"/>
      <c r="D293" s="196" t="s">
        <v>391</v>
      </c>
      <c r="E293" s="207" t="s">
        <v>19</v>
      </c>
      <c r="F293" s="208" t="s">
        <v>4440</v>
      </c>
      <c r="G293" s="206"/>
      <c r="H293" s="209">
        <v>2.6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391</v>
      </c>
      <c r="AU293" s="215" t="s">
        <v>83</v>
      </c>
      <c r="AV293" s="14" t="s">
        <v>85</v>
      </c>
      <c r="AW293" s="14" t="s">
        <v>37</v>
      </c>
      <c r="AX293" s="14" t="s">
        <v>76</v>
      </c>
      <c r="AY293" s="215" t="s">
        <v>381</v>
      </c>
    </row>
    <row r="294" spans="1:65" s="15" customFormat="1">
      <c r="B294" s="216"/>
      <c r="C294" s="217"/>
      <c r="D294" s="196" t="s">
        <v>391</v>
      </c>
      <c r="E294" s="218" t="s">
        <v>19</v>
      </c>
      <c r="F294" s="219" t="s">
        <v>394</v>
      </c>
      <c r="G294" s="217"/>
      <c r="H294" s="220">
        <v>8.15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391</v>
      </c>
      <c r="AU294" s="226" t="s">
        <v>83</v>
      </c>
      <c r="AV294" s="15" t="s">
        <v>389</v>
      </c>
      <c r="AW294" s="15" t="s">
        <v>37</v>
      </c>
      <c r="AX294" s="15" t="s">
        <v>83</v>
      </c>
      <c r="AY294" s="226" t="s">
        <v>381</v>
      </c>
    </row>
    <row r="295" spans="1:65" s="2" customFormat="1" ht="16.5" customHeight="1">
      <c r="A295" s="36"/>
      <c r="B295" s="37"/>
      <c r="C295" s="181" t="s">
        <v>745</v>
      </c>
      <c r="D295" s="181" t="s">
        <v>384</v>
      </c>
      <c r="E295" s="182" t="s">
        <v>1352</v>
      </c>
      <c r="F295" s="183" t="s">
        <v>1353</v>
      </c>
      <c r="G295" s="184" t="s">
        <v>387</v>
      </c>
      <c r="H295" s="185">
        <v>10.61</v>
      </c>
      <c r="I295" s="186"/>
      <c r="J295" s="187">
        <f>ROUND(I295*H295,2)</f>
        <v>0</v>
      </c>
      <c r="K295" s="183" t="s">
        <v>1297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389</v>
      </c>
      <c r="AT295" s="192" t="s">
        <v>384</v>
      </c>
      <c r="AU295" s="192" t="s">
        <v>83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389</v>
      </c>
      <c r="BM295" s="192" t="s">
        <v>1535</v>
      </c>
    </row>
    <row r="296" spans="1:65" s="2" customFormat="1" ht="24.2" customHeight="1">
      <c r="A296" s="36"/>
      <c r="B296" s="37"/>
      <c r="C296" s="181" t="s">
        <v>751</v>
      </c>
      <c r="D296" s="181" t="s">
        <v>384</v>
      </c>
      <c r="E296" s="182" t="s">
        <v>1359</v>
      </c>
      <c r="F296" s="183" t="s">
        <v>1360</v>
      </c>
      <c r="G296" s="184" t="s">
        <v>387</v>
      </c>
      <c r="H296" s="185">
        <v>2.46</v>
      </c>
      <c r="I296" s="186"/>
      <c r="J296" s="187">
        <f>ROUND(I296*H296,2)</f>
        <v>0</v>
      </c>
      <c r="K296" s="183" t="s">
        <v>1297</v>
      </c>
      <c r="L296" s="41"/>
      <c r="M296" s="188" t="s">
        <v>19</v>
      </c>
      <c r="N296" s="189" t="s">
        <v>47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389</v>
      </c>
      <c r="AT296" s="192" t="s">
        <v>384</v>
      </c>
      <c r="AU296" s="192" t="s">
        <v>83</v>
      </c>
      <c r="AY296" s="19" t="s">
        <v>381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83</v>
      </c>
      <c r="BK296" s="193">
        <f>ROUND(I296*H296,2)</f>
        <v>0</v>
      </c>
      <c r="BL296" s="19" t="s">
        <v>389</v>
      </c>
      <c r="BM296" s="192" t="s">
        <v>1538</v>
      </c>
    </row>
    <row r="297" spans="1:65" s="2" customFormat="1" ht="19.5">
      <c r="A297" s="36"/>
      <c r="B297" s="37"/>
      <c r="C297" s="38"/>
      <c r="D297" s="196" t="s">
        <v>1198</v>
      </c>
      <c r="E297" s="38"/>
      <c r="F297" s="253" t="s">
        <v>1361</v>
      </c>
      <c r="G297" s="38"/>
      <c r="H297" s="38"/>
      <c r="I297" s="254"/>
      <c r="J297" s="38"/>
      <c r="K297" s="38"/>
      <c r="L297" s="41"/>
      <c r="M297" s="255"/>
      <c r="N297" s="256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1198</v>
      </c>
      <c r="AU297" s="19" t="s">
        <v>83</v>
      </c>
    </row>
    <row r="298" spans="1:65" s="14" customFormat="1">
      <c r="B298" s="205"/>
      <c r="C298" s="206"/>
      <c r="D298" s="196" t="s">
        <v>391</v>
      </c>
      <c r="E298" s="207" t="s">
        <v>19</v>
      </c>
      <c r="F298" s="208" t="s">
        <v>4441</v>
      </c>
      <c r="G298" s="206"/>
      <c r="H298" s="209">
        <v>0.42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391</v>
      </c>
      <c r="AU298" s="215" t="s">
        <v>83</v>
      </c>
      <c r="AV298" s="14" t="s">
        <v>85</v>
      </c>
      <c r="AW298" s="14" t="s">
        <v>37</v>
      </c>
      <c r="AX298" s="14" t="s">
        <v>76</v>
      </c>
      <c r="AY298" s="215" t="s">
        <v>381</v>
      </c>
    </row>
    <row r="299" spans="1:65" s="14" customFormat="1">
      <c r="B299" s="205"/>
      <c r="C299" s="206"/>
      <c r="D299" s="196" t="s">
        <v>391</v>
      </c>
      <c r="E299" s="207" t="s">
        <v>19</v>
      </c>
      <c r="F299" s="208" t="s">
        <v>4442</v>
      </c>
      <c r="G299" s="206"/>
      <c r="H299" s="209">
        <v>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391</v>
      </c>
      <c r="AU299" s="215" t="s">
        <v>83</v>
      </c>
      <c r="AV299" s="14" t="s">
        <v>85</v>
      </c>
      <c r="AW299" s="14" t="s">
        <v>37</v>
      </c>
      <c r="AX299" s="14" t="s">
        <v>76</v>
      </c>
      <c r="AY299" s="215" t="s">
        <v>381</v>
      </c>
    </row>
    <row r="300" spans="1:65" s="14" customFormat="1">
      <c r="B300" s="205"/>
      <c r="C300" s="206"/>
      <c r="D300" s="196" t="s">
        <v>391</v>
      </c>
      <c r="E300" s="207" t="s">
        <v>19</v>
      </c>
      <c r="F300" s="208" t="s">
        <v>4443</v>
      </c>
      <c r="G300" s="206"/>
      <c r="H300" s="209">
        <v>1.04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391</v>
      </c>
      <c r="AU300" s="215" t="s">
        <v>83</v>
      </c>
      <c r="AV300" s="14" t="s">
        <v>85</v>
      </c>
      <c r="AW300" s="14" t="s">
        <v>37</v>
      </c>
      <c r="AX300" s="14" t="s">
        <v>76</v>
      </c>
      <c r="AY300" s="215" t="s">
        <v>381</v>
      </c>
    </row>
    <row r="301" spans="1:65" s="15" customFormat="1">
      <c r="B301" s="216"/>
      <c r="C301" s="217"/>
      <c r="D301" s="196" t="s">
        <v>391</v>
      </c>
      <c r="E301" s="218" t="s">
        <v>19</v>
      </c>
      <c r="F301" s="219" t="s">
        <v>394</v>
      </c>
      <c r="G301" s="217"/>
      <c r="H301" s="220">
        <v>2.46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391</v>
      </c>
      <c r="AU301" s="226" t="s">
        <v>83</v>
      </c>
      <c r="AV301" s="15" t="s">
        <v>389</v>
      </c>
      <c r="AW301" s="15" t="s">
        <v>37</v>
      </c>
      <c r="AX301" s="15" t="s">
        <v>83</v>
      </c>
      <c r="AY301" s="226" t="s">
        <v>381</v>
      </c>
    </row>
    <row r="302" spans="1:65" s="12" customFormat="1" ht="25.9" customHeight="1">
      <c r="B302" s="165"/>
      <c r="C302" s="166"/>
      <c r="D302" s="167" t="s">
        <v>75</v>
      </c>
      <c r="E302" s="168" t="s">
        <v>1488</v>
      </c>
      <c r="F302" s="168" t="s">
        <v>1489</v>
      </c>
      <c r="G302" s="166"/>
      <c r="H302" s="166"/>
      <c r="I302" s="169"/>
      <c r="J302" s="170">
        <f>BK302</f>
        <v>0</v>
      </c>
      <c r="K302" s="166"/>
      <c r="L302" s="171"/>
      <c r="M302" s="172"/>
      <c r="N302" s="173"/>
      <c r="O302" s="173"/>
      <c r="P302" s="174">
        <f>SUM(P303:P360)</f>
        <v>0</v>
      </c>
      <c r="Q302" s="173"/>
      <c r="R302" s="174">
        <f>SUM(R303:R360)</f>
        <v>0</v>
      </c>
      <c r="S302" s="173"/>
      <c r="T302" s="175">
        <f>SUM(T303:T360)</f>
        <v>0</v>
      </c>
      <c r="AR302" s="176" t="s">
        <v>85</v>
      </c>
      <c r="AT302" s="177" t="s">
        <v>75</v>
      </c>
      <c r="AU302" s="177" t="s">
        <v>76</v>
      </c>
      <c r="AY302" s="176" t="s">
        <v>381</v>
      </c>
      <c r="BK302" s="178">
        <f>SUM(BK303:BK360)</f>
        <v>0</v>
      </c>
    </row>
    <row r="303" spans="1:65" s="2" customFormat="1" ht="33" customHeight="1">
      <c r="A303" s="36"/>
      <c r="B303" s="37"/>
      <c r="C303" s="181" t="s">
        <v>756</v>
      </c>
      <c r="D303" s="181" t="s">
        <v>384</v>
      </c>
      <c r="E303" s="182" t="s">
        <v>4444</v>
      </c>
      <c r="F303" s="183" t="s">
        <v>4445</v>
      </c>
      <c r="G303" s="184" t="s">
        <v>422</v>
      </c>
      <c r="H303" s="185">
        <v>22</v>
      </c>
      <c r="I303" s="186"/>
      <c r="J303" s="187">
        <f>ROUND(I303*H303,2)</f>
        <v>0</v>
      </c>
      <c r="K303" s="183" t="s">
        <v>1297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454</v>
      </c>
      <c r="AT303" s="192" t="s">
        <v>384</v>
      </c>
      <c r="AU303" s="192" t="s">
        <v>83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454</v>
      </c>
      <c r="BM303" s="192" t="s">
        <v>1541</v>
      </c>
    </row>
    <row r="304" spans="1:65" s="2" customFormat="1" ht="19.5">
      <c r="A304" s="36"/>
      <c r="B304" s="37"/>
      <c r="C304" s="38"/>
      <c r="D304" s="196" t="s">
        <v>1198</v>
      </c>
      <c r="E304" s="38"/>
      <c r="F304" s="253" t="s">
        <v>3689</v>
      </c>
      <c r="G304" s="38"/>
      <c r="H304" s="38"/>
      <c r="I304" s="254"/>
      <c r="J304" s="38"/>
      <c r="K304" s="38"/>
      <c r="L304" s="41"/>
      <c r="M304" s="255"/>
      <c r="N304" s="256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1198</v>
      </c>
      <c r="AU304" s="19" t="s">
        <v>83</v>
      </c>
    </row>
    <row r="305" spans="1:65" s="2" customFormat="1" ht="37.9" customHeight="1">
      <c r="A305" s="36"/>
      <c r="B305" s="37"/>
      <c r="C305" s="181" t="s">
        <v>762</v>
      </c>
      <c r="D305" s="181" t="s">
        <v>384</v>
      </c>
      <c r="E305" s="182" t="s">
        <v>1490</v>
      </c>
      <c r="F305" s="183" t="s">
        <v>1491</v>
      </c>
      <c r="G305" s="184" t="s">
        <v>422</v>
      </c>
      <c r="H305" s="185">
        <v>88</v>
      </c>
      <c r="I305" s="186"/>
      <c r="J305" s="187">
        <f>ROUND(I305*H305,2)</f>
        <v>0</v>
      </c>
      <c r="K305" s="183" t="s">
        <v>1297</v>
      </c>
      <c r="L305" s="41"/>
      <c r="M305" s="188" t="s">
        <v>19</v>
      </c>
      <c r="N305" s="189" t="s">
        <v>47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454</v>
      </c>
      <c r="AT305" s="192" t="s">
        <v>384</v>
      </c>
      <c r="AU305" s="192" t="s">
        <v>83</v>
      </c>
      <c r="AY305" s="19" t="s">
        <v>381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83</v>
      </c>
      <c r="BK305" s="193">
        <f>ROUND(I305*H305,2)</f>
        <v>0</v>
      </c>
      <c r="BL305" s="19" t="s">
        <v>454</v>
      </c>
      <c r="BM305" s="192" t="s">
        <v>1544</v>
      </c>
    </row>
    <row r="306" spans="1:65" s="2" customFormat="1" ht="48.75">
      <c r="A306" s="36"/>
      <c r="B306" s="37"/>
      <c r="C306" s="38"/>
      <c r="D306" s="196" t="s">
        <v>1198</v>
      </c>
      <c r="E306" s="38"/>
      <c r="F306" s="253" t="s">
        <v>1493</v>
      </c>
      <c r="G306" s="38"/>
      <c r="H306" s="38"/>
      <c r="I306" s="254"/>
      <c r="J306" s="38"/>
      <c r="K306" s="38"/>
      <c r="L306" s="41"/>
      <c r="M306" s="255"/>
      <c r="N306" s="256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1198</v>
      </c>
      <c r="AU306" s="19" t="s">
        <v>83</v>
      </c>
    </row>
    <row r="307" spans="1:65" s="2" customFormat="1" ht="37.9" customHeight="1">
      <c r="A307" s="36"/>
      <c r="B307" s="37"/>
      <c r="C307" s="181" t="s">
        <v>768</v>
      </c>
      <c r="D307" s="181" t="s">
        <v>384</v>
      </c>
      <c r="E307" s="182" t="s">
        <v>1494</v>
      </c>
      <c r="F307" s="183" t="s">
        <v>1495</v>
      </c>
      <c r="G307" s="184" t="s">
        <v>422</v>
      </c>
      <c r="H307" s="185">
        <v>38</v>
      </c>
      <c r="I307" s="186"/>
      <c r="J307" s="187">
        <f>ROUND(I307*H307,2)</f>
        <v>0</v>
      </c>
      <c r="K307" s="183" t="s">
        <v>1297</v>
      </c>
      <c r="L307" s="41"/>
      <c r="M307" s="188" t="s">
        <v>19</v>
      </c>
      <c r="N307" s="189" t="s">
        <v>47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454</v>
      </c>
      <c r="AT307" s="192" t="s">
        <v>384</v>
      </c>
      <c r="AU307" s="192" t="s">
        <v>83</v>
      </c>
      <c r="AY307" s="19" t="s">
        <v>381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83</v>
      </c>
      <c r="BK307" s="193">
        <f>ROUND(I307*H307,2)</f>
        <v>0</v>
      </c>
      <c r="BL307" s="19" t="s">
        <v>454</v>
      </c>
      <c r="BM307" s="192" t="s">
        <v>1549</v>
      </c>
    </row>
    <row r="308" spans="1:65" s="2" customFormat="1" ht="48.75">
      <c r="A308" s="36"/>
      <c r="B308" s="37"/>
      <c r="C308" s="38"/>
      <c r="D308" s="196" t="s">
        <v>1198</v>
      </c>
      <c r="E308" s="38"/>
      <c r="F308" s="253" t="s">
        <v>1493</v>
      </c>
      <c r="G308" s="38"/>
      <c r="H308" s="38"/>
      <c r="I308" s="254"/>
      <c r="J308" s="38"/>
      <c r="K308" s="38"/>
      <c r="L308" s="41"/>
      <c r="M308" s="255"/>
      <c r="N308" s="256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1198</v>
      </c>
      <c r="AU308" s="19" t="s">
        <v>83</v>
      </c>
    </row>
    <row r="309" spans="1:65" s="2" customFormat="1" ht="37.9" customHeight="1">
      <c r="A309" s="36"/>
      <c r="B309" s="37"/>
      <c r="C309" s="181" t="s">
        <v>773</v>
      </c>
      <c r="D309" s="181" t="s">
        <v>384</v>
      </c>
      <c r="E309" s="182" t="s">
        <v>1497</v>
      </c>
      <c r="F309" s="183" t="s">
        <v>1498</v>
      </c>
      <c r="G309" s="184" t="s">
        <v>422</v>
      </c>
      <c r="H309" s="185">
        <v>24</v>
      </c>
      <c r="I309" s="186"/>
      <c r="J309" s="187">
        <f>ROUND(I309*H309,2)</f>
        <v>0</v>
      </c>
      <c r="K309" s="183" t="s">
        <v>1297</v>
      </c>
      <c r="L309" s="41"/>
      <c r="M309" s="188" t="s">
        <v>19</v>
      </c>
      <c r="N309" s="189" t="s">
        <v>47</v>
      </c>
      <c r="O309" s="66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454</v>
      </c>
      <c r="AT309" s="192" t="s">
        <v>384</v>
      </c>
      <c r="AU309" s="192" t="s">
        <v>83</v>
      </c>
      <c r="AY309" s="19" t="s">
        <v>381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83</v>
      </c>
      <c r="BK309" s="193">
        <f>ROUND(I309*H309,2)</f>
        <v>0</v>
      </c>
      <c r="BL309" s="19" t="s">
        <v>454</v>
      </c>
      <c r="BM309" s="192" t="s">
        <v>1552</v>
      </c>
    </row>
    <row r="310" spans="1:65" s="2" customFormat="1" ht="48.75">
      <c r="A310" s="36"/>
      <c r="B310" s="37"/>
      <c r="C310" s="38"/>
      <c r="D310" s="196" t="s">
        <v>1198</v>
      </c>
      <c r="E310" s="38"/>
      <c r="F310" s="253" t="s">
        <v>1493</v>
      </c>
      <c r="G310" s="38"/>
      <c r="H310" s="38"/>
      <c r="I310" s="254"/>
      <c r="J310" s="38"/>
      <c r="K310" s="38"/>
      <c r="L310" s="41"/>
      <c r="M310" s="255"/>
      <c r="N310" s="256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1198</v>
      </c>
      <c r="AU310" s="19" t="s">
        <v>83</v>
      </c>
    </row>
    <row r="311" spans="1:65" s="2" customFormat="1" ht="37.9" customHeight="1">
      <c r="A311" s="36"/>
      <c r="B311" s="37"/>
      <c r="C311" s="181" t="s">
        <v>781</v>
      </c>
      <c r="D311" s="181" t="s">
        <v>384</v>
      </c>
      <c r="E311" s="182" t="s">
        <v>1500</v>
      </c>
      <c r="F311" s="183" t="s">
        <v>1501</v>
      </c>
      <c r="G311" s="184" t="s">
        <v>422</v>
      </c>
      <c r="H311" s="185">
        <v>24</v>
      </c>
      <c r="I311" s="186"/>
      <c r="J311" s="187">
        <f>ROUND(I311*H311,2)</f>
        <v>0</v>
      </c>
      <c r="K311" s="183" t="s">
        <v>1297</v>
      </c>
      <c r="L311" s="41"/>
      <c r="M311" s="188" t="s">
        <v>19</v>
      </c>
      <c r="N311" s="189" t="s">
        <v>47</v>
      </c>
      <c r="O311" s="66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454</v>
      </c>
      <c r="AT311" s="192" t="s">
        <v>384</v>
      </c>
      <c r="AU311" s="192" t="s">
        <v>83</v>
      </c>
      <c r="AY311" s="19" t="s">
        <v>381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83</v>
      </c>
      <c r="BK311" s="193">
        <f>ROUND(I311*H311,2)</f>
        <v>0</v>
      </c>
      <c r="BL311" s="19" t="s">
        <v>454</v>
      </c>
      <c r="BM311" s="192" t="s">
        <v>1558</v>
      </c>
    </row>
    <row r="312" spans="1:65" s="2" customFormat="1" ht="48.75">
      <c r="A312" s="36"/>
      <c r="B312" s="37"/>
      <c r="C312" s="38"/>
      <c r="D312" s="196" t="s">
        <v>1198</v>
      </c>
      <c r="E312" s="38"/>
      <c r="F312" s="253" t="s">
        <v>1493</v>
      </c>
      <c r="G312" s="38"/>
      <c r="H312" s="38"/>
      <c r="I312" s="254"/>
      <c r="J312" s="38"/>
      <c r="K312" s="38"/>
      <c r="L312" s="41"/>
      <c r="M312" s="255"/>
      <c r="N312" s="256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1198</v>
      </c>
      <c r="AU312" s="19" t="s">
        <v>83</v>
      </c>
    </row>
    <row r="313" spans="1:65" s="2" customFormat="1" ht="33" customHeight="1">
      <c r="A313" s="36"/>
      <c r="B313" s="37"/>
      <c r="C313" s="181" t="s">
        <v>786</v>
      </c>
      <c r="D313" s="181" t="s">
        <v>384</v>
      </c>
      <c r="E313" s="182" t="s">
        <v>1503</v>
      </c>
      <c r="F313" s="183" t="s">
        <v>1504</v>
      </c>
      <c r="G313" s="184" t="s">
        <v>422</v>
      </c>
      <c r="H313" s="185">
        <v>39</v>
      </c>
      <c r="I313" s="186"/>
      <c r="J313" s="187">
        <f>ROUND(I313*H313,2)</f>
        <v>0</v>
      </c>
      <c r="K313" s="183" t="s">
        <v>1297</v>
      </c>
      <c r="L313" s="41"/>
      <c r="M313" s="188" t="s">
        <v>19</v>
      </c>
      <c r="N313" s="189" t="s">
        <v>47</v>
      </c>
      <c r="O313" s="66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454</v>
      </c>
      <c r="AT313" s="192" t="s">
        <v>384</v>
      </c>
      <c r="AU313" s="192" t="s">
        <v>83</v>
      </c>
      <c r="AY313" s="19" t="s">
        <v>381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9" t="s">
        <v>83</v>
      </c>
      <c r="BK313" s="193">
        <f>ROUND(I313*H313,2)</f>
        <v>0</v>
      </c>
      <c r="BL313" s="19" t="s">
        <v>454</v>
      </c>
      <c r="BM313" s="192" t="s">
        <v>1561</v>
      </c>
    </row>
    <row r="314" spans="1:65" s="2" customFormat="1" ht="29.25">
      <c r="A314" s="36"/>
      <c r="B314" s="37"/>
      <c r="C314" s="38"/>
      <c r="D314" s="196" t="s">
        <v>1198</v>
      </c>
      <c r="E314" s="38"/>
      <c r="F314" s="253" t="s">
        <v>1506</v>
      </c>
      <c r="G314" s="38"/>
      <c r="H314" s="38"/>
      <c r="I314" s="254"/>
      <c r="J314" s="38"/>
      <c r="K314" s="38"/>
      <c r="L314" s="41"/>
      <c r="M314" s="255"/>
      <c r="N314" s="256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1198</v>
      </c>
      <c r="AU314" s="19" t="s">
        <v>83</v>
      </c>
    </row>
    <row r="315" spans="1:65" s="2" customFormat="1" ht="33" customHeight="1">
      <c r="A315" s="36"/>
      <c r="B315" s="37"/>
      <c r="C315" s="181" t="s">
        <v>792</v>
      </c>
      <c r="D315" s="181" t="s">
        <v>384</v>
      </c>
      <c r="E315" s="182" t="s">
        <v>1507</v>
      </c>
      <c r="F315" s="183" t="s">
        <v>1508</v>
      </c>
      <c r="G315" s="184" t="s">
        <v>422</v>
      </c>
      <c r="H315" s="185">
        <v>18</v>
      </c>
      <c r="I315" s="186"/>
      <c r="J315" s="187">
        <f>ROUND(I315*H315,2)</f>
        <v>0</v>
      </c>
      <c r="K315" s="183" t="s">
        <v>1297</v>
      </c>
      <c r="L315" s="41"/>
      <c r="M315" s="188" t="s">
        <v>19</v>
      </c>
      <c r="N315" s="189" t="s">
        <v>47</v>
      </c>
      <c r="O315" s="66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454</v>
      </c>
      <c r="AT315" s="192" t="s">
        <v>384</v>
      </c>
      <c r="AU315" s="192" t="s">
        <v>83</v>
      </c>
      <c r="AY315" s="19" t="s">
        <v>381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9" t="s">
        <v>83</v>
      </c>
      <c r="BK315" s="193">
        <f>ROUND(I315*H315,2)</f>
        <v>0</v>
      </c>
      <c r="BL315" s="19" t="s">
        <v>454</v>
      </c>
      <c r="BM315" s="192" t="s">
        <v>1564</v>
      </c>
    </row>
    <row r="316" spans="1:65" s="2" customFormat="1" ht="29.25">
      <c r="A316" s="36"/>
      <c r="B316" s="37"/>
      <c r="C316" s="38"/>
      <c r="D316" s="196" t="s">
        <v>1198</v>
      </c>
      <c r="E316" s="38"/>
      <c r="F316" s="253" t="s">
        <v>1506</v>
      </c>
      <c r="G316" s="38"/>
      <c r="H316" s="38"/>
      <c r="I316" s="254"/>
      <c r="J316" s="38"/>
      <c r="K316" s="38"/>
      <c r="L316" s="41"/>
      <c r="M316" s="255"/>
      <c r="N316" s="256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1198</v>
      </c>
      <c r="AU316" s="19" t="s">
        <v>83</v>
      </c>
    </row>
    <row r="317" spans="1:65" s="2" customFormat="1" ht="33" customHeight="1">
      <c r="A317" s="36"/>
      <c r="B317" s="37"/>
      <c r="C317" s="181" t="s">
        <v>797</v>
      </c>
      <c r="D317" s="181" t="s">
        <v>384</v>
      </c>
      <c r="E317" s="182" t="s">
        <v>1510</v>
      </c>
      <c r="F317" s="183" t="s">
        <v>1511</v>
      </c>
      <c r="G317" s="184" t="s">
        <v>422</v>
      </c>
      <c r="H317" s="185">
        <v>4</v>
      </c>
      <c r="I317" s="186"/>
      <c r="J317" s="187">
        <f>ROUND(I317*H317,2)</f>
        <v>0</v>
      </c>
      <c r="K317" s="183" t="s">
        <v>1297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454</v>
      </c>
      <c r="AT317" s="192" t="s">
        <v>384</v>
      </c>
      <c r="AU317" s="192" t="s">
        <v>83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454</v>
      </c>
      <c r="BM317" s="192" t="s">
        <v>1567</v>
      </c>
    </row>
    <row r="318" spans="1:65" s="2" customFormat="1" ht="29.25">
      <c r="A318" s="36"/>
      <c r="B318" s="37"/>
      <c r="C318" s="38"/>
      <c r="D318" s="196" t="s">
        <v>1198</v>
      </c>
      <c r="E318" s="38"/>
      <c r="F318" s="253" t="s">
        <v>1506</v>
      </c>
      <c r="G318" s="38"/>
      <c r="H318" s="38"/>
      <c r="I318" s="254"/>
      <c r="J318" s="38"/>
      <c r="K318" s="38"/>
      <c r="L318" s="41"/>
      <c r="M318" s="255"/>
      <c r="N318" s="256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1198</v>
      </c>
      <c r="AU318" s="19" t="s">
        <v>83</v>
      </c>
    </row>
    <row r="319" spans="1:65" s="2" customFormat="1" ht="33" customHeight="1">
      <c r="A319" s="36"/>
      <c r="B319" s="37"/>
      <c r="C319" s="181" t="s">
        <v>803</v>
      </c>
      <c r="D319" s="181" t="s">
        <v>384</v>
      </c>
      <c r="E319" s="182" t="s">
        <v>1513</v>
      </c>
      <c r="F319" s="183" t="s">
        <v>1514</v>
      </c>
      <c r="G319" s="184" t="s">
        <v>422</v>
      </c>
      <c r="H319" s="185">
        <v>22</v>
      </c>
      <c r="I319" s="186"/>
      <c r="J319" s="187">
        <f>ROUND(I319*H319,2)</f>
        <v>0</v>
      </c>
      <c r="K319" s="183" t="s">
        <v>1297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454</v>
      </c>
      <c r="AT319" s="192" t="s">
        <v>384</v>
      </c>
      <c r="AU319" s="192" t="s">
        <v>83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454</v>
      </c>
      <c r="BM319" s="192" t="s">
        <v>1570</v>
      </c>
    </row>
    <row r="320" spans="1:65" s="2" customFormat="1" ht="29.25">
      <c r="A320" s="36"/>
      <c r="B320" s="37"/>
      <c r="C320" s="38"/>
      <c r="D320" s="196" t="s">
        <v>1198</v>
      </c>
      <c r="E320" s="38"/>
      <c r="F320" s="253" t="s">
        <v>1506</v>
      </c>
      <c r="G320" s="38"/>
      <c r="H320" s="38"/>
      <c r="I320" s="254"/>
      <c r="J320" s="38"/>
      <c r="K320" s="38"/>
      <c r="L320" s="41"/>
      <c r="M320" s="255"/>
      <c r="N320" s="256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1198</v>
      </c>
      <c r="AU320" s="19" t="s">
        <v>83</v>
      </c>
    </row>
    <row r="321" spans="1:65" s="2" customFormat="1" ht="24.2" customHeight="1">
      <c r="A321" s="36"/>
      <c r="B321" s="37"/>
      <c r="C321" s="181" t="s">
        <v>808</v>
      </c>
      <c r="D321" s="181" t="s">
        <v>384</v>
      </c>
      <c r="E321" s="182" t="s">
        <v>1516</v>
      </c>
      <c r="F321" s="183" t="s">
        <v>1517</v>
      </c>
      <c r="G321" s="184" t="s">
        <v>422</v>
      </c>
      <c r="H321" s="185">
        <v>69</v>
      </c>
      <c r="I321" s="186"/>
      <c r="J321" s="187">
        <f>ROUND(I321*H321,2)</f>
        <v>0</v>
      </c>
      <c r="K321" s="183" t="s">
        <v>1297</v>
      </c>
      <c r="L321" s="41"/>
      <c r="M321" s="188" t="s">
        <v>19</v>
      </c>
      <c r="N321" s="189" t="s">
        <v>47</v>
      </c>
      <c r="O321" s="66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454</v>
      </c>
      <c r="AT321" s="192" t="s">
        <v>384</v>
      </c>
      <c r="AU321" s="192" t="s">
        <v>83</v>
      </c>
      <c r="AY321" s="19" t="s">
        <v>381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83</v>
      </c>
      <c r="BK321" s="193">
        <f>ROUND(I321*H321,2)</f>
        <v>0</v>
      </c>
      <c r="BL321" s="19" t="s">
        <v>454</v>
      </c>
      <c r="BM321" s="192" t="s">
        <v>1573</v>
      </c>
    </row>
    <row r="322" spans="1:65" s="14" customFormat="1">
      <c r="B322" s="205"/>
      <c r="C322" s="206"/>
      <c r="D322" s="196" t="s">
        <v>391</v>
      </c>
      <c r="E322" s="207" t="s">
        <v>19</v>
      </c>
      <c r="F322" s="208" t="s">
        <v>4446</v>
      </c>
      <c r="G322" s="206"/>
      <c r="H322" s="209">
        <v>69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391</v>
      </c>
      <c r="AU322" s="215" t="s">
        <v>83</v>
      </c>
      <c r="AV322" s="14" t="s">
        <v>85</v>
      </c>
      <c r="AW322" s="14" t="s">
        <v>37</v>
      </c>
      <c r="AX322" s="14" t="s">
        <v>76</v>
      </c>
      <c r="AY322" s="215" t="s">
        <v>381</v>
      </c>
    </row>
    <row r="323" spans="1:65" s="15" customFormat="1">
      <c r="B323" s="216"/>
      <c r="C323" s="217"/>
      <c r="D323" s="196" t="s">
        <v>391</v>
      </c>
      <c r="E323" s="218" t="s">
        <v>19</v>
      </c>
      <c r="F323" s="219" t="s">
        <v>394</v>
      </c>
      <c r="G323" s="217"/>
      <c r="H323" s="220">
        <v>69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391</v>
      </c>
      <c r="AU323" s="226" t="s">
        <v>83</v>
      </c>
      <c r="AV323" s="15" t="s">
        <v>389</v>
      </c>
      <c r="AW323" s="15" t="s">
        <v>37</v>
      </c>
      <c r="AX323" s="15" t="s">
        <v>83</v>
      </c>
      <c r="AY323" s="226" t="s">
        <v>381</v>
      </c>
    </row>
    <row r="324" spans="1:65" s="2" customFormat="1" ht="24.2" customHeight="1">
      <c r="A324" s="36"/>
      <c r="B324" s="37"/>
      <c r="C324" s="181" t="s">
        <v>813</v>
      </c>
      <c r="D324" s="181" t="s">
        <v>384</v>
      </c>
      <c r="E324" s="182" t="s">
        <v>1520</v>
      </c>
      <c r="F324" s="183" t="s">
        <v>1521</v>
      </c>
      <c r="G324" s="184" t="s">
        <v>422</v>
      </c>
      <c r="H324" s="185">
        <v>22</v>
      </c>
      <c r="I324" s="186"/>
      <c r="J324" s="187">
        <f>ROUND(I324*H324,2)</f>
        <v>0</v>
      </c>
      <c r="K324" s="183" t="s">
        <v>1297</v>
      </c>
      <c r="L324" s="41"/>
      <c r="M324" s="188" t="s">
        <v>19</v>
      </c>
      <c r="N324" s="189" t="s">
        <v>47</v>
      </c>
      <c r="O324" s="66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454</v>
      </c>
      <c r="AT324" s="192" t="s">
        <v>384</v>
      </c>
      <c r="AU324" s="192" t="s">
        <v>83</v>
      </c>
      <c r="AY324" s="19" t="s">
        <v>381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83</v>
      </c>
      <c r="BK324" s="193">
        <f>ROUND(I324*H324,2)</f>
        <v>0</v>
      </c>
      <c r="BL324" s="19" t="s">
        <v>454</v>
      </c>
      <c r="BM324" s="192" t="s">
        <v>1579</v>
      </c>
    </row>
    <row r="325" spans="1:65" s="14" customFormat="1">
      <c r="B325" s="205"/>
      <c r="C325" s="206"/>
      <c r="D325" s="196" t="s">
        <v>391</v>
      </c>
      <c r="E325" s="207" t="s">
        <v>19</v>
      </c>
      <c r="F325" s="208" t="s">
        <v>4447</v>
      </c>
      <c r="G325" s="206"/>
      <c r="H325" s="209">
        <v>22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391</v>
      </c>
      <c r="AU325" s="215" t="s">
        <v>83</v>
      </c>
      <c r="AV325" s="14" t="s">
        <v>85</v>
      </c>
      <c r="AW325" s="14" t="s">
        <v>37</v>
      </c>
      <c r="AX325" s="14" t="s">
        <v>76</v>
      </c>
      <c r="AY325" s="215" t="s">
        <v>381</v>
      </c>
    </row>
    <row r="326" spans="1:65" s="15" customFormat="1">
      <c r="B326" s="216"/>
      <c r="C326" s="217"/>
      <c r="D326" s="196" t="s">
        <v>391</v>
      </c>
      <c r="E326" s="218" t="s">
        <v>19</v>
      </c>
      <c r="F326" s="219" t="s">
        <v>394</v>
      </c>
      <c r="G326" s="217"/>
      <c r="H326" s="220">
        <v>22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391</v>
      </c>
      <c r="AU326" s="226" t="s">
        <v>83</v>
      </c>
      <c r="AV326" s="15" t="s">
        <v>389</v>
      </c>
      <c r="AW326" s="15" t="s">
        <v>37</v>
      </c>
      <c r="AX326" s="15" t="s">
        <v>83</v>
      </c>
      <c r="AY326" s="226" t="s">
        <v>381</v>
      </c>
    </row>
    <row r="327" spans="1:65" s="2" customFormat="1" ht="16.5" customHeight="1">
      <c r="A327" s="36"/>
      <c r="B327" s="37"/>
      <c r="C327" s="181" t="s">
        <v>817</v>
      </c>
      <c r="D327" s="181" t="s">
        <v>384</v>
      </c>
      <c r="E327" s="182" t="s">
        <v>1524</v>
      </c>
      <c r="F327" s="183" t="s">
        <v>1525</v>
      </c>
      <c r="G327" s="184" t="s">
        <v>431</v>
      </c>
      <c r="H327" s="185">
        <v>35</v>
      </c>
      <c r="I327" s="186"/>
      <c r="J327" s="187">
        <f t="shared" ref="J327:J340" si="10">ROUND(I327*H327,2)</f>
        <v>0</v>
      </c>
      <c r="K327" s="183" t="s">
        <v>1297</v>
      </c>
      <c r="L327" s="41"/>
      <c r="M327" s="188" t="s">
        <v>19</v>
      </c>
      <c r="N327" s="189" t="s">
        <v>47</v>
      </c>
      <c r="O327" s="66"/>
      <c r="P327" s="190">
        <f t="shared" ref="P327:P340" si="11">O327*H327</f>
        <v>0</v>
      </c>
      <c r="Q327" s="190">
        <v>0</v>
      </c>
      <c r="R327" s="190">
        <f t="shared" ref="R327:R340" si="12">Q327*H327</f>
        <v>0</v>
      </c>
      <c r="S327" s="190">
        <v>0</v>
      </c>
      <c r="T327" s="191">
        <f t="shared" ref="T327:T340" si="13"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454</v>
      </c>
      <c r="AT327" s="192" t="s">
        <v>384</v>
      </c>
      <c r="AU327" s="192" t="s">
        <v>83</v>
      </c>
      <c r="AY327" s="19" t="s">
        <v>381</v>
      </c>
      <c r="BE327" s="193">
        <f t="shared" ref="BE327:BE340" si="14">IF(N327="základní",J327,0)</f>
        <v>0</v>
      </c>
      <c r="BF327" s="193">
        <f t="shared" ref="BF327:BF340" si="15">IF(N327="snížená",J327,0)</f>
        <v>0</v>
      </c>
      <c r="BG327" s="193">
        <f t="shared" ref="BG327:BG340" si="16">IF(N327="zákl. přenesená",J327,0)</f>
        <v>0</v>
      </c>
      <c r="BH327" s="193">
        <f t="shared" ref="BH327:BH340" si="17">IF(N327="sníž. přenesená",J327,0)</f>
        <v>0</v>
      </c>
      <c r="BI327" s="193">
        <f t="shared" ref="BI327:BI340" si="18">IF(N327="nulová",J327,0)</f>
        <v>0</v>
      </c>
      <c r="BJ327" s="19" t="s">
        <v>83</v>
      </c>
      <c r="BK327" s="193">
        <f t="shared" ref="BK327:BK340" si="19">ROUND(I327*H327,2)</f>
        <v>0</v>
      </c>
      <c r="BL327" s="19" t="s">
        <v>454</v>
      </c>
      <c r="BM327" s="192" t="s">
        <v>1583</v>
      </c>
    </row>
    <row r="328" spans="1:65" s="2" customFormat="1" ht="16.5" customHeight="1">
      <c r="A328" s="36"/>
      <c r="B328" s="37"/>
      <c r="C328" s="181" t="s">
        <v>823</v>
      </c>
      <c r="D328" s="181" t="s">
        <v>384</v>
      </c>
      <c r="E328" s="182" t="s">
        <v>3698</v>
      </c>
      <c r="F328" s="183" t="s">
        <v>3699</v>
      </c>
      <c r="G328" s="184" t="s">
        <v>431</v>
      </c>
      <c r="H328" s="185">
        <v>1</v>
      </c>
      <c r="I328" s="186"/>
      <c r="J328" s="187">
        <f t="shared" si="10"/>
        <v>0</v>
      </c>
      <c r="K328" s="183" t="s">
        <v>1297</v>
      </c>
      <c r="L328" s="41"/>
      <c r="M328" s="188" t="s">
        <v>19</v>
      </c>
      <c r="N328" s="189" t="s">
        <v>47</v>
      </c>
      <c r="O328" s="66"/>
      <c r="P328" s="190">
        <f t="shared" si="11"/>
        <v>0</v>
      </c>
      <c r="Q328" s="190">
        <v>0</v>
      </c>
      <c r="R328" s="190">
        <f t="shared" si="12"/>
        <v>0</v>
      </c>
      <c r="S328" s="190">
        <v>0</v>
      </c>
      <c r="T328" s="191">
        <f t="shared" si="1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454</v>
      </c>
      <c r="AT328" s="192" t="s">
        <v>384</v>
      </c>
      <c r="AU328" s="192" t="s">
        <v>83</v>
      </c>
      <c r="AY328" s="19" t="s">
        <v>381</v>
      </c>
      <c r="BE328" s="193">
        <f t="shared" si="14"/>
        <v>0</v>
      </c>
      <c r="BF328" s="193">
        <f t="shared" si="15"/>
        <v>0</v>
      </c>
      <c r="BG328" s="193">
        <f t="shared" si="16"/>
        <v>0</v>
      </c>
      <c r="BH328" s="193">
        <f t="shared" si="17"/>
        <v>0</v>
      </c>
      <c r="BI328" s="193">
        <f t="shared" si="18"/>
        <v>0</v>
      </c>
      <c r="BJ328" s="19" t="s">
        <v>83</v>
      </c>
      <c r="BK328" s="193">
        <f t="shared" si="19"/>
        <v>0</v>
      </c>
      <c r="BL328" s="19" t="s">
        <v>454</v>
      </c>
      <c r="BM328" s="192" t="s">
        <v>1587</v>
      </c>
    </row>
    <row r="329" spans="1:65" s="2" customFormat="1" ht="33" customHeight="1">
      <c r="A329" s="36"/>
      <c r="B329" s="37"/>
      <c r="C329" s="181" t="s">
        <v>829</v>
      </c>
      <c r="D329" s="181" t="s">
        <v>384</v>
      </c>
      <c r="E329" s="182" t="s">
        <v>3276</v>
      </c>
      <c r="F329" s="183" t="s">
        <v>3277</v>
      </c>
      <c r="G329" s="184" t="s">
        <v>431</v>
      </c>
      <c r="H329" s="185">
        <v>1</v>
      </c>
      <c r="I329" s="186"/>
      <c r="J329" s="187">
        <f t="shared" si="10"/>
        <v>0</v>
      </c>
      <c r="K329" s="183" t="s">
        <v>1297</v>
      </c>
      <c r="L329" s="41"/>
      <c r="M329" s="188" t="s">
        <v>19</v>
      </c>
      <c r="N329" s="189" t="s">
        <v>47</v>
      </c>
      <c r="O329" s="66"/>
      <c r="P329" s="190">
        <f t="shared" si="11"/>
        <v>0</v>
      </c>
      <c r="Q329" s="190">
        <v>0</v>
      </c>
      <c r="R329" s="190">
        <f t="shared" si="12"/>
        <v>0</v>
      </c>
      <c r="S329" s="190">
        <v>0</v>
      </c>
      <c r="T329" s="191">
        <f t="shared" si="1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454</v>
      </c>
      <c r="AT329" s="192" t="s">
        <v>384</v>
      </c>
      <c r="AU329" s="192" t="s">
        <v>83</v>
      </c>
      <c r="AY329" s="19" t="s">
        <v>381</v>
      </c>
      <c r="BE329" s="193">
        <f t="shared" si="14"/>
        <v>0</v>
      </c>
      <c r="BF329" s="193">
        <f t="shared" si="15"/>
        <v>0</v>
      </c>
      <c r="BG329" s="193">
        <f t="shared" si="16"/>
        <v>0</v>
      </c>
      <c r="BH329" s="193">
        <f t="shared" si="17"/>
        <v>0</v>
      </c>
      <c r="BI329" s="193">
        <f t="shared" si="18"/>
        <v>0</v>
      </c>
      <c r="BJ329" s="19" t="s">
        <v>83</v>
      </c>
      <c r="BK329" s="193">
        <f t="shared" si="19"/>
        <v>0</v>
      </c>
      <c r="BL329" s="19" t="s">
        <v>454</v>
      </c>
      <c r="BM329" s="192" t="s">
        <v>1591</v>
      </c>
    </row>
    <row r="330" spans="1:65" s="2" customFormat="1" ht="24.2" customHeight="1">
      <c r="A330" s="36"/>
      <c r="B330" s="37"/>
      <c r="C330" s="181" t="s">
        <v>834</v>
      </c>
      <c r="D330" s="181" t="s">
        <v>384</v>
      </c>
      <c r="E330" s="182" t="s">
        <v>1527</v>
      </c>
      <c r="F330" s="183" t="s">
        <v>1528</v>
      </c>
      <c r="G330" s="184" t="s">
        <v>431</v>
      </c>
      <c r="H330" s="185">
        <v>2</v>
      </c>
      <c r="I330" s="186"/>
      <c r="J330" s="187">
        <f t="shared" si="10"/>
        <v>0</v>
      </c>
      <c r="K330" s="183" t="s">
        <v>1297</v>
      </c>
      <c r="L330" s="41"/>
      <c r="M330" s="188" t="s">
        <v>19</v>
      </c>
      <c r="N330" s="189" t="s">
        <v>47</v>
      </c>
      <c r="O330" s="66"/>
      <c r="P330" s="190">
        <f t="shared" si="11"/>
        <v>0</v>
      </c>
      <c r="Q330" s="190">
        <v>0</v>
      </c>
      <c r="R330" s="190">
        <f t="shared" si="12"/>
        <v>0</v>
      </c>
      <c r="S330" s="190">
        <v>0</v>
      </c>
      <c r="T330" s="191">
        <f t="shared" si="1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454</v>
      </c>
      <c r="AT330" s="192" t="s">
        <v>384</v>
      </c>
      <c r="AU330" s="192" t="s">
        <v>83</v>
      </c>
      <c r="AY330" s="19" t="s">
        <v>381</v>
      </c>
      <c r="BE330" s="193">
        <f t="shared" si="14"/>
        <v>0</v>
      </c>
      <c r="BF330" s="193">
        <f t="shared" si="15"/>
        <v>0</v>
      </c>
      <c r="BG330" s="193">
        <f t="shared" si="16"/>
        <v>0</v>
      </c>
      <c r="BH330" s="193">
        <f t="shared" si="17"/>
        <v>0</v>
      </c>
      <c r="BI330" s="193">
        <f t="shared" si="18"/>
        <v>0</v>
      </c>
      <c r="BJ330" s="19" t="s">
        <v>83</v>
      </c>
      <c r="BK330" s="193">
        <f t="shared" si="19"/>
        <v>0</v>
      </c>
      <c r="BL330" s="19" t="s">
        <v>454</v>
      </c>
      <c r="BM330" s="192" t="s">
        <v>1594</v>
      </c>
    </row>
    <row r="331" spans="1:65" s="2" customFormat="1" ht="24.2" customHeight="1">
      <c r="A331" s="36"/>
      <c r="B331" s="37"/>
      <c r="C331" s="181" t="s">
        <v>845</v>
      </c>
      <c r="D331" s="181" t="s">
        <v>384</v>
      </c>
      <c r="E331" s="182" t="s">
        <v>2644</v>
      </c>
      <c r="F331" s="183" t="s">
        <v>2645</v>
      </c>
      <c r="G331" s="184" t="s">
        <v>431</v>
      </c>
      <c r="H331" s="185">
        <v>1</v>
      </c>
      <c r="I331" s="186"/>
      <c r="J331" s="187">
        <f t="shared" si="10"/>
        <v>0</v>
      </c>
      <c r="K331" s="183" t="s">
        <v>1297</v>
      </c>
      <c r="L331" s="41"/>
      <c r="M331" s="188" t="s">
        <v>19</v>
      </c>
      <c r="N331" s="189" t="s">
        <v>47</v>
      </c>
      <c r="O331" s="66"/>
      <c r="P331" s="190">
        <f t="shared" si="11"/>
        <v>0</v>
      </c>
      <c r="Q331" s="190">
        <v>0</v>
      </c>
      <c r="R331" s="190">
        <f t="shared" si="12"/>
        <v>0</v>
      </c>
      <c r="S331" s="190">
        <v>0</v>
      </c>
      <c r="T331" s="191">
        <f t="shared" si="1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454</v>
      </c>
      <c r="AT331" s="192" t="s">
        <v>384</v>
      </c>
      <c r="AU331" s="192" t="s">
        <v>83</v>
      </c>
      <c r="AY331" s="19" t="s">
        <v>381</v>
      </c>
      <c r="BE331" s="193">
        <f t="shared" si="14"/>
        <v>0</v>
      </c>
      <c r="BF331" s="193">
        <f t="shared" si="15"/>
        <v>0</v>
      </c>
      <c r="BG331" s="193">
        <f t="shared" si="16"/>
        <v>0</v>
      </c>
      <c r="BH331" s="193">
        <f t="shared" si="17"/>
        <v>0</v>
      </c>
      <c r="BI331" s="193">
        <f t="shared" si="18"/>
        <v>0</v>
      </c>
      <c r="BJ331" s="19" t="s">
        <v>83</v>
      </c>
      <c r="BK331" s="193">
        <f t="shared" si="19"/>
        <v>0</v>
      </c>
      <c r="BL331" s="19" t="s">
        <v>454</v>
      </c>
      <c r="BM331" s="192" t="s">
        <v>1597</v>
      </c>
    </row>
    <row r="332" spans="1:65" s="2" customFormat="1" ht="24.2" customHeight="1">
      <c r="A332" s="36"/>
      <c r="B332" s="37"/>
      <c r="C332" s="181" t="s">
        <v>850</v>
      </c>
      <c r="D332" s="181" t="s">
        <v>384</v>
      </c>
      <c r="E332" s="182" t="s">
        <v>1530</v>
      </c>
      <c r="F332" s="183" t="s">
        <v>1531</v>
      </c>
      <c r="G332" s="184" t="s">
        <v>431</v>
      </c>
      <c r="H332" s="185">
        <v>4</v>
      </c>
      <c r="I332" s="186"/>
      <c r="J332" s="187">
        <f t="shared" si="10"/>
        <v>0</v>
      </c>
      <c r="K332" s="183" t="s">
        <v>1297</v>
      </c>
      <c r="L332" s="41"/>
      <c r="M332" s="188" t="s">
        <v>19</v>
      </c>
      <c r="N332" s="189" t="s">
        <v>47</v>
      </c>
      <c r="O332" s="66"/>
      <c r="P332" s="190">
        <f t="shared" si="11"/>
        <v>0</v>
      </c>
      <c r="Q332" s="190">
        <v>0</v>
      </c>
      <c r="R332" s="190">
        <f t="shared" si="12"/>
        <v>0</v>
      </c>
      <c r="S332" s="190">
        <v>0</v>
      </c>
      <c r="T332" s="191">
        <f t="shared" si="1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454</v>
      </c>
      <c r="AT332" s="192" t="s">
        <v>384</v>
      </c>
      <c r="AU332" s="192" t="s">
        <v>83</v>
      </c>
      <c r="AY332" s="19" t="s">
        <v>381</v>
      </c>
      <c r="BE332" s="193">
        <f t="shared" si="14"/>
        <v>0</v>
      </c>
      <c r="BF332" s="193">
        <f t="shared" si="15"/>
        <v>0</v>
      </c>
      <c r="BG332" s="193">
        <f t="shared" si="16"/>
        <v>0</v>
      </c>
      <c r="BH332" s="193">
        <f t="shared" si="17"/>
        <v>0</v>
      </c>
      <c r="BI332" s="193">
        <f t="shared" si="18"/>
        <v>0</v>
      </c>
      <c r="BJ332" s="19" t="s">
        <v>83</v>
      </c>
      <c r="BK332" s="193">
        <f t="shared" si="19"/>
        <v>0</v>
      </c>
      <c r="BL332" s="19" t="s">
        <v>454</v>
      </c>
      <c r="BM332" s="192" t="s">
        <v>1600</v>
      </c>
    </row>
    <row r="333" spans="1:65" s="2" customFormat="1" ht="33" customHeight="1">
      <c r="A333" s="36"/>
      <c r="B333" s="37"/>
      <c r="C333" s="181" t="s">
        <v>855</v>
      </c>
      <c r="D333" s="181" t="s">
        <v>384</v>
      </c>
      <c r="E333" s="182" t="s">
        <v>4448</v>
      </c>
      <c r="F333" s="183" t="s">
        <v>4449</v>
      </c>
      <c r="G333" s="184" t="s">
        <v>431</v>
      </c>
      <c r="H333" s="185">
        <v>1</v>
      </c>
      <c r="I333" s="186"/>
      <c r="J333" s="187">
        <f t="shared" si="10"/>
        <v>0</v>
      </c>
      <c r="K333" s="183" t="s">
        <v>1297</v>
      </c>
      <c r="L333" s="41"/>
      <c r="M333" s="188" t="s">
        <v>19</v>
      </c>
      <c r="N333" s="189" t="s">
        <v>47</v>
      </c>
      <c r="O333" s="66"/>
      <c r="P333" s="190">
        <f t="shared" si="11"/>
        <v>0</v>
      </c>
      <c r="Q333" s="190">
        <v>0</v>
      </c>
      <c r="R333" s="190">
        <f t="shared" si="12"/>
        <v>0</v>
      </c>
      <c r="S333" s="190">
        <v>0</v>
      </c>
      <c r="T333" s="191">
        <f t="shared" si="1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454</v>
      </c>
      <c r="AT333" s="192" t="s">
        <v>384</v>
      </c>
      <c r="AU333" s="192" t="s">
        <v>83</v>
      </c>
      <c r="AY333" s="19" t="s">
        <v>381</v>
      </c>
      <c r="BE333" s="193">
        <f t="shared" si="14"/>
        <v>0</v>
      </c>
      <c r="BF333" s="193">
        <f t="shared" si="15"/>
        <v>0</v>
      </c>
      <c r="BG333" s="193">
        <f t="shared" si="16"/>
        <v>0</v>
      </c>
      <c r="BH333" s="193">
        <f t="shared" si="17"/>
        <v>0</v>
      </c>
      <c r="BI333" s="193">
        <f t="shared" si="18"/>
        <v>0</v>
      </c>
      <c r="BJ333" s="19" t="s">
        <v>83</v>
      </c>
      <c r="BK333" s="193">
        <f t="shared" si="19"/>
        <v>0</v>
      </c>
      <c r="BL333" s="19" t="s">
        <v>454</v>
      </c>
      <c r="BM333" s="192" t="s">
        <v>1603</v>
      </c>
    </row>
    <row r="334" spans="1:65" s="2" customFormat="1" ht="33" customHeight="1">
      <c r="A334" s="36"/>
      <c r="B334" s="37"/>
      <c r="C334" s="181" t="s">
        <v>860</v>
      </c>
      <c r="D334" s="181" t="s">
        <v>384</v>
      </c>
      <c r="E334" s="182" t="s">
        <v>1533</v>
      </c>
      <c r="F334" s="183" t="s">
        <v>1534</v>
      </c>
      <c r="G334" s="184" t="s">
        <v>431</v>
      </c>
      <c r="H334" s="185">
        <v>1</v>
      </c>
      <c r="I334" s="186"/>
      <c r="J334" s="187">
        <f t="shared" si="10"/>
        <v>0</v>
      </c>
      <c r="K334" s="183" t="s">
        <v>1297</v>
      </c>
      <c r="L334" s="41"/>
      <c r="M334" s="188" t="s">
        <v>19</v>
      </c>
      <c r="N334" s="189" t="s">
        <v>47</v>
      </c>
      <c r="O334" s="66"/>
      <c r="P334" s="190">
        <f t="shared" si="11"/>
        <v>0</v>
      </c>
      <c r="Q334" s="190">
        <v>0</v>
      </c>
      <c r="R334" s="190">
        <f t="shared" si="12"/>
        <v>0</v>
      </c>
      <c r="S334" s="190">
        <v>0</v>
      </c>
      <c r="T334" s="191">
        <f t="shared" si="1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454</v>
      </c>
      <c r="AT334" s="192" t="s">
        <v>384</v>
      </c>
      <c r="AU334" s="192" t="s">
        <v>83</v>
      </c>
      <c r="AY334" s="19" t="s">
        <v>381</v>
      </c>
      <c r="BE334" s="193">
        <f t="shared" si="14"/>
        <v>0</v>
      </c>
      <c r="BF334" s="193">
        <f t="shared" si="15"/>
        <v>0</v>
      </c>
      <c r="BG334" s="193">
        <f t="shared" si="16"/>
        <v>0</v>
      </c>
      <c r="BH334" s="193">
        <f t="shared" si="17"/>
        <v>0</v>
      </c>
      <c r="BI334" s="193">
        <f t="shared" si="18"/>
        <v>0</v>
      </c>
      <c r="BJ334" s="19" t="s">
        <v>83</v>
      </c>
      <c r="BK334" s="193">
        <f t="shared" si="19"/>
        <v>0</v>
      </c>
      <c r="BL334" s="19" t="s">
        <v>454</v>
      </c>
      <c r="BM334" s="192" t="s">
        <v>1606</v>
      </c>
    </row>
    <row r="335" spans="1:65" s="2" customFormat="1" ht="33" customHeight="1">
      <c r="A335" s="36"/>
      <c r="B335" s="37"/>
      <c r="C335" s="181" t="s">
        <v>866</v>
      </c>
      <c r="D335" s="181" t="s">
        <v>384</v>
      </c>
      <c r="E335" s="182" t="s">
        <v>1536</v>
      </c>
      <c r="F335" s="183" t="s">
        <v>1537</v>
      </c>
      <c r="G335" s="184" t="s">
        <v>431</v>
      </c>
      <c r="H335" s="185">
        <v>1</v>
      </c>
      <c r="I335" s="186"/>
      <c r="J335" s="187">
        <f t="shared" si="10"/>
        <v>0</v>
      </c>
      <c r="K335" s="183" t="s">
        <v>1297</v>
      </c>
      <c r="L335" s="41"/>
      <c r="M335" s="188" t="s">
        <v>19</v>
      </c>
      <c r="N335" s="189" t="s">
        <v>47</v>
      </c>
      <c r="O335" s="66"/>
      <c r="P335" s="190">
        <f t="shared" si="11"/>
        <v>0</v>
      </c>
      <c r="Q335" s="190">
        <v>0</v>
      </c>
      <c r="R335" s="190">
        <f t="shared" si="12"/>
        <v>0</v>
      </c>
      <c r="S335" s="190">
        <v>0</v>
      </c>
      <c r="T335" s="191">
        <f t="shared" si="1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454</v>
      </c>
      <c r="AT335" s="192" t="s">
        <v>384</v>
      </c>
      <c r="AU335" s="192" t="s">
        <v>83</v>
      </c>
      <c r="AY335" s="19" t="s">
        <v>381</v>
      </c>
      <c r="BE335" s="193">
        <f t="shared" si="14"/>
        <v>0</v>
      </c>
      <c r="BF335" s="193">
        <f t="shared" si="15"/>
        <v>0</v>
      </c>
      <c r="BG335" s="193">
        <f t="shared" si="16"/>
        <v>0</v>
      </c>
      <c r="BH335" s="193">
        <f t="shared" si="17"/>
        <v>0</v>
      </c>
      <c r="BI335" s="193">
        <f t="shared" si="18"/>
        <v>0</v>
      </c>
      <c r="BJ335" s="19" t="s">
        <v>83</v>
      </c>
      <c r="BK335" s="193">
        <f t="shared" si="19"/>
        <v>0</v>
      </c>
      <c r="BL335" s="19" t="s">
        <v>454</v>
      </c>
      <c r="BM335" s="192" t="s">
        <v>1609</v>
      </c>
    </row>
    <row r="336" spans="1:65" s="2" customFormat="1" ht="24.2" customHeight="1">
      <c r="A336" s="36"/>
      <c r="B336" s="37"/>
      <c r="C336" s="181" t="s">
        <v>871</v>
      </c>
      <c r="D336" s="181" t="s">
        <v>384</v>
      </c>
      <c r="E336" s="182" t="s">
        <v>3706</v>
      </c>
      <c r="F336" s="183" t="s">
        <v>3707</v>
      </c>
      <c r="G336" s="184" t="s">
        <v>431</v>
      </c>
      <c r="H336" s="185">
        <v>1</v>
      </c>
      <c r="I336" s="186"/>
      <c r="J336" s="187">
        <f t="shared" si="10"/>
        <v>0</v>
      </c>
      <c r="K336" s="183" t="s">
        <v>1297</v>
      </c>
      <c r="L336" s="41"/>
      <c r="M336" s="188" t="s">
        <v>19</v>
      </c>
      <c r="N336" s="189" t="s">
        <v>47</v>
      </c>
      <c r="O336" s="66"/>
      <c r="P336" s="190">
        <f t="shared" si="11"/>
        <v>0</v>
      </c>
      <c r="Q336" s="190">
        <v>0</v>
      </c>
      <c r="R336" s="190">
        <f t="shared" si="12"/>
        <v>0</v>
      </c>
      <c r="S336" s="190">
        <v>0</v>
      </c>
      <c r="T336" s="191">
        <f t="shared" si="1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454</v>
      </c>
      <c r="AT336" s="192" t="s">
        <v>384</v>
      </c>
      <c r="AU336" s="192" t="s">
        <v>83</v>
      </c>
      <c r="AY336" s="19" t="s">
        <v>381</v>
      </c>
      <c r="BE336" s="193">
        <f t="shared" si="14"/>
        <v>0</v>
      </c>
      <c r="BF336" s="193">
        <f t="shared" si="15"/>
        <v>0</v>
      </c>
      <c r="BG336" s="193">
        <f t="shared" si="16"/>
        <v>0</v>
      </c>
      <c r="BH336" s="193">
        <f t="shared" si="17"/>
        <v>0</v>
      </c>
      <c r="BI336" s="193">
        <f t="shared" si="18"/>
        <v>0</v>
      </c>
      <c r="BJ336" s="19" t="s">
        <v>83</v>
      </c>
      <c r="BK336" s="193">
        <f t="shared" si="19"/>
        <v>0</v>
      </c>
      <c r="BL336" s="19" t="s">
        <v>454</v>
      </c>
      <c r="BM336" s="192" t="s">
        <v>1616</v>
      </c>
    </row>
    <row r="337" spans="1:65" s="2" customFormat="1" ht="21.75" customHeight="1">
      <c r="A337" s="36"/>
      <c r="B337" s="37"/>
      <c r="C337" s="181" t="s">
        <v>883</v>
      </c>
      <c r="D337" s="181" t="s">
        <v>384</v>
      </c>
      <c r="E337" s="182" t="s">
        <v>3708</v>
      </c>
      <c r="F337" s="183" t="s">
        <v>3709</v>
      </c>
      <c r="G337" s="184" t="s">
        <v>431</v>
      </c>
      <c r="H337" s="185">
        <v>1</v>
      </c>
      <c r="I337" s="186"/>
      <c r="J337" s="187">
        <f t="shared" si="10"/>
        <v>0</v>
      </c>
      <c r="K337" s="183" t="s">
        <v>1297</v>
      </c>
      <c r="L337" s="41"/>
      <c r="M337" s="188" t="s">
        <v>19</v>
      </c>
      <c r="N337" s="189" t="s">
        <v>47</v>
      </c>
      <c r="O337" s="66"/>
      <c r="P337" s="190">
        <f t="shared" si="11"/>
        <v>0</v>
      </c>
      <c r="Q337" s="190">
        <v>0</v>
      </c>
      <c r="R337" s="190">
        <f t="shared" si="12"/>
        <v>0</v>
      </c>
      <c r="S337" s="190">
        <v>0</v>
      </c>
      <c r="T337" s="191">
        <f t="shared" si="1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454</v>
      </c>
      <c r="AT337" s="192" t="s">
        <v>384</v>
      </c>
      <c r="AU337" s="192" t="s">
        <v>83</v>
      </c>
      <c r="AY337" s="19" t="s">
        <v>381</v>
      </c>
      <c r="BE337" s="193">
        <f t="shared" si="14"/>
        <v>0</v>
      </c>
      <c r="BF337" s="193">
        <f t="shared" si="15"/>
        <v>0</v>
      </c>
      <c r="BG337" s="193">
        <f t="shared" si="16"/>
        <v>0</v>
      </c>
      <c r="BH337" s="193">
        <f t="shared" si="17"/>
        <v>0</v>
      </c>
      <c r="BI337" s="193">
        <f t="shared" si="18"/>
        <v>0</v>
      </c>
      <c r="BJ337" s="19" t="s">
        <v>83</v>
      </c>
      <c r="BK337" s="193">
        <f t="shared" si="19"/>
        <v>0</v>
      </c>
      <c r="BL337" s="19" t="s">
        <v>454</v>
      </c>
      <c r="BM337" s="192" t="s">
        <v>1620</v>
      </c>
    </row>
    <row r="338" spans="1:65" s="2" customFormat="1" ht="24.2" customHeight="1">
      <c r="A338" s="36"/>
      <c r="B338" s="37"/>
      <c r="C338" s="181" t="s">
        <v>889</v>
      </c>
      <c r="D338" s="181" t="s">
        <v>384</v>
      </c>
      <c r="E338" s="182" t="s">
        <v>3710</v>
      </c>
      <c r="F338" s="183" t="s">
        <v>3711</v>
      </c>
      <c r="G338" s="184" t="s">
        <v>431</v>
      </c>
      <c r="H338" s="185">
        <v>1</v>
      </c>
      <c r="I338" s="186"/>
      <c r="J338" s="187">
        <f t="shared" si="10"/>
        <v>0</v>
      </c>
      <c r="K338" s="183" t="s">
        <v>1297</v>
      </c>
      <c r="L338" s="41"/>
      <c r="M338" s="188" t="s">
        <v>19</v>
      </c>
      <c r="N338" s="189" t="s">
        <v>47</v>
      </c>
      <c r="O338" s="66"/>
      <c r="P338" s="190">
        <f t="shared" si="11"/>
        <v>0</v>
      </c>
      <c r="Q338" s="190">
        <v>0</v>
      </c>
      <c r="R338" s="190">
        <f t="shared" si="12"/>
        <v>0</v>
      </c>
      <c r="S338" s="190">
        <v>0</v>
      </c>
      <c r="T338" s="191">
        <f t="shared" si="1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454</v>
      </c>
      <c r="AT338" s="192" t="s">
        <v>384</v>
      </c>
      <c r="AU338" s="192" t="s">
        <v>83</v>
      </c>
      <c r="AY338" s="19" t="s">
        <v>381</v>
      </c>
      <c r="BE338" s="193">
        <f t="shared" si="14"/>
        <v>0</v>
      </c>
      <c r="BF338" s="193">
        <f t="shared" si="15"/>
        <v>0</v>
      </c>
      <c r="BG338" s="193">
        <f t="shared" si="16"/>
        <v>0</v>
      </c>
      <c r="BH338" s="193">
        <f t="shared" si="17"/>
        <v>0</v>
      </c>
      <c r="BI338" s="193">
        <f t="shared" si="18"/>
        <v>0</v>
      </c>
      <c r="BJ338" s="19" t="s">
        <v>83</v>
      </c>
      <c r="BK338" s="193">
        <f t="shared" si="19"/>
        <v>0</v>
      </c>
      <c r="BL338" s="19" t="s">
        <v>454</v>
      </c>
      <c r="BM338" s="192" t="s">
        <v>1626</v>
      </c>
    </row>
    <row r="339" spans="1:65" s="2" customFormat="1" ht="49.15" customHeight="1">
      <c r="A339" s="36"/>
      <c r="B339" s="37"/>
      <c r="C339" s="181" t="s">
        <v>895</v>
      </c>
      <c r="D339" s="181" t="s">
        <v>384</v>
      </c>
      <c r="E339" s="182" t="s">
        <v>1539</v>
      </c>
      <c r="F339" s="183" t="s">
        <v>1540</v>
      </c>
      <c r="G339" s="184" t="s">
        <v>431</v>
      </c>
      <c r="H339" s="185">
        <v>1</v>
      </c>
      <c r="I339" s="186"/>
      <c r="J339" s="187">
        <f t="shared" si="10"/>
        <v>0</v>
      </c>
      <c r="K339" s="183" t="s">
        <v>1297</v>
      </c>
      <c r="L339" s="41"/>
      <c r="M339" s="188" t="s">
        <v>19</v>
      </c>
      <c r="N339" s="189" t="s">
        <v>47</v>
      </c>
      <c r="O339" s="66"/>
      <c r="P339" s="190">
        <f t="shared" si="11"/>
        <v>0</v>
      </c>
      <c r="Q339" s="190">
        <v>0</v>
      </c>
      <c r="R339" s="190">
        <f t="shared" si="12"/>
        <v>0</v>
      </c>
      <c r="S339" s="190">
        <v>0</v>
      </c>
      <c r="T339" s="191">
        <f t="shared" si="1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454</v>
      </c>
      <c r="AT339" s="192" t="s">
        <v>384</v>
      </c>
      <c r="AU339" s="192" t="s">
        <v>83</v>
      </c>
      <c r="AY339" s="19" t="s">
        <v>381</v>
      </c>
      <c r="BE339" s="193">
        <f t="shared" si="14"/>
        <v>0</v>
      </c>
      <c r="BF339" s="193">
        <f t="shared" si="15"/>
        <v>0</v>
      </c>
      <c r="BG339" s="193">
        <f t="shared" si="16"/>
        <v>0</v>
      </c>
      <c r="BH339" s="193">
        <f t="shared" si="17"/>
        <v>0</v>
      </c>
      <c r="BI339" s="193">
        <f t="shared" si="18"/>
        <v>0</v>
      </c>
      <c r="BJ339" s="19" t="s">
        <v>83</v>
      </c>
      <c r="BK339" s="193">
        <f t="shared" si="19"/>
        <v>0</v>
      </c>
      <c r="BL339" s="19" t="s">
        <v>454</v>
      </c>
      <c r="BM339" s="192" t="s">
        <v>1630</v>
      </c>
    </row>
    <row r="340" spans="1:65" s="2" customFormat="1" ht="16.5" customHeight="1">
      <c r="A340" s="36"/>
      <c r="B340" s="37"/>
      <c r="C340" s="181" t="s">
        <v>899</v>
      </c>
      <c r="D340" s="181" t="s">
        <v>384</v>
      </c>
      <c r="E340" s="182" t="s">
        <v>1542</v>
      </c>
      <c r="F340" s="183" t="s">
        <v>1543</v>
      </c>
      <c r="G340" s="184" t="s">
        <v>422</v>
      </c>
      <c r="H340" s="185">
        <v>150</v>
      </c>
      <c r="I340" s="186"/>
      <c r="J340" s="187">
        <f t="shared" si="10"/>
        <v>0</v>
      </c>
      <c r="K340" s="183" t="s">
        <v>1297</v>
      </c>
      <c r="L340" s="41"/>
      <c r="M340" s="188" t="s">
        <v>19</v>
      </c>
      <c r="N340" s="189" t="s">
        <v>47</v>
      </c>
      <c r="O340" s="66"/>
      <c r="P340" s="190">
        <f t="shared" si="11"/>
        <v>0</v>
      </c>
      <c r="Q340" s="190">
        <v>0</v>
      </c>
      <c r="R340" s="190">
        <f t="shared" si="12"/>
        <v>0</v>
      </c>
      <c r="S340" s="190">
        <v>0</v>
      </c>
      <c r="T340" s="191">
        <f t="shared" si="1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454</v>
      </c>
      <c r="AT340" s="192" t="s">
        <v>384</v>
      </c>
      <c r="AU340" s="192" t="s">
        <v>83</v>
      </c>
      <c r="AY340" s="19" t="s">
        <v>381</v>
      </c>
      <c r="BE340" s="193">
        <f t="shared" si="14"/>
        <v>0</v>
      </c>
      <c r="BF340" s="193">
        <f t="shared" si="15"/>
        <v>0</v>
      </c>
      <c r="BG340" s="193">
        <f t="shared" si="16"/>
        <v>0</v>
      </c>
      <c r="BH340" s="193">
        <f t="shared" si="17"/>
        <v>0</v>
      </c>
      <c r="BI340" s="193">
        <f t="shared" si="18"/>
        <v>0</v>
      </c>
      <c r="BJ340" s="19" t="s">
        <v>83</v>
      </c>
      <c r="BK340" s="193">
        <f t="shared" si="19"/>
        <v>0</v>
      </c>
      <c r="BL340" s="19" t="s">
        <v>454</v>
      </c>
      <c r="BM340" s="192" t="s">
        <v>1633</v>
      </c>
    </row>
    <row r="341" spans="1:65" s="2" customFormat="1" ht="19.5">
      <c r="A341" s="36"/>
      <c r="B341" s="37"/>
      <c r="C341" s="38"/>
      <c r="D341" s="196" t="s">
        <v>1198</v>
      </c>
      <c r="E341" s="38"/>
      <c r="F341" s="253" t="s">
        <v>1545</v>
      </c>
      <c r="G341" s="38"/>
      <c r="H341" s="38"/>
      <c r="I341" s="254"/>
      <c r="J341" s="38"/>
      <c r="K341" s="38"/>
      <c r="L341" s="41"/>
      <c r="M341" s="255"/>
      <c r="N341" s="256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1198</v>
      </c>
      <c r="AU341" s="19" t="s">
        <v>83</v>
      </c>
    </row>
    <row r="342" spans="1:65" s="14" customFormat="1">
      <c r="B342" s="205"/>
      <c r="C342" s="206"/>
      <c r="D342" s="196" t="s">
        <v>391</v>
      </c>
      <c r="E342" s="207" t="s">
        <v>19</v>
      </c>
      <c r="F342" s="208" t="s">
        <v>4450</v>
      </c>
      <c r="G342" s="206"/>
      <c r="H342" s="209">
        <v>150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391</v>
      </c>
      <c r="AU342" s="215" t="s">
        <v>83</v>
      </c>
      <c r="AV342" s="14" t="s">
        <v>85</v>
      </c>
      <c r="AW342" s="14" t="s">
        <v>37</v>
      </c>
      <c r="AX342" s="14" t="s">
        <v>76</v>
      </c>
      <c r="AY342" s="215" t="s">
        <v>381</v>
      </c>
    </row>
    <row r="343" spans="1:65" s="15" customFormat="1">
      <c r="B343" s="216"/>
      <c r="C343" s="217"/>
      <c r="D343" s="196" t="s">
        <v>391</v>
      </c>
      <c r="E343" s="218" t="s">
        <v>19</v>
      </c>
      <c r="F343" s="219" t="s">
        <v>394</v>
      </c>
      <c r="G343" s="217"/>
      <c r="H343" s="220">
        <v>150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391</v>
      </c>
      <c r="AU343" s="226" t="s">
        <v>83</v>
      </c>
      <c r="AV343" s="15" t="s">
        <v>389</v>
      </c>
      <c r="AW343" s="15" t="s">
        <v>37</v>
      </c>
      <c r="AX343" s="15" t="s">
        <v>83</v>
      </c>
      <c r="AY343" s="226" t="s">
        <v>381</v>
      </c>
    </row>
    <row r="344" spans="1:65" s="2" customFormat="1" ht="24.2" customHeight="1">
      <c r="A344" s="36"/>
      <c r="B344" s="37"/>
      <c r="C344" s="181" t="s">
        <v>906</v>
      </c>
      <c r="D344" s="181" t="s">
        <v>384</v>
      </c>
      <c r="E344" s="182" t="s">
        <v>1547</v>
      </c>
      <c r="F344" s="183" t="s">
        <v>1548</v>
      </c>
      <c r="G344" s="184" t="s">
        <v>422</v>
      </c>
      <c r="H344" s="185">
        <v>24</v>
      </c>
      <c r="I344" s="186"/>
      <c r="J344" s="187">
        <f>ROUND(I344*H344,2)</f>
        <v>0</v>
      </c>
      <c r="K344" s="183" t="s">
        <v>1297</v>
      </c>
      <c r="L344" s="41"/>
      <c r="M344" s="188" t="s">
        <v>19</v>
      </c>
      <c r="N344" s="189" t="s">
        <v>47</v>
      </c>
      <c r="O344" s="66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454</v>
      </c>
      <c r="AT344" s="192" t="s">
        <v>384</v>
      </c>
      <c r="AU344" s="192" t="s">
        <v>83</v>
      </c>
      <c r="AY344" s="19" t="s">
        <v>381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83</v>
      </c>
      <c r="BK344" s="193">
        <f>ROUND(I344*H344,2)</f>
        <v>0</v>
      </c>
      <c r="BL344" s="19" t="s">
        <v>454</v>
      </c>
      <c r="BM344" s="192" t="s">
        <v>1636</v>
      </c>
    </row>
    <row r="345" spans="1:65" s="2" customFormat="1" ht="19.5">
      <c r="A345" s="36"/>
      <c r="B345" s="37"/>
      <c r="C345" s="38"/>
      <c r="D345" s="196" t="s">
        <v>1198</v>
      </c>
      <c r="E345" s="38"/>
      <c r="F345" s="253" t="s">
        <v>1545</v>
      </c>
      <c r="G345" s="38"/>
      <c r="H345" s="38"/>
      <c r="I345" s="254"/>
      <c r="J345" s="38"/>
      <c r="K345" s="38"/>
      <c r="L345" s="41"/>
      <c r="M345" s="255"/>
      <c r="N345" s="256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1198</v>
      </c>
      <c r="AU345" s="19" t="s">
        <v>83</v>
      </c>
    </row>
    <row r="346" spans="1:65" s="2" customFormat="1" ht="24.2" customHeight="1">
      <c r="A346" s="36"/>
      <c r="B346" s="37"/>
      <c r="C346" s="181" t="s">
        <v>911</v>
      </c>
      <c r="D346" s="181" t="s">
        <v>384</v>
      </c>
      <c r="E346" s="182" t="s">
        <v>3712</v>
      </c>
      <c r="F346" s="183" t="s">
        <v>3713</v>
      </c>
      <c r="G346" s="184" t="s">
        <v>422</v>
      </c>
      <c r="H346" s="185">
        <v>22</v>
      </c>
      <c r="I346" s="186"/>
      <c r="J346" s="187">
        <f>ROUND(I346*H346,2)</f>
        <v>0</v>
      </c>
      <c r="K346" s="183" t="s">
        <v>1297</v>
      </c>
      <c r="L346" s="41"/>
      <c r="M346" s="188" t="s">
        <v>19</v>
      </c>
      <c r="N346" s="189" t="s">
        <v>47</v>
      </c>
      <c r="O346" s="66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454</v>
      </c>
      <c r="AT346" s="192" t="s">
        <v>384</v>
      </c>
      <c r="AU346" s="192" t="s">
        <v>83</v>
      </c>
      <c r="AY346" s="19" t="s">
        <v>381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83</v>
      </c>
      <c r="BK346" s="193">
        <f>ROUND(I346*H346,2)</f>
        <v>0</v>
      </c>
      <c r="BL346" s="19" t="s">
        <v>454</v>
      </c>
      <c r="BM346" s="192" t="s">
        <v>1641</v>
      </c>
    </row>
    <row r="347" spans="1:65" s="2" customFormat="1" ht="19.5">
      <c r="A347" s="36"/>
      <c r="B347" s="37"/>
      <c r="C347" s="38"/>
      <c r="D347" s="196" t="s">
        <v>1198</v>
      </c>
      <c r="E347" s="38"/>
      <c r="F347" s="253" t="s">
        <v>1545</v>
      </c>
      <c r="G347" s="38"/>
      <c r="H347" s="38"/>
      <c r="I347" s="254"/>
      <c r="J347" s="38"/>
      <c r="K347" s="38"/>
      <c r="L347" s="41"/>
      <c r="M347" s="255"/>
      <c r="N347" s="256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1198</v>
      </c>
      <c r="AU347" s="19" t="s">
        <v>83</v>
      </c>
    </row>
    <row r="348" spans="1:65" s="2" customFormat="1" ht="21.75" customHeight="1">
      <c r="A348" s="36"/>
      <c r="B348" s="37"/>
      <c r="C348" s="181" t="s">
        <v>922</v>
      </c>
      <c r="D348" s="181" t="s">
        <v>384</v>
      </c>
      <c r="E348" s="182" t="s">
        <v>1550</v>
      </c>
      <c r="F348" s="183" t="s">
        <v>1551</v>
      </c>
      <c r="G348" s="184" t="s">
        <v>422</v>
      </c>
      <c r="H348" s="185">
        <v>196</v>
      </c>
      <c r="I348" s="186"/>
      <c r="J348" s="187">
        <f>ROUND(I348*H348,2)</f>
        <v>0</v>
      </c>
      <c r="K348" s="183" t="s">
        <v>1297</v>
      </c>
      <c r="L348" s="41"/>
      <c r="M348" s="188" t="s">
        <v>19</v>
      </c>
      <c r="N348" s="189" t="s">
        <v>47</v>
      </c>
      <c r="O348" s="66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454</v>
      </c>
      <c r="AT348" s="192" t="s">
        <v>384</v>
      </c>
      <c r="AU348" s="192" t="s">
        <v>83</v>
      </c>
      <c r="AY348" s="19" t="s">
        <v>381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9" t="s">
        <v>83</v>
      </c>
      <c r="BK348" s="193">
        <f>ROUND(I348*H348,2)</f>
        <v>0</v>
      </c>
      <c r="BL348" s="19" t="s">
        <v>454</v>
      </c>
      <c r="BM348" s="192" t="s">
        <v>1644</v>
      </c>
    </row>
    <row r="349" spans="1:65" s="2" customFormat="1" ht="19.5">
      <c r="A349" s="36"/>
      <c r="B349" s="37"/>
      <c r="C349" s="38"/>
      <c r="D349" s="196" t="s">
        <v>1198</v>
      </c>
      <c r="E349" s="38"/>
      <c r="F349" s="253" t="s">
        <v>1553</v>
      </c>
      <c r="G349" s="38"/>
      <c r="H349" s="38"/>
      <c r="I349" s="254"/>
      <c r="J349" s="38"/>
      <c r="K349" s="38"/>
      <c r="L349" s="41"/>
      <c r="M349" s="255"/>
      <c r="N349" s="256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1198</v>
      </c>
      <c r="AU349" s="19" t="s">
        <v>83</v>
      </c>
    </row>
    <row r="350" spans="1:65" s="14" customFormat="1">
      <c r="B350" s="205"/>
      <c r="C350" s="206"/>
      <c r="D350" s="196" t="s">
        <v>391</v>
      </c>
      <c r="E350" s="207" t="s">
        <v>19</v>
      </c>
      <c r="F350" s="208" t="s">
        <v>4451</v>
      </c>
      <c r="G350" s="206"/>
      <c r="H350" s="209">
        <v>196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391</v>
      </c>
      <c r="AU350" s="215" t="s">
        <v>83</v>
      </c>
      <c r="AV350" s="14" t="s">
        <v>85</v>
      </c>
      <c r="AW350" s="14" t="s">
        <v>37</v>
      </c>
      <c r="AX350" s="14" t="s">
        <v>76</v>
      </c>
      <c r="AY350" s="215" t="s">
        <v>381</v>
      </c>
    </row>
    <row r="351" spans="1:65" s="15" customFormat="1">
      <c r="B351" s="216"/>
      <c r="C351" s="217"/>
      <c r="D351" s="196" t="s">
        <v>391</v>
      </c>
      <c r="E351" s="218" t="s">
        <v>19</v>
      </c>
      <c r="F351" s="219" t="s">
        <v>394</v>
      </c>
      <c r="G351" s="217"/>
      <c r="H351" s="220">
        <v>196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391</v>
      </c>
      <c r="AU351" s="226" t="s">
        <v>83</v>
      </c>
      <c r="AV351" s="15" t="s">
        <v>389</v>
      </c>
      <c r="AW351" s="15" t="s">
        <v>37</v>
      </c>
      <c r="AX351" s="15" t="s">
        <v>83</v>
      </c>
      <c r="AY351" s="226" t="s">
        <v>381</v>
      </c>
    </row>
    <row r="352" spans="1:65" s="2" customFormat="1" ht="16.5" customHeight="1">
      <c r="A352" s="36"/>
      <c r="B352" s="37"/>
      <c r="C352" s="181" t="s">
        <v>926</v>
      </c>
      <c r="D352" s="181" t="s">
        <v>384</v>
      </c>
      <c r="E352" s="182" t="s">
        <v>1555</v>
      </c>
      <c r="F352" s="183" t="s">
        <v>4452</v>
      </c>
      <c r="G352" s="184" t="s">
        <v>1557</v>
      </c>
      <c r="H352" s="185">
        <v>1</v>
      </c>
      <c r="I352" s="186"/>
      <c r="J352" s="187">
        <f t="shared" ref="J352:J359" si="20">ROUND(I352*H352,2)</f>
        <v>0</v>
      </c>
      <c r="K352" s="183" t="s">
        <v>1390</v>
      </c>
      <c r="L352" s="41"/>
      <c r="M352" s="188" t="s">
        <v>19</v>
      </c>
      <c r="N352" s="189" t="s">
        <v>47</v>
      </c>
      <c r="O352" s="66"/>
      <c r="P352" s="190">
        <f t="shared" ref="P352:P359" si="21">O352*H352</f>
        <v>0</v>
      </c>
      <c r="Q352" s="190">
        <v>0</v>
      </c>
      <c r="R352" s="190">
        <f t="shared" ref="R352:R359" si="22">Q352*H352</f>
        <v>0</v>
      </c>
      <c r="S352" s="190">
        <v>0</v>
      </c>
      <c r="T352" s="191">
        <f t="shared" ref="T352:T359" si="23"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454</v>
      </c>
      <c r="AT352" s="192" t="s">
        <v>384</v>
      </c>
      <c r="AU352" s="192" t="s">
        <v>83</v>
      </c>
      <c r="AY352" s="19" t="s">
        <v>381</v>
      </c>
      <c r="BE352" s="193">
        <f t="shared" ref="BE352:BE359" si="24">IF(N352="základní",J352,0)</f>
        <v>0</v>
      </c>
      <c r="BF352" s="193">
        <f t="shared" ref="BF352:BF359" si="25">IF(N352="snížená",J352,0)</f>
        <v>0</v>
      </c>
      <c r="BG352" s="193">
        <f t="shared" ref="BG352:BG359" si="26">IF(N352="zákl. přenesená",J352,0)</f>
        <v>0</v>
      </c>
      <c r="BH352" s="193">
        <f t="shared" ref="BH352:BH359" si="27">IF(N352="sníž. přenesená",J352,0)</f>
        <v>0</v>
      </c>
      <c r="BI352" s="193">
        <f t="shared" ref="BI352:BI359" si="28">IF(N352="nulová",J352,0)</f>
        <v>0</v>
      </c>
      <c r="BJ352" s="19" t="s">
        <v>83</v>
      </c>
      <c r="BK352" s="193">
        <f t="shared" ref="BK352:BK359" si="29">ROUND(I352*H352,2)</f>
        <v>0</v>
      </c>
      <c r="BL352" s="19" t="s">
        <v>454</v>
      </c>
      <c r="BM352" s="192" t="s">
        <v>1647</v>
      </c>
    </row>
    <row r="353" spans="1:65" s="2" customFormat="1" ht="16.5" customHeight="1">
      <c r="A353" s="36"/>
      <c r="B353" s="37"/>
      <c r="C353" s="181" t="s">
        <v>930</v>
      </c>
      <c r="D353" s="181" t="s">
        <v>384</v>
      </c>
      <c r="E353" s="182" t="s">
        <v>4453</v>
      </c>
      <c r="F353" s="183" t="s">
        <v>1556</v>
      </c>
      <c r="G353" s="184" t="s">
        <v>1557</v>
      </c>
      <c r="H353" s="185">
        <v>1</v>
      </c>
      <c r="I353" s="186"/>
      <c r="J353" s="187">
        <f t="shared" si="20"/>
        <v>0</v>
      </c>
      <c r="K353" s="183" t="s">
        <v>1390</v>
      </c>
      <c r="L353" s="41"/>
      <c r="M353" s="188" t="s">
        <v>19</v>
      </c>
      <c r="N353" s="189" t="s">
        <v>47</v>
      </c>
      <c r="O353" s="66"/>
      <c r="P353" s="190">
        <f t="shared" si="21"/>
        <v>0</v>
      </c>
      <c r="Q353" s="190">
        <v>0</v>
      </c>
      <c r="R353" s="190">
        <f t="shared" si="22"/>
        <v>0</v>
      </c>
      <c r="S353" s="190">
        <v>0</v>
      </c>
      <c r="T353" s="191">
        <f t="shared" si="2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454</v>
      </c>
      <c r="AT353" s="192" t="s">
        <v>384</v>
      </c>
      <c r="AU353" s="192" t="s">
        <v>83</v>
      </c>
      <c r="AY353" s="19" t="s">
        <v>381</v>
      </c>
      <c r="BE353" s="193">
        <f t="shared" si="24"/>
        <v>0</v>
      </c>
      <c r="BF353" s="193">
        <f t="shared" si="25"/>
        <v>0</v>
      </c>
      <c r="BG353" s="193">
        <f t="shared" si="26"/>
        <v>0</v>
      </c>
      <c r="BH353" s="193">
        <f t="shared" si="27"/>
        <v>0</v>
      </c>
      <c r="BI353" s="193">
        <f t="shared" si="28"/>
        <v>0</v>
      </c>
      <c r="BJ353" s="19" t="s">
        <v>83</v>
      </c>
      <c r="BK353" s="193">
        <f t="shared" si="29"/>
        <v>0</v>
      </c>
      <c r="BL353" s="19" t="s">
        <v>454</v>
      </c>
      <c r="BM353" s="192" t="s">
        <v>1651</v>
      </c>
    </row>
    <row r="354" spans="1:65" s="2" customFormat="1" ht="24.2" customHeight="1">
      <c r="A354" s="36"/>
      <c r="B354" s="37"/>
      <c r="C354" s="181" t="s">
        <v>934</v>
      </c>
      <c r="D354" s="181" t="s">
        <v>384</v>
      </c>
      <c r="E354" s="182" t="s">
        <v>4454</v>
      </c>
      <c r="F354" s="183" t="s">
        <v>4455</v>
      </c>
      <c r="G354" s="184" t="s">
        <v>431</v>
      </c>
      <c r="H354" s="185">
        <v>1</v>
      </c>
      <c r="I354" s="186"/>
      <c r="J354" s="187">
        <f t="shared" si="20"/>
        <v>0</v>
      </c>
      <c r="K354" s="183" t="s">
        <v>1390</v>
      </c>
      <c r="L354" s="41"/>
      <c r="M354" s="188" t="s">
        <v>19</v>
      </c>
      <c r="N354" s="189" t="s">
        <v>47</v>
      </c>
      <c r="O354" s="66"/>
      <c r="P354" s="190">
        <f t="shared" si="21"/>
        <v>0</v>
      </c>
      <c r="Q354" s="190">
        <v>0</v>
      </c>
      <c r="R354" s="190">
        <f t="shared" si="22"/>
        <v>0</v>
      </c>
      <c r="S354" s="190">
        <v>0</v>
      </c>
      <c r="T354" s="191">
        <f t="shared" si="2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454</v>
      </c>
      <c r="AT354" s="192" t="s">
        <v>384</v>
      </c>
      <c r="AU354" s="192" t="s">
        <v>83</v>
      </c>
      <c r="AY354" s="19" t="s">
        <v>381</v>
      </c>
      <c r="BE354" s="193">
        <f t="shared" si="24"/>
        <v>0</v>
      </c>
      <c r="BF354" s="193">
        <f t="shared" si="25"/>
        <v>0</v>
      </c>
      <c r="BG354" s="193">
        <f t="shared" si="26"/>
        <v>0</v>
      </c>
      <c r="BH354" s="193">
        <f t="shared" si="27"/>
        <v>0</v>
      </c>
      <c r="BI354" s="193">
        <f t="shared" si="28"/>
        <v>0</v>
      </c>
      <c r="BJ354" s="19" t="s">
        <v>83</v>
      </c>
      <c r="BK354" s="193">
        <f t="shared" si="29"/>
        <v>0</v>
      </c>
      <c r="BL354" s="19" t="s">
        <v>454</v>
      </c>
      <c r="BM354" s="192" t="s">
        <v>1654</v>
      </c>
    </row>
    <row r="355" spans="1:65" s="2" customFormat="1" ht="66.75" customHeight="1">
      <c r="A355" s="36"/>
      <c r="B355" s="37"/>
      <c r="C355" s="227" t="s">
        <v>938</v>
      </c>
      <c r="D355" s="227" t="s">
        <v>465</v>
      </c>
      <c r="E355" s="228" t="s">
        <v>1559</v>
      </c>
      <c r="F355" s="229" t="s">
        <v>1560</v>
      </c>
      <c r="G355" s="230" t="s">
        <v>422</v>
      </c>
      <c r="H355" s="231">
        <v>49</v>
      </c>
      <c r="I355" s="232"/>
      <c r="J355" s="233">
        <f t="shared" si="20"/>
        <v>0</v>
      </c>
      <c r="K355" s="229" t="s">
        <v>1297</v>
      </c>
      <c r="L355" s="234"/>
      <c r="M355" s="235" t="s">
        <v>19</v>
      </c>
      <c r="N355" s="236" t="s">
        <v>47</v>
      </c>
      <c r="O355" s="66"/>
      <c r="P355" s="190">
        <f t="shared" si="21"/>
        <v>0</v>
      </c>
      <c r="Q355" s="190">
        <v>0</v>
      </c>
      <c r="R355" s="190">
        <f t="shared" si="22"/>
        <v>0</v>
      </c>
      <c r="S355" s="190">
        <v>0</v>
      </c>
      <c r="T355" s="191">
        <f t="shared" si="2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468</v>
      </c>
      <c r="AT355" s="192" t="s">
        <v>465</v>
      </c>
      <c r="AU355" s="192" t="s">
        <v>83</v>
      </c>
      <c r="AY355" s="19" t="s">
        <v>381</v>
      </c>
      <c r="BE355" s="193">
        <f t="shared" si="24"/>
        <v>0</v>
      </c>
      <c r="BF355" s="193">
        <f t="shared" si="25"/>
        <v>0</v>
      </c>
      <c r="BG355" s="193">
        <f t="shared" si="26"/>
        <v>0</v>
      </c>
      <c r="BH355" s="193">
        <f t="shared" si="27"/>
        <v>0</v>
      </c>
      <c r="BI355" s="193">
        <f t="shared" si="28"/>
        <v>0</v>
      </c>
      <c r="BJ355" s="19" t="s">
        <v>83</v>
      </c>
      <c r="BK355" s="193">
        <f t="shared" si="29"/>
        <v>0</v>
      </c>
      <c r="BL355" s="19" t="s">
        <v>454</v>
      </c>
      <c r="BM355" s="192" t="s">
        <v>1657</v>
      </c>
    </row>
    <row r="356" spans="1:65" s="2" customFormat="1" ht="66.75" customHeight="1">
      <c r="A356" s="36"/>
      <c r="B356" s="37"/>
      <c r="C356" s="227" t="s">
        <v>942</v>
      </c>
      <c r="D356" s="227" t="s">
        <v>465</v>
      </c>
      <c r="E356" s="228" t="s">
        <v>1562</v>
      </c>
      <c r="F356" s="229" t="s">
        <v>1563</v>
      </c>
      <c r="G356" s="230" t="s">
        <v>422</v>
      </c>
      <c r="H356" s="231">
        <v>20</v>
      </c>
      <c r="I356" s="232"/>
      <c r="J356" s="233">
        <f t="shared" si="20"/>
        <v>0</v>
      </c>
      <c r="K356" s="229" t="s">
        <v>1297</v>
      </c>
      <c r="L356" s="234"/>
      <c r="M356" s="235" t="s">
        <v>19</v>
      </c>
      <c r="N356" s="236" t="s">
        <v>47</v>
      </c>
      <c r="O356" s="66"/>
      <c r="P356" s="190">
        <f t="shared" si="21"/>
        <v>0</v>
      </c>
      <c r="Q356" s="190">
        <v>0</v>
      </c>
      <c r="R356" s="190">
        <f t="shared" si="22"/>
        <v>0</v>
      </c>
      <c r="S356" s="190">
        <v>0</v>
      </c>
      <c r="T356" s="191">
        <f t="shared" si="2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468</v>
      </c>
      <c r="AT356" s="192" t="s">
        <v>465</v>
      </c>
      <c r="AU356" s="192" t="s">
        <v>83</v>
      </c>
      <c r="AY356" s="19" t="s">
        <v>381</v>
      </c>
      <c r="BE356" s="193">
        <f t="shared" si="24"/>
        <v>0</v>
      </c>
      <c r="BF356" s="193">
        <f t="shared" si="25"/>
        <v>0</v>
      </c>
      <c r="BG356" s="193">
        <f t="shared" si="26"/>
        <v>0</v>
      </c>
      <c r="BH356" s="193">
        <f t="shared" si="27"/>
        <v>0</v>
      </c>
      <c r="BI356" s="193">
        <f t="shared" si="28"/>
        <v>0</v>
      </c>
      <c r="BJ356" s="19" t="s">
        <v>83</v>
      </c>
      <c r="BK356" s="193">
        <f t="shared" si="29"/>
        <v>0</v>
      </c>
      <c r="BL356" s="19" t="s">
        <v>454</v>
      </c>
      <c r="BM356" s="192" t="s">
        <v>1661</v>
      </c>
    </row>
    <row r="357" spans="1:65" s="2" customFormat="1" ht="66.75" customHeight="1">
      <c r="A357" s="36"/>
      <c r="B357" s="37"/>
      <c r="C357" s="227" t="s">
        <v>945</v>
      </c>
      <c r="D357" s="227" t="s">
        <v>465</v>
      </c>
      <c r="E357" s="228" t="s">
        <v>1565</v>
      </c>
      <c r="F357" s="229" t="s">
        <v>1566</v>
      </c>
      <c r="G357" s="230" t="s">
        <v>422</v>
      </c>
      <c r="H357" s="231">
        <v>20</v>
      </c>
      <c r="I357" s="232"/>
      <c r="J357" s="233">
        <f t="shared" si="20"/>
        <v>0</v>
      </c>
      <c r="K357" s="229" t="s">
        <v>1297</v>
      </c>
      <c r="L357" s="234"/>
      <c r="M357" s="235" t="s">
        <v>19</v>
      </c>
      <c r="N357" s="236" t="s">
        <v>47</v>
      </c>
      <c r="O357" s="66"/>
      <c r="P357" s="190">
        <f t="shared" si="21"/>
        <v>0</v>
      </c>
      <c r="Q357" s="190">
        <v>0</v>
      </c>
      <c r="R357" s="190">
        <f t="shared" si="22"/>
        <v>0</v>
      </c>
      <c r="S357" s="190">
        <v>0</v>
      </c>
      <c r="T357" s="191">
        <f t="shared" si="2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468</v>
      </c>
      <c r="AT357" s="192" t="s">
        <v>465</v>
      </c>
      <c r="AU357" s="192" t="s">
        <v>83</v>
      </c>
      <c r="AY357" s="19" t="s">
        <v>381</v>
      </c>
      <c r="BE357" s="193">
        <f t="shared" si="24"/>
        <v>0</v>
      </c>
      <c r="BF357" s="193">
        <f t="shared" si="25"/>
        <v>0</v>
      </c>
      <c r="BG357" s="193">
        <f t="shared" si="26"/>
        <v>0</v>
      </c>
      <c r="BH357" s="193">
        <f t="shared" si="27"/>
        <v>0</v>
      </c>
      <c r="BI357" s="193">
        <f t="shared" si="28"/>
        <v>0</v>
      </c>
      <c r="BJ357" s="19" t="s">
        <v>83</v>
      </c>
      <c r="BK357" s="193">
        <f t="shared" si="29"/>
        <v>0</v>
      </c>
      <c r="BL357" s="19" t="s">
        <v>454</v>
      </c>
      <c r="BM357" s="192" t="s">
        <v>1664</v>
      </c>
    </row>
    <row r="358" spans="1:65" s="2" customFormat="1" ht="66.75" customHeight="1">
      <c r="A358" s="36"/>
      <c r="B358" s="37"/>
      <c r="C358" s="227" t="s">
        <v>949</v>
      </c>
      <c r="D358" s="227" t="s">
        <v>465</v>
      </c>
      <c r="E358" s="228" t="s">
        <v>1568</v>
      </c>
      <c r="F358" s="229" t="s">
        <v>1569</v>
      </c>
      <c r="G358" s="230" t="s">
        <v>422</v>
      </c>
      <c r="H358" s="231">
        <v>2</v>
      </c>
      <c r="I358" s="232"/>
      <c r="J358" s="233">
        <f t="shared" si="20"/>
        <v>0</v>
      </c>
      <c r="K358" s="229" t="s">
        <v>1297</v>
      </c>
      <c r="L358" s="234"/>
      <c r="M358" s="235" t="s">
        <v>19</v>
      </c>
      <c r="N358" s="236" t="s">
        <v>47</v>
      </c>
      <c r="O358" s="66"/>
      <c r="P358" s="190">
        <f t="shared" si="21"/>
        <v>0</v>
      </c>
      <c r="Q358" s="190">
        <v>0</v>
      </c>
      <c r="R358" s="190">
        <f t="shared" si="22"/>
        <v>0</v>
      </c>
      <c r="S358" s="190">
        <v>0</v>
      </c>
      <c r="T358" s="191">
        <f t="shared" si="2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468</v>
      </c>
      <c r="AT358" s="192" t="s">
        <v>465</v>
      </c>
      <c r="AU358" s="192" t="s">
        <v>83</v>
      </c>
      <c r="AY358" s="19" t="s">
        <v>381</v>
      </c>
      <c r="BE358" s="193">
        <f t="shared" si="24"/>
        <v>0</v>
      </c>
      <c r="BF358" s="193">
        <f t="shared" si="25"/>
        <v>0</v>
      </c>
      <c r="BG358" s="193">
        <f t="shared" si="26"/>
        <v>0</v>
      </c>
      <c r="BH358" s="193">
        <f t="shared" si="27"/>
        <v>0</v>
      </c>
      <c r="BI358" s="193">
        <f t="shared" si="28"/>
        <v>0</v>
      </c>
      <c r="BJ358" s="19" t="s">
        <v>83</v>
      </c>
      <c r="BK358" s="193">
        <f t="shared" si="29"/>
        <v>0</v>
      </c>
      <c r="BL358" s="19" t="s">
        <v>454</v>
      </c>
      <c r="BM358" s="192" t="s">
        <v>1667</v>
      </c>
    </row>
    <row r="359" spans="1:65" s="2" customFormat="1" ht="24.2" customHeight="1">
      <c r="A359" s="36"/>
      <c r="B359" s="37"/>
      <c r="C359" s="181" t="s">
        <v>953</v>
      </c>
      <c r="D359" s="181" t="s">
        <v>384</v>
      </c>
      <c r="E359" s="182" t="s">
        <v>1571</v>
      </c>
      <c r="F359" s="183" t="s">
        <v>1572</v>
      </c>
      <c r="G359" s="184" t="s">
        <v>404</v>
      </c>
      <c r="H359" s="185">
        <v>0.49399999999999999</v>
      </c>
      <c r="I359" s="186"/>
      <c r="J359" s="187">
        <f t="shared" si="20"/>
        <v>0</v>
      </c>
      <c r="K359" s="183" t="s">
        <v>1297</v>
      </c>
      <c r="L359" s="41"/>
      <c r="M359" s="188" t="s">
        <v>19</v>
      </c>
      <c r="N359" s="189" t="s">
        <v>47</v>
      </c>
      <c r="O359" s="66"/>
      <c r="P359" s="190">
        <f t="shared" si="21"/>
        <v>0</v>
      </c>
      <c r="Q359" s="190">
        <v>0</v>
      </c>
      <c r="R359" s="190">
        <f t="shared" si="22"/>
        <v>0</v>
      </c>
      <c r="S359" s="190">
        <v>0</v>
      </c>
      <c r="T359" s="191">
        <f t="shared" si="2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454</v>
      </c>
      <c r="AT359" s="192" t="s">
        <v>384</v>
      </c>
      <c r="AU359" s="192" t="s">
        <v>83</v>
      </c>
      <c r="AY359" s="19" t="s">
        <v>381</v>
      </c>
      <c r="BE359" s="193">
        <f t="shared" si="24"/>
        <v>0</v>
      </c>
      <c r="BF359" s="193">
        <f t="shared" si="25"/>
        <v>0</v>
      </c>
      <c r="BG359" s="193">
        <f t="shared" si="26"/>
        <v>0</v>
      </c>
      <c r="BH359" s="193">
        <f t="shared" si="27"/>
        <v>0</v>
      </c>
      <c r="BI359" s="193">
        <f t="shared" si="28"/>
        <v>0</v>
      </c>
      <c r="BJ359" s="19" t="s">
        <v>83</v>
      </c>
      <c r="BK359" s="193">
        <f t="shared" si="29"/>
        <v>0</v>
      </c>
      <c r="BL359" s="19" t="s">
        <v>454</v>
      </c>
      <c r="BM359" s="192" t="s">
        <v>1670</v>
      </c>
    </row>
    <row r="360" spans="1:65" s="2" customFormat="1" ht="19.5">
      <c r="A360" s="36"/>
      <c r="B360" s="37"/>
      <c r="C360" s="38"/>
      <c r="D360" s="196" t="s">
        <v>1198</v>
      </c>
      <c r="E360" s="38"/>
      <c r="F360" s="253" t="s">
        <v>1574</v>
      </c>
      <c r="G360" s="38"/>
      <c r="H360" s="38"/>
      <c r="I360" s="254"/>
      <c r="J360" s="38"/>
      <c r="K360" s="38"/>
      <c r="L360" s="41"/>
      <c r="M360" s="255"/>
      <c r="N360" s="256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1198</v>
      </c>
      <c r="AU360" s="19" t="s">
        <v>83</v>
      </c>
    </row>
    <row r="361" spans="1:65" s="12" customFormat="1" ht="25.9" customHeight="1">
      <c r="B361" s="165"/>
      <c r="C361" s="166"/>
      <c r="D361" s="167" t="s">
        <v>75</v>
      </c>
      <c r="E361" s="168" t="s">
        <v>1575</v>
      </c>
      <c r="F361" s="168" t="s">
        <v>1576</v>
      </c>
      <c r="G361" s="166"/>
      <c r="H361" s="166"/>
      <c r="I361" s="169"/>
      <c r="J361" s="170">
        <f>BK361</f>
        <v>0</v>
      </c>
      <c r="K361" s="166"/>
      <c r="L361" s="171"/>
      <c r="M361" s="172"/>
      <c r="N361" s="173"/>
      <c r="O361" s="173"/>
      <c r="P361" s="174">
        <f>SUM(P362:P385)</f>
        <v>0</v>
      </c>
      <c r="Q361" s="173"/>
      <c r="R361" s="174">
        <f>SUM(R362:R385)</f>
        <v>0</v>
      </c>
      <c r="S361" s="173"/>
      <c r="T361" s="175">
        <f>SUM(T362:T385)</f>
        <v>0</v>
      </c>
      <c r="AR361" s="176" t="s">
        <v>85</v>
      </c>
      <c r="AT361" s="177" t="s">
        <v>75</v>
      </c>
      <c r="AU361" s="177" t="s">
        <v>76</v>
      </c>
      <c r="AY361" s="176" t="s">
        <v>381</v>
      </c>
      <c r="BK361" s="178">
        <f>SUM(BK362:BK385)</f>
        <v>0</v>
      </c>
    </row>
    <row r="362" spans="1:65" s="2" customFormat="1" ht="21.75" customHeight="1">
      <c r="A362" s="36"/>
      <c r="B362" s="37"/>
      <c r="C362" s="181" t="s">
        <v>957</v>
      </c>
      <c r="D362" s="181" t="s">
        <v>384</v>
      </c>
      <c r="E362" s="182" t="s">
        <v>1577</v>
      </c>
      <c r="F362" s="183" t="s">
        <v>1578</v>
      </c>
      <c r="G362" s="184" t="s">
        <v>422</v>
      </c>
      <c r="H362" s="185">
        <v>17</v>
      </c>
      <c r="I362" s="186"/>
      <c r="J362" s="187">
        <f>ROUND(I362*H362,2)</f>
        <v>0</v>
      </c>
      <c r="K362" s="183" t="s">
        <v>1297</v>
      </c>
      <c r="L362" s="41"/>
      <c r="M362" s="188" t="s">
        <v>19</v>
      </c>
      <c r="N362" s="189" t="s">
        <v>47</v>
      </c>
      <c r="O362" s="66"/>
      <c r="P362" s="190">
        <f>O362*H362</f>
        <v>0</v>
      </c>
      <c r="Q362" s="190">
        <v>0</v>
      </c>
      <c r="R362" s="190">
        <f>Q362*H362</f>
        <v>0</v>
      </c>
      <c r="S362" s="190">
        <v>0</v>
      </c>
      <c r="T362" s="191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454</v>
      </c>
      <c r="AT362" s="192" t="s">
        <v>384</v>
      </c>
      <c r="AU362" s="192" t="s">
        <v>83</v>
      </c>
      <c r="AY362" s="19" t="s">
        <v>381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9" t="s">
        <v>83</v>
      </c>
      <c r="BK362" s="193">
        <f>ROUND(I362*H362,2)</f>
        <v>0</v>
      </c>
      <c r="BL362" s="19" t="s">
        <v>454</v>
      </c>
      <c r="BM362" s="192" t="s">
        <v>1673</v>
      </c>
    </row>
    <row r="363" spans="1:65" s="2" customFormat="1" ht="48.75">
      <c r="A363" s="36"/>
      <c r="B363" s="37"/>
      <c r="C363" s="38"/>
      <c r="D363" s="196" t="s">
        <v>1198</v>
      </c>
      <c r="E363" s="38"/>
      <c r="F363" s="253" t="s">
        <v>1580</v>
      </c>
      <c r="G363" s="38"/>
      <c r="H363" s="38"/>
      <c r="I363" s="254"/>
      <c r="J363" s="38"/>
      <c r="K363" s="38"/>
      <c r="L363" s="41"/>
      <c r="M363" s="255"/>
      <c r="N363" s="256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1198</v>
      </c>
      <c r="AU363" s="19" t="s">
        <v>83</v>
      </c>
    </row>
    <row r="364" spans="1:65" s="2" customFormat="1" ht="21.75" customHeight="1">
      <c r="A364" s="36"/>
      <c r="B364" s="37"/>
      <c r="C364" s="181" t="s">
        <v>961</v>
      </c>
      <c r="D364" s="181" t="s">
        <v>384</v>
      </c>
      <c r="E364" s="182" t="s">
        <v>4456</v>
      </c>
      <c r="F364" s="183" t="s">
        <v>4457</v>
      </c>
      <c r="G364" s="184" t="s">
        <v>422</v>
      </c>
      <c r="H364" s="185">
        <v>45</v>
      </c>
      <c r="I364" s="186"/>
      <c r="J364" s="187">
        <f>ROUND(I364*H364,2)</f>
        <v>0</v>
      </c>
      <c r="K364" s="183" t="s">
        <v>1297</v>
      </c>
      <c r="L364" s="41"/>
      <c r="M364" s="188" t="s">
        <v>19</v>
      </c>
      <c r="N364" s="189" t="s">
        <v>47</v>
      </c>
      <c r="O364" s="66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454</v>
      </c>
      <c r="AT364" s="192" t="s">
        <v>384</v>
      </c>
      <c r="AU364" s="192" t="s">
        <v>83</v>
      </c>
      <c r="AY364" s="19" t="s">
        <v>381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83</v>
      </c>
      <c r="BK364" s="193">
        <f>ROUND(I364*H364,2)</f>
        <v>0</v>
      </c>
      <c r="BL364" s="19" t="s">
        <v>454</v>
      </c>
      <c r="BM364" s="192" t="s">
        <v>1677</v>
      </c>
    </row>
    <row r="365" spans="1:65" s="2" customFormat="1" ht="48.75">
      <c r="A365" s="36"/>
      <c r="B365" s="37"/>
      <c r="C365" s="38"/>
      <c r="D365" s="196" t="s">
        <v>1198</v>
      </c>
      <c r="E365" s="38"/>
      <c r="F365" s="253" t="s">
        <v>1580</v>
      </c>
      <c r="G365" s="38"/>
      <c r="H365" s="38"/>
      <c r="I365" s="254"/>
      <c r="J365" s="38"/>
      <c r="K365" s="38"/>
      <c r="L365" s="41"/>
      <c r="M365" s="255"/>
      <c r="N365" s="256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1198</v>
      </c>
      <c r="AU365" s="19" t="s">
        <v>83</v>
      </c>
    </row>
    <row r="366" spans="1:65" s="2" customFormat="1" ht="21.75" customHeight="1">
      <c r="A366" s="36"/>
      <c r="B366" s="37"/>
      <c r="C366" s="181" t="s">
        <v>965</v>
      </c>
      <c r="D366" s="181" t="s">
        <v>384</v>
      </c>
      <c r="E366" s="182" t="s">
        <v>3328</v>
      </c>
      <c r="F366" s="183" t="s">
        <v>3329</v>
      </c>
      <c r="G366" s="184" t="s">
        <v>422</v>
      </c>
      <c r="H366" s="185">
        <v>5</v>
      </c>
      <c r="I366" s="186"/>
      <c r="J366" s="187">
        <f>ROUND(I366*H366,2)</f>
        <v>0</v>
      </c>
      <c r="K366" s="183" t="s">
        <v>1297</v>
      </c>
      <c r="L366" s="41"/>
      <c r="M366" s="188" t="s">
        <v>19</v>
      </c>
      <c r="N366" s="189" t="s">
        <v>47</v>
      </c>
      <c r="O366" s="66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454</v>
      </c>
      <c r="AT366" s="192" t="s">
        <v>384</v>
      </c>
      <c r="AU366" s="192" t="s">
        <v>83</v>
      </c>
      <c r="AY366" s="19" t="s">
        <v>381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9" t="s">
        <v>83</v>
      </c>
      <c r="BK366" s="193">
        <f>ROUND(I366*H366,2)</f>
        <v>0</v>
      </c>
      <c r="BL366" s="19" t="s">
        <v>454</v>
      </c>
      <c r="BM366" s="192" t="s">
        <v>1680</v>
      </c>
    </row>
    <row r="367" spans="1:65" s="2" customFormat="1" ht="48.75">
      <c r="A367" s="36"/>
      <c r="B367" s="37"/>
      <c r="C367" s="38"/>
      <c r="D367" s="196" t="s">
        <v>1198</v>
      </c>
      <c r="E367" s="38"/>
      <c r="F367" s="253" t="s">
        <v>1580</v>
      </c>
      <c r="G367" s="38"/>
      <c r="H367" s="38"/>
      <c r="I367" s="254"/>
      <c r="J367" s="38"/>
      <c r="K367" s="38"/>
      <c r="L367" s="41"/>
      <c r="M367" s="255"/>
      <c r="N367" s="256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1198</v>
      </c>
      <c r="AU367" s="19" t="s">
        <v>83</v>
      </c>
    </row>
    <row r="368" spans="1:65" s="2" customFormat="1" ht="24.2" customHeight="1">
      <c r="A368" s="36"/>
      <c r="B368" s="37"/>
      <c r="C368" s="181" t="s">
        <v>969</v>
      </c>
      <c r="D368" s="181" t="s">
        <v>384</v>
      </c>
      <c r="E368" s="182" t="s">
        <v>1581</v>
      </c>
      <c r="F368" s="183" t="s">
        <v>1582</v>
      </c>
      <c r="G368" s="184" t="s">
        <v>422</v>
      </c>
      <c r="H368" s="185">
        <v>5</v>
      </c>
      <c r="I368" s="186"/>
      <c r="J368" s="187">
        <f>ROUND(I368*H368,2)</f>
        <v>0</v>
      </c>
      <c r="K368" s="183" t="s">
        <v>1297</v>
      </c>
      <c r="L368" s="41"/>
      <c r="M368" s="188" t="s">
        <v>19</v>
      </c>
      <c r="N368" s="189" t="s">
        <v>47</v>
      </c>
      <c r="O368" s="66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454</v>
      </c>
      <c r="AT368" s="192" t="s">
        <v>384</v>
      </c>
      <c r="AU368" s="192" t="s">
        <v>83</v>
      </c>
      <c r="AY368" s="19" t="s">
        <v>381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9" t="s">
        <v>83</v>
      </c>
      <c r="BK368" s="193">
        <f>ROUND(I368*H368,2)</f>
        <v>0</v>
      </c>
      <c r="BL368" s="19" t="s">
        <v>454</v>
      </c>
      <c r="BM368" s="192" t="s">
        <v>1684</v>
      </c>
    </row>
    <row r="369" spans="1:65" s="2" customFormat="1" ht="16.5" customHeight="1">
      <c r="A369" s="36"/>
      <c r="B369" s="37"/>
      <c r="C369" s="181" t="s">
        <v>973</v>
      </c>
      <c r="D369" s="181" t="s">
        <v>384</v>
      </c>
      <c r="E369" s="182" t="s">
        <v>1584</v>
      </c>
      <c r="F369" s="183" t="s">
        <v>1585</v>
      </c>
      <c r="G369" s="184" t="s">
        <v>1586</v>
      </c>
      <c r="H369" s="185">
        <v>1</v>
      </c>
      <c r="I369" s="186"/>
      <c r="J369" s="187">
        <f>ROUND(I369*H369,2)</f>
        <v>0</v>
      </c>
      <c r="K369" s="183" t="s">
        <v>1297</v>
      </c>
      <c r="L369" s="41"/>
      <c r="M369" s="188" t="s">
        <v>19</v>
      </c>
      <c r="N369" s="189" t="s">
        <v>47</v>
      </c>
      <c r="O369" s="66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454</v>
      </c>
      <c r="AT369" s="192" t="s">
        <v>384</v>
      </c>
      <c r="AU369" s="192" t="s">
        <v>83</v>
      </c>
      <c r="AY369" s="19" t="s">
        <v>381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83</v>
      </c>
      <c r="BK369" s="193">
        <f>ROUND(I369*H369,2)</f>
        <v>0</v>
      </c>
      <c r="BL369" s="19" t="s">
        <v>454</v>
      </c>
      <c r="BM369" s="192" t="s">
        <v>1687</v>
      </c>
    </row>
    <row r="370" spans="1:65" s="2" customFormat="1" ht="48.75">
      <c r="A370" s="36"/>
      <c r="B370" s="37"/>
      <c r="C370" s="38"/>
      <c r="D370" s="196" t="s">
        <v>1198</v>
      </c>
      <c r="E370" s="38"/>
      <c r="F370" s="253" t="s">
        <v>1588</v>
      </c>
      <c r="G370" s="38"/>
      <c r="H370" s="38"/>
      <c r="I370" s="254"/>
      <c r="J370" s="38"/>
      <c r="K370" s="38"/>
      <c r="L370" s="41"/>
      <c r="M370" s="255"/>
      <c r="N370" s="256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1198</v>
      </c>
      <c r="AU370" s="19" t="s">
        <v>83</v>
      </c>
    </row>
    <row r="371" spans="1:65" s="2" customFormat="1" ht="16.5" customHeight="1">
      <c r="A371" s="36"/>
      <c r="B371" s="37"/>
      <c r="C371" s="181" t="s">
        <v>977</v>
      </c>
      <c r="D371" s="181" t="s">
        <v>384</v>
      </c>
      <c r="E371" s="182" t="s">
        <v>1589</v>
      </c>
      <c r="F371" s="183" t="s">
        <v>1590</v>
      </c>
      <c r="G371" s="184" t="s">
        <v>1586</v>
      </c>
      <c r="H371" s="185">
        <v>1</v>
      </c>
      <c r="I371" s="186"/>
      <c r="J371" s="187">
        <f t="shared" ref="J371:J382" si="30">ROUND(I371*H371,2)</f>
        <v>0</v>
      </c>
      <c r="K371" s="183" t="s">
        <v>1297</v>
      </c>
      <c r="L371" s="41"/>
      <c r="M371" s="188" t="s">
        <v>19</v>
      </c>
      <c r="N371" s="189" t="s">
        <v>47</v>
      </c>
      <c r="O371" s="66"/>
      <c r="P371" s="190">
        <f t="shared" ref="P371:P382" si="31">O371*H371</f>
        <v>0</v>
      </c>
      <c r="Q371" s="190">
        <v>0</v>
      </c>
      <c r="R371" s="190">
        <f t="shared" ref="R371:R382" si="32">Q371*H371</f>
        <v>0</v>
      </c>
      <c r="S371" s="190">
        <v>0</v>
      </c>
      <c r="T371" s="191">
        <f t="shared" ref="T371:T382" si="33"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454</v>
      </c>
      <c r="AT371" s="192" t="s">
        <v>384</v>
      </c>
      <c r="AU371" s="192" t="s">
        <v>83</v>
      </c>
      <c r="AY371" s="19" t="s">
        <v>381</v>
      </c>
      <c r="BE371" s="193">
        <f t="shared" ref="BE371:BE382" si="34">IF(N371="základní",J371,0)</f>
        <v>0</v>
      </c>
      <c r="BF371" s="193">
        <f t="shared" ref="BF371:BF382" si="35">IF(N371="snížená",J371,0)</f>
        <v>0</v>
      </c>
      <c r="BG371" s="193">
        <f t="shared" ref="BG371:BG382" si="36">IF(N371="zákl. přenesená",J371,0)</f>
        <v>0</v>
      </c>
      <c r="BH371" s="193">
        <f t="shared" ref="BH371:BH382" si="37">IF(N371="sníž. přenesená",J371,0)</f>
        <v>0</v>
      </c>
      <c r="BI371" s="193">
        <f t="shared" ref="BI371:BI382" si="38">IF(N371="nulová",J371,0)</f>
        <v>0</v>
      </c>
      <c r="BJ371" s="19" t="s">
        <v>83</v>
      </c>
      <c r="BK371" s="193">
        <f t="shared" ref="BK371:BK382" si="39">ROUND(I371*H371,2)</f>
        <v>0</v>
      </c>
      <c r="BL371" s="19" t="s">
        <v>454</v>
      </c>
      <c r="BM371" s="192" t="s">
        <v>1691</v>
      </c>
    </row>
    <row r="372" spans="1:65" s="2" customFormat="1" ht="24.2" customHeight="1">
      <c r="A372" s="36"/>
      <c r="B372" s="37"/>
      <c r="C372" s="181" t="s">
        <v>1674</v>
      </c>
      <c r="D372" s="181" t="s">
        <v>384</v>
      </c>
      <c r="E372" s="182" t="s">
        <v>1592</v>
      </c>
      <c r="F372" s="183" t="s">
        <v>1593</v>
      </c>
      <c r="G372" s="184" t="s">
        <v>431</v>
      </c>
      <c r="H372" s="185">
        <v>2</v>
      </c>
      <c r="I372" s="186"/>
      <c r="J372" s="187">
        <f t="shared" si="30"/>
        <v>0</v>
      </c>
      <c r="K372" s="183" t="s">
        <v>1297</v>
      </c>
      <c r="L372" s="41"/>
      <c r="M372" s="188" t="s">
        <v>19</v>
      </c>
      <c r="N372" s="189" t="s">
        <v>47</v>
      </c>
      <c r="O372" s="66"/>
      <c r="P372" s="190">
        <f t="shared" si="31"/>
        <v>0</v>
      </c>
      <c r="Q372" s="190">
        <v>0</v>
      </c>
      <c r="R372" s="190">
        <f t="shared" si="32"/>
        <v>0</v>
      </c>
      <c r="S372" s="190">
        <v>0</v>
      </c>
      <c r="T372" s="191">
        <f t="shared" si="3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2" t="s">
        <v>454</v>
      </c>
      <c r="AT372" s="192" t="s">
        <v>384</v>
      </c>
      <c r="AU372" s="192" t="s">
        <v>83</v>
      </c>
      <c r="AY372" s="19" t="s">
        <v>381</v>
      </c>
      <c r="BE372" s="193">
        <f t="shared" si="34"/>
        <v>0</v>
      </c>
      <c r="BF372" s="193">
        <f t="shared" si="35"/>
        <v>0</v>
      </c>
      <c r="BG372" s="193">
        <f t="shared" si="36"/>
        <v>0</v>
      </c>
      <c r="BH372" s="193">
        <f t="shared" si="37"/>
        <v>0</v>
      </c>
      <c r="BI372" s="193">
        <f t="shared" si="38"/>
        <v>0</v>
      </c>
      <c r="BJ372" s="19" t="s">
        <v>83</v>
      </c>
      <c r="BK372" s="193">
        <f t="shared" si="39"/>
        <v>0</v>
      </c>
      <c r="BL372" s="19" t="s">
        <v>454</v>
      </c>
      <c r="BM372" s="192" t="s">
        <v>1694</v>
      </c>
    </row>
    <row r="373" spans="1:65" s="2" customFormat="1" ht="24.2" customHeight="1">
      <c r="A373" s="36"/>
      <c r="B373" s="37"/>
      <c r="C373" s="181" t="s">
        <v>1462</v>
      </c>
      <c r="D373" s="181" t="s">
        <v>384</v>
      </c>
      <c r="E373" s="182" t="s">
        <v>1595</v>
      </c>
      <c r="F373" s="183" t="s">
        <v>1596</v>
      </c>
      <c r="G373" s="184" t="s">
        <v>431</v>
      </c>
      <c r="H373" s="185">
        <v>1</v>
      </c>
      <c r="I373" s="186"/>
      <c r="J373" s="187">
        <f t="shared" si="30"/>
        <v>0</v>
      </c>
      <c r="K373" s="183" t="s">
        <v>1297</v>
      </c>
      <c r="L373" s="41"/>
      <c r="M373" s="188" t="s">
        <v>19</v>
      </c>
      <c r="N373" s="189" t="s">
        <v>47</v>
      </c>
      <c r="O373" s="66"/>
      <c r="P373" s="190">
        <f t="shared" si="31"/>
        <v>0</v>
      </c>
      <c r="Q373" s="190">
        <v>0</v>
      </c>
      <c r="R373" s="190">
        <f t="shared" si="32"/>
        <v>0</v>
      </c>
      <c r="S373" s="190">
        <v>0</v>
      </c>
      <c r="T373" s="191">
        <f t="shared" si="3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454</v>
      </c>
      <c r="AT373" s="192" t="s">
        <v>384</v>
      </c>
      <c r="AU373" s="192" t="s">
        <v>83</v>
      </c>
      <c r="AY373" s="19" t="s">
        <v>381</v>
      </c>
      <c r="BE373" s="193">
        <f t="shared" si="34"/>
        <v>0</v>
      </c>
      <c r="BF373" s="193">
        <f t="shared" si="35"/>
        <v>0</v>
      </c>
      <c r="BG373" s="193">
        <f t="shared" si="36"/>
        <v>0</v>
      </c>
      <c r="BH373" s="193">
        <f t="shared" si="37"/>
        <v>0</v>
      </c>
      <c r="BI373" s="193">
        <f t="shared" si="38"/>
        <v>0</v>
      </c>
      <c r="BJ373" s="19" t="s">
        <v>83</v>
      </c>
      <c r="BK373" s="193">
        <f t="shared" si="39"/>
        <v>0</v>
      </c>
      <c r="BL373" s="19" t="s">
        <v>454</v>
      </c>
      <c r="BM373" s="192" t="s">
        <v>1698</v>
      </c>
    </row>
    <row r="374" spans="1:65" s="2" customFormat="1" ht="55.5" customHeight="1">
      <c r="A374" s="36"/>
      <c r="B374" s="37"/>
      <c r="C374" s="181" t="s">
        <v>1681</v>
      </c>
      <c r="D374" s="181" t="s">
        <v>384</v>
      </c>
      <c r="E374" s="182" t="s">
        <v>1598</v>
      </c>
      <c r="F374" s="183" t="s">
        <v>1599</v>
      </c>
      <c r="G374" s="184" t="s">
        <v>431</v>
      </c>
      <c r="H374" s="185">
        <v>1</v>
      </c>
      <c r="I374" s="186"/>
      <c r="J374" s="187">
        <f t="shared" si="30"/>
        <v>0</v>
      </c>
      <c r="K374" s="183" t="s">
        <v>1297</v>
      </c>
      <c r="L374" s="41"/>
      <c r="M374" s="188" t="s">
        <v>19</v>
      </c>
      <c r="N374" s="189" t="s">
        <v>47</v>
      </c>
      <c r="O374" s="66"/>
      <c r="P374" s="190">
        <f t="shared" si="31"/>
        <v>0</v>
      </c>
      <c r="Q374" s="190">
        <v>0</v>
      </c>
      <c r="R374" s="190">
        <f t="shared" si="32"/>
        <v>0</v>
      </c>
      <c r="S374" s="190">
        <v>0</v>
      </c>
      <c r="T374" s="191">
        <f t="shared" si="3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2" t="s">
        <v>454</v>
      </c>
      <c r="AT374" s="192" t="s">
        <v>384</v>
      </c>
      <c r="AU374" s="192" t="s">
        <v>83</v>
      </c>
      <c r="AY374" s="19" t="s">
        <v>381</v>
      </c>
      <c r="BE374" s="193">
        <f t="shared" si="34"/>
        <v>0</v>
      </c>
      <c r="BF374" s="193">
        <f t="shared" si="35"/>
        <v>0</v>
      </c>
      <c r="BG374" s="193">
        <f t="shared" si="36"/>
        <v>0</v>
      </c>
      <c r="BH374" s="193">
        <f t="shared" si="37"/>
        <v>0</v>
      </c>
      <c r="BI374" s="193">
        <f t="shared" si="38"/>
        <v>0</v>
      </c>
      <c r="BJ374" s="19" t="s">
        <v>83</v>
      </c>
      <c r="BK374" s="193">
        <f t="shared" si="39"/>
        <v>0</v>
      </c>
      <c r="BL374" s="19" t="s">
        <v>454</v>
      </c>
      <c r="BM374" s="192" t="s">
        <v>1701</v>
      </c>
    </row>
    <row r="375" spans="1:65" s="2" customFormat="1" ht="24.2" customHeight="1">
      <c r="A375" s="36"/>
      <c r="B375" s="37"/>
      <c r="C375" s="181" t="s">
        <v>1463</v>
      </c>
      <c r="D375" s="181" t="s">
        <v>384</v>
      </c>
      <c r="E375" s="182" t="s">
        <v>1601</v>
      </c>
      <c r="F375" s="183" t="s">
        <v>1602</v>
      </c>
      <c r="G375" s="184" t="s">
        <v>431</v>
      </c>
      <c r="H375" s="185">
        <v>1</v>
      </c>
      <c r="I375" s="186"/>
      <c r="J375" s="187">
        <f t="shared" si="30"/>
        <v>0</v>
      </c>
      <c r="K375" s="183" t="s">
        <v>1297</v>
      </c>
      <c r="L375" s="41"/>
      <c r="M375" s="188" t="s">
        <v>19</v>
      </c>
      <c r="N375" s="189" t="s">
        <v>47</v>
      </c>
      <c r="O375" s="66"/>
      <c r="P375" s="190">
        <f t="shared" si="31"/>
        <v>0</v>
      </c>
      <c r="Q375" s="190">
        <v>0</v>
      </c>
      <c r="R375" s="190">
        <f t="shared" si="32"/>
        <v>0</v>
      </c>
      <c r="S375" s="190">
        <v>0</v>
      </c>
      <c r="T375" s="191">
        <f t="shared" si="3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454</v>
      </c>
      <c r="AT375" s="192" t="s">
        <v>384</v>
      </c>
      <c r="AU375" s="192" t="s">
        <v>83</v>
      </c>
      <c r="AY375" s="19" t="s">
        <v>381</v>
      </c>
      <c r="BE375" s="193">
        <f t="shared" si="34"/>
        <v>0</v>
      </c>
      <c r="BF375" s="193">
        <f t="shared" si="35"/>
        <v>0</v>
      </c>
      <c r="BG375" s="193">
        <f t="shared" si="36"/>
        <v>0</v>
      </c>
      <c r="BH375" s="193">
        <f t="shared" si="37"/>
        <v>0</v>
      </c>
      <c r="BI375" s="193">
        <f t="shared" si="38"/>
        <v>0</v>
      </c>
      <c r="BJ375" s="19" t="s">
        <v>83</v>
      </c>
      <c r="BK375" s="193">
        <f t="shared" si="39"/>
        <v>0</v>
      </c>
      <c r="BL375" s="19" t="s">
        <v>454</v>
      </c>
      <c r="BM375" s="192" t="s">
        <v>1705</v>
      </c>
    </row>
    <row r="376" spans="1:65" s="2" customFormat="1" ht="24.2" customHeight="1">
      <c r="A376" s="36"/>
      <c r="B376" s="37"/>
      <c r="C376" s="181" t="s">
        <v>1688</v>
      </c>
      <c r="D376" s="181" t="s">
        <v>384</v>
      </c>
      <c r="E376" s="182" t="s">
        <v>1604</v>
      </c>
      <c r="F376" s="183" t="s">
        <v>1605</v>
      </c>
      <c r="G376" s="184" t="s">
        <v>431</v>
      </c>
      <c r="H376" s="185">
        <v>1</v>
      </c>
      <c r="I376" s="186"/>
      <c r="J376" s="187">
        <f t="shared" si="30"/>
        <v>0</v>
      </c>
      <c r="K376" s="183" t="s">
        <v>1297</v>
      </c>
      <c r="L376" s="41"/>
      <c r="M376" s="188" t="s">
        <v>19</v>
      </c>
      <c r="N376" s="189" t="s">
        <v>47</v>
      </c>
      <c r="O376" s="66"/>
      <c r="P376" s="190">
        <f t="shared" si="31"/>
        <v>0</v>
      </c>
      <c r="Q376" s="190">
        <v>0</v>
      </c>
      <c r="R376" s="190">
        <f t="shared" si="32"/>
        <v>0</v>
      </c>
      <c r="S376" s="190">
        <v>0</v>
      </c>
      <c r="T376" s="191">
        <f t="shared" si="3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2" t="s">
        <v>454</v>
      </c>
      <c r="AT376" s="192" t="s">
        <v>384</v>
      </c>
      <c r="AU376" s="192" t="s">
        <v>83</v>
      </c>
      <c r="AY376" s="19" t="s">
        <v>381</v>
      </c>
      <c r="BE376" s="193">
        <f t="shared" si="34"/>
        <v>0</v>
      </c>
      <c r="BF376" s="193">
        <f t="shared" si="35"/>
        <v>0</v>
      </c>
      <c r="BG376" s="193">
        <f t="shared" si="36"/>
        <v>0</v>
      </c>
      <c r="BH376" s="193">
        <f t="shared" si="37"/>
        <v>0</v>
      </c>
      <c r="BI376" s="193">
        <f t="shared" si="38"/>
        <v>0</v>
      </c>
      <c r="BJ376" s="19" t="s">
        <v>83</v>
      </c>
      <c r="BK376" s="193">
        <f t="shared" si="39"/>
        <v>0</v>
      </c>
      <c r="BL376" s="19" t="s">
        <v>454</v>
      </c>
      <c r="BM376" s="192" t="s">
        <v>1708</v>
      </c>
    </row>
    <row r="377" spans="1:65" s="2" customFormat="1" ht="24.2" customHeight="1">
      <c r="A377" s="36"/>
      <c r="B377" s="37"/>
      <c r="C377" s="181" t="s">
        <v>1464</v>
      </c>
      <c r="D377" s="181" t="s">
        <v>384</v>
      </c>
      <c r="E377" s="182" t="s">
        <v>3330</v>
      </c>
      <c r="F377" s="183" t="s">
        <v>3331</v>
      </c>
      <c r="G377" s="184" t="s">
        <v>431</v>
      </c>
      <c r="H377" s="185">
        <v>3</v>
      </c>
      <c r="I377" s="186"/>
      <c r="J377" s="187">
        <f t="shared" si="30"/>
        <v>0</v>
      </c>
      <c r="K377" s="183" t="s">
        <v>1297</v>
      </c>
      <c r="L377" s="41"/>
      <c r="M377" s="188" t="s">
        <v>19</v>
      </c>
      <c r="N377" s="189" t="s">
        <v>47</v>
      </c>
      <c r="O377" s="66"/>
      <c r="P377" s="190">
        <f t="shared" si="31"/>
        <v>0</v>
      </c>
      <c r="Q377" s="190">
        <v>0</v>
      </c>
      <c r="R377" s="190">
        <f t="shared" si="32"/>
        <v>0</v>
      </c>
      <c r="S377" s="190">
        <v>0</v>
      </c>
      <c r="T377" s="191">
        <f t="shared" si="3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454</v>
      </c>
      <c r="AT377" s="192" t="s">
        <v>384</v>
      </c>
      <c r="AU377" s="192" t="s">
        <v>83</v>
      </c>
      <c r="AY377" s="19" t="s">
        <v>381</v>
      </c>
      <c r="BE377" s="193">
        <f t="shared" si="34"/>
        <v>0</v>
      </c>
      <c r="BF377" s="193">
        <f t="shared" si="35"/>
        <v>0</v>
      </c>
      <c r="BG377" s="193">
        <f t="shared" si="36"/>
        <v>0</v>
      </c>
      <c r="BH377" s="193">
        <f t="shared" si="37"/>
        <v>0</v>
      </c>
      <c r="BI377" s="193">
        <f t="shared" si="38"/>
        <v>0</v>
      </c>
      <c r="BJ377" s="19" t="s">
        <v>83</v>
      </c>
      <c r="BK377" s="193">
        <f t="shared" si="39"/>
        <v>0</v>
      </c>
      <c r="BL377" s="19" t="s">
        <v>454</v>
      </c>
      <c r="BM377" s="192" t="s">
        <v>1712</v>
      </c>
    </row>
    <row r="378" spans="1:65" s="2" customFormat="1" ht="24.2" customHeight="1">
      <c r="A378" s="36"/>
      <c r="B378" s="37"/>
      <c r="C378" s="181" t="s">
        <v>1695</v>
      </c>
      <c r="D378" s="181" t="s">
        <v>384</v>
      </c>
      <c r="E378" s="182" t="s">
        <v>3332</v>
      </c>
      <c r="F378" s="183" t="s">
        <v>4458</v>
      </c>
      <c r="G378" s="184" t="s">
        <v>1557</v>
      </c>
      <c r="H378" s="185">
        <v>1</v>
      </c>
      <c r="I378" s="186"/>
      <c r="J378" s="187">
        <f t="shared" si="30"/>
        <v>0</v>
      </c>
      <c r="K378" s="183" t="s">
        <v>1390</v>
      </c>
      <c r="L378" s="41"/>
      <c r="M378" s="188" t="s">
        <v>19</v>
      </c>
      <c r="N378" s="189" t="s">
        <v>47</v>
      </c>
      <c r="O378" s="66"/>
      <c r="P378" s="190">
        <f t="shared" si="31"/>
        <v>0</v>
      </c>
      <c r="Q378" s="190">
        <v>0</v>
      </c>
      <c r="R378" s="190">
        <f t="shared" si="32"/>
        <v>0</v>
      </c>
      <c r="S378" s="190">
        <v>0</v>
      </c>
      <c r="T378" s="191">
        <f t="shared" si="3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454</v>
      </c>
      <c r="AT378" s="192" t="s">
        <v>384</v>
      </c>
      <c r="AU378" s="192" t="s">
        <v>83</v>
      </c>
      <c r="AY378" s="19" t="s">
        <v>381</v>
      </c>
      <c r="BE378" s="193">
        <f t="shared" si="34"/>
        <v>0</v>
      </c>
      <c r="BF378" s="193">
        <f t="shared" si="35"/>
        <v>0</v>
      </c>
      <c r="BG378" s="193">
        <f t="shared" si="36"/>
        <v>0</v>
      </c>
      <c r="BH378" s="193">
        <f t="shared" si="37"/>
        <v>0</v>
      </c>
      <c r="BI378" s="193">
        <f t="shared" si="38"/>
        <v>0</v>
      </c>
      <c r="BJ378" s="19" t="s">
        <v>83</v>
      </c>
      <c r="BK378" s="193">
        <f t="shared" si="39"/>
        <v>0</v>
      </c>
      <c r="BL378" s="19" t="s">
        <v>454</v>
      </c>
      <c r="BM378" s="192" t="s">
        <v>1717</v>
      </c>
    </row>
    <row r="379" spans="1:65" s="2" customFormat="1" ht="60" customHeight="1">
      <c r="A379" s="36"/>
      <c r="B379" s="37"/>
      <c r="C379" s="181" t="s">
        <v>1466</v>
      </c>
      <c r="D379" s="181" t="s">
        <v>384</v>
      </c>
      <c r="E379" s="182" t="s">
        <v>4459</v>
      </c>
      <c r="F379" s="183" t="s">
        <v>6486</v>
      </c>
      <c r="G379" s="184" t="s">
        <v>1557</v>
      </c>
      <c r="H379" s="185">
        <v>1</v>
      </c>
      <c r="I379" s="186"/>
      <c r="J379" s="187">
        <f t="shared" si="30"/>
        <v>0</v>
      </c>
      <c r="K379" s="183" t="s">
        <v>1390</v>
      </c>
      <c r="L379" s="41"/>
      <c r="M379" s="188" t="s">
        <v>19</v>
      </c>
      <c r="N379" s="189" t="s">
        <v>47</v>
      </c>
      <c r="O379" s="66"/>
      <c r="P379" s="190">
        <f t="shared" si="31"/>
        <v>0</v>
      </c>
      <c r="Q379" s="190">
        <v>0</v>
      </c>
      <c r="R379" s="190">
        <f t="shared" si="32"/>
        <v>0</v>
      </c>
      <c r="S379" s="190">
        <v>0</v>
      </c>
      <c r="T379" s="191">
        <f t="shared" si="3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454</v>
      </c>
      <c r="AT379" s="192" t="s">
        <v>384</v>
      </c>
      <c r="AU379" s="192" t="s">
        <v>83</v>
      </c>
      <c r="AY379" s="19" t="s">
        <v>381</v>
      </c>
      <c r="BE379" s="193">
        <f t="shared" si="34"/>
        <v>0</v>
      </c>
      <c r="BF379" s="193">
        <f t="shared" si="35"/>
        <v>0</v>
      </c>
      <c r="BG379" s="193">
        <f t="shared" si="36"/>
        <v>0</v>
      </c>
      <c r="BH379" s="193">
        <f t="shared" si="37"/>
        <v>0</v>
      </c>
      <c r="BI379" s="193">
        <f t="shared" si="38"/>
        <v>0</v>
      </c>
      <c r="BJ379" s="19" t="s">
        <v>83</v>
      </c>
      <c r="BK379" s="193">
        <f t="shared" si="39"/>
        <v>0</v>
      </c>
      <c r="BL379" s="19" t="s">
        <v>454</v>
      </c>
      <c r="BM379" s="192" t="s">
        <v>1722</v>
      </c>
    </row>
    <row r="380" spans="1:65" s="2" customFormat="1" ht="55.5" customHeight="1">
      <c r="A380" s="36"/>
      <c r="B380" s="37"/>
      <c r="C380" s="227" t="s">
        <v>1702</v>
      </c>
      <c r="D380" s="227" t="s">
        <v>465</v>
      </c>
      <c r="E380" s="228" t="s">
        <v>1607</v>
      </c>
      <c r="F380" s="229" t="s">
        <v>1608</v>
      </c>
      <c r="G380" s="230" t="s">
        <v>431</v>
      </c>
      <c r="H380" s="231">
        <v>1</v>
      </c>
      <c r="I380" s="232"/>
      <c r="J380" s="233">
        <f t="shared" si="30"/>
        <v>0</v>
      </c>
      <c r="K380" s="229" t="s">
        <v>1297</v>
      </c>
      <c r="L380" s="234"/>
      <c r="M380" s="235" t="s">
        <v>19</v>
      </c>
      <c r="N380" s="236" t="s">
        <v>47</v>
      </c>
      <c r="O380" s="66"/>
      <c r="P380" s="190">
        <f t="shared" si="31"/>
        <v>0</v>
      </c>
      <c r="Q380" s="190">
        <v>0</v>
      </c>
      <c r="R380" s="190">
        <f t="shared" si="32"/>
        <v>0</v>
      </c>
      <c r="S380" s="190">
        <v>0</v>
      </c>
      <c r="T380" s="191">
        <f t="shared" si="3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468</v>
      </c>
      <c r="AT380" s="192" t="s">
        <v>465</v>
      </c>
      <c r="AU380" s="192" t="s">
        <v>83</v>
      </c>
      <c r="AY380" s="19" t="s">
        <v>381</v>
      </c>
      <c r="BE380" s="193">
        <f t="shared" si="34"/>
        <v>0</v>
      </c>
      <c r="BF380" s="193">
        <f t="shared" si="35"/>
        <v>0</v>
      </c>
      <c r="BG380" s="193">
        <f t="shared" si="36"/>
        <v>0</v>
      </c>
      <c r="BH380" s="193">
        <f t="shared" si="37"/>
        <v>0</v>
      </c>
      <c r="BI380" s="193">
        <f t="shared" si="38"/>
        <v>0</v>
      </c>
      <c r="BJ380" s="19" t="s">
        <v>83</v>
      </c>
      <c r="BK380" s="193">
        <f t="shared" si="39"/>
        <v>0</v>
      </c>
      <c r="BL380" s="19" t="s">
        <v>454</v>
      </c>
      <c r="BM380" s="192" t="s">
        <v>1725</v>
      </c>
    </row>
    <row r="381" spans="1:65" s="2" customFormat="1" ht="33" customHeight="1">
      <c r="A381" s="36"/>
      <c r="B381" s="37"/>
      <c r="C381" s="181" t="s">
        <v>1467</v>
      </c>
      <c r="D381" s="181" t="s">
        <v>384</v>
      </c>
      <c r="E381" s="182" t="s">
        <v>1610</v>
      </c>
      <c r="F381" s="183" t="s">
        <v>1611</v>
      </c>
      <c r="G381" s="184" t="s">
        <v>1612</v>
      </c>
      <c r="H381" s="185">
        <v>1</v>
      </c>
      <c r="I381" s="186"/>
      <c r="J381" s="187">
        <f t="shared" si="30"/>
        <v>0</v>
      </c>
      <c r="K381" s="183" t="s">
        <v>19</v>
      </c>
      <c r="L381" s="41"/>
      <c r="M381" s="188" t="s">
        <v>19</v>
      </c>
      <c r="N381" s="189" t="s">
        <v>47</v>
      </c>
      <c r="O381" s="66"/>
      <c r="P381" s="190">
        <f t="shared" si="31"/>
        <v>0</v>
      </c>
      <c r="Q381" s="190">
        <v>0</v>
      </c>
      <c r="R381" s="190">
        <f t="shared" si="32"/>
        <v>0</v>
      </c>
      <c r="S381" s="190">
        <v>0</v>
      </c>
      <c r="T381" s="191">
        <f t="shared" si="3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2" t="s">
        <v>454</v>
      </c>
      <c r="AT381" s="192" t="s">
        <v>384</v>
      </c>
      <c r="AU381" s="192" t="s">
        <v>83</v>
      </c>
      <c r="AY381" s="19" t="s">
        <v>381</v>
      </c>
      <c r="BE381" s="193">
        <f t="shared" si="34"/>
        <v>0</v>
      </c>
      <c r="BF381" s="193">
        <f t="shared" si="35"/>
        <v>0</v>
      </c>
      <c r="BG381" s="193">
        <f t="shared" si="36"/>
        <v>0</v>
      </c>
      <c r="BH381" s="193">
        <f t="shared" si="37"/>
        <v>0</v>
      </c>
      <c r="BI381" s="193">
        <f t="shared" si="38"/>
        <v>0</v>
      </c>
      <c r="BJ381" s="19" t="s">
        <v>83</v>
      </c>
      <c r="BK381" s="193">
        <f t="shared" si="39"/>
        <v>0</v>
      </c>
      <c r="BL381" s="19" t="s">
        <v>454</v>
      </c>
      <c r="BM381" s="192" t="s">
        <v>4460</v>
      </c>
    </row>
    <row r="382" spans="1:65" s="2" customFormat="1" ht="24.2" customHeight="1">
      <c r="A382" s="36"/>
      <c r="B382" s="37"/>
      <c r="C382" s="181" t="s">
        <v>1709</v>
      </c>
      <c r="D382" s="181" t="s">
        <v>384</v>
      </c>
      <c r="E382" s="182" t="s">
        <v>1614</v>
      </c>
      <c r="F382" s="183" t="s">
        <v>1615</v>
      </c>
      <c r="G382" s="184" t="s">
        <v>404</v>
      </c>
      <c r="H382" s="185">
        <v>0.92800000000000005</v>
      </c>
      <c r="I382" s="186"/>
      <c r="J382" s="187">
        <f t="shared" si="30"/>
        <v>0</v>
      </c>
      <c r="K382" s="183" t="s">
        <v>1297</v>
      </c>
      <c r="L382" s="41"/>
      <c r="M382" s="188" t="s">
        <v>19</v>
      </c>
      <c r="N382" s="189" t="s">
        <v>47</v>
      </c>
      <c r="O382" s="66"/>
      <c r="P382" s="190">
        <f t="shared" si="31"/>
        <v>0</v>
      </c>
      <c r="Q382" s="190">
        <v>0</v>
      </c>
      <c r="R382" s="190">
        <f t="shared" si="32"/>
        <v>0</v>
      </c>
      <c r="S382" s="190">
        <v>0</v>
      </c>
      <c r="T382" s="191">
        <f t="shared" si="3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454</v>
      </c>
      <c r="AT382" s="192" t="s">
        <v>384</v>
      </c>
      <c r="AU382" s="192" t="s">
        <v>83</v>
      </c>
      <c r="AY382" s="19" t="s">
        <v>381</v>
      </c>
      <c r="BE382" s="193">
        <f t="shared" si="34"/>
        <v>0</v>
      </c>
      <c r="BF382" s="193">
        <f t="shared" si="35"/>
        <v>0</v>
      </c>
      <c r="BG382" s="193">
        <f t="shared" si="36"/>
        <v>0</v>
      </c>
      <c r="BH382" s="193">
        <f t="shared" si="37"/>
        <v>0</v>
      </c>
      <c r="BI382" s="193">
        <f t="shared" si="38"/>
        <v>0</v>
      </c>
      <c r="BJ382" s="19" t="s">
        <v>83</v>
      </c>
      <c r="BK382" s="193">
        <f t="shared" si="39"/>
        <v>0</v>
      </c>
      <c r="BL382" s="19" t="s">
        <v>454</v>
      </c>
      <c r="BM382" s="192" t="s">
        <v>1729</v>
      </c>
    </row>
    <row r="383" spans="1:65" s="2" customFormat="1" ht="19.5">
      <c r="A383" s="36"/>
      <c r="B383" s="37"/>
      <c r="C383" s="38"/>
      <c r="D383" s="196" t="s">
        <v>1198</v>
      </c>
      <c r="E383" s="38"/>
      <c r="F383" s="253" t="s">
        <v>1574</v>
      </c>
      <c r="G383" s="38"/>
      <c r="H383" s="38"/>
      <c r="I383" s="254"/>
      <c r="J383" s="38"/>
      <c r="K383" s="38"/>
      <c r="L383" s="41"/>
      <c r="M383" s="255"/>
      <c r="N383" s="256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1198</v>
      </c>
      <c r="AU383" s="19" t="s">
        <v>83</v>
      </c>
    </row>
    <row r="384" spans="1:65" s="2" customFormat="1" ht="24.2" customHeight="1">
      <c r="A384" s="36"/>
      <c r="B384" s="37"/>
      <c r="C384" s="181" t="s">
        <v>1468</v>
      </c>
      <c r="D384" s="181" t="s">
        <v>384</v>
      </c>
      <c r="E384" s="182" t="s">
        <v>1617</v>
      </c>
      <c r="F384" s="183" t="s">
        <v>1618</v>
      </c>
      <c r="G384" s="184" t="s">
        <v>1619</v>
      </c>
      <c r="H384" s="185">
        <v>1</v>
      </c>
      <c r="I384" s="186"/>
      <c r="J384" s="187">
        <f>ROUND(I384*H384,2)</f>
        <v>0</v>
      </c>
      <c r="K384" s="183" t="s">
        <v>1297</v>
      </c>
      <c r="L384" s="41"/>
      <c r="M384" s="188" t="s">
        <v>19</v>
      </c>
      <c r="N384" s="189" t="s">
        <v>47</v>
      </c>
      <c r="O384" s="66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2" t="s">
        <v>454</v>
      </c>
      <c r="AT384" s="192" t="s">
        <v>384</v>
      </c>
      <c r="AU384" s="192" t="s">
        <v>83</v>
      </c>
      <c r="AY384" s="19" t="s">
        <v>381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9" t="s">
        <v>83</v>
      </c>
      <c r="BK384" s="193">
        <f>ROUND(I384*H384,2)</f>
        <v>0</v>
      </c>
      <c r="BL384" s="19" t="s">
        <v>454</v>
      </c>
      <c r="BM384" s="192" t="s">
        <v>1732</v>
      </c>
    </row>
    <row r="385" spans="1:65" s="2" customFormat="1" ht="39">
      <c r="A385" s="36"/>
      <c r="B385" s="37"/>
      <c r="C385" s="38"/>
      <c r="D385" s="196" t="s">
        <v>1198</v>
      </c>
      <c r="E385" s="38"/>
      <c r="F385" s="253" t="s">
        <v>1621</v>
      </c>
      <c r="G385" s="38"/>
      <c r="H385" s="38"/>
      <c r="I385" s="254"/>
      <c r="J385" s="38"/>
      <c r="K385" s="38"/>
      <c r="L385" s="41"/>
      <c r="M385" s="255"/>
      <c r="N385" s="256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1198</v>
      </c>
      <c r="AU385" s="19" t="s">
        <v>83</v>
      </c>
    </row>
    <row r="386" spans="1:65" s="12" customFormat="1" ht="25.9" customHeight="1">
      <c r="B386" s="165"/>
      <c r="C386" s="166"/>
      <c r="D386" s="167" t="s">
        <v>75</v>
      </c>
      <c r="E386" s="168" t="s">
        <v>1622</v>
      </c>
      <c r="F386" s="168" t="s">
        <v>1623</v>
      </c>
      <c r="G386" s="166"/>
      <c r="H386" s="166"/>
      <c r="I386" s="169"/>
      <c r="J386" s="170">
        <f>BK386</f>
        <v>0</v>
      </c>
      <c r="K386" s="166"/>
      <c r="L386" s="171"/>
      <c r="M386" s="172"/>
      <c r="N386" s="173"/>
      <c r="O386" s="173"/>
      <c r="P386" s="174">
        <f>SUM(P387:P391)</f>
        <v>0</v>
      </c>
      <c r="Q386" s="173"/>
      <c r="R386" s="174">
        <f>SUM(R387:R391)</f>
        <v>0</v>
      </c>
      <c r="S386" s="173"/>
      <c r="T386" s="175">
        <f>SUM(T387:T391)</f>
        <v>0</v>
      </c>
      <c r="AR386" s="176" t="s">
        <v>85</v>
      </c>
      <c r="AT386" s="177" t="s">
        <v>75</v>
      </c>
      <c r="AU386" s="177" t="s">
        <v>76</v>
      </c>
      <c r="AY386" s="176" t="s">
        <v>381</v>
      </c>
      <c r="BK386" s="178">
        <f>SUM(BK387:BK391)</f>
        <v>0</v>
      </c>
    </row>
    <row r="387" spans="1:65" s="2" customFormat="1" ht="24.2" customHeight="1">
      <c r="A387" s="36"/>
      <c r="B387" s="37"/>
      <c r="C387" s="181" t="s">
        <v>1719</v>
      </c>
      <c r="D387" s="181" t="s">
        <v>384</v>
      </c>
      <c r="E387" s="182" t="s">
        <v>3287</v>
      </c>
      <c r="F387" s="183" t="s">
        <v>3288</v>
      </c>
      <c r="G387" s="184" t="s">
        <v>1586</v>
      </c>
      <c r="H387" s="185">
        <v>1</v>
      </c>
      <c r="I387" s="186"/>
      <c r="J387" s="187">
        <f>ROUND(I387*H387,2)</f>
        <v>0</v>
      </c>
      <c r="K387" s="183" t="s">
        <v>1297</v>
      </c>
      <c r="L387" s="41"/>
      <c r="M387" s="188" t="s">
        <v>19</v>
      </c>
      <c r="N387" s="189" t="s">
        <v>47</v>
      </c>
      <c r="O387" s="66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454</v>
      </c>
      <c r="AT387" s="192" t="s">
        <v>384</v>
      </c>
      <c r="AU387" s="192" t="s">
        <v>83</v>
      </c>
      <c r="AY387" s="19" t="s">
        <v>381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83</v>
      </c>
      <c r="BK387" s="193">
        <f>ROUND(I387*H387,2)</f>
        <v>0</v>
      </c>
      <c r="BL387" s="19" t="s">
        <v>454</v>
      </c>
      <c r="BM387" s="192" t="s">
        <v>1736</v>
      </c>
    </row>
    <row r="388" spans="1:65" s="2" customFormat="1" ht="24.2" customHeight="1">
      <c r="A388" s="36"/>
      <c r="B388" s="37"/>
      <c r="C388" s="181" t="s">
        <v>1471</v>
      </c>
      <c r="D388" s="181" t="s">
        <v>384</v>
      </c>
      <c r="E388" s="182" t="s">
        <v>1628</v>
      </c>
      <c r="F388" s="183" t="s">
        <v>1629</v>
      </c>
      <c r="G388" s="184" t="s">
        <v>431</v>
      </c>
      <c r="H388" s="185">
        <v>1</v>
      </c>
      <c r="I388" s="186"/>
      <c r="J388" s="187">
        <f>ROUND(I388*H388,2)</f>
        <v>0</v>
      </c>
      <c r="K388" s="183" t="s">
        <v>1297</v>
      </c>
      <c r="L388" s="41"/>
      <c r="M388" s="188" t="s">
        <v>19</v>
      </c>
      <c r="N388" s="189" t="s">
        <v>47</v>
      </c>
      <c r="O388" s="66"/>
      <c r="P388" s="190">
        <f>O388*H388</f>
        <v>0</v>
      </c>
      <c r="Q388" s="190">
        <v>0</v>
      </c>
      <c r="R388" s="190">
        <f>Q388*H388</f>
        <v>0</v>
      </c>
      <c r="S388" s="190">
        <v>0</v>
      </c>
      <c r="T388" s="191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2" t="s">
        <v>454</v>
      </c>
      <c r="AT388" s="192" t="s">
        <v>384</v>
      </c>
      <c r="AU388" s="192" t="s">
        <v>83</v>
      </c>
      <c r="AY388" s="19" t="s">
        <v>381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9" t="s">
        <v>83</v>
      </c>
      <c r="BK388" s="193">
        <f>ROUND(I388*H388,2)</f>
        <v>0</v>
      </c>
      <c r="BL388" s="19" t="s">
        <v>454</v>
      </c>
      <c r="BM388" s="192" t="s">
        <v>1739</v>
      </c>
    </row>
    <row r="389" spans="1:65" s="2" customFormat="1" ht="101.25" customHeight="1">
      <c r="A389" s="36"/>
      <c r="B389" s="37"/>
      <c r="C389" s="227" t="s">
        <v>1726</v>
      </c>
      <c r="D389" s="227" t="s">
        <v>465</v>
      </c>
      <c r="E389" s="228" t="s">
        <v>3289</v>
      </c>
      <c r="F389" s="229" t="s">
        <v>3290</v>
      </c>
      <c r="G389" s="230" t="s">
        <v>431</v>
      </c>
      <c r="H389" s="231">
        <v>1</v>
      </c>
      <c r="I389" s="232"/>
      <c r="J389" s="233">
        <f>ROUND(I389*H389,2)</f>
        <v>0</v>
      </c>
      <c r="K389" s="229" t="s">
        <v>3291</v>
      </c>
      <c r="L389" s="234"/>
      <c r="M389" s="235" t="s">
        <v>19</v>
      </c>
      <c r="N389" s="236" t="s">
        <v>47</v>
      </c>
      <c r="O389" s="66"/>
      <c r="P389" s="190">
        <f>O389*H389</f>
        <v>0</v>
      </c>
      <c r="Q389" s="190">
        <v>0</v>
      </c>
      <c r="R389" s="190">
        <f>Q389*H389</f>
        <v>0</v>
      </c>
      <c r="S389" s="190">
        <v>0</v>
      </c>
      <c r="T389" s="191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2" t="s">
        <v>468</v>
      </c>
      <c r="AT389" s="192" t="s">
        <v>465</v>
      </c>
      <c r="AU389" s="192" t="s">
        <v>83</v>
      </c>
      <c r="AY389" s="19" t="s">
        <v>381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9" t="s">
        <v>83</v>
      </c>
      <c r="BK389" s="193">
        <f>ROUND(I389*H389,2)</f>
        <v>0</v>
      </c>
      <c r="BL389" s="19" t="s">
        <v>454</v>
      </c>
      <c r="BM389" s="192" t="s">
        <v>1743</v>
      </c>
    </row>
    <row r="390" spans="1:65" s="2" customFormat="1" ht="24.2" customHeight="1">
      <c r="A390" s="36"/>
      <c r="B390" s="37"/>
      <c r="C390" s="181" t="s">
        <v>1479</v>
      </c>
      <c r="D390" s="181" t="s">
        <v>384</v>
      </c>
      <c r="E390" s="182" t="s">
        <v>1634</v>
      </c>
      <c r="F390" s="183" t="s">
        <v>1635</v>
      </c>
      <c r="G390" s="184" t="s">
        <v>404</v>
      </c>
      <c r="H390" s="185">
        <v>1.0999999999999999E-2</v>
      </c>
      <c r="I390" s="186"/>
      <c r="J390" s="187">
        <f>ROUND(I390*H390,2)</f>
        <v>0</v>
      </c>
      <c r="K390" s="183" t="s">
        <v>1297</v>
      </c>
      <c r="L390" s="41"/>
      <c r="M390" s="188" t="s">
        <v>19</v>
      </c>
      <c r="N390" s="189" t="s">
        <v>47</v>
      </c>
      <c r="O390" s="66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454</v>
      </c>
      <c r="AT390" s="192" t="s">
        <v>384</v>
      </c>
      <c r="AU390" s="192" t="s">
        <v>83</v>
      </c>
      <c r="AY390" s="19" t="s">
        <v>381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83</v>
      </c>
      <c r="BK390" s="193">
        <f>ROUND(I390*H390,2)</f>
        <v>0</v>
      </c>
      <c r="BL390" s="19" t="s">
        <v>454</v>
      </c>
      <c r="BM390" s="192" t="s">
        <v>1746</v>
      </c>
    </row>
    <row r="391" spans="1:65" s="2" customFormat="1" ht="19.5">
      <c r="A391" s="36"/>
      <c r="B391" s="37"/>
      <c r="C391" s="38"/>
      <c r="D391" s="196" t="s">
        <v>1198</v>
      </c>
      <c r="E391" s="38"/>
      <c r="F391" s="253" t="s">
        <v>1574</v>
      </c>
      <c r="G391" s="38"/>
      <c r="H391" s="38"/>
      <c r="I391" s="254"/>
      <c r="J391" s="38"/>
      <c r="K391" s="38"/>
      <c r="L391" s="41"/>
      <c r="M391" s="255"/>
      <c r="N391" s="256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1198</v>
      </c>
      <c r="AU391" s="19" t="s">
        <v>83</v>
      </c>
    </row>
    <row r="392" spans="1:65" s="12" customFormat="1" ht="25.9" customHeight="1">
      <c r="B392" s="165"/>
      <c r="C392" s="166"/>
      <c r="D392" s="167" t="s">
        <v>75</v>
      </c>
      <c r="E392" s="168" t="s">
        <v>1637</v>
      </c>
      <c r="F392" s="168" t="s">
        <v>1638</v>
      </c>
      <c r="G392" s="166"/>
      <c r="H392" s="166"/>
      <c r="I392" s="169"/>
      <c r="J392" s="170">
        <f>BK392</f>
        <v>0</v>
      </c>
      <c r="K392" s="166"/>
      <c r="L392" s="171"/>
      <c r="M392" s="172"/>
      <c r="N392" s="173"/>
      <c r="O392" s="173"/>
      <c r="P392" s="174">
        <f>SUM(P393:P425)</f>
        <v>0</v>
      </c>
      <c r="Q392" s="173"/>
      <c r="R392" s="174">
        <f>SUM(R393:R425)</f>
        <v>0</v>
      </c>
      <c r="S392" s="173"/>
      <c r="T392" s="175">
        <f>SUM(T393:T425)</f>
        <v>0</v>
      </c>
      <c r="AR392" s="176" t="s">
        <v>85</v>
      </c>
      <c r="AT392" s="177" t="s">
        <v>75</v>
      </c>
      <c r="AU392" s="177" t="s">
        <v>76</v>
      </c>
      <c r="AY392" s="176" t="s">
        <v>381</v>
      </c>
      <c r="BK392" s="178">
        <f>SUM(BK393:BK425)</f>
        <v>0</v>
      </c>
    </row>
    <row r="393" spans="1:65" s="2" customFormat="1" ht="24.2" customHeight="1">
      <c r="A393" s="36"/>
      <c r="B393" s="37"/>
      <c r="C393" s="181" t="s">
        <v>1733</v>
      </c>
      <c r="D393" s="181" t="s">
        <v>384</v>
      </c>
      <c r="E393" s="182" t="s">
        <v>2652</v>
      </c>
      <c r="F393" s="183" t="s">
        <v>2653</v>
      </c>
      <c r="G393" s="184" t="s">
        <v>431</v>
      </c>
      <c r="H393" s="185">
        <v>3</v>
      </c>
      <c r="I393" s="186"/>
      <c r="J393" s="187">
        <f>ROUND(I393*H393,2)</f>
        <v>0</v>
      </c>
      <c r="K393" s="183" t="s">
        <v>1297</v>
      </c>
      <c r="L393" s="41"/>
      <c r="M393" s="188" t="s">
        <v>19</v>
      </c>
      <c r="N393" s="189" t="s">
        <v>47</v>
      </c>
      <c r="O393" s="66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2" t="s">
        <v>454</v>
      </c>
      <c r="AT393" s="192" t="s">
        <v>384</v>
      </c>
      <c r="AU393" s="192" t="s">
        <v>83</v>
      </c>
      <c r="AY393" s="19" t="s">
        <v>381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9" t="s">
        <v>83</v>
      </c>
      <c r="BK393" s="193">
        <f>ROUND(I393*H393,2)</f>
        <v>0</v>
      </c>
      <c r="BL393" s="19" t="s">
        <v>454</v>
      </c>
      <c r="BM393" s="192" t="s">
        <v>1752</v>
      </c>
    </row>
    <row r="394" spans="1:65" s="2" customFormat="1" ht="29.25">
      <c r="A394" s="36"/>
      <c r="B394" s="37"/>
      <c r="C394" s="38"/>
      <c r="D394" s="196" t="s">
        <v>1198</v>
      </c>
      <c r="E394" s="38"/>
      <c r="F394" s="253" t="s">
        <v>2654</v>
      </c>
      <c r="G394" s="38"/>
      <c r="H394" s="38"/>
      <c r="I394" s="254"/>
      <c r="J394" s="38"/>
      <c r="K394" s="38"/>
      <c r="L394" s="41"/>
      <c r="M394" s="255"/>
      <c r="N394" s="256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1198</v>
      </c>
      <c r="AU394" s="19" t="s">
        <v>83</v>
      </c>
    </row>
    <row r="395" spans="1:65" s="2" customFormat="1" ht="37.9" customHeight="1">
      <c r="A395" s="36"/>
      <c r="B395" s="37"/>
      <c r="C395" s="181" t="s">
        <v>1480</v>
      </c>
      <c r="D395" s="181" t="s">
        <v>384</v>
      </c>
      <c r="E395" s="182" t="s">
        <v>4461</v>
      </c>
      <c r="F395" s="183" t="s">
        <v>4462</v>
      </c>
      <c r="G395" s="184" t="s">
        <v>431</v>
      </c>
      <c r="H395" s="185">
        <v>4</v>
      </c>
      <c r="I395" s="186"/>
      <c r="J395" s="187">
        <f>ROUND(I395*H395,2)</f>
        <v>0</v>
      </c>
      <c r="K395" s="183" t="s">
        <v>1297</v>
      </c>
      <c r="L395" s="41"/>
      <c r="M395" s="188" t="s">
        <v>19</v>
      </c>
      <c r="N395" s="189" t="s">
        <v>47</v>
      </c>
      <c r="O395" s="66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2" t="s">
        <v>454</v>
      </c>
      <c r="AT395" s="192" t="s">
        <v>384</v>
      </c>
      <c r="AU395" s="192" t="s">
        <v>83</v>
      </c>
      <c r="AY395" s="19" t="s">
        <v>381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9" t="s">
        <v>83</v>
      </c>
      <c r="BK395" s="193">
        <f>ROUND(I395*H395,2)</f>
        <v>0</v>
      </c>
      <c r="BL395" s="19" t="s">
        <v>454</v>
      </c>
      <c r="BM395" s="192" t="s">
        <v>4463</v>
      </c>
    </row>
    <row r="396" spans="1:65" s="2" customFormat="1" ht="39">
      <c r="A396" s="36"/>
      <c r="B396" s="37"/>
      <c r="C396" s="38"/>
      <c r="D396" s="196" t="s">
        <v>1198</v>
      </c>
      <c r="E396" s="38"/>
      <c r="F396" s="253" t="s">
        <v>4464</v>
      </c>
      <c r="G396" s="38"/>
      <c r="H396" s="38"/>
      <c r="I396" s="254"/>
      <c r="J396" s="38"/>
      <c r="K396" s="38"/>
      <c r="L396" s="41"/>
      <c r="M396" s="255"/>
      <c r="N396" s="256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1198</v>
      </c>
      <c r="AU396" s="19" t="s">
        <v>83</v>
      </c>
    </row>
    <row r="397" spans="1:65" s="2" customFormat="1" ht="16.5" customHeight="1">
      <c r="A397" s="36"/>
      <c r="B397" s="37"/>
      <c r="C397" s="181" t="s">
        <v>1740</v>
      </c>
      <c r="D397" s="181" t="s">
        <v>384</v>
      </c>
      <c r="E397" s="182" t="s">
        <v>1639</v>
      </c>
      <c r="F397" s="183" t="s">
        <v>1640</v>
      </c>
      <c r="G397" s="184" t="s">
        <v>1586</v>
      </c>
      <c r="H397" s="185">
        <v>4</v>
      </c>
      <c r="I397" s="186"/>
      <c r="J397" s="187">
        <f>ROUND(I397*H397,2)</f>
        <v>0</v>
      </c>
      <c r="K397" s="183" t="s">
        <v>1297</v>
      </c>
      <c r="L397" s="41"/>
      <c r="M397" s="188" t="s">
        <v>19</v>
      </c>
      <c r="N397" s="189" t="s">
        <v>47</v>
      </c>
      <c r="O397" s="66"/>
      <c r="P397" s="190">
        <f>O397*H397</f>
        <v>0</v>
      </c>
      <c r="Q397" s="190">
        <v>0</v>
      </c>
      <c r="R397" s="190">
        <f>Q397*H397</f>
        <v>0</v>
      </c>
      <c r="S397" s="190">
        <v>0</v>
      </c>
      <c r="T397" s="191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2" t="s">
        <v>454</v>
      </c>
      <c r="AT397" s="192" t="s">
        <v>384</v>
      </c>
      <c r="AU397" s="192" t="s">
        <v>83</v>
      </c>
      <c r="AY397" s="19" t="s">
        <v>381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9" t="s">
        <v>83</v>
      </c>
      <c r="BK397" s="193">
        <f>ROUND(I397*H397,2)</f>
        <v>0</v>
      </c>
      <c r="BL397" s="19" t="s">
        <v>454</v>
      </c>
      <c r="BM397" s="192" t="s">
        <v>4465</v>
      </c>
    </row>
    <row r="398" spans="1:65" s="2" customFormat="1" ht="16.5" customHeight="1">
      <c r="A398" s="36"/>
      <c r="B398" s="37"/>
      <c r="C398" s="181" t="s">
        <v>1492</v>
      </c>
      <c r="D398" s="181" t="s">
        <v>384</v>
      </c>
      <c r="E398" s="182" t="s">
        <v>1645</v>
      </c>
      <c r="F398" s="183" t="s">
        <v>1646</v>
      </c>
      <c r="G398" s="184" t="s">
        <v>1586</v>
      </c>
      <c r="H398" s="185">
        <v>7</v>
      </c>
      <c r="I398" s="186"/>
      <c r="J398" s="187">
        <f>ROUND(I398*H398,2)</f>
        <v>0</v>
      </c>
      <c r="K398" s="183" t="s">
        <v>1297</v>
      </c>
      <c r="L398" s="41"/>
      <c r="M398" s="188" t="s">
        <v>19</v>
      </c>
      <c r="N398" s="189" t="s">
        <v>47</v>
      </c>
      <c r="O398" s="66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2" t="s">
        <v>454</v>
      </c>
      <c r="AT398" s="192" t="s">
        <v>384</v>
      </c>
      <c r="AU398" s="192" t="s">
        <v>83</v>
      </c>
      <c r="AY398" s="19" t="s">
        <v>381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9" t="s">
        <v>83</v>
      </c>
      <c r="BK398" s="193">
        <f>ROUND(I398*H398,2)</f>
        <v>0</v>
      </c>
      <c r="BL398" s="19" t="s">
        <v>454</v>
      </c>
      <c r="BM398" s="192" t="s">
        <v>4466</v>
      </c>
    </row>
    <row r="399" spans="1:65" s="2" customFormat="1" ht="19.5">
      <c r="A399" s="36"/>
      <c r="B399" s="37"/>
      <c r="C399" s="38"/>
      <c r="D399" s="196" t="s">
        <v>1198</v>
      </c>
      <c r="E399" s="38"/>
      <c r="F399" s="253" t="s">
        <v>1648</v>
      </c>
      <c r="G399" s="38"/>
      <c r="H399" s="38"/>
      <c r="I399" s="254"/>
      <c r="J399" s="38"/>
      <c r="K399" s="38"/>
      <c r="L399" s="41"/>
      <c r="M399" s="255"/>
      <c r="N399" s="256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1198</v>
      </c>
      <c r="AU399" s="19" t="s">
        <v>83</v>
      </c>
    </row>
    <row r="400" spans="1:65" s="2" customFormat="1" ht="24.2" customHeight="1">
      <c r="A400" s="36"/>
      <c r="B400" s="37"/>
      <c r="C400" s="181" t="s">
        <v>1749</v>
      </c>
      <c r="D400" s="181" t="s">
        <v>384</v>
      </c>
      <c r="E400" s="182" t="s">
        <v>3292</v>
      </c>
      <c r="F400" s="183" t="s">
        <v>3293</v>
      </c>
      <c r="G400" s="184" t="s">
        <v>1586</v>
      </c>
      <c r="H400" s="185">
        <v>4</v>
      </c>
      <c r="I400" s="186"/>
      <c r="J400" s="187">
        <f>ROUND(I400*H400,2)</f>
        <v>0</v>
      </c>
      <c r="K400" s="183" t="s">
        <v>19</v>
      </c>
      <c r="L400" s="41"/>
      <c r="M400" s="188" t="s">
        <v>19</v>
      </c>
      <c r="N400" s="189" t="s">
        <v>47</v>
      </c>
      <c r="O400" s="66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2" t="s">
        <v>454</v>
      </c>
      <c r="AT400" s="192" t="s">
        <v>384</v>
      </c>
      <c r="AU400" s="192" t="s">
        <v>83</v>
      </c>
      <c r="AY400" s="19" t="s">
        <v>381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9" t="s">
        <v>83</v>
      </c>
      <c r="BK400" s="193">
        <f>ROUND(I400*H400,2)</f>
        <v>0</v>
      </c>
      <c r="BL400" s="19" t="s">
        <v>454</v>
      </c>
      <c r="BM400" s="192" t="s">
        <v>4467</v>
      </c>
    </row>
    <row r="401" spans="1:65" s="2" customFormat="1" ht="16.5" customHeight="1">
      <c r="A401" s="36"/>
      <c r="B401" s="37"/>
      <c r="C401" s="181" t="s">
        <v>1496</v>
      </c>
      <c r="D401" s="181" t="s">
        <v>384</v>
      </c>
      <c r="E401" s="182" t="s">
        <v>1649</v>
      </c>
      <c r="F401" s="183" t="s">
        <v>1650</v>
      </c>
      <c r="G401" s="184" t="s">
        <v>1586</v>
      </c>
      <c r="H401" s="185">
        <v>1</v>
      </c>
      <c r="I401" s="186"/>
      <c r="J401" s="187">
        <f>ROUND(I401*H401,2)</f>
        <v>0</v>
      </c>
      <c r="K401" s="183" t="s">
        <v>1297</v>
      </c>
      <c r="L401" s="41"/>
      <c r="M401" s="188" t="s">
        <v>19</v>
      </c>
      <c r="N401" s="189" t="s">
        <v>47</v>
      </c>
      <c r="O401" s="66"/>
      <c r="P401" s="190">
        <f>O401*H401</f>
        <v>0</v>
      </c>
      <c r="Q401" s="190">
        <v>0</v>
      </c>
      <c r="R401" s="190">
        <f>Q401*H401</f>
        <v>0</v>
      </c>
      <c r="S401" s="190">
        <v>0</v>
      </c>
      <c r="T401" s="191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2" t="s">
        <v>454</v>
      </c>
      <c r="AT401" s="192" t="s">
        <v>384</v>
      </c>
      <c r="AU401" s="192" t="s">
        <v>83</v>
      </c>
      <c r="AY401" s="19" t="s">
        <v>381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9" t="s">
        <v>83</v>
      </c>
      <c r="BK401" s="193">
        <f>ROUND(I401*H401,2)</f>
        <v>0</v>
      </c>
      <c r="BL401" s="19" t="s">
        <v>454</v>
      </c>
      <c r="BM401" s="192" t="s">
        <v>4468</v>
      </c>
    </row>
    <row r="402" spans="1:65" s="2" customFormat="1" ht="16.5" customHeight="1">
      <c r="A402" s="36"/>
      <c r="B402" s="37"/>
      <c r="C402" s="181" t="s">
        <v>4469</v>
      </c>
      <c r="D402" s="181" t="s">
        <v>384</v>
      </c>
      <c r="E402" s="182" t="s">
        <v>1652</v>
      </c>
      <c r="F402" s="183" t="s">
        <v>1653</v>
      </c>
      <c r="G402" s="184" t="s">
        <v>431</v>
      </c>
      <c r="H402" s="185">
        <v>1</v>
      </c>
      <c r="I402" s="186"/>
      <c r="J402" s="187">
        <f>ROUND(I402*H402,2)</f>
        <v>0</v>
      </c>
      <c r="K402" s="183" t="s">
        <v>1297</v>
      </c>
      <c r="L402" s="41"/>
      <c r="M402" s="188" t="s">
        <v>19</v>
      </c>
      <c r="N402" s="189" t="s">
        <v>47</v>
      </c>
      <c r="O402" s="66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2" t="s">
        <v>454</v>
      </c>
      <c r="AT402" s="192" t="s">
        <v>384</v>
      </c>
      <c r="AU402" s="192" t="s">
        <v>83</v>
      </c>
      <c r="AY402" s="19" t="s">
        <v>381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9" t="s">
        <v>83</v>
      </c>
      <c r="BK402" s="193">
        <f>ROUND(I402*H402,2)</f>
        <v>0</v>
      </c>
      <c r="BL402" s="19" t="s">
        <v>454</v>
      </c>
      <c r="BM402" s="192" t="s">
        <v>4470</v>
      </c>
    </row>
    <row r="403" spans="1:65" s="2" customFormat="1" ht="24.2" customHeight="1">
      <c r="A403" s="36"/>
      <c r="B403" s="37"/>
      <c r="C403" s="181" t="s">
        <v>1499</v>
      </c>
      <c r="D403" s="181" t="s">
        <v>384</v>
      </c>
      <c r="E403" s="182" t="s">
        <v>1655</v>
      </c>
      <c r="F403" s="183" t="s">
        <v>1656</v>
      </c>
      <c r="G403" s="184" t="s">
        <v>1586</v>
      </c>
      <c r="H403" s="185">
        <v>16</v>
      </c>
      <c r="I403" s="186"/>
      <c r="J403" s="187">
        <f>ROUND(I403*H403,2)</f>
        <v>0</v>
      </c>
      <c r="K403" s="183" t="s">
        <v>1297</v>
      </c>
      <c r="L403" s="41"/>
      <c r="M403" s="188" t="s">
        <v>19</v>
      </c>
      <c r="N403" s="189" t="s">
        <v>47</v>
      </c>
      <c r="O403" s="66"/>
      <c r="P403" s="190">
        <f>O403*H403</f>
        <v>0</v>
      </c>
      <c r="Q403" s="190">
        <v>0</v>
      </c>
      <c r="R403" s="190">
        <f>Q403*H403</f>
        <v>0</v>
      </c>
      <c r="S403" s="190">
        <v>0</v>
      </c>
      <c r="T403" s="191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2" t="s">
        <v>454</v>
      </c>
      <c r="AT403" s="192" t="s">
        <v>384</v>
      </c>
      <c r="AU403" s="192" t="s">
        <v>83</v>
      </c>
      <c r="AY403" s="19" t="s">
        <v>381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9" t="s">
        <v>83</v>
      </c>
      <c r="BK403" s="193">
        <f>ROUND(I403*H403,2)</f>
        <v>0</v>
      </c>
      <c r="BL403" s="19" t="s">
        <v>454</v>
      </c>
      <c r="BM403" s="192" t="s">
        <v>4471</v>
      </c>
    </row>
    <row r="404" spans="1:65" s="14" customFormat="1">
      <c r="B404" s="205"/>
      <c r="C404" s="206"/>
      <c r="D404" s="196" t="s">
        <v>391</v>
      </c>
      <c r="E404" s="207" t="s">
        <v>19</v>
      </c>
      <c r="F404" s="208" t="s">
        <v>4472</v>
      </c>
      <c r="G404" s="206"/>
      <c r="H404" s="209">
        <v>16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391</v>
      </c>
      <c r="AU404" s="215" t="s">
        <v>83</v>
      </c>
      <c r="AV404" s="14" t="s">
        <v>85</v>
      </c>
      <c r="AW404" s="14" t="s">
        <v>37</v>
      </c>
      <c r="AX404" s="14" t="s">
        <v>76</v>
      </c>
      <c r="AY404" s="215" t="s">
        <v>381</v>
      </c>
    </row>
    <row r="405" spans="1:65" s="15" customFormat="1">
      <c r="B405" s="216"/>
      <c r="C405" s="217"/>
      <c r="D405" s="196" t="s">
        <v>391</v>
      </c>
      <c r="E405" s="218" t="s">
        <v>19</v>
      </c>
      <c r="F405" s="219" t="s">
        <v>394</v>
      </c>
      <c r="G405" s="217"/>
      <c r="H405" s="220">
        <v>16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391</v>
      </c>
      <c r="AU405" s="226" t="s">
        <v>83</v>
      </c>
      <c r="AV405" s="15" t="s">
        <v>389</v>
      </c>
      <c r="AW405" s="15" t="s">
        <v>37</v>
      </c>
      <c r="AX405" s="15" t="s">
        <v>83</v>
      </c>
      <c r="AY405" s="226" t="s">
        <v>381</v>
      </c>
    </row>
    <row r="406" spans="1:65" s="2" customFormat="1" ht="24.2" customHeight="1">
      <c r="A406" s="36"/>
      <c r="B406" s="37"/>
      <c r="C406" s="181" t="s">
        <v>4473</v>
      </c>
      <c r="D406" s="181" t="s">
        <v>384</v>
      </c>
      <c r="E406" s="182" t="s">
        <v>1659</v>
      </c>
      <c r="F406" s="183" t="s">
        <v>1660</v>
      </c>
      <c r="G406" s="184" t="s">
        <v>431</v>
      </c>
      <c r="H406" s="185">
        <v>1</v>
      </c>
      <c r="I406" s="186"/>
      <c r="J406" s="187">
        <f t="shared" ref="J406:J424" si="40">ROUND(I406*H406,2)</f>
        <v>0</v>
      </c>
      <c r="K406" s="183" t="s">
        <v>1297</v>
      </c>
      <c r="L406" s="41"/>
      <c r="M406" s="188" t="s">
        <v>19</v>
      </c>
      <c r="N406" s="189" t="s">
        <v>47</v>
      </c>
      <c r="O406" s="66"/>
      <c r="P406" s="190">
        <f t="shared" ref="P406:P424" si="41">O406*H406</f>
        <v>0</v>
      </c>
      <c r="Q406" s="190">
        <v>0</v>
      </c>
      <c r="R406" s="190">
        <f t="shared" ref="R406:R424" si="42">Q406*H406</f>
        <v>0</v>
      </c>
      <c r="S406" s="190">
        <v>0</v>
      </c>
      <c r="T406" s="191">
        <f t="shared" ref="T406:T424" si="43"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454</v>
      </c>
      <c r="AT406" s="192" t="s">
        <v>384</v>
      </c>
      <c r="AU406" s="192" t="s">
        <v>83</v>
      </c>
      <c r="AY406" s="19" t="s">
        <v>381</v>
      </c>
      <c r="BE406" s="193">
        <f t="shared" ref="BE406:BE424" si="44">IF(N406="základní",J406,0)</f>
        <v>0</v>
      </c>
      <c r="BF406" s="193">
        <f t="shared" ref="BF406:BF424" si="45">IF(N406="snížená",J406,0)</f>
        <v>0</v>
      </c>
      <c r="BG406" s="193">
        <f t="shared" ref="BG406:BG424" si="46">IF(N406="zákl. přenesená",J406,0)</f>
        <v>0</v>
      </c>
      <c r="BH406" s="193">
        <f t="shared" ref="BH406:BH424" si="47">IF(N406="sníž. přenesená",J406,0)</f>
        <v>0</v>
      </c>
      <c r="BI406" s="193">
        <f t="shared" ref="BI406:BI424" si="48">IF(N406="nulová",J406,0)</f>
        <v>0</v>
      </c>
      <c r="BJ406" s="19" t="s">
        <v>83</v>
      </c>
      <c r="BK406" s="193">
        <f t="shared" ref="BK406:BK424" si="49">ROUND(I406*H406,2)</f>
        <v>0</v>
      </c>
      <c r="BL406" s="19" t="s">
        <v>454</v>
      </c>
      <c r="BM406" s="192" t="s">
        <v>4474</v>
      </c>
    </row>
    <row r="407" spans="1:65" s="2" customFormat="1" ht="24.2" customHeight="1">
      <c r="A407" s="36"/>
      <c r="B407" s="37"/>
      <c r="C407" s="181" t="s">
        <v>1502</v>
      </c>
      <c r="D407" s="181" t="s">
        <v>384</v>
      </c>
      <c r="E407" s="182" t="s">
        <v>1662</v>
      </c>
      <c r="F407" s="183" t="s">
        <v>1663</v>
      </c>
      <c r="G407" s="184" t="s">
        <v>431</v>
      </c>
      <c r="H407" s="185">
        <v>8</v>
      </c>
      <c r="I407" s="186"/>
      <c r="J407" s="187">
        <f t="shared" si="40"/>
        <v>0</v>
      </c>
      <c r="K407" s="183" t="s">
        <v>1297</v>
      </c>
      <c r="L407" s="41"/>
      <c r="M407" s="188" t="s">
        <v>19</v>
      </c>
      <c r="N407" s="189" t="s">
        <v>47</v>
      </c>
      <c r="O407" s="66"/>
      <c r="P407" s="190">
        <f t="shared" si="41"/>
        <v>0</v>
      </c>
      <c r="Q407" s="190">
        <v>0</v>
      </c>
      <c r="R407" s="190">
        <f t="shared" si="42"/>
        <v>0</v>
      </c>
      <c r="S407" s="190">
        <v>0</v>
      </c>
      <c r="T407" s="191">
        <f t="shared" si="43"/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2" t="s">
        <v>454</v>
      </c>
      <c r="AT407" s="192" t="s">
        <v>384</v>
      </c>
      <c r="AU407" s="192" t="s">
        <v>83</v>
      </c>
      <c r="AY407" s="19" t="s">
        <v>381</v>
      </c>
      <c r="BE407" s="193">
        <f t="shared" si="44"/>
        <v>0</v>
      </c>
      <c r="BF407" s="193">
        <f t="shared" si="45"/>
        <v>0</v>
      </c>
      <c r="BG407" s="193">
        <f t="shared" si="46"/>
        <v>0</v>
      </c>
      <c r="BH407" s="193">
        <f t="shared" si="47"/>
        <v>0</v>
      </c>
      <c r="BI407" s="193">
        <f t="shared" si="48"/>
        <v>0</v>
      </c>
      <c r="BJ407" s="19" t="s">
        <v>83</v>
      </c>
      <c r="BK407" s="193">
        <f t="shared" si="49"/>
        <v>0</v>
      </c>
      <c r="BL407" s="19" t="s">
        <v>454</v>
      </c>
      <c r="BM407" s="192" t="s">
        <v>4475</v>
      </c>
    </row>
    <row r="408" spans="1:65" s="2" customFormat="1" ht="16.5" customHeight="1">
      <c r="A408" s="36"/>
      <c r="B408" s="37"/>
      <c r="C408" s="181" t="s">
        <v>4476</v>
      </c>
      <c r="D408" s="181" t="s">
        <v>384</v>
      </c>
      <c r="E408" s="182" t="s">
        <v>3295</v>
      </c>
      <c r="F408" s="183" t="s">
        <v>3296</v>
      </c>
      <c r="G408" s="184" t="s">
        <v>431</v>
      </c>
      <c r="H408" s="185">
        <v>4</v>
      </c>
      <c r="I408" s="186"/>
      <c r="J408" s="187">
        <f t="shared" si="40"/>
        <v>0</v>
      </c>
      <c r="K408" s="183" t="s">
        <v>1297</v>
      </c>
      <c r="L408" s="41"/>
      <c r="M408" s="188" t="s">
        <v>19</v>
      </c>
      <c r="N408" s="189" t="s">
        <v>47</v>
      </c>
      <c r="O408" s="66"/>
      <c r="P408" s="190">
        <f t="shared" si="41"/>
        <v>0</v>
      </c>
      <c r="Q408" s="190">
        <v>0</v>
      </c>
      <c r="R408" s="190">
        <f t="shared" si="42"/>
        <v>0</v>
      </c>
      <c r="S408" s="190">
        <v>0</v>
      </c>
      <c r="T408" s="191">
        <f t="shared" si="43"/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2" t="s">
        <v>454</v>
      </c>
      <c r="AT408" s="192" t="s">
        <v>384</v>
      </c>
      <c r="AU408" s="192" t="s">
        <v>83</v>
      </c>
      <c r="AY408" s="19" t="s">
        <v>381</v>
      </c>
      <c r="BE408" s="193">
        <f t="shared" si="44"/>
        <v>0</v>
      </c>
      <c r="BF408" s="193">
        <f t="shared" si="45"/>
        <v>0</v>
      </c>
      <c r="BG408" s="193">
        <f t="shared" si="46"/>
        <v>0</v>
      </c>
      <c r="BH408" s="193">
        <f t="shared" si="47"/>
        <v>0</v>
      </c>
      <c r="BI408" s="193">
        <f t="shared" si="48"/>
        <v>0</v>
      </c>
      <c r="BJ408" s="19" t="s">
        <v>83</v>
      </c>
      <c r="BK408" s="193">
        <f t="shared" si="49"/>
        <v>0</v>
      </c>
      <c r="BL408" s="19" t="s">
        <v>454</v>
      </c>
      <c r="BM408" s="192" t="s">
        <v>4477</v>
      </c>
    </row>
    <row r="409" spans="1:65" s="2" customFormat="1" ht="16.5" customHeight="1">
      <c r="A409" s="36"/>
      <c r="B409" s="37"/>
      <c r="C409" s="181" t="s">
        <v>1505</v>
      </c>
      <c r="D409" s="181" t="s">
        <v>384</v>
      </c>
      <c r="E409" s="182" t="s">
        <v>3297</v>
      </c>
      <c r="F409" s="183" t="s">
        <v>3298</v>
      </c>
      <c r="G409" s="184" t="s">
        <v>431</v>
      </c>
      <c r="H409" s="185">
        <v>4</v>
      </c>
      <c r="I409" s="186"/>
      <c r="J409" s="187">
        <f t="shared" si="40"/>
        <v>0</v>
      </c>
      <c r="K409" s="183" t="s">
        <v>1297</v>
      </c>
      <c r="L409" s="41"/>
      <c r="M409" s="188" t="s">
        <v>19</v>
      </c>
      <c r="N409" s="189" t="s">
        <v>47</v>
      </c>
      <c r="O409" s="66"/>
      <c r="P409" s="190">
        <f t="shared" si="41"/>
        <v>0</v>
      </c>
      <c r="Q409" s="190">
        <v>0</v>
      </c>
      <c r="R409" s="190">
        <f t="shared" si="42"/>
        <v>0</v>
      </c>
      <c r="S409" s="190">
        <v>0</v>
      </c>
      <c r="T409" s="191">
        <f t="shared" si="43"/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2" t="s">
        <v>454</v>
      </c>
      <c r="AT409" s="192" t="s">
        <v>384</v>
      </c>
      <c r="AU409" s="192" t="s">
        <v>83</v>
      </c>
      <c r="AY409" s="19" t="s">
        <v>381</v>
      </c>
      <c r="BE409" s="193">
        <f t="shared" si="44"/>
        <v>0</v>
      </c>
      <c r="BF409" s="193">
        <f t="shared" si="45"/>
        <v>0</v>
      </c>
      <c r="BG409" s="193">
        <f t="shared" si="46"/>
        <v>0</v>
      </c>
      <c r="BH409" s="193">
        <f t="shared" si="47"/>
        <v>0</v>
      </c>
      <c r="BI409" s="193">
        <f t="shared" si="48"/>
        <v>0</v>
      </c>
      <c r="BJ409" s="19" t="s">
        <v>83</v>
      </c>
      <c r="BK409" s="193">
        <f t="shared" si="49"/>
        <v>0</v>
      </c>
      <c r="BL409" s="19" t="s">
        <v>454</v>
      </c>
      <c r="BM409" s="192" t="s">
        <v>4478</v>
      </c>
    </row>
    <row r="410" spans="1:65" s="2" customFormat="1" ht="24.2" customHeight="1">
      <c r="A410" s="36"/>
      <c r="B410" s="37"/>
      <c r="C410" s="181" t="s">
        <v>4479</v>
      </c>
      <c r="D410" s="181" t="s">
        <v>384</v>
      </c>
      <c r="E410" s="182" t="s">
        <v>1665</v>
      </c>
      <c r="F410" s="183" t="s">
        <v>1666</v>
      </c>
      <c r="G410" s="184" t="s">
        <v>431</v>
      </c>
      <c r="H410" s="185">
        <v>6</v>
      </c>
      <c r="I410" s="186"/>
      <c r="J410" s="187">
        <f t="shared" si="40"/>
        <v>0</v>
      </c>
      <c r="K410" s="183" t="s">
        <v>1297</v>
      </c>
      <c r="L410" s="41"/>
      <c r="M410" s="188" t="s">
        <v>19</v>
      </c>
      <c r="N410" s="189" t="s">
        <v>47</v>
      </c>
      <c r="O410" s="66"/>
      <c r="P410" s="190">
        <f t="shared" si="41"/>
        <v>0</v>
      </c>
      <c r="Q410" s="190">
        <v>0</v>
      </c>
      <c r="R410" s="190">
        <f t="shared" si="42"/>
        <v>0</v>
      </c>
      <c r="S410" s="190">
        <v>0</v>
      </c>
      <c r="T410" s="191">
        <f t="shared" si="43"/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2" t="s">
        <v>454</v>
      </c>
      <c r="AT410" s="192" t="s">
        <v>384</v>
      </c>
      <c r="AU410" s="192" t="s">
        <v>83</v>
      </c>
      <c r="AY410" s="19" t="s">
        <v>381</v>
      </c>
      <c r="BE410" s="193">
        <f t="shared" si="44"/>
        <v>0</v>
      </c>
      <c r="BF410" s="193">
        <f t="shared" si="45"/>
        <v>0</v>
      </c>
      <c r="BG410" s="193">
        <f t="shared" si="46"/>
        <v>0</v>
      </c>
      <c r="BH410" s="193">
        <f t="shared" si="47"/>
        <v>0</v>
      </c>
      <c r="BI410" s="193">
        <f t="shared" si="48"/>
        <v>0</v>
      </c>
      <c r="BJ410" s="19" t="s">
        <v>83</v>
      </c>
      <c r="BK410" s="193">
        <f t="shared" si="49"/>
        <v>0</v>
      </c>
      <c r="BL410" s="19" t="s">
        <v>454</v>
      </c>
      <c r="BM410" s="192" t="s">
        <v>4480</v>
      </c>
    </row>
    <row r="411" spans="1:65" s="2" customFormat="1" ht="44.25" customHeight="1">
      <c r="A411" s="36"/>
      <c r="B411" s="37"/>
      <c r="C411" s="227" t="s">
        <v>1509</v>
      </c>
      <c r="D411" s="227" t="s">
        <v>465</v>
      </c>
      <c r="E411" s="228" t="s">
        <v>1668</v>
      </c>
      <c r="F411" s="229" t="s">
        <v>1669</v>
      </c>
      <c r="G411" s="230" t="s">
        <v>431</v>
      </c>
      <c r="H411" s="231">
        <v>1</v>
      </c>
      <c r="I411" s="232"/>
      <c r="J411" s="233">
        <f t="shared" si="40"/>
        <v>0</v>
      </c>
      <c r="K411" s="229" t="s">
        <v>1297</v>
      </c>
      <c r="L411" s="234"/>
      <c r="M411" s="235" t="s">
        <v>19</v>
      </c>
      <c r="N411" s="236" t="s">
        <v>47</v>
      </c>
      <c r="O411" s="66"/>
      <c r="P411" s="190">
        <f t="shared" si="41"/>
        <v>0</v>
      </c>
      <c r="Q411" s="190">
        <v>0</v>
      </c>
      <c r="R411" s="190">
        <f t="shared" si="42"/>
        <v>0</v>
      </c>
      <c r="S411" s="190">
        <v>0</v>
      </c>
      <c r="T411" s="191">
        <f t="shared" si="43"/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2" t="s">
        <v>468</v>
      </c>
      <c r="AT411" s="192" t="s">
        <v>465</v>
      </c>
      <c r="AU411" s="192" t="s">
        <v>83</v>
      </c>
      <c r="AY411" s="19" t="s">
        <v>381</v>
      </c>
      <c r="BE411" s="193">
        <f t="shared" si="44"/>
        <v>0</v>
      </c>
      <c r="BF411" s="193">
        <f t="shared" si="45"/>
        <v>0</v>
      </c>
      <c r="BG411" s="193">
        <f t="shared" si="46"/>
        <v>0</v>
      </c>
      <c r="BH411" s="193">
        <f t="shared" si="47"/>
        <v>0</v>
      </c>
      <c r="BI411" s="193">
        <f t="shared" si="48"/>
        <v>0</v>
      </c>
      <c r="BJ411" s="19" t="s">
        <v>83</v>
      </c>
      <c r="BK411" s="193">
        <f t="shared" si="49"/>
        <v>0</v>
      </c>
      <c r="BL411" s="19" t="s">
        <v>454</v>
      </c>
      <c r="BM411" s="192" t="s">
        <v>4481</v>
      </c>
    </row>
    <row r="412" spans="1:65" s="2" customFormat="1" ht="37.9" customHeight="1">
      <c r="A412" s="36"/>
      <c r="B412" s="37"/>
      <c r="C412" s="227" t="s">
        <v>4482</v>
      </c>
      <c r="D412" s="227" t="s">
        <v>465</v>
      </c>
      <c r="E412" s="228" t="s">
        <v>1671</v>
      </c>
      <c r="F412" s="229" t="s">
        <v>1672</v>
      </c>
      <c r="G412" s="230" t="s">
        <v>431</v>
      </c>
      <c r="H412" s="231">
        <v>7</v>
      </c>
      <c r="I412" s="232"/>
      <c r="J412" s="233">
        <f t="shared" si="40"/>
        <v>0</v>
      </c>
      <c r="K412" s="229" t="s">
        <v>1297</v>
      </c>
      <c r="L412" s="234"/>
      <c r="M412" s="235" t="s">
        <v>19</v>
      </c>
      <c r="N412" s="236" t="s">
        <v>47</v>
      </c>
      <c r="O412" s="66"/>
      <c r="P412" s="190">
        <f t="shared" si="41"/>
        <v>0</v>
      </c>
      <c r="Q412" s="190">
        <v>0</v>
      </c>
      <c r="R412" s="190">
        <f t="shared" si="42"/>
        <v>0</v>
      </c>
      <c r="S412" s="190">
        <v>0</v>
      </c>
      <c r="T412" s="191">
        <f t="shared" si="43"/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468</v>
      </c>
      <c r="AT412" s="192" t="s">
        <v>465</v>
      </c>
      <c r="AU412" s="192" t="s">
        <v>83</v>
      </c>
      <c r="AY412" s="19" t="s">
        <v>381</v>
      </c>
      <c r="BE412" s="193">
        <f t="shared" si="44"/>
        <v>0</v>
      </c>
      <c r="BF412" s="193">
        <f t="shared" si="45"/>
        <v>0</v>
      </c>
      <c r="BG412" s="193">
        <f t="shared" si="46"/>
        <v>0</v>
      </c>
      <c r="BH412" s="193">
        <f t="shared" si="47"/>
        <v>0</v>
      </c>
      <c r="BI412" s="193">
        <f t="shared" si="48"/>
        <v>0</v>
      </c>
      <c r="BJ412" s="19" t="s">
        <v>83</v>
      </c>
      <c r="BK412" s="193">
        <f t="shared" si="49"/>
        <v>0</v>
      </c>
      <c r="BL412" s="19" t="s">
        <v>454</v>
      </c>
      <c r="BM412" s="192" t="s">
        <v>4483</v>
      </c>
    </row>
    <row r="413" spans="1:65" s="2" customFormat="1" ht="24.2" customHeight="1">
      <c r="A413" s="36"/>
      <c r="B413" s="37"/>
      <c r="C413" s="227" t="s">
        <v>1512</v>
      </c>
      <c r="D413" s="227" t="s">
        <v>465</v>
      </c>
      <c r="E413" s="228" t="s">
        <v>3299</v>
      </c>
      <c r="F413" s="229" t="s">
        <v>3300</v>
      </c>
      <c r="G413" s="230" t="s">
        <v>431</v>
      </c>
      <c r="H413" s="231">
        <v>4</v>
      </c>
      <c r="I413" s="232"/>
      <c r="J413" s="233">
        <f t="shared" si="40"/>
        <v>0</v>
      </c>
      <c r="K413" s="229" t="s">
        <v>1297</v>
      </c>
      <c r="L413" s="234"/>
      <c r="M413" s="235" t="s">
        <v>19</v>
      </c>
      <c r="N413" s="236" t="s">
        <v>47</v>
      </c>
      <c r="O413" s="66"/>
      <c r="P413" s="190">
        <f t="shared" si="41"/>
        <v>0</v>
      </c>
      <c r="Q413" s="190">
        <v>0</v>
      </c>
      <c r="R413" s="190">
        <f t="shared" si="42"/>
        <v>0</v>
      </c>
      <c r="S413" s="190">
        <v>0</v>
      </c>
      <c r="T413" s="191">
        <f t="shared" si="43"/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2" t="s">
        <v>468</v>
      </c>
      <c r="AT413" s="192" t="s">
        <v>465</v>
      </c>
      <c r="AU413" s="192" t="s">
        <v>83</v>
      </c>
      <c r="AY413" s="19" t="s">
        <v>381</v>
      </c>
      <c r="BE413" s="193">
        <f t="shared" si="44"/>
        <v>0</v>
      </c>
      <c r="BF413" s="193">
        <f t="shared" si="45"/>
        <v>0</v>
      </c>
      <c r="BG413" s="193">
        <f t="shared" si="46"/>
        <v>0</v>
      </c>
      <c r="BH413" s="193">
        <f t="shared" si="47"/>
        <v>0</v>
      </c>
      <c r="BI413" s="193">
        <f t="shared" si="48"/>
        <v>0</v>
      </c>
      <c r="BJ413" s="19" t="s">
        <v>83</v>
      </c>
      <c r="BK413" s="193">
        <f t="shared" si="49"/>
        <v>0</v>
      </c>
      <c r="BL413" s="19" t="s">
        <v>454</v>
      </c>
      <c r="BM413" s="192" t="s">
        <v>4484</v>
      </c>
    </row>
    <row r="414" spans="1:65" s="2" customFormat="1" ht="24.2" customHeight="1">
      <c r="A414" s="36"/>
      <c r="B414" s="37"/>
      <c r="C414" s="227" t="s">
        <v>4485</v>
      </c>
      <c r="D414" s="227" t="s">
        <v>465</v>
      </c>
      <c r="E414" s="228" t="s">
        <v>1675</v>
      </c>
      <c r="F414" s="229" t="s">
        <v>1676</v>
      </c>
      <c r="G414" s="230" t="s">
        <v>431</v>
      </c>
      <c r="H414" s="231">
        <v>1</v>
      </c>
      <c r="I414" s="232"/>
      <c r="J414" s="233">
        <f t="shared" si="40"/>
        <v>0</v>
      </c>
      <c r="K414" s="229" t="s">
        <v>1297</v>
      </c>
      <c r="L414" s="234"/>
      <c r="M414" s="235" t="s">
        <v>19</v>
      </c>
      <c r="N414" s="236" t="s">
        <v>47</v>
      </c>
      <c r="O414" s="66"/>
      <c r="P414" s="190">
        <f t="shared" si="41"/>
        <v>0</v>
      </c>
      <c r="Q414" s="190">
        <v>0</v>
      </c>
      <c r="R414" s="190">
        <f t="shared" si="42"/>
        <v>0</v>
      </c>
      <c r="S414" s="190">
        <v>0</v>
      </c>
      <c r="T414" s="191">
        <f t="shared" si="43"/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2" t="s">
        <v>468</v>
      </c>
      <c r="AT414" s="192" t="s">
        <v>465</v>
      </c>
      <c r="AU414" s="192" t="s">
        <v>83</v>
      </c>
      <c r="AY414" s="19" t="s">
        <v>381</v>
      </c>
      <c r="BE414" s="193">
        <f t="shared" si="44"/>
        <v>0</v>
      </c>
      <c r="BF414" s="193">
        <f t="shared" si="45"/>
        <v>0</v>
      </c>
      <c r="BG414" s="193">
        <f t="shared" si="46"/>
        <v>0</v>
      </c>
      <c r="BH414" s="193">
        <f t="shared" si="47"/>
        <v>0</v>
      </c>
      <c r="BI414" s="193">
        <f t="shared" si="48"/>
        <v>0</v>
      </c>
      <c r="BJ414" s="19" t="s">
        <v>83</v>
      </c>
      <c r="BK414" s="193">
        <f t="shared" si="49"/>
        <v>0</v>
      </c>
      <c r="BL414" s="19" t="s">
        <v>454</v>
      </c>
      <c r="BM414" s="192" t="s">
        <v>4486</v>
      </c>
    </row>
    <row r="415" spans="1:65" s="2" customFormat="1" ht="24.2" customHeight="1">
      <c r="A415" s="36"/>
      <c r="B415" s="37"/>
      <c r="C415" s="227" t="s">
        <v>1515</v>
      </c>
      <c r="D415" s="227" t="s">
        <v>465</v>
      </c>
      <c r="E415" s="228" t="s">
        <v>3301</v>
      </c>
      <c r="F415" s="229" t="s">
        <v>3302</v>
      </c>
      <c r="G415" s="230" t="s">
        <v>431</v>
      </c>
      <c r="H415" s="231">
        <v>4</v>
      </c>
      <c r="I415" s="232"/>
      <c r="J415" s="233">
        <f t="shared" si="40"/>
        <v>0</v>
      </c>
      <c r="K415" s="229" t="s">
        <v>1297</v>
      </c>
      <c r="L415" s="234"/>
      <c r="M415" s="235" t="s">
        <v>19</v>
      </c>
      <c r="N415" s="236" t="s">
        <v>47</v>
      </c>
      <c r="O415" s="66"/>
      <c r="P415" s="190">
        <f t="shared" si="41"/>
        <v>0</v>
      </c>
      <c r="Q415" s="190">
        <v>0</v>
      </c>
      <c r="R415" s="190">
        <f t="shared" si="42"/>
        <v>0</v>
      </c>
      <c r="S415" s="190">
        <v>0</v>
      </c>
      <c r="T415" s="191">
        <f t="shared" si="43"/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2" t="s">
        <v>468</v>
      </c>
      <c r="AT415" s="192" t="s">
        <v>465</v>
      </c>
      <c r="AU415" s="192" t="s">
        <v>83</v>
      </c>
      <c r="AY415" s="19" t="s">
        <v>381</v>
      </c>
      <c r="BE415" s="193">
        <f t="shared" si="44"/>
        <v>0</v>
      </c>
      <c r="BF415" s="193">
        <f t="shared" si="45"/>
        <v>0</v>
      </c>
      <c r="BG415" s="193">
        <f t="shared" si="46"/>
        <v>0</v>
      </c>
      <c r="BH415" s="193">
        <f t="shared" si="47"/>
        <v>0</v>
      </c>
      <c r="BI415" s="193">
        <f t="shared" si="48"/>
        <v>0</v>
      </c>
      <c r="BJ415" s="19" t="s">
        <v>83</v>
      </c>
      <c r="BK415" s="193">
        <f t="shared" si="49"/>
        <v>0</v>
      </c>
      <c r="BL415" s="19" t="s">
        <v>454</v>
      </c>
      <c r="BM415" s="192" t="s">
        <v>4487</v>
      </c>
    </row>
    <row r="416" spans="1:65" s="2" customFormat="1" ht="24.2" customHeight="1">
      <c r="A416" s="36"/>
      <c r="B416" s="37"/>
      <c r="C416" s="227" t="s">
        <v>4488</v>
      </c>
      <c r="D416" s="227" t="s">
        <v>465</v>
      </c>
      <c r="E416" s="228" t="s">
        <v>1678</v>
      </c>
      <c r="F416" s="229" t="s">
        <v>1679</v>
      </c>
      <c r="G416" s="230" t="s">
        <v>431</v>
      </c>
      <c r="H416" s="231">
        <v>4</v>
      </c>
      <c r="I416" s="232"/>
      <c r="J416" s="233">
        <f t="shared" si="40"/>
        <v>0</v>
      </c>
      <c r="K416" s="229" t="s">
        <v>1297</v>
      </c>
      <c r="L416" s="234"/>
      <c r="M416" s="235" t="s">
        <v>19</v>
      </c>
      <c r="N416" s="236" t="s">
        <v>47</v>
      </c>
      <c r="O416" s="66"/>
      <c r="P416" s="190">
        <f t="shared" si="41"/>
        <v>0</v>
      </c>
      <c r="Q416" s="190">
        <v>0</v>
      </c>
      <c r="R416" s="190">
        <f t="shared" si="42"/>
        <v>0</v>
      </c>
      <c r="S416" s="190">
        <v>0</v>
      </c>
      <c r="T416" s="191">
        <f t="shared" si="43"/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2" t="s">
        <v>468</v>
      </c>
      <c r="AT416" s="192" t="s">
        <v>465</v>
      </c>
      <c r="AU416" s="192" t="s">
        <v>83</v>
      </c>
      <c r="AY416" s="19" t="s">
        <v>381</v>
      </c>
      <c r="BE416" s="193">
        <f t="shared" si="44"/>
        <v>0</v>
      </c>
      <c r="BF416" s="193">
        <f t="shared" si="45"/>
        <v>0</v>
      </c>
      <c r="BG416" s="193">
        <f t="shared" si="46"/>
        <v>0</v>
      </c>
      <c r="BH416" s="193">
        <f t="shared" si="47"/>
        <v>0</v>
      </c>
      <c r="BI416" s="193">
        <f t="shared" si="48"/>
        <v>0</v>
      </c>
      <c r="BJ416" s="19" t="s">
        <v>83</v>
      </c>
      <c r="BK416" s="193">
        <f t="shared" si="49"/>
        <v>0</v>
      </c>
      <c r="BL416" s="19" t="s">
        <v>454</v>
      </c>
      <c r="BM416" s="192" t="s">
        <v>4489</v>
      </c>
    </row>
    <row r="417" spans="1:65" s="2" customFormat="1" ht="33" customHeight="1">
      <c r="A417" s="36"/>
      <c r="B417" s="37"/>
      <c r="C417" s="227" t="s">
        <v>1518</v>
      </c>
      <c r="D417" s="227" t="s">
        <v>465</v>
      </c>
      <c r="E417" s="228" t="s">
        <v>3303</v>
      </c>
      <c r="F417" s="229" t="s">
        <v>3304</v>
      </c>
      <c r="G417" s="230" t="s">
        <v>431</v>
      </c>
      <c r="H417" s="231">
        <v>5</v>
      </c>
      <c r="I417" s="232"/>
      <c r="J417" s="233">
        <f t="shared" si="40"/>
        <v>0</v>
      </c>
      <c r="K417" s="229" t="s">
        <v>1297</v>
      </c>
      <c r="L417" s="234"/>
      <c r="M417" s="235" t="s">
        <v>19</v>
      </c>
      <c r="N417" s="236" t="s">
        <v>47</v>
      </c>
      <c r="O417" s="66"/>
      <c r="P417" s="190">
        <f t="shared" si="41"/>
        <v>0</v>
      </c>
      <c r="Q417" s="190">
        <v>0</v>
      </c>
      <c r="R417" s="190">
        <f t="shared" si="42"/>
        <v>0</v>
      </c>
      <c r="S417" s="190">
        <v>0</v>
      </c>
      <c r="T417" s="191">
        <f t="shared" si="43"/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2" t="s">
        <v>468</v>
      </c>
      <c r="AT417" s="192" t="s">
        <v>465</v>
      </c>
      <c r="AU417" s="192" t="s">
        <v>83</v>
      </c>
      <c r="AY417" s="19" t="s">
        <v>381</v>
      </c>
      <c r="BE417" s="193">
        <f t="shared" si="44"/>
        <v>0</v>
      </c>
      <c r="BF417" s="193">
        <f t="shared" si="45"/>
        <v>0</v>
      </c>
      <c r="BG417" s="193">
        <f t="shared" si="46"/>
        <v>0</v>
      </c>
      <c r="BH417" s="193">
        <f t="shared" si="47"/>
        <v>0</v>
      </c>
      <c r="BI417" s="193">
        <f t="shared" si="48"/>
        <v>0</v>
      </c>
      <c r="BJ417" s="19" t="s">
        <v>83</v>
      </c>
      <c r="BK417" s="193">
        <f t="shared" si="49"/>
        <v>0</v>
      </c>
      <c r="BL417" s="19" t="s">
        <v>454</v>
      </c>
      <c r="BM417" s="192" t="s">
        <v>4490</v>
      </c>
    </row>
    <row r="418" spans="1:65" s="2" customFormat="1" ht="24.2" customHeight="1">
      <c r="A418" s="36"/>
      <c r="B418" s="37"/>
      <c r="C418" s="227" t="s">
        <v>4491</v>
      </c>
      <c r="D418" s="227" t="s">
        <v>465</v>
      </c>
      <c r="E418" s="228" t="s">
        <v>4492</v>
      </c>
      <c r="F418" s="229" t="s">
        <v>1693</v>
      </c>
      <c r="G418" s="230" t="s">
        <v>431</v>
      </c>
      <c r="H418" s="231">
        <v>2</v>
      </c>
      <c r="I418" s="232"/>
      <c r="J418" s="233">
        <f t="shared" si="40"/>
        <v>0</v>
      </c>
      <c r="K418" s="229" t="s">
        <v>1297</v>
      </c>
      <c r="L418" s="234"/>
      <c r="M418" s="235" t="s">
        <v>19</v>
      </c>
      <c r="N418" s="236" t="s">
        <v>47</v>
      </c>
      <c r="O418" s="66"/>
      <c r="P418" s="190">
        <f t="shared" si="41"/>
        <v>0</v>
      </c>
      <c r="Q418" s="190">
        <v>0</v>
      </c>
      <c r="R418" s="190">
        <f t="shared" si="42"/>
        <v>0</v>
      </c>
      <c r="S418" s="190">
        <v>0</v>
      </c>
      <c r="T418" s="191">
        <f t="shared" si="43"/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2" t="s">
        <v>468</v>
      </c>
      <c r="AT418" s="192" t="s">
        <v>465</v>
      </c>
      <c r="AU418" s="192" t="s">
        <v>83</v>
      </c>
      <c r="AY418" s="19" t="s">
        <v>381</v>
      </c>
      <c r="BE418" s="193">
        <f t="shared" si="44"/>
        <v>0</v>
      </c>
      <c r="BF418" s="193">
        <f t="shared" si="45"/>
        <v>0</v>
      </c>
      <c r="BG418" s="193">
        <f t="shared" si="46"/>
        <v>0</v>
      </c>
      <c r="BH418" s="193">
        <f t="shared" si="47"/>
        <v>0</v>
      </c>
      <c r="BI418" s="193">
        <f t="shared" si="48"/>
        <v>0</v>
      </c>
      <c r="BJ418" s="19" t="s">
        <v>83</v>
      </c>
      <c r="BK418" s="193">
        <f t="shared" si="49"/>
        <v>0</v>
      </c>
      <c r="BL418" s="19" t="s">
        <v>454</v>
      </c>
      <c r="BM418" s="192" t="s">
        <v>4493</v>
      </c>
    </row>
    <row r="419" spans="1:65" s="2" customFormat="1" ht="24.2" customHeight="1">
      <c r="A419" s="36"/>
      <c r="B419" s="37"/>
      <c r="C419" s="227" t="s">
        <v>1522</v>
      </c>
      <c r="D419" s="227" t="s">
        <v>465</v>
      </c>
      <c r="E419" s="228" t="s">
        <v>1696</v>
      </c>
      <c r="F419" s="229" t="s">
        <v>1697</v>
      </c>
      <c r="G419" s="230" t="s">
        <v>431</v>
      </c>
      <c r="H419" s="231">
        <v>4</v>
      </c>
      <c r="I419" s="232"/>
      <c r="J419" s="233">
        <f t="shared" si="40"/>
        <v>0</v>
      </c>
      <c r="K419" s="229" t="s">
        <v>1297</v>
      </c>
      <c r="L419" s="234"/>
      <c r="M419" s="235" t="s">
        <v>19</v>
      </c>
      <c r="N419" s="236" t="s">
        <v>47</v>
      </c>
      <c r="O419" s="66"/>
      <c r="P419" s="190">
        <f t="shared" si="41"/>
        <v>0</v>
      </c>
      <c r="Q419" s="190">
        <v>0</v>
      </c>
      <c r="R419" s="190">
        <f t="shared" si="42"/>
        <v>0</v>
      </c>
      <c r="S419" s="190">
        <v>0</v>
      </c>
      <c r="T419" s="191">
        <f t="shared" si="43"/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2" t="s">
        <v>468</v>
      </c>
      <c r="AT419" s="192" t="s">
        <v>465</v>
      </c>
      <c r="AU419" s="192" t="s">
        <v>83</v>
      </c>
      <c r="AY419" s="19" t="s">
        <v>381</v>
      </c>
      <c r="BE419" s="193">
        <f t="shared" si="44"/>
        <v>0</v>
      </c>
      <c r="BF419" s="193">
        <f t="shared" si="45"/>
        <v>0</v>
      </c>
      <c r="BG419" s="193">
        <f t="shared" si="46"/>
        <v>0</v>
      </c>
      <c r="BH419" s="193">
        <f t="shared" si="47"/>
        <v>0</v>
      </c>
      <c r="BI419" s="193">
        <f t="shared" si="48"/>
        <v>0</v>
      </c>
      <c r="BJ419" s="19" t="s">
        <v>83</v>
      </c>
      <c r="BK419" s="193">
        <f t="shared" si="49"/>
        <v>0</v>
      </c>
      <c r="BL419" s="19" t="s">
        <v>454</v>
      </c>
      <c r="BM419" s="192" t="s">
        <v>4494</v>
      </c>
    </row>
    <row r="420" spans="1:65" s="2" customFormat="1" ht="37.9" customHeight="1">
      <c r="A420" s="36"/>
      <c r="B420" s="37"/>
      <c r="C420" s="227" t="s">
        <v>4495</v>
      </c>
      <c r="D420" s="227" t="s">
        <v>465</v>
      </c>
      <c r="E420" s="228" t="s">
        <v>1706</v>
      </c>
      <c r="F420" s="229" t="s">
        <v>1707</v>
      </c>
      <c r="G420" s="230" t="s">
        <v>431</v>
      </c>
      <c r="H420" s="231">
        <v>1</v>
      </c>
      <c r="I420" s="232"/>
      <c r="J420" s="233">
        <f t="shared" si="40"/>
        <v>0</v>
      </c>
      <c r="K420" s="229" t="s">
        <v>1297</v>
      </c>
      <c r="L420" s="234"/>
      <c r="M420" s="235" t="s">
        <v>19</v>
      </c>
      <c r="N420" s="236" t="s">
        <v>47</v>
      </c>
      <c r="O420" s="66"/>
      <c r="P420" s="190">
        <f t="shared" si="41"/>
        <v>0</v>
      </c>
      <c r="Q420" s="190">
        <v>0</v>
      </c>
      <c r="R420" s="190">
        <f t="shared" si="42"/>
        <v>0</v>
      </c>
      <c r="S420" s="190">
        <v>0</v>
      </c>
      <c r="T420" s="191">
        <f t="shared" si="43"/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468</v>
      </c>
      <c r="AT420" s="192" t="s">
        <v>465</v>
      </c>
      <c r="AU420" s="192" t="s">
        <v>83</v>
      </c>
      <c r="AY420" s="19" t="s">
        <v>381</v>
      </c>
      <c r="BE420" s="193">
        <f t="shared" si="44"/>
        <v>0</v>
      </c>
      <c r="BF420" s="193">
        <f t="shared" si="45"/>
        <v>0</v>
      </c>
      <c r="BG420" s="193">
        <f t="shared" si="46"/>
        <v>0</v>
      </c>
      <c r="BH420" s="193">
        <f t="shared" si="47"/>
        <v>0</v>
      </c>
      <c r="BI420" s="193">
        <f t="shared" si="48"/>
        <v>0</v>
      </c>
      <c r="BJ420" s="19" t="s">
        <v>83</v>
      </c>
      <c r="BK420" s="193">
        <f t="shared" si="49"/>
        <v>0</v>
      </c>
      <c r="BL420" s="19" t="s">
        <v>454</v>
      </c>
      <c r="BM420" s="192" t="s">
        <v>4496</v>
      </c>
    </row>
    <row r="421" spans="1:65" s="2" customFormat="1" ht="16.5" customHeight="1">
      <c r="A421" s="36"/>
      <c r="B421" s="37"/>
      <c r="C421" s="227" t="s">
        <v>1526</v>
      </c>
      <c r="D421" s="227" t="s">
        <v>465</v>
      </c>
      <c r="E421" s="228" t="s">
        <v>4497</v>
      </c>
      <c r="F421" s="229" t="s">
        <v>4498</v>
      </c>
      <c r="G421" s="230" t="s">
        <v>431</v>
      </c>
      <c r="H421" s="231">
        <v>1</v>
      </c>
      <c r="I421" s="232"/>
      <c r="J421" s="233">
        <f t="shared" si="40"/>
        <v>0</v>
      </c>
      <c r="K421" s="229" t="s">
        <v>19</v>
      </c>
      <c r="L421" s="234"/>
      <c r="M421" s="235" t="s">
        <v>19</v>
      </c>
      <c r="N421" s="236" t="s">
        <v>47</v>
      </c>
      <c r="O421" s="66"/>
      <c r="P421" s="190">
        <f t="shared" si="41"/>
        <v>0</v>
      </c>
      <c r="Q421" s="190">
        <v>0</v>
      </c>
      <c r="R421" s="190">
        <f t="shared" si="42"/>
        <v>0</v>
      </c>
      <c r="S421" s="190">
        <v>0</v>
      </c>
      <c r="T421" s="191">
        <f t="shared" si="43"/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2" t="s">
        <v>468</v>
      </c>
      <c r="AT421" s="192" t="s">
        <v>465</v>
      </c>
      <c r="AU421" s="192" t="s">
        <v>83</v>
      </c>
      <c r="AY421" s="19" t="s">
        <v>381</v>
      </c>
      <c r="BE421" s="193">
        <f t="shared" si="44"/>
        <v>0</v>
      </c>
      <c r="BF421" s="193">
        <f t="shared" si="45"/>
        <v>0</v>
      </c>
      <c r="BG421" s="193">
        <f t="shared" si="46"/>
        <v>0</v>
      </c>
      <c r="BH421" s="193">
        <f t="shared" si="47"/>
        <v>0</v>
      </c>
      <c r="BI421" s="193">
        <f t="shared" si="48"/>
        <v>0</v>
      </c>
      <c r="BJ421" s="19" t="s">
        <v>83</v>
      </c>
      <c r="BK421" s="193">
        <f t="shared" si="49"/>
        <v>0</v>
      </c>
      <c r="BL421" s="19" t="s">
        <v>454</v>
      </c>
      <c r="BM421" s="192" t="s">
        <v>4499</v>
      </c>
    </row>
    <row r="422" spans="1:65" s="2" customFormat="1" ht="16.5" customHeight="1">
      <c r="A422" s="36"/>
      <c r="B422" s="37"/>
      <c r="C422" s="227" t="s">
        <v>4500</v>
      </c>
      <c r="D422" s="227" t="s">
        <v>465</v>
      </c>
      <c r="E422" s="228" t="s">
        <v>4501</v>
      </c>
      <c r="F422" s="229" t="s">
        <v>4502</v>
      </c>
      <c r="G422" s="230" t="s">
        <v>431</v>
      </c>
      <c r="H422" s="231">
        <v>2</v>
      </c>
      <c r="I422" s="232"/>
      <c r="J422" s="233">
        <f t="shared" si="40"/>
        <v>0</v>
      </c>
      <c r="K422" s="229" t="s">
        <v>19</v>
      </c>
      <c r="L422" s="234"/>
      <c r="M422" s="235" t="s">
        <v>19</v>
      </c>
      <c r="N422" s="236" t="s">
        <v>47</v>
      </c>
      <c r="O422" s="66"/>
      <c r="P422" s="190">
        <f t="shared" si="41"/>
        <v>0</v>
      </c>
      <c r="Q422" s="190">
        <v>0</v>
      </c>
      <c r="R422" s="190">
        <f t="shared" si="42"/>
        <v>0</v>
      </c>
      <c r="S422" s="190">
        <v>0</v>
      </c>
      <c r="T422" s="191">
        <f t="shared" si="43"/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2" t="s">
        <v>468</v>
      </c>
      <c r="AT422" s="192" t="s">
        <v>465</v>
      </c>
      <c r="AU422" s="192" t="s">
        <v>83</v>
      </c>
      <c r="AY422" s="19" t="s">
        <v>381</v>
      </c>
      <c r="BE422" s="193">
        <f t="shared" si="44"/>
        <v>0</v>
      </c>
      <c r="BF422" s="193">
        <f t="shared" si="45"/>
        <v>0</v>
      </c>
      <c r="BG422" s="193">
        <f t="shared" si="46"/>
        <v>0</v>
      </c>
      <c r="BH422" s="193">
        <f t="shared" si="47"/>
        <v>0</v>
      </c>
      <c r="BI422" s="193">
        <f t="shared" si="48"/>
        <v>0</v>
      </c>
      <c r="BJ422" s="19" t="s">
        <v>83</v>
      </c>
      <c r="BK422" s="193">
        <f t="shared" si="49"/>
        <v>0</v>
      </c>
      <c r="BL422" s="19" t="s">
        <v>454</v>
      </c>
      <c r="BM422" s="192" t="s">
        <v>4503</v>
      </c>
    </row>
    <row r="423" spans="1:65" s="2" customFormat="1" ht="16.5" customHeight="1">
      <c r="A423" s="36"/>
      <c r="B423" s="37"/>
      <c r="C423" s="227" t="s">
        <v>1529</v>
      </c>
      <c r="D423" s="227" t="s">
        <v>465</v>
      </c>
      <c r="E423" s="228" t="s">
        <v>4504</v>
      </c>
      <c r="F423" s="229" t="s">
        <v>4505</v>
      </c>
      <c r="G423" s="230" t="s">
        <v>431</v>
      </c>
      <c r="H423" s="231">
        <v>1</v>
      </c>
      <c r="I423" s="232"/>
      <c r="J423" s="233">
        <f t="shared" si="40"/>
        <v>0</v>
      </c>
      <c r="K423" s="229" t="s">
        <v>19</v>
      </c>
      <c r="L423" s="234"/>
      <c r="M423" s="235" t="s">
        <v>19</v>
      </c>
      <c r="N423" s="236" t="s">
        <v>47</v>
      </c>
      <c r="O423" s="66"/>
      <c r="P423" s="190">
        <f t="shared" si="41"/>
        <v>0</v>
      </c>
      <c r="Q423" s="190">
        <v>0</v>
      </c>
      <c r="R423" s="190">
        <f t="shared" si="42"/>
        <v>0</v>
      </c>
      <c r="S423" s="190">
        <v>0</v>
      </c>
      <c r="T423" s="191">
        <f t="shared" si="43"/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468</v>
      </c>
      <c r="AT423" s="192" t="s">
        <v>465</v>
      </c>
      <c r="AU423" s="192" t="s">
        <v>83</v>
      </c>
      <c r="AY423" s="19" t="s">
        <v>381</v>
      </c>
      <c r="BE423" s="193">
        <f t="shared" si="44"/>
        <v>0</v>
      </c>
      <c r="BF423" s="193">
        <f t="shared" si="45"/>
        <v>0</v>
      </c>
      <c r="BG423" s="193">
        <f t="shared" si="46"/>
        <v>0</v>
      </c>
      <c r="BH423" s="193">
        <f t="shared" si="47"/>
        <v>0</v>
      </c>
      <c r="BI423" s="193">
        <f t="shared" si="48"/>
        <v>0</v>
      </c>
      <c r="BJ423" s="19" t="s">
        <v>83</v>
      </c>
      <c r="BK423" s="193">
        <f t="shared" si="49"/>
        <v>0</v>
      </c>
      <c r="BL423" s="19" t="s">
        <v>454</v>
      </c>
      <c r="BM423" s="192" t="s">
        <v>4506</v>
      </c>
    </row>
    <row r="424" spans="1:65" s="2" customFormat="1" ht="24.2" customHeight="1">
      <c r="A424" s="36"/>
      <c r="B424" s="37"/>
      <c r="C424" s="181" t="s">
        <v>4507</v>
      </c>
      <c r="D424" s="181" t="s">
        <v>384</v>
      </c>
      <c r="E424" s="182" t="s">
        <v>1710</v>
      </c>
      <c r="F424" s="183" t="s">
        <v>1711</v>
      </c>
      <c r="G424" s="184" t="s">
        <v>404</v>
      </c>
      <c r="H424" s="185">
        <v>0.56100000000000005</v>
      </c>
      <c r="I424" s="186"/>
      <c r="J424" s="187">
        <f t="shared" si="40"/>
        <v>0</v>
      </c>
      <c r="K424" s="183" t="s">
        <v>1297</v>
      </c>
      <c r="L424" s="41"/>
      <c r="M424" s="188" t="s">
        <v>19</v>
      </c>
      <c r="N424" s="189" t="s">
        <v>47</v>
      </c>
      <c r="O424" s="66"/>
      <c r="P424" s="190">
        <f t="shared" si="41"/>
        <v>0</v>
      </c>
      <c r="Q424" s="190">
        <v>0</v>
      </c>
      <c r="R424" s="190">
        <f t="shared" si="42"/>
        <v>0</v>
      </c>
      <c r="S424" s="190">
        <v>0</v>
      </c>
      <c r="T424" s="191">
        <f t="shared" si="4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2" t="s">
        <v>454</v>
      </c>
      <c r="AT424" s="192" t="s">
        <v>384</v>
      </c>
      <c r="AU424" s="192" t="s">
        <v>83</v>
      </c>
      <c r="AY424" s="19" t="s">
        <v>381</v>
      </c>
      <c r="BE424" s="193">
        <f t="shared" si="44"/>
        <v>0</v>
      </c>
      <c r="BF424" s="193">
        <f t="shared" si="45"/>
        <v>0</v>
      </c>
      <c r="BG424" s="193">
        <f t="shared" si="46"/>
        <v>0</v>
      </c>
      <c r="BH424" s="193">
        <f t="shared" si="47"/>
        <v>0</v>
      </c>
      <c r="BI424" s="193">
        <f t="shared" si="48"/>
        <v>0</v>
      </c>
      <c r="BJ424" s="19" t="s">
        <v>83</v>
      </c>
      <c r="BK424" s="193">
        <f t="shared" si="49"/>
        <v>0</v>
      </c>
      <c r="BL424" s="19" t="s">
        <v>454</v>
      </c>
      <c r="BM424" s="192" t="s">
        <v>4508</v>
      </c>
    </row>
    <row r="425" spans="1:65" s="2" customFormat="1" ht="19.5">
      <c r="A425" s="36"/>
      <c r="B425" s="37"/>
      <c r="C425" s="38"/>
      <c r="D425" s="196" t="s">
        <v>1198</v>
      </c>
      <c r="E425" s="38"/>
      <c r="F425" s="253" t="s">
        <v>1574</v>
      </c>
      <c r="G425" s="38"/>
      <c r="H425" s="38"/>
      <c r="I425" s="254"/>
      <c r="J425" s="38"/>
      <c r="K425" s="38"/>
      <c r="L425" s="41"/>
      <c r="M425" s="255"/>
      <c r="N425" s="256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1198</v>
      </c>
      <c r="AU425" s="19" t="s">
        <v>83</v>
      </c>
    </row>
    <row r="426" spans="1:65" s="12" customFormat="1" ht="25.9" customHeight="1">
      <c r="B426" s="165"/>
      <c r="C426" s="166"/>
      <c r="D426" s="167" t="s">
        <v>75</v>
      </c>
      <c r="E426" s="168" t="s">
        <v>1713</v>
      </c>
      <c r="F426" s="168" t="s">
        <v>1714</v>
      </c>
      <c r="G426" s="166"/>
      <c r="H426" s="166"/>
      <c r="I426" s="169"/>
      <c r="J426" s="170">
        <f>BK426</f>
        <v>0</v>
      </c>
      <c r="K426" s="166"/>
      <c r="L426" s="171"/>
      <c r="M426" s="172"/>
      <c r="N426" s="173"/>
      <c r="O426" s="173"/>
      <c r="P426" s="174">
        <f>SUM(P427:P433)</f>
        <v>0</v>
      </c>
      <c r="Q426" s="173"/>
      <c r="R426" s="174">
        <f>SUM(R427:R433)</f>
        <v>0</v>
      </c>
      <c r="S426" s="173"/>
      <c r="T426" s="175">
        <f>SUM(T427:T433)</f>
        <v>0</v>
      </c>
      <c r="AR426" s="176" t="s">
        <v>85</v>
      </c>
      <c r="AT426" s="177" t="s">
        <v>75</v>
      </c>
      <c r="AU426" s="177" t="s">
        <v>76</v>
      </c>
      <c r="AY426" s="176" t="s">
        <v>381</v>
      </c>
      <c r="BK426" s="178">
        <f>SUM(BK427:BK433)</f>
        <v>0</v>
      </c>
    </row>
    <row r="427" spans="1:65" s="2" customFormat="1" ht="78" customHeight="1">
      <c r="A427" s="36"/>
      <c r="B427" s="37"/>
      <c r="C427" s="181" t="s">
        <v>1532</v>
      </c>
      <c r="D427" s="181" t="s">
        <v>384</v>
      </c>
      <c r="E427" s="182" t="s">
        <v>1715</v>
      </c>
      <c r="F427" s="183" t="s">
        <v>1716</v>
      </c>
      <c r="G427" s="184" t="s">
        <v>1586</v>
      </c>
      <c r="H427" s="185">
        <v>4</v>
      </c>
      <c r="I427" s="186"/>
      <c r="J427" s="187">
        <f>ROUND(I427*H427,2)</f>
        <v>0</v>
      </c>
      <c r="K427" s="183" t="s">
        <v>1297</v>
      </c>
      <c r="L427" s="41"/>
      <c r="M427" s="188" t="s">
        <v>19</v>
      </c>
      <c r="N427" s="189" t="s">
        <v>47</v>
      </c>
      <c r="O427" s="66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2" t="s">
        <v>454</v>
      </c>
      <c r="AT427" s="192" t="s">
        <v>384</v>
      </c>
      <c r="AU427" s="192" t="s">
        <v>83</v>
      </c>
      <c r="AY427" s="19" t="s">
        <v>381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9" t="s">
        <v>83</v>
      </c>
      <c r="BK427" s="193">
        <f>ROUND(I427*H427,2)</f>
        <v>0</v>
      </c>
      <c r="BL427" s="19" t="s">
        <v>454</v>
      </c>
      <c r="BM427" s="192" t="s">
        <v>4509</v>
      </c>
    </row>
    <row r="428" spans="1:65" s="2" customFormat="1" ht="29.25">
      <c r="A428" s="36"/>
      <c r="B428" s="37"/>
      <c r="C428" s="38"/>
      <c r="D428" s="196" t="s">
        <v>1198</v>
      </c>
      <c r="E428" s="38"/>
      <c r="F428" s="253" t="s">
        <v>1718</v>
      </c>
      <c r="G428" s="38"/>
      <c r="H428" s="38"/>
      <c r="I428" s="254"/>
      <c r="J428" s="38"/>
      <c r="K428" s="38"/>
      <c r="L428" s="41"/>
      <c r="M428" s="255"/>
      <c r="N428" s="256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1198</v>
      </c>
      <c r="AU428" s="19" t="s">
        <v>83</v>
      </c>
    </row>
    <row r="429" spans="1:65" s="2" customFormat="1" ht="66.75" customHeight="1">
      <c r="A429" s="36"/>
      <c r="B429" s="37"/>
      <c r="C429" s="181" t="s">
        <v>4510</v>
      </c>
      <c r="D429" s="181" t="s">
        <v>384</v>
      </c>
      <c r="E429" s="182" t="s">
        <v>1723</v>
      </c>
      <c r="F429" s="183" t="s">
        <v>1724</v>
      </c>
      <c r="G429" s="184" t="s">
        <v>1586</v>
      </c>
      <c r="H429" s="185">
        <v>1</v>
      </c>
      <c r="I429" s="186"/>
      <c r="J429" s="187">
        <f>ROUND(I429*H429,2)</f>
        <v>0</v>
      </c>
      <c r="K429" s="183" t="s">
        <v>1297</v>
      </c>
      <c r="L429" s="41"/>
      <c r="M429" s="188" t="s">
        <v>19</v>
      </c>
      <c r="N429" s="189" t="s">
        <v>47</v>
      </c>
      <c r="O429" s="66"/>
      <c r="P429" s="190">
        <f>O429*H429</f>
        <v>0</v>
      </c>
      <c r="Q429" s="190">
        <v>0</v>
      </c>
      <c r="R429" s="190">
        <f>Q429*H429</f>
        <v>0</v>
      </c>
      <c r="S429" s="190">
        <v>0</v>
      </c>
      <c r="T429" s="191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2" t="s">
        <v>454</v>
      </c>
      <c r="AT429" s="192" t="s">
        <v>384</v>
      </c>
      <c r="AU429" s="192" t="s">
        <v>83</v>
      </c>
      <c r="AY429" s="19" t="s">
        <v>381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19" t="s">
        <v>83</v>
      </c>
      <c r="BK429" s="193">
        <f>ROUND(I429*H429,2)</f>
        <v>0</v>
      </c>
      <c r="BL429" s="19" t="s">
        <v>454</v>
      </c>
      <c r="BM429" s="192" t="s">
        <v>4511</v>
      </c>
    </row>
    <row r="430" spans="1:65" s="2" customFormat="1" ht="29.25">
      <c r="A430" s="36"/>
      <c r="B430" s="37"/>
      <c r="C430" s="38"/>
      <c r="D430" s="196" t="s">
        <v>1198</v>
      </c>
      <c r="E430" s="38"/>
      <c r="F430" s="253" t="s">
        <v>1718</v>
      </c>
      <c r="G430" s="38"/>
      <c r="H430" s="38"/>
      <c r="I430" s="254"/>
      <c r="J430" s="38"/>
      <c r="K430" s="38"/>
      <c r="L430" s="41"/>
      <c r="M430" s="255"/>
      <c r="N430" s="256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1198</v>
      </c>
      <c r="AU430" s="19" t="s">
        <v>83</v>
      </c>
    </row>
    <row r="431" spans="1:65" s="2" customFormat="1" ht="37.9" customHeight="1">
      <c r="A431" s="36"/>
      <c r="B431" s="37"/>
      <c r="C431" s="181" t="s">
        <v>1535</v>
      </c>
      <c r="D431" s="181" t="s">
        <v>384</v>
      </c>
      <c r="E431" s="182" t="s">
        <v>1727</v>
      </c>
      <c r="F431" s="183" t="s">
        <v>1728</v>
      </c>
      <c r="G431" s="184" t="s">
        <v>431</v>
      </c>
      <c r="H431" s="185">
        <v>5</v>
      </c>
      <c r="I431" s="186"/>
      <c r="J431" s="187">
        <f>ROUND(I431*H431,2)</f>
        <v>0</v>
      </c>
      <c r="K431" s="183" t="s">
        <v>1297</v>
      </c>
      <c r="L431" s="41"/>
      <c r="M431" s="188" t="s">
        <v>19</v>
      </c>
      <c r="N431" s="189" t="s">
        <v>47</v>
      </c>
      <c r="O431" s="66"/>
      <c r="P431" s="190">
        <f>O431*H431</f>
        <v>0</v>
      </c>
      <c r="Q431" s="190">
        <v>0</v>
      </c>
      <c r="R431" s="190">
        <f>Q431*H431</f>
        <v>0</v>
      </c>
      <c r="S431" s="190">
        <v>0</v>
      </c>
      <c r="T431" s="191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2" t="s">
        <v>454</v>
      </c>
      <c r="AT431" s="192" t="s">
        <v>384</v>
      </c>
      <c r="AU431" s="192" t="s">
        <v>83</v>
      </c>
      <c r="AY431" s="19" t="s">
        <v>381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9" t="s">
        <v>83</v>
      </c>
      <c r="BK431" s="193">
        <f>ROUND(I431*H431,2)</f>
        <v>0</v>
      </c>
      <c r="BL431" s="19" t="s">
        <v>454</v>
      </c>
      <c r="BM431" s="192" t="s">
        <v>4512</v>
      </c>
    </row>
    <row r="432" spans="1:65" s="2" customFormat="1" ht="24.2" customHeight="1">
      <c r="A432" s="36"/>
      <c r="B432" s="37"/>
      <c r="C432" s="181" t="s">
        <v>4513</v>
      </c>
      <c r="D432" s="181" t="s">
        <v>384</v>
      </c>
      <c r="E432" s="182" t="s">
        <v>1730</v>
      </c>
      <c r="F432" s="183" t="s">
        <v>1731</v>
      </c>
      <c r="G432" s="184" t="s">
        <v>404</v>
      </c>
      <c r="H432" s="185">
        <v>3.9E-2</v>
      </c>
      <c r="I432" s="186"/>
      <c r="J432" s="187">
        <f>ROUND(I432*H432,2)</f>
        <v>0</v>
      </c>
      <c r="K432" s="183" t="s">
        <v>1297</v>
      </c>
      <c r="L432" s="41"/>
      <c r="M432" s="188" t="s">
        <v>19</v>
      </c>
      <c r="N432" s="189" t="s">
        <v>47</v>
      </c>
      <c r="O432" s="66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2" t="s">
        <v>454</v>
      </c>
      <c r="AT432" s="192" t="s">
        <v>384</v>
      </c>
      <c r="AU432" s="192" t="s">
        <v>83</v>
      </c>
      <c r="AY432" s="19" t="s">
        <v>381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9" t="s">
        <v>83</v>
      </c>
      <c r="BK432" s="193">
        <f>ROUND(I432*H432,2)</f>
        <v>0</v>
      </c>
      <c r="BL432" s="19" t="s">
        <v>454</v>
      </c>
      <c r="BM432" s="192" t="s">
        <v>4514</v>
      </c>
    </row>
    <row r="433" spans="1:65" s="2" customFormat="1" ht="19.5">
      <c r="A433" s="36"/>
      <c r="B433" s="37"/>
      <c r="C433" s="38"/>
      <c r="D433" s="196" t="s">
        <v>1198</v>
      </c>
      <c r="E433" s="38"/>
      <c r="F433" s="253" t="s">
        <v>1574</v>
      </c>
      <c r="G433" s="38"/>
      <c r="H433" s="38"/>
      <c r="I433" s="254"/>
      <c r="J433" s="38"/>
      <c r="K433" s="38"/>
      <c r="L433" s="41"/>
      <c r="M433" s="255"/>
      <c r="N433" s="256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1198</v>
      </c>
      <c r="AU433" s="19" t="s">
        <v>83</v>
      </c>
    </row>
    <row r="434" spans="1:65" s="12" customFormat="1" ht="25.9" customHeight="1">
      <c r="B434" s="165"/>
      <c r="C434" s="166"/>
      <c r="D434" s="167" t="s">
        <v>75</v>
      </c>
      <c r="E434" s="168" t="s">
        <v>694</v>
      </c>
      <c r="F434" s="168" t="s">
        <v>695</v>
      </c>
      <c r="G434" s="166"/>
      <c r="H434" s="166"/>
      <c r="I434" s="169"/>
      <c r="J434" s="170">
        <f>BK434</f>
        <v>0</v>
      </c>
      <c r="K434" s="166"/>
      <c r="L434" s="171"/>
      <c r="M434" s="172"/>
      <c r="N434" s="173"/>
      <c r="O434" s="173"/>
      <c r="P434" s="174">
        <f>SUM(P435:P439)</f>
        <v>0</v>
      </c>
      <c r="Q434" s="173"/>
      <c r="R434" s="174">
        <f>SUM(R435:R439)</f>
        <v>0</v>
      </c>
      <c r="S434" s="173"/>
      <c r="T434" s="175">
        <f>SUM(T435:T439)</f>
        <v>0</v>
      </c>
      <c r="AR434" s="176" t="s">
        <v>85</v>
      </c>
      <c r="AT434" s="177" t="s">
        <v>75</v>
      </c>
      <c r="AU434" s="177" t="s">
        <v>76</v>
      </c>
      <c r="AY434" s="176" t="s">
        <v>381</v>
      </c>
      <c r="BK434" s="178">
        <f>SUM(BK435:BK439)</f>
        <v>0</v>
      </c>
    </row>
    <row r="435" spans="1:65" s="2" customFormat="1" ht="24.2" customHeight="1">
      <c r="A435" s="36"/>
      <c r="B435" s="37"/>
      <c r="C435" s="181" t="s">
        <v>1538</v>
      </c>
      <c r="D435" s="181" t="s">
        <v>384</v>
      </c>
      <c r="E435" s="182" t="s">
        <v>1734</v>
      </c>
      <c r="F435" s="183" t="s">
        <v>1735</v>
      </c>
      <c r="G435" s="184" t="s">
        <v>1235</v>
      </c>
      <c r="H435" s="185">
        <v>30</v>
      </c>
      <c r="I435" s="186"/>
      <c r="J435" s="187">
        <f>ROUND(I435*H435,2)</f>
        <v>0</v>
      </c>
      <c r="K435" s="183" t="s">
        <v>1297</v>
      </c>
      <c r="L435" s="41"/>
      <c r="M435" s="188" t="s">
        <v>19</v>
      </c>
      <c r="N435" s="189" t="s">
        <v>47</v>
      </c>
      <c r="O435" s="66"/>
      <c r="P435" s="190">
        <f>O435*H435</f>
        <v>0</v>
      </c>
      <c r="Q435" s="190">
        <v>0</v>
      </c>
      <c r="R435" s="190">
        <f>Q435*H435</f>
        <v>0</v>
      </c>
      <c r="S435" s="190">
        <v>0</v>
      </c>
      <c r="T435" s="191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2" t="s">
        <v>454</v>
      </c>
      <c r="AT435" s="192" t="s">
        <v>384</v>
      </c>
      <c r="AU435" s="192" t="s">
        <v>83</v>
      </c>
      <c r="AY435" s="19" t="s">
        <v>381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9" t="s">
        <v>83</v>
      </c>
      <c r="BK435" s="193">
        <f>ROUND(I435*H435,2)</f>
        <v>0</v>
      </c>
      <c r="BL435" s="19" t="s">
        <v>454</v>
      </c>
      <c r="BM435" s="192" t="s">
        <v>4515</v>
      </c>
    </row>
    <row r="436" spans="1:65" s="2" customFormat="1" ht="16.5" customHeight="1">
      <c r="A436" s="36"/>
      <c r="B436" s="37"/>
      <c r="C436" s="181" t="s">
        <v>4516</v>
      </c>
      <c r="D436" s="181" t="s">
        <v>384</v>
      </c>
      <c r="E436" s="182" t="s">
        <v>1737</v>
      </c>
      <c r="F436" s="183" t="s">
        <v>1738</v>
      </c>
      <c r="G436" s="184" t="s">
        <v>422</v>
      </c>
      <c r="H436" s="185">
        <v>95</v>
      </c>
      <c r="I436" s="186"/>
      <c r="J436" s="187">
        <f>ROUND(I436*H436,2)</f>
        <v>0</v>
      </c>
      <c r="K436" s="183" t="s">
        <v>1390</v>
      </c>
      <c r="L436" s="41"/>
      <c r="M436" s="188" t="s">
        <v>19</v>
      </c>
      <c r="N436" s="189" t="s">
        <v>47</v>
      </c>
      <c r="O436" s="66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2" t="s">
        <v>454</v>
      </c>
      <c r="AT436" s="192" t="s">
        <v>384</v>
      </c>
      <c r="AU436" s="192" t="s">
        <v>83</v>
      </c>
      <c r="AY436" s="19" t="s">
        <v>381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9" t="s">
        <v>83</v>
      </c>
      <c r="BK436" s="193">
        <f>ROUND(I436*H436,2)</f>
        <v>0</v>
      </c>
      <c r="BL436" s="19" t="s">
        <v>454</v>
      </c>
      <c r="BM436" s="192" t="s">
        <v>4517</v>
      </c>
    </row>
    <row r="437" spans="1:65" s="2" customFormat="1" ht="16.5" customHeight="1">
      <c r="A437" s="36"/>
      <c r="B437" s="37"/>
      <c r="C437" s="227" t="s">
        <v>1541</v>
      </c>
      <c r="D437" s="227" t="s">
        <v>465</v>
      </c>
      <c r="E437" s="228" t="s">
        <v>1741</v>
      </c>
      <c r="F437" s="229" t="s">
        <v>1742</v>
      </c>
      <c r="G437" s="230" t="s">
        <v>1235</v>
      </c>
      <c r="H437" s="231">
        <v>30</v>
      </c>
      <c r="I437" s="232"/>
      <c r="J437" s="233">
        <f>ROUND(I437*H437,2)</f>
        <v>0</v>
      </c>
      <c r="K437" s="229" t="s">
        <v>1297</v>
      </c>
      <c r="L437" s="234"/>
      <c r="M437" s="235" t="s">
        <v>19</v>
      </c>
      <c r="N437" s="236" t="s">
        <v>47</v>
      </c>
      <c r="O437" s="66"/>
      <c r="P437" s="190">
        <f>O437*H437</f>
        <v>0</v>
      </c>
      <c r="Q437" s="190">
        <v>0</v>
      </c>
      <c r="R437" s="190">
        <f>Q437*H437</f>
        <v>0</v>
      </c>
      <c r="S437" s="190">
        <v>0</v>
      </c>
      <c r="T437" s="191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2" t="s">
        <v>468</v>
      </c>
      <c r="AT437" s="192" t="s">
        <v>465</v>
      </c>
      <c r="AU437" s="192" t="s">
        <v>83</v>
      </c>
      <c r="AY437" s="19" t="s">
        <v>381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19" t="s">
        <v>83</v>
      </c>
      <c r="BK437" s="193">
        <f>ROUND(I437*H437,2)</f>
        <v>0</v>
      </c>
      <c r="BL437" s="19" t="s">
        <v>454</v>
      </c>
      <c r="BM437" s="192" t="s">
        <v>4518</v>
      </c>
    </row>
    <row r="438" spans="1:65" s="2" customFormat="1" ht="24.2" customHeight="1">
      <c r="A438" s="36"/>
      <c r="B438" s="37"/>
      <c r="C438" s="181" t="s">
        <v>4519</v>
      </c>
      <c r="D438" s="181" t="s">
        <v>384</v>
      </c>
      <c r="E438" s="182" t="s">
        <v>1744</v>
      </c>
      <c r="F438" s="183" t="s">
        <v>1745</v>
      </c>
      <c r="G438" s="184" t="s">
        <v>404</v>
      </c>
      <c r="H438" s="185">
        <v>3.2000000000000001E-2</v>
      </c>
      <c r="I438" s="186"/>
      <c r="J438" s="187">
        <f>ROUND(I438*H438,2)</f>
        <v>0</v>
      </c>
      <c r="K438" s="183" t="s">
        <v>1297</v>
      </c>
      <c r="L438" s="41"/>
      <c r="M438" s="188" t="s">
        <v>19</v>
      </c>
      <c r="N438" s="189" t="s">
        <v>47</v>
      </c>
      <c r="O438" s="66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2" t="s">
        <v>454</v>
      </c>
      <c r="AT438" s="192" t="s">
        <v>384</v>
      </c>
      <c r="AU438" s="192" t="s">
        <v>83</v>
      </c>
      <c r="AY438" s="19" t="s">
        <v>381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9" t="s">
        <v>83</v>
      </c>
      <c r="BK438" s="193">
        <f>ROUND(I438*H438,2)</f>
        <v>0</v>
      </c>
      <c r="BL438" s="19" t="s">
        <v>454</v>
      </c>
      <c r="BM438" s="192" t="s">
        <v>4520</v>
      </c>
    </row>
    <row r="439" spans="1:65" s="2" customFormat="1" ht="19.5">
      <c r="A439" s="36"/>
      <c r="B439" s="37"/>
      <c r="C439" s="38"/>
      <c r="D439" s="196" t="s">
        <v>1198</v>
      </c>
      <c r="E439" s="38"/>
      <c r="F439" s="253" t="s">
        <v>1747</v>
      </c>
      <c r="G439" s="38"/>
      <c r="H439" s="38"/>
      <c r="I439" s="254"/>
      <c r="J439" s="38"/>
      <c r="K439" s="38"/>
      <c r="L439" s="41"/>
      <c r="M439" s="255"/>
      <c r="N439" s="256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1198</v>
      </c>
      <c r="AU439" s="19" t="s">
        <v>83</v>
      </c>
    </row>
    <row r="440" spans="1:65" s="12" customFormat="1" ht="25.9" customHeight="1">
      <c r="B440" s="165"/>
      <c r="C440" s="166"/>
      <c r="D440" s="167" t="s">
        <v>75</v>
      </c>
      <c r="E440" s="168" t="s">
        <v>893</v>
      </c>
      <c r="F440" s="168" t="s">
        <v>1748</v>
      </c>
      <c r="G440" s="166"/>
      <c r="H440" s="166"/>
      <c r="I440" s="169"/>
      <c r="J440" s="170">
        <f>BK440</f>
        <v>0</v>
      </c>
      <c r="K440" s="166"/>
      <c r="L440" s="171"/>
      <c r="M440" s="172"/>
      <c r="N440" s="173"/>
      <c r="O440" s="173"/>
      <c r="P440" s="174">
        <f>SUM(P441:P442)</f>
        <v>0</v>
      </c>
      <c r="Q440" s="173"/>
      <c r="R440" s="174">
        <f>SUM(R441:R442)</f>
        <v>0</v>
      </c>
      <c r="S440" s="173"/>
      <c r="T440" s="175">
        <f>SUM(T441:T442)</f>
        <v>0</v>
      </c>
      <c r="AR440" s="176" t="s">
        <v>85</v>
      </c>
      <c r="AT440" s="177" t="s">
        <v>75</v>
      </c>
      <c r="AU440" s="177" t="s">
        <v>76</v>
      </c>
      <c r="AY440" s="176" t="s">
        <v>381</v>
      </c>
      <c r="BK440" s="178">
        <f>SUM(BK441:BK442)</f>
        <v>0</v>
      </c>
    </row>
    <row r="441" spans="1:65" s="2" customFormat="1" ht="37.9" customHeight="1">
      <c r="A441" s="36"/>
      <c r="B441" s="37"/>
      <c r="C441" s="181" t="s">
        <v>1544</v>
      </c>
      <c r="D441" s="181" t="s">
        <v>384</v>
      </c>
      <c r="E441" s="182" t="s">
        <v>1750</v>
      </c>
      <c r="F441" s="183" t="s">
        <v>1751</v>
      </c>
      <c r="G441" s="184" t="s">
        <v>422</v>
      </c>
      <c r="H441" s="185">
        <v>96</v>
      </c>
      <c r="I441" s="186"/>
      <c r="J441" s="187">
        <f>ROUND(I441*H441,2)</f>
        <v>0</v>
      </c>
      <c r="K441" s="183" t="s">
        <v>1297</v>
      </c>
      <c r="L441" s="41"/>
      <c r="M441" s="188" t="s">
        <v>19</v>
      </c>
      <c r="N441" s="189" t="s">
        <v>47</v>
      </c>
      <c r="O441" s="66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2" t="s">
        <v>454</v>
      </c>
      <c r="AT441" s="192" t="s">
        <v>384</v>
      </c>
      <c r="AU441" s="192" t="s">
        <v>83</v>
      </c>
      <c r="AY441" s="19" t="s">
        <v>381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9" t="s">
        <v>83</v>
      </c>
      <c r="BK441" s="193">
        <f>ROUND(I441*H441,2)</f>
        <v>0</v>
      </c>
      <c r="BL441" s="19" t="s">
        <v>454</v>
      </c>
      <c r="BM441" s="192" t="s">
        <v>4521</v>
      </c>
    </row>
    <row r="442" spans="1:65" s="2" customFormat="1" ht="19.5">
      <c r="A442" s="36"/>
      <c r="B442" s="37"/>
      <c r="C442" s="38"/>
      <c r="D442" s="196" t="s">
        <v>1198</v>
      </c>
      <c r="E442" s="38"/>
      <c r="F442" s="253" t="s">
        <v>1753</v>
      </c>
      <c r="G442" s="38"/>
      <c r="H442" s="38"/>
      <c r="I442" s="254"/>
      <c r="J442" s="38"/>
      <c r="K442" s="38"/>
      <c r="L442" s="41"/>
      <c r="M442" s="257"/>
      <c r="N442" s="258"/>
      <c r="O442" s="250"/>
      <c r="P442" s="250"/>
      <c r="Q442" s="250"/>
      <c r="R442" s="250"/>
      <c r="S442" s="250"/>
      <c r="T442" s="259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1198</v>
      </c>
      <c r="AU442" s="19" t="s">
        <v>83</v>
      </c>
    </row>
    <row r="443" spans="1:65" s="2" customFormat="1" ht="6.95" customHeight="1">
      <c r="A443" s="36"/>
      <c r="B443" s="49"/>
      <c r="C443" s="50"/>
      <c r="D443" s="50"/>
      <c r="E443" s="50"/>
      <c r="F443" s="50"/>
      <c r="G443" s="50"/>
      <c r="H443" s="50"/>
      <c r="I443" s="50"/>
      <c r="J443" s="50"/>
      <c r="K443" s="50"/>
      <c r="L443" s="41"/>
      <c r="M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</row>
  </sheetData>
  <sheetProtection algorithmName="SHA-512" hashValue="G2WTK4Fus34iPooLquqycsRW6aMbcJ4u5mLGStvv3CNQVWNtKq+HYJkPyXB3bc9SGwO/6wpBqbqoJqxPxHyf4A==" saltValue="+mK1Jgd5k8tNQpFaA3ot/A==" spinCount="100000" sheet="1" objects="1" scenarios="1" formatColumns="0" formatRows="0" autoFilter="0"/>
  <autoFilter ref="C99:K442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topLeftCell="A85" workbookViewId="0">
      <selection activeCell="F106" sqref="F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222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4522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ROUND((SUM(BE93:BE181)),  2)</f>
        <v>0</v>
      </c>
      <c r="G35" s="36"/>
      <c r="H35" s="36"/>
      <c r="I35" s="127">
        <v>0.21</v>
      </c>
      <c r="J35" s="126">
        <f>ROUND(((SUM(BE93:BE181))*I35),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ROUND((SUM(BF93:BF181)),  2)</f>
        <v>0</v>
      </c>
      <c r="G36" s="36"/>
      <c r="H36" s="36"/>
      <c r="I36" s="127">
        <v>0.15</v>
      </c>
      <c r="J36" s="126">
        <f>ROUND(((SUM(BF93:BF181))*I36),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ROUND((SUM(BG93:BG181)),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ROUND((SUM(BH93:BH181)),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ROUND((SUM(BI93:BI181)),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106.06 - Ústřední vytápěnÍ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1756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1757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1758</v>
      </c>
      <c r="E67" s="146"/>
      <c r="F67" s="146"/>
      <c r="G67" s="146"/>
      <c r="H67" s="146"/>
      <c r="I67" s="146"/>
      <c r="J67" s="147">
        <f>J112</f>
        <v>0</v>
      </c>
      <c r="K67" s="144"/>
      <c r="L67" s="148"/>
    </row>
    <row r="68" spans="1:31" s="9" customFormat="1" ht="24.95" customHeight="1">
      <c r="B68" s="143"/>
      <c r="C68" s="144"/>
      <c r="D68" s="145" t="s">
        <v>1759</v>
      </c>
      <c r="E68" s="146"/>
      <c r="F68" s="146"/>
      <c r="G68" s="146"/>
      <c r="H68" s="146"/>
      <c r="I68" s="146"/>
      <c r="J68" s="147">
        <f>J118</f>
        <v>0</v>
      </c>
      <c r="K68" s="144"/>
      <c r="L68" s="148"/>
    </row>
    <row r="69" spans="1:31" s="9" customFormat="1" ht="24.95" customHeight="1">
      <c r="B69" s="143"/>
      <c r="C69" s="144"/>
      <c r="D69" s="145" t="s">
        <v>1760</v>
      </c>
      <c r="E69" s="146"/>
      <c r="F69" s="146"/>
      <c r="G69" s="146"/>
      <c r="H69" s="146"/>
      <c r="I69" s="146"/>
      <c r="J69" s="147">
        <f>J127</f>
        <v>0</v>
      </c>
      <c r="K69" s="144"/>
      <c r="L69" s="148"/>
    </row>
    <row r="70" spans="1:31" s="9" customFormat="1" ht="24.95" customHeight="1">
      <c r="B70" s="143"/>
      <c r="C70" s="144"/>
      <c r="D70" s="145" t="s">
        <v>1761</v>
      </c>
      <c r="E70" s="146"/>
      <c r="F70" s="146"/>
      <c r="G70" s="146"/>
      <c r="H70" s="146"/>
      <c r="I70" s="146"/>
      <c r="J70" s="147">
        <f>J149</f>
        <v>0</v>
      </c>
      <c r="K70" s="144"/>
      <c r="L70" s="148"/>
    </row>
    <row r="71" spans="1:31" s="9" customFormat="1" ht="24.95" customHeight="1">
      <c r="B71" s="143"/>
      <c r="C71" s="144"/>
      <c r="D71" s="145" t="s">
        <v>1762</v>
      </c>
      <c r="E71" s="146"/>
      <c r="F71" s="146"/>
      <c r="G71" s="146"/>
      <c r="H71" s="146"/>
      <c r="I71" s="146"/>
      <c r="J71" s="147">
        <f>J164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366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408" t="str">
        <f>E7</f>
        <v>Nová vstupní a vjezdová zóna v západní části výstaviště včetně nového odpadového hospodářství</v>
      </c>
      <c r="F81" s="409"/>
      <c r="G81" s="409"/>
      <c r="H81" s="409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324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08" t="s">
        <v>3825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9" t="str">
        <f>E11</f>
        <v>D 106.06 - Ústřední vytápěnÍ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Brno, Pisárky, Výstaviště, k. ú. Brno – Bohunice</v>
      </c>
      <c r="G87" s="38"/>
      <c r="H87" s="38"/>
      <c r="I87" s="31" t="s">
        <v>23</v>
      </c>
      <c r="J87" s="61" t="str">
        <f>IF(J14="","",J14)</f>
        <v>25. 3. 2021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Veletrhy Brno a.s.</v>
      </c>
      <c r="G89" s="38"/>
      <c r="H89" s="38"/>
      <c r="I89" s="31" t="s">
        <v>33</v>
      </c>
      <c r="J89" s="34" t="str">
        <f>E23</f>
        <v>AiD team a.s.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367</v>
      </c>
      <c r="D92" s="157" t="s">
        <v>61</v>
      </c>
      <c r="E92" s="157" t="s">
        <v>57</v>
      </c>
      <c r="F92" s="157" t="s">
        <v>58</v>
      </c>
      <c r="G92" s="157" t="s">
        <v>368</v>
      </c>
      <c r="H92" s="157" t="s">
        <v>369</v>
      </c>
      <c r="I92" s="157" t="s">
        <v>370</v>
      </c>
      <c r="J92" s="157" t="s">
        <v>347</v>
      </c>
      <c r="K92" s="158" t="s">
        <v>371</v>
      </c>
      <c r="L92" s="159"/>
      <c r="M92" s="70" t="s">
        <v>19</v>
      </c>
      <c r="N92" s="71" t="s">
        <v>46</v>
      </c>
      <c r="O92" s="71" t="s">
        <v>372</v>
      </c>
      <c r="P92" s="71" t="s">
        <v>373</v>
      </c>
      <c r="Q92" s="71" t="s">
        <v>374</v>
      </c>
      <c r="R92" s="71" t="s">
        <v>375</v>
      </c>
      <c r="S92" s="71" t="s">
        <v>376</v>
      </c>
      <c r="T92" s="72" t="s">
        <v>377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378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P94+P96+P100+P112+P118+P127+P149+P164</f>
        <v>0</v>
      </c>
      <c r="Q93" s="74"/>
      <c r="R93" s="162">
        <f>R94+R96+R100+R112+R118+R127+R149+R164</f>
        <v>0</v>
      </c>
      <c r="S93" s="74"/>
      <c r="T93" s="163">
        <f>T94+T96+T100+T112+T118+T127+T149+T164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348</v>
      </c>
      <c r="BK93" s="164">
        <f>BK94+BK96+BK100+BK112+BK118+BK127+BK149+BK164</f>
        <v>0</v>
      </c>
    </row>
    <row r="94" spans="1:65" s="12" customFormat="1" ht="25.9" customHeight="1">
      <c r="B94" s="165"/>
      <c r="C94" s="166"/>
      <c r="D94" s="167" t="s">
        <v>75</v>
      </c>
      <c r="E94" s="168" t="s">
        <v>426</v>
      </c>
      <c r="F94" s="168" t="s">
        <v>1763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</f>
        <v>0</v>
      </c>
      <c r="Q94" s="173"/>
      <c r="R94" s="174">
        <f>R95</f>
        <v>0</v>
      </c>
      <c r="S94" s="173"/>
      <c r="T94" s="175">
        <f>T95</f>
        <v>0</v>
      </c>
      <c r="AR94" s="176" t="s">
        <v>83</v>
      </c>
      <c r="AT94" s="177" t="s">
        <v>75</v>
      </c>
      <c r="AU94" s="177" t="s">
        <v>76</v>
      </c>
      <c r="AY94" s="176" t="s">
        <v>381</v>
      </c>
      <c r="BK94" s="178">
        <f>BK95</f>
        <v>0</v>
      </c>
    </row>
    <row r="95" spans="1:65" s="2" customFormat="1" ht="16.5" customHeight="1">
      <c r="A95" s="36"/>
      <c r="B95" s="37"/>
      <c r="C95" s="181" t="s">
        <v>83</v>
      </c>
      <c r="D95" s="181" t="s">
        <v>384</v>
      </c>
      <c r="E95" s="182" t="s">
        <v>1764</v>
      </c>
      <c r="F95" s="183" t="s">
        <v>1765</v>
      </c>
      <c r="G95" s="184" t="s">
        <v>1766</v>
      </c>
      <c r="H95" s="185">
        <v>16</v>
      </c>
      <c r="I95" s="186"/>
      <c r="J95" s="187">
        <f>ROUND(I95*H95,2)</f>
        <v>0</v>
      </c>
      <c r="K95" s="183" t="s">
        <v>1390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85</v>
      </c>
    </row>
    <row r="96" spans="1:65" s="12" customFormat="1" ht="25.9" customHeight="1">
      <c r="B96" s="165"/>
      <c r="C96" s="166"/>
      <c r="D96" s="167" t="s">
        <v>75</v>
      </c>
      <c r="E96" s="168" t="s">
        <v>1767</v>
      </c>
      <c r="F96" s="168" t="s">
        <v>1768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SUM(BK97:BK99)</f>
        <v>0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1769</v>
      </c>
      <c r="F97" s="183" t="s">
        <v>1770</v>
      </c>
      <c r="G97" s="184" t="s">
        <v>1771</v>
      </c>
      <c r="H97" s="185">
        <v>24</v>
      </c>
      <c r="I97" s="186"/>
      <c r="J97" s="187">
        <f>ROUND(I97*H97,2)</f>
        <v>0</v>
      </c>
      <c r="K97" s="183" t="s">
        <v>1390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16.5" customHeight="1">
      <c r="A98" s="36"/>
      <c r="B98" s="37"/>
      <c r="C98" s="181" t="s">
        <v>398</v>
      </c>
      <c r="D98" s="181" t="s">
        <v>384</v>
      </c>
      <c r="E98" s="182" t="s">
        <v>1772</v>
      </c>
      <c r="F98" s="183" t="s">
        <v>1618</v>
      </c>
      <c r="G98" s="184" t="s">
        <v>1773</v>
      </c>
      <c r="H98" s="185">
        <v>1</v>
      </c>
      <c r="I98" s="186"/>
      <c r="J98" s="187">
        <f>ROUND(I98*H98,2)</f>
        <v>0</v>
      </c>
      <c r="K98" s="183" t="s">
        <v>1390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6.5" customHeight="1">
      <c r="A99" s="36"/>
      <c r="B99" s="37"/>
      <c r="C99" s="181" t="s">
        <v>389</v>
      </c>
      <c r="D99" s="181" t="s">
        <v>384</v>
      </c>
      <c r="E99" s="182" t="s">
        <v>1774</v>
      </c>
      <c r="F99" s="183" t="s">
        <v>1775</v>
      </c>
      <c r="G99" s="184" t="s">
        <v>1773</v>
      </c>
      <c r="H99" s="185">
        <v>1</v>
      </c>
      <c r="I99" s="186"/>
      <c r="J99" s="187">
        <f>ROUND(I99*H99,2)</f>
        <v>0</v>
      </c>
      <c r="K99" s="183" t="s">
        <v>1390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428</v>
      </c>
    </row>
    <row r="100" spans="1:65" s="12" customFormat="1" ht="25.9" customHeight="1">
      <c r="B100" s="165"/>
      <c r="C100" s="166"/>
      <c r="D100" s="167" t="s">
        <v>75</v>
      </c>
      <c r="E100" s="168" t="s">
        <v>499</v>
      </c>
      <c r="F100" s="168" t="s">
        <v>500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SUM(P101:P111)</f>
        <v>0</v>
      </c>
      <c r="Q100" s="173"/>
      <c r="R100" s="174">
        <f>SUM(R101:R111)</f>
        <v>0</v>
      </c>
      <c r="S100" s="173"/>
      <c r="T100" s="175">
        <f>SUM(T101:T111)</f>
        <v>0</v>
      </c>
      <c r="AR100" s="176" t="s">
        <v>85</v>
      </c>
      <c r="AT100" s="177" t="s">
        <v>75</v>
      </c>
      <c r="AU100" s="177" t="s">
        <v>76</v>
      </c>
      <c r="AY100" s="176" t="s">
        <v>381</v>
      </c>
      <c r="BK100" s="178">
        <f>SUM(BK101:BK111)</f>
        <v>0</v>
      </c>
    </row>
    <row r="101" spans="1:65" s="2" customFormat="1" ht="24.2" customHeight="1">
      <c r="A101" s="36"/>
      <c r="B101" s="37"/>
      <c r="C101" s="181" t="s">
        <v>408</v>
      </c>
      <c r="D101" s="181" t="s">
        <v>384</v>
      </c>
      <c r="E101" s="182" t="s">
        <v>1776</v>
      </c>
      <c r="F101" s="183" t="s">
        <v>1777</v>
      </c>
      <c r="G101" s="184" t="s">
        <v>422</v>
      </c>
      <c r="H101" s="185">
        <v>159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454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454</v>
      </c>
      <c r="BM101" s="192" t="s">
        <v>437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4523</v>
      </c>
      <c r="G102" s="206"/>
      <c r="H102" s="209">
        <v>159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5" customFormat="1">
      <c r="B103" s="216"/>
      <c r="C103" s="217"/>
      <c r="D103" s="196" t="s">
        <v>391</v>
      </c>
      <c r="E103" s="218" t="s">
        <v>19</v>
      </c>
      <c r="F103" s="219" t="s">
        <v>394</v>
      </c>
      <c r="G103" s="217"/>
      <c r="H103" s="220">
        <v>159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391</v>
      </c>
      <c r="AU103" s="226" t="s">
        <v>83</v>
      </c>
      <c r="AV103" s="15" t="s">
        <v>389</v>
      </c>
      <c r="AW103" s="15" t="s">
        <v>37</v>
      </c>
      <c r="AX103" s="15" t="s">
        <v>83</v>
      </c>
      <c r="AY103" s="226" t="s">
        <v>381</v>
      </c>
    </row>
    <row r="104" spans="1:65" s="2" customFormat="1" ht="49.15" customHeight="1">
      <c r="A104" s="36"/>
      <c r="B104" s="37"/>
      <c r="C104" s="227" t="s">
        <v>382</v>
      </c>
      <c r="D104" s="227" t="s">
        <v>465</v>
      </c>
      <c r="E104" s="228" t="s">
        <v>1779</v>
      </c>
      <c r="F104" s="229" t="s">
        <v>1780</v>
      </c>
      <c r="G104" s="230" t="s">
        <v>422</v>
      </c>
      <c r="H104" s="231">
        <v>90</v>
      </c>
      <c r="I104" s="232"/>
      <c r="J104" s="233">
        <f t="shared" ref="J104:J110" si="0">ROUND(I104*H104,2)</f>
        <v>0</v>
      </c>
      <c r="K104" s="229" t="s">
        <v>1297</v>
      </c>
      <c r="L104" s="234"/>
      <c r="M104" s="235" t="s">
        <v>19</v>
      </c>
      <c r="N104" s="236" t="s">
        <v>47</v>
      </c>
      <c r="O104" s="66"/>
      <c r="P104" s="190">
        <f t="shared" ref="P104:P110" si="1">O104*H104</f>
        <v>0</v>
      </c>
      <c r="Q104" s="190">
        <v>0</v>
      </c>
      <c r="R104" s="190">
        <f t="shared" ref="R104:R110" si="2">Q104*H104</f>
        <v>0</v>
      </c>
      <c r="S104" s="190">
        <v>0</v>
      </c>
      <c r="T104" s="191">
        <f t="shared" ref="T104:T110" si="3"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468</v>
      </c>
      <c r="AT104" s="192" t="s">
        <v>465</v>
      </c>
      <c r="AU104" s="192" t="s">
        <v>83</v>
      </c>
      <c r="AY104" s="19" t="s">
        <v>381</v>
      </c>
      <c r="BE104" s="193">
        <f t="shared" ref="BE104:BE110" si="4">IF(N104="základní",J104,0)</f>
        <v>0</v>
      </c>
      <c r="BF104" s="193">
        <f t="shared" ref="BF104:BF110" si="5">IF(N104="snížená",J104,0)</f>
        <v>0</v>
      </c>
      <c r="BG104" s="193">
        <f t="shared" ref="BG104:BG110" si="6">IF(N104="zákl. přenesená",J104,0)</f>
        <v>0</v>
      </c>
      <c r="BH104" s="193">
        <f t="shared" ref="BH104:BH110" si="7">IF(N104="sníž. přenesená",J104,0)</f>
        <v>0</v>
      </c>
      <c r="BI104" s="193">
        <f t="shared" ref="BI104:BI110" si="8">IF(N104="nulová",J104,0)</f>
        <v>0</v>
      </c>
      <c r="BJ104" s="19" t="s">
        <v>83</v>
      </c>
      <c r="BK104" s="193">
        <f t="shared" ref="BK104:BK110" si="9">ROUND(I104*H104,2)</f>
        <v>0</v>
      </c>
      <c r="BL104" s="19" t="s">
        <v>454</v>
      </c>
      <c r="BM104" s="192" t="s">
        <v>451</v>
      </c>
    </row>
    <row r="105" spans="1:65" s="2" customFormat="1" ht="49.15" customHeight="1">
      <c r="A105" s="36"/>
      <c r="B105" s="37"/>
      <c r="C105" s="227" t="s">
        <v>419</v>
      </c>
      <c r="D105" s="227" t="s">
        <v>465</v>
      </c>
      <c r="E105" s="228" t="s">
        <v>1781</v>
      </c>
      <c r="F105" s="229" t="s">
        <v>1782</v>
      </c>
      <c r="G105" s="230" t="s">
        <v>422</v>
      </c>
      <c r="H105" s="231">
        <v>2</v>
      </c>
      <c r="I105" s="232"/>
      <c r="J105" s="233">
        <f t="shared" si="0"/>
        <v>0</v>
      </c>
      <c r="K105" s="229" t="s">
        <v>1297</v>
      </c>
      <c r="L105" s="234"/>
      <c r="M105" s="235" t="s">
        <v>19</v>
      </c>
      <c r="N105" s="236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468</v>
      </c>
      <c r="AT105" s="192" t="s">
        <v>465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454</v>
      </c>
      <c r="BM105" s="192" t="s">
        <v>464</v>
      </c>
    </row>
    <row r="106" spans="1:65" s="2" customFormat="1" ht="49.15" customHeight="1">
      <c r="A106" s="36"/>
      <c r="B106" s="37"/>
      <c r="C106" s="227" t="s">
        <v>428</v>
      </c>
      <c r="D106" s="227" t="s">
        <v>465</v>
      </c>
      <c r="E106" s="228" t="s">
        <v>1783</v>
      </c>
      <c r="F106" s="229" t="s">
        <v>1784</v>
      </c>
      <c r="G106" s="230" t="s">
        <v>422</v>
      </c>
      <c r="H106" s="231">
        <v>62</v>
      </c>
      <c r="I106" s="232"/>
      <c r="J106" s="233">
        <f t="shared" si="0"/>
        <v>0</v>
      </c>
      <c r="K106" s="229" t="s">
        <v>1297</v>
      </c>
      <c r="L106" s="234"/>
      <c r="M106" s="235" t="s">
        <v>19</v>
      </c>
      <c r="N106" s="236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468</v>
      </c>
      <c r="AT106" s="192" t="s">
        <v>465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454</v>
      </c>
      <c r="BM106" s="192" t="s">
        <v>454</v>
      </c>
    </row>
    <row r="107" spans="1:65" s="2" customFormat="1" ht="49.15" customHeight="1">
      <c r="A107" s="36"/>
      <c r="B107" s="37"/>
      <c r="C107" s="227" t="s">
        <v>426</v>
      </c>
      <c r="D107" s="227" t="s">
        <v>465</v>
      </c>
      <c r="E107" s="228" t="s">
        <v>4524</v>
      </c>
      <c r="F107" s="229" t="s">
        <v>4525</v>
      </c>
      <c r="G107" s="230" t="s">
        <v>422</v>
      </c>
      <c r="H107" s="231">
        <v>5</v>
      </c>
      <c r="I107" s="232"/>
      <c r="J107" s="233">
        <f t="shared" si="0"/>
        <v>0</v>
      </c>
      <c r="K107" s="229" t="s">
        <v>1297</v>
      </c>
      <c r="L107" s="234"/>
      <c r="M107" s="235" t="s">
        <v>19</v>
      </c>
      <c r="N107" s="236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468</v>
      </c>
      <c r="AT107" s="192" t="s">
        <v>465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454</v>
      </c>
      <c r="BM107" s="192" t="s">
        <v>486</v>
      </c>
    </row>
    <row r="108" spans="1:65" s="2" customFormat="1" ht="24.2" customHeight="1">
      <c r="A108" s="36"/>
      <c r="B108" s="37"/>
      <c r="C108" s="227" t="s">
        <v>437</v>
      </c>
      <c r="D108" s="227" t="s">
        <v>465</v>
      </c>
      <c r="E108" s="228" t="s">
        <v>1785</v>
      </c>
      <c r="F108" s="229" t="s">
        <v>1786</v>
      </c>
      <c r="G108" s="230" t="s">
        <v>431</v>
      </c>
      <c r="H108" s="231">
        <v>650</v>
      </c>
      <c r="I108" s="232"/>
      <c r="J108" s="233">
        <f t="shared" si="0"/>
        <v>0</v>
      </c>
      <c r="K108" s="229" t="s">
        <v>1297</v>
      </c>
      <c r="L108" s="234"/>
      <c r="M108" s="235" t="s">
        <v>19</v>
      </c>
      <c r="N108" s="236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468</v>
      </c>
      <c r="AT108" s="192" t="s">
        <v>465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454</v>
      </c>
      <c r="BM108" s="192" t="s">
        <v>495</v>
      </c>
    </row>
    <row r="109" spans="1:65" s="2" customFormat="1" ht="24.2" customHeight="1">
      <c r="A109" s="36"/>
      <c r="B109" s="37"/>
      <c r="C109" s="227" t="s">
        <v>443</v>
      </c>
      <c r="D109" s="227" t="s">
        <v>465</v>
      </c>
      <c r="E109" s="228" t="s">
        <v>1787</v>
      </c>
      <c r="F109" s="229" t="s">
        <v>1788</v>
      </c>
      <c r="G109" s="230" t="s">
        <v>431</v>
      </c>
      <c r="H109" s="231">
        <v>2</v>
      </c>
      <c r="I109" s="232"/>
      <c r="J109" s="233">
        <f t="shared" si="0"/>
        <v>0</v>
      </c>
      <c r="K109" s="229" t="s">
        <v>1297</v>
      </c>
      <c r="L109" s="234"/>
      <c r="M109" s="235" t="s">
        <v>19</v>
      </c>
      <c r="N109" s="236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468</v>
      </c>
      <c r="AT109" s="192" t="s">
        <v>465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454</v>
      </c>
      <c r="BM109" s="192" t="s">
        <v>505</v>
      </c>
    </row>
    <row r="110" spans="1:65" s="2" customFormat="1" ht="24.2" customHeight="1">
      <c r="A110" s="36"/>
      <c r="B110" s="37"/>
      <c r="C110" s="181" t="s">
        <v>451</v>
      </c>
      <c r="D110" s="181" t="s">
        <v>384</v>
      </c>
      <c r="E110" s="182" t="s">
        <v>1789</v>
      </c>
      <c r="F110" s="183" t="s">
        <v>1790</v>
      </c>
      <c r="G110" s="184" t="s">
        <v>404</v>
      </c>
      <c r="H110" s="185">
        <v>5.0000000000000001E-3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454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454</v>
      </c>
      <c r="BM110" s="192" t="s">
        <v>516</v>
      </c>
    </row>
    <row r="111" spans="1:65" s="2" customFormat="1" ht="19.5">
      <c r="A111" s="36"/>
      <c r="B111" s="37"/>
      <c r="C111" s="38"/>
      <c r="D111" s="196" t="s">
        <v>1198</v>
      </c>
      <c r="E111" s="38"/>
      <c r="F111" s="253" t="s">
        <v>1747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12" customFormat="1" ht="25.9" customHeight="1">
      <c r="B112" s="165"/>
      <c r="C112" s="166"/>
      <c r="D112" s="167" t="s">
        <v>75</v>
      </c>
      <c r="E112" s="168" t="s">
        <v>1791</v>
      </c>
      <c r="F112" s="168" t="s">
        <v>1792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SUM(P113:P117)</f>
        <v>0</v>
      </c>
      <c r="Q112" s="173"/>
      <c r="R112" s="174">
        <f>SUM(R113:R117)</f>
        <v>0</v>
      </c>
      <c r="S112" s="173"/>
      <c r="T112" s="175">
        <f>SUM(T113:T117)</f>
        <v>0</v>
      </c>
      <c r="AR112" s="176" t="s">
        <v>85</v>
      </c>
      <c r="AT112" s="177" t="s">
        <v>75</v>
      </c>
      <c r="AU112" s="177" t="s">
        <v>76</v>
      </c>
      <c r="AY112" s="176" t="s">
        <v>381</v>
      </c>
      <c r="BK112" s="178">
        <f>SUM(BK113:BK117)</f>
        <v>0</v>
      </c>
    </row>
    <row r="113" spans="1:65" s="2" customFormat="1" ht="24.2" customHeight="1">
      <c r="A113" s="36"/>
      <c r="B113" s="37"/>
      <c r="C113" s="181" t="s">
        <v>457</v>
      </c>
      <c r="D113" s="181" t="s">
        <v>384</v>
      </c>
      <c r="E113" s="182" t="s">
        <v>1793</v>
      </c>
      <c r="F113" s="183" t="s">
        <v>1794</v>
      </c>
      <c r="G113" s="184" t="s">
        <v>1586</v>
      </c>
      <c r="H113" s="185">
        <v>1</v>
      </c>
      <c r="I113" s="186"/>
      <c r="J113" s="187">
        <f>ROUND(I113*H113,2)</f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454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454</v>
      </c>
      <c r="BM113" s="192" t="s">
        <v>529</v>
      </c>
    </row>
    <row r="114" spans="1:65" s="2" customFormat="1" ht="21.75" customHeight="1">
      <c r="A114" s="36"/>
      <c r="B114" s="37"/>
      <c r="C114" s="227" t="s">
        <v>464</v>
      </c>
      <c r="D114" s="227" t="s">
        <v>465</v>
      </c>
      <c r="E114" s="228" t="s">
        <v>1795</v>
      </c>
      <c r="F114" s="229" t="s">
        <v>1796</v>
      </c>
      <c r="G114" s="230" t="s">
        <v>431</v>
      </c>
      <c r="H114" s="231">
        <v>1</v>
      </c>
      <c r="I114" s="232"/>
      <c r="J114" s="233">
        <f>ROUND(I114*H114,2)</f>
        <v>0</v>
      </c>
      <c r="K114" s="229" t="s">
        <v>1390</v>
      </c>
      <c r="L114" s="234"/>
      <c r="M114" s="235" t="s">
        <v>19</v>
      </c>
      <c r="N114" s="236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468</v>
      </c>
      <c r="AT114" s="192" t="s">
        <v>465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454</v>
      </c>
      <c r="BM114" s="192" t="s">
        <v>540</v>
      </c>
    </row>
    <row r="115" spans="1:65" s="2" customFormat="1" ht="49.15" customHeight="1">
      <c r="A115" s="36"/>
      <c r="B115" s="37"/>
      <c r="C115" s="181" t="s">
        <v>8</v>
      </c>
      <c r="D115" s="181" t="s">
        <v>384</v>
      </c>
      <c r="E115" s="182" t="s">
        <v>1797</v>
      </c>
      <c r="F115" s="183" t="s">
        <v>1798</v>
      </c>
      <c r="G115" s="184" t="s">
        <v>1557</v>
      </c>
      <c r="H115" s="185">
        <v>1</v>
      </c>
      <c r="I115" s="186"/>
      <c r="J115" s="187">
        <f>ROUND(I115*H115,2)</f>
        <v>0</v>
      </c>
      <c r="K115" s="183" t="s">
        <v>1390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454</v>
      </c>
      <c r="AT115" s="192" t="s">
        <v>384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454</v>
      </c>
      <c r="BM115" s="192" t="s">
        <v>556</v>
      </c>
    </row>
    <row r="116" spans="1:65" s="2" customFormat="1" ht="24.2" customHeight="1">
      <c r="A116" s="36"/>
      <c r="B116" s="37"/>
      <c r="C116" s="181" t="s">
        <v>454</v>
      </c>
      <c r="D116" s="181" t="s">
        <v>384</v>
      </c>
      <c r="E116" s="182" t="s">
        <v>1799</v>
      </c>
      <c r="F116" s="183" t="s">
        <v>1800</v>
      </c>
      <c r="G116" s="184" t="s">
        <v>404</v>
      </c>
      <c r="H116" s="185">
        <v>3.4000000000000002E-2</v>
      </c>
      <c r="I116" s="186"/>
      <c r="J116" s="187">
        <f>ROUND(I116*H116,2)</f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454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454</v>
      </c>
      <c r="BM116" s="192" t="s">
        <v>468</v>
      </c>
    </row>
    <row r="117" spans="1:65" s="2" customFormat="1" ht="19.5">
      <c r="A117" s="36"/>
      <c r="B117" s="37"/>
      <c r="C117" s="38"/>
      <c r="D117" s="196" t="s">
        <v>1198</v>
      </c>
      <c r="E117" s="38"/>
      <c r="F117" s="253" t="s">
        <v>1574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1198</v>
      </c>
      <c r="AU117" s="19" t="s">
        <v>83</v>
      </c>
    </row>
    <row r="118" spans="1:65" s="12" customFormat="1" ht="25.9" customHeight="1">
      <c r="B118" s="165"/>
      <c r="C118" s="166"/>
      <c r="D118" s="167" t="s">
        <v>75</v>
      </c>
      <c r="E118" s="168" t="s">
        <v>1801</v>
      </c>
      <c r="F118" s="168" t="s">
        <v>1802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SUM(P119:P126)</f>
        <v>0</v>
      </c>
      <c r="Q118" s="173"/>
      <c r="R118" s="174">
        <f>SUM(R119:R126)</f>
        <v>0</v>
      </c>
      <c r="S118" s="173"/>
      <c r="T118" s="175">
        <f>SUM(T119:T126)</f>
        <v>0</v>
      </c>
      <c r="AR118" s="176" t="s">
        <v>83</v>
      </c>
      <c r="AT118" s="177" t="s">
        <v>75</v>
      </c>
      <c r="AU118" s="177" t="s">
        <v>76</v>
      </c>
      <c r="AY118" s="176" t="s">
        <v>381</v>
      </c>
      <c r="BK118" s="178">
        <f>SUM(BK119:BK126)</f>
        <v>0</v>
      </c>
    </row>
    <row r="119" spans="1:65" s="2" customFormat="1" ht="37.9" customHeight="1">
      <c r="A119" s="36"/>
      <c r="B119" s="37"/>
      <c r="C119" s="181" t="s">
        <v>481</v>
      </c>
      <c r="D119" s="181" t="s">
        <v>384</v>
      </c>
      <c r="E119" s="182" t="s">
        <v>1803</v>
      </c>
      <c r="F119" s="183" t="s">
        <v>1804</v>
      </c>
      <c r="G119" s="184" t="s">
        <v>1805</v>
      </c>
      <c r="H119" s="185">
        <v>1</v>
      </c>
      <c r="I119" s="186"/>
      <c r="J119" s="187">
        <f t="shared" ref="J119:J125" si="10">ROUND(I119*H119,2)</f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ref="P119:P125" si="11">O119*H119</f>
        <v>0</v>
      </c>
      <c r="Q119" s="190">
        <v>0</v>
      </c>
      <c r="R119" s="190">
        <f t="shared" ref="R119:R125" si="12">Q119*H119</f>
        <v>0</v>
      </c>
      <c r="S119" s="190">
        <v>0</v>
      </c>
      <c r="T119" s="191">
        <f t="shared" ref="T119:T125" si="1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ref="BE119:BE125" si="14">IF(N119="základní",J119,0)</f>
        <v>0</v>
      </c>
      <c r="BF119" s="193">
        <f t="shared" ref="BF119:BF125" si="15">IF(N119="snížená",J119,0)</f>
        <v>0</v>
      </c>
      <c r="BG119" s="193">
        <f t="shared" ref="BG119:BG125" si="16">IF(N119="zákl. přenesená",J119,0)</f>
        <v>0</v>
      </c>
      <c r="BH119" s="193">
        <f t="shared" ref="BH119:BH125" si="17">IF(N119="sníž. přenesená",J119,0)</f>
        <v>0</v>
      </c>
      <c r="BI119" s="193">
        <f t="shared" ref="BI119:BI125" si="18">IF(N119="nulová",J119,0)</f>
        <v>0</v>
      </c>
      <c r="BJ119" s="19" t="s">
        <v>83</v>
      </c>
      <c r="BK119" s="193">
        <f t="shared" ref="BK119:BK125" si="19">ROUND(I119*H119,2)</f>
        <v>0</v>
      </c>
      <c r="BL119" s="19" t="s">
        <v>389</v>
      </c>
      <c r="BM119" s="192" t="s">
        <v>577</v>
      </c>
    </row>
    <row r="120" spans="1:65" s="2" customFormat="1" ht="33" customHeight="1">
      <c r="A120" s="36"/>
      <c r="B120" s="37"/>
      <c r="C120" s="181" t="s">
        <v>486</v>
      </c>
      <c r="D120" s="181" t="s">
        <v>384</v>
      </c>
      <c r="E120" s="182" t="s">
        <v>1806</v>
      </c>
      <c r="F120" s="183" t="s">
        <v>1807</v>
      </c>
      <c r="G120" s="184" t="s">
        <v>431</v>
      </c>
      <c r="H120" s="185">
        <v>1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587</v>
      </c>
    </row>
    <row r="121" spans="1:65" s="2" customFormat="1" ht="33" customHeight="1">
      <c r="A121" s="36"/>
      <c r="B121" s="37"/>
      <c r="C121" s="181" t="s">
        <v>490</v>
      </c>
      <c r="D121" s="181" t="s">
        <v>384</v>
      </c>
      <c r="E121" s="182" t="s">
        <v>1808</v>
      </c>
      <c r="F121" s="183" t="s">
        <v>1809</v>
      </c>
      <c r="G121" s="184" t="s">
        <v>431</v>
      </c>
      <c r="H121" s="185">
        <v>2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598</v>
      </c>
    </row>
    <row r="122" spans="1:65" s="2" customFormat="1" ht="24.2" customHeight="1">
      <c r="A122" s="36"/>
      <c r="B122" s="37"/>
      <c r="C122" s="181" t="s">
        <v>495</v>
      </c>
      <c r="D122" s="181" t="s">
        <v>384</v>
      </c>
      <c r="E122" s="182" t="s">
        <v>1810</v>
      </c>
      <c r="F122" s="183" t="s">
        <v>1811</v>
      </c>
      <c r="G122" s="184" t="s">
        <v>431</v>
      </c>
      <c r="H122" s="185">
        <v>1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609</v>
      </c>
    </row>
    <row r="123" spans="1:65" s="2" customFormat="1" ht="37.9" customHeight="1">
      <c r="A123" s="36"/>
      <c r="B123" s="37"/>
      <c r="C123" s="181" t="s">
        <v>7</v>
      </c>
      <c r="D123" s="181" t="s">
        <v>384</v>
      </c>
      <c r="E123" s="182" t="s">
        <v>3313</v>
      </c>
      <c r="F123" s="183" t="s">
        <v>3314</v>
      </c>
      <c r="G123" s="184" t="s">
        <v>431</v>
      </c>
      <c r="H123" s="185">
        <v>1</v>
      </c>
      <c r="I123" s="186"/>
      <c r="J123" s="187">
        <f t="shared" si="10"/>
        <v>0</v>
      </c>
      <c r="K123" s="183" t="s">
        <v>1297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615</v>
      </c>
    </row>
    <row r="124" spans="1:65" s="2" customFormat="1" ht="16.5" customHeight="1">
      <c r="A124" s="36"/>
      <c r="B124" s="37"/>
      <c r="C124" s="181" t="s">
        <v>505</v>
      </c>
      <c r="D124" s="181" t="s">
        <v>384</v>
      </c>
      <c r="E124" s="182" t="s">
        <v>1814</v>
      </c>
      <c r="F124" s="183" t="s">
        <v>1815</v>
      </c>
      <c r="G124" s="184" t="s">
        <v>607</v>
      </c>
      <c r="H124" s="185">
        <v>1</v>
      </c>
      <c r="I124" s="186"/>
      <c r="J124" s="187">
        <f t="shared" si="10"/>
        <v>0</v>
      </c>
      <c r="K124" s="183" t="s">
        <v>1390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622</v>
      </c>
    </row>
    <row r="125" spans="1:65" s="2" customFormat="1" ht="24.2" customHeight="1">
      <c r="A125" s="36"/>
      <c r="B125" s="37"/>
      <c r="C125" s="181" t="s">
        <v>510</v>
      </c>
      <c r="D125" s="181" t="s">
        <v>384</v>
      </c>
      <c r="E125" s="182" t="s">
        <v>1816</v>
      </c>
      <c r="F125" s="183" t="s">
        <v>1817</v>
      </c>
      <c r="G125" s="184" t="s">
        <v>1818</v>
      </c>
      <c r="H125" s="260"/>
      <c r="I125" s="186"/>
      <c r="J125" s="187">
        <f t="shared" si="10"/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628</v>
      </c>
    </row>
    <row r="126" spans="1:65" s="2" customFormat="1" ht="19.5">
      <c r="A126" s="36"/>
      <c r="B126" s="37"/>
      <c r="C126" s="38"/>
      <c r="D126" s="196" t="s">
        <v>1198</v>
      </c>
      <c r="E126" s="38"/>
      <c r="F126" s="253" t="s">
        <v>1574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83</v>
      </c>
    </row>
    <row r="127" spans="1:65" s="12" customFormat="1" ht="25.9" customHeight="1">
      <c r="B127" s="165"/>
      <c r="C127" s="166"/>
      <c r="D127" s="167" t="s">
        <v>75</v>
      </c>
      <c r="E127" s="168" t="s">
        <v>1819</v>
      </c>
      <c r="F127" s="168" t="s">
        <v>1820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SUM(P128:P148)</f>
        <v>0</v>
      </c>
      <c r="Q127" s="173"/>
      <c r="R127" s="174">
        <f>SUM(R128:R148)</f>
        <v>0</v>
      </c>
      <c r="S127" s="173"/>
      <c r="T127" s="175">
        <f>SUM(T128:T148)</f>
        <v>0</v>
      </c>
      <c r="AR127" s="176" t="s">
        <v>85</v>
      </c>
      <c r="AT127" s="177" t="s">
        <v>75</v>
      </c>
      <c r="AU127" s="177" t="s">
        <v>76</v>
      </c>
      <c r="AY127" s="176" t="s">
        <v>381</v>
      </c>
      <c r="BK127" s="178">
        <f>SUM(BK128:BK148)</f>
        <v>0</v>
      </c>
    </row>
    <row r="128" spans="1:65" s="2" customFormat="1" ht="33" customHeight="1">
      <c r="A128" s="36"/>
      <c r="B128" s="37"/>
      <c r="C128" s="181" t="s">
        <v>516</v>
      </c>
      <c r="D128" s="181" t="s">
        <v>384</v>
      </c>
      <c r="E128" s="182" t="s">
        <v>1821</v>
      </c>
      <c r="F128" s="183" t="s">
        <v>1822</v>
      </c>
      <c r="G128" s="184" t="s">
        <v>422</v>
      </c>
      <c r="H128" s="185">
        <v>90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454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454</v>
      </c>
      <c r="BM128" s="192" t="s">
        <v>634</v>
      </c>
    </row>
    <row r="129" spans="1:65" s="2" customFormat="1" ht="39">
      <c r="A129" s="36"/>
      <c r="B129" s="37"/>
      <c r="C129" s="38"/>
      <c r="D129" s="196" t="s">
        <v>1198</v>
      </c>
      <c r="E129" s="38"/>
      <c r="F129" s="253" t="s">
        <v>1823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2" customFormat="1" ht="33" customHeight="1">
      <c r="A130" s="36"/>
      <c r="B130" s="37"/>
      <c r="C130" s="181" t="s">
        <v>523</v>
      </c>
      <c r="D130" s="181" t="s">
        <v>384</v>
      </c>
      <c r="E130" s="182" t="s">
        <v>1824</v>
      </c>
      <c r="F130" s="183" t="s">
        <v>1825</v>
      </c>
      <c r="G130" s="184" t="s">
        <v>422</v>
      </c>
      <c r="H130" s="185">
        <v>2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640</v>
      </c>
    </row>
    <row r="131" spans="1:65" s="2" customFormat="1" ht="39">
      <c r="A131" s="36"/>
      <c r="B131" s="37"/>
      <c r="C131" s="38"/>
      <c r="D131" s="196" t="s">
        <v>1198</v>
      </c>
      <c r="E131" s="38"/>
      <c r="F131" s="253" t="s">
        <v>1823</v>
      </c>
      <c r="G131" s="38"/>
      <c r="H131" s="38"/>
      <c r="I131" s="254"/>
      <c r="J131" s="38"/>
      <c r="K131" s="38"/>
      <c r="L131" s="41"/>
      <c r="M131" s="255"/>
      <c r="N131" s="25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1198</v>
      </c>
      <c r="AU131" s="19" t="s">
        <v>83</v>
      </c>
    </row>
    <row r="132" spans="1:65" s="2" customFormat="1" ht="33" customHeight="1">
      <c r="A132" s="36"/>
      <c r="B132" s="37"/>
      <c r="C132" s="181" t="s">
        <v>529</v>
      </c>
      <c r="D132" s="181" t="s">
        <v>384</v>
      </c>
      <c r="E132" s="182" t="s">
        <v>1826</v>
      </c>
      <c r="F132" s="183" t="s">
        <v>1827</v>
      </c>
      <c r="G132" s="184" t="s">
        <v>422</v>
      </c>
      <c r="H132" s="185">
        <v>62</v>
      </c>
      <c r="I132" s="186"/>
      <c r="J132" s="187">
        <f>ROUND(I132*H132,2)</f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454</v>
      </c>
      <c r="AT132" s="192" t="s">
        <v>384</v>
      </c>
      <c r="AU132" s="192" t="s">
        <v>83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454</v>
      </c>
      <c r="BM132" s="192" t="s">
        <v>647</v>
      </c>
    </row>
    <row r="133" spans="1:65" s="2" customFormat="1" ht="39">
      <c r="A133" s="36"/>
      <c r="B133" s="37"/>
      <c r="C133" s="38"/>
      <c r="D133" s="196" t="s">
        <v>1198</v>
      </c>
      <c r="E133" s="38"/>
      <c r="F133" s="253" t="s">
        <v>1823</v>
      </c>
      <c r="G133" s="38"/>
      <c r="H133" s="38"/>
      <c r="I133" s="254"/>
      <c r="J133" s="38"/>
      <c r="K133" s="38"/>
      <c r="L133" s="41"/>
      <c r="M133" s="255"/>
      <c r="N133" s="256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1198</v>
      </c>
      <c r="AU133" s="19" t="s">
        <v>83</v>
      </c>
    </row>
    <row r="134" spans="1:65" s="2" customFormat="1" ht="33" customHeight="1">
      <c r="A134" s="36"/>
      <c r="B134" s="37"/>
      <c r="C134" s="181" t="s">
        <v>534</v>
      </c>
      <c r="D134" s="181" t="s">
        <v>384</v>
      </c>
      <c r="E134" s="182" t="s">
        <v>4526</v>
      </c>
      <c r="F134" s="183" t="s">
        <v>4527</v>
      </c>
      <c r="G134" s="184" t="s">
        <v>422</v>
      </c>
      <c r="H134" s="185">
        <v>5</v>
      </c>
      <c r="I134" s="186"/>
      <c r="J134" s="187">
        <f>ROUND(I134*H134,2)</f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454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454</v>
      </c>
      <c r="BM134" s="192" t="s">
        <v>653</v>
      </c>
    </row>
    <row r="135" spans="1:65" s="2" customFormat="1" ht="39">
      <c r="A135" s="36"/>
      <c r="B135" s="37"/>
      <c r="C135" s="38"/>
      <c r="D135" s="196" t="s">
        <v>1198</v>
      </c>
      <c r="E135" s="38"/>
      <c r="F135" s="253" t="s">
        <v>1823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2" customFormat="1" ht="24.2" customHeight="1">
      <c r="A136" s="36"/>
      <c r="B136" s="37"/>
      <c r="C136" s="181" t="s">
        <v>540</v>
      </c>
      <c r="D136" s="181" t="s">
        <v>384</v>
      </c>
      <c r="E136" s="182" t="s">
        <v>1828</v>
      </c>
      <c r="F136" s="183" t="s">
        <v>1829</v>
      </c>
      <c r="G136" s="184" t="s">
        <v>431</v>
      </c>
      <c r="H136" s="185">
        <v>34</v>
      </c>
      <c r="I136" s="186"/>
      <c r="J136" s="187">
        <f>ROUND(I136*H136,2)</f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454</v>
      </c>
      <c r="AT136" s="192" t="s">
        <v>384</v>
      </c>
      <c r="AU136" s="192" t="s">
        <v>83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454</v>
      </c>
      <c r="BM136" s="192" t="s">
        <v>659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4528</v>
      </c>
      <c r="G137" s="206"/>
      <c r="H137" s="209">
        <v>34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19</v>
      </c>
      <c r="F138" s="219" t="s">
        <v>394</v>
      </c>
      <c r="G138" s="217"/>
      <c r="H138" s="220">
        <v>34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83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24.2" customHeight="1">
      <c r="A139" s="36"/>
      <c r="B139" s="37"/>
      <c r="C139" s="181" t="s">
        <v>549</v>
      </c>
      <c r="D139" s="181" t="s">
        <v>384</v>
      </c>
      <c r="E139" s="182" t="s">
        <v>1833</v>
      </c>
      <c r="F139" s="183" t="s">
        <v>1834</v>
      </c>
      <c r="G139" s="184" t="s">
        <v>422</v>
      </c>
      <c r="H139" s="185">
        <v>159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454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454</v>
      </c>
      <c r="BM139" s="192" t="s">
        <v>667</v>
      </c>
    </row>
    <row r="140" spans="1:65" s="2" customFormat="1" ht="19.5">
      <c r="A140" s="36"/>
      <c r="B140" s="37"/>
      <c r="C140" s="38"/>
      <c r="D140" s="196" t="s">
        <v>1198</v>
      </c>
      <c r="E140" s="38"/>
      <c r="F140" s="253" t="s">
        <v>1545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83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4523</v>
      </c>
      <c r="G141" s="206"/>
      <c r="H141" s="209">
        <v>159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83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5" customFormat="1">
      <c r="B142" s="216"/>
      <c r="C142" s="217"/>
      <c r="D142" s="196" t="s">
        <v>391</v>
      </c>
      <c r="E142" s="218" t="s">
        <v>19</v>
      </c>
      <c r="F142" s="219" t="s">
        <v>394</v>
      </c>
      <c r="G142" s="217"/>
      <c r="H142" s="220">
        <v>159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391</v>
      </c>
      <c r="AU142" s="226" t="s">
        <v>83</v>
      </c>
      <c r="AV142" s="15" t="s">
        <v>389</v>
      </c>
      <c r="AW142" s="15" t="s">
        <v>37</v>
      </c>
      <c r="AX142" s="15" t="s">
        <v>83</v>
      </c>
      <c r="AY142" s="226" t="s">
        <v>381</v>
      </c>
    </row>
    <row r="143" spans="1:65" s="2" customFormat="1" ht="44.25" customHeight="1">
      <c r="A143" s="36"/>
      <c r="B143" s="37"/>
      <c r="C143" s="181" t="s">
        <v>556</v>
      </c>
      <c r="D143" s="181" t="s">
        <v>384</v>
      </c>
      <c r="E143" s="182" t="s">
        <v>2661</v>
      </c>
      <c r="F143" s="183" t="s">
        <v>2662</v>
      </c>
      <c r="G143" s="184" t="s">
        <v>1557</v>
      </c>
      <c r="H143" s="185">
        <v>30</v>
      </c>
      <c r="I143" s="186"/>
      <c r="J143" s="187">
        <f t="shared" ref="J143:J148" si="20">ROUND(I143*H143,2)</f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ref="P143:P148" si="21">O143*H143</f>
        <v>0</v>
      </c>
      <c r="Q143" s="190">
        <v>0</v>
      </c>
      <c r="R143" s="190">
        <f t="shared" ref="R143:R148" si="22">Q143*H143</f>
        <v>0</v>
      </c>
      <c r="S143" s="190">
        <v>0</v>
      </c>
      <c r="T143" s="191">
        <f t="shared" ref="T143:T148" si="23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83</v>
      </c>
      <c r="AY143" s="19" t="s">
        <v>381</v>
      </c>
      <c r="BE143" s="193">
        <f t="shared" ref="BE143:BE148" si="24">IF(N143="základní",J143,0)</f>
        <v>0</v>
      </c>
      <c r="BF143" s="193">
        <f t="shared" ref="BF143:BF148" si="25">IF(N143="snížená",J143,0)</f>
        <v>0</v>
      </c>
      <c r="BG143" s="193">
        <f t="shared" ref="BG143:BG148" si="26">IF(N143="zákl. přenesená",J143,0)</f>
        <v>0</v>
      </c>
      <c r="BH143" s="193">
        <f t="shared" ref="BH143:BH148" si="27">IF(N143="sníž. přenesená",J143,0)</f>
        <v>0</v>
      </c>
      <c r="BI143" s="193">
        <f t="shared" ref="BI143:BI148" si="28">IF(N143="nulová",J143,0)</f>
        <v>0</v>
      </c>
      <c r="BJ143" s="19" t="s">
        <v>83</v>
      </c>
      <c r="BK143" s="193">
        <f t="shared" ref="BK143:BK148" si="29">ROUND(I143*H143,2)</f>
        <v>0</v>
      </c>
      <c r="BL143" s="19" t="s">
        <v>454</v>
      </c>
      <c r="BM143" s="192" t="s">
        <v>674</v>
      </c>
    </row>
    <row r="144" spans="1:65" s="2" customFormat="1" ht="44.25" customHeight="1">
      <c r="A144" s="36"/>
      <c r="B144" s="37"/>
      <c r="C144" s="181" t="s">
        <v>561</v>
      </c>
      <c r="D144" s="181" t="s">
        <v>384</v>
      </c>
      <c r="E144" s="182" t="s">
        <v>4529</v>
      </c>
      <c r="F144" s="183" t="s">
        <v>4530</v>
      </c>
      <c r="G144" s="184" t="s">
        <v>1557</v>
      </c>
      <c r="H144" s="185">
        <v>4</v>
      </c>
      <c r="I144" s="186"/>
      <c r="J144" s="187">
        <f t="shared" si="20"/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454</v>
      </c>
      <c r="AT144" s="192" t="s">
        <v>384</v>
      </c>
      <c r="AU144" s="192" t="s">
        <v>83</v>
      </c>
      <c r="AY144" s="19" t="s">
        <v>381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83</v>
      </c>
      <c r="BK144" s="193">
        <f t="shared" si="29"/>
        <v>0</v>
      </c>
      <c r="BL144" s="19" t="s">
        <v>454</v>
      </c>
      <c r="BM144" s="192" t="s">
        <v>682</v>
      </c>
    </row>
    <row r="145" spans="1:65" s="2" customFormat="1" ht="37.9" customHeight="1">
      <c r="A145" s="36"/>
      <c r="B145" s="37"/>
      <c r="C145" s="181" t="s">
        <v>468</v>
      </c>
      <c r="D145" s="181" t="s">
        <v>384</v>
      </c>
      <c r="E145" s="182" t="s">
        <v>1837</v>
      </c>
      <c r="F145" s="183" t="s">
        <v>1838</v>
      </c>
      <c r="G145" s="184" t="s">
        <v>1557</v>
      </c>
      <c r="H145" s="185">
        <v>25</v>
      </c>
      <c r="I145" s="186"/>
      <c r="J145" s="187">
        <f t="shared" si="2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83</v>
      </c>
      <c r="AY145" s="19" t="s">
        <v>381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83</v>
      </c>
      <c r="BK145" s="193">
        <f t="shared" si="29"/>
        <v>0</v>
      </c>
      <c r="BL145" s="19" t="s">
        <v>454</v>
      </c>
      <c r="BM145" s="192" t="s">
        <v>690</v>
      </c>
    </row>
    <row r="146" spans="1:65" s="2" customFormat="1" ht="16.5" customHeight="1">
      <c r="A146" s="36"/>
      <c r="B146" s="37"/>
      <c r="C146" s="181" t="s">
        <v>571</v>
      </c>
      <c r="D146" s="181" t="s">
        <v>384</v>
      </c>
      <c r="E146" s="182" t="s">
        <v>4531</v>
      </c>
      <c r="F146" s="183" t="s">
        <v>4532</v>
      </c>
      <c r="G146" s="184" t="s">
        <v>431</v>
      </c>
      <c r="H146" s="185">
        <v>2</v>
      </c>
      <c r="I146" s="186"/>
      <c r="J146" s="187">
        <f t="shared" si="20"/>
        <v>0</v>
      </c>
      <c r="K146" s="183" t="s">
        <v>1390</v>
      </c>
      <c r="L146" s="41"/>
      <c r="M146" s="188" t="s">
        <v>19</v>
      </c>
      <c r="N146" s="189" t="s">
        <v>47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454</v>
      </c>
      <c r="AT146" s="192" t="s">
        <v>384</v>
      </c>
      <c r="AU146" s="192" t="s">
        <v>83</v>
      </c>
      <c r="AY146" s="19" t="s">
        <v>381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83</v>
      </c>
      <c r="BK146" s="193">
        <f t="shared" si="29"/>
        <v>0</v>
      </c>
      <c r="BL146" s="19" t="s">
        <v>454</v>
      </c>
      <c r="BM146" s="192" t="s">
        <v>701</v>
      </c>
    </row>
    <row r="147" spans="1:65" s="2" customFormat="1" ht="24.2" customHeight="1">
      <c r="A147" s="36"/>
      <c r="B147" s="37"/>
      <c r="C147" s="227" t="s">
        <v>577</v>
      </c>
      <c r="D147" s="227" t="s">
        <v>465</v>
      </c>
      <c r="E147" s="228" t="s">
        <v>4533</v>
      </c>
      <c r="F147" s="229" t="s">
        <v>4534</v>
      </c>
      <c r="G147" s="230" t="s">
        <v>422</v>
      </c>
      <c r="H147" s="231">
        <v>10</v>
      </c>
      <c r="I147" s="232"/>
      <c r="J147" s="233">
        <f t="shared" si="20"/>
        <v>0</v>
      </c>
      <c r="K147" s="229" t="s">
        <v>1297</v>
      </c>
      <c r="L147" s="234"/>
      <c r="M147" s="235" t="s">
        <v>19</v>
      </c>
      <c r="N147" s="236" t="s">
        <v>47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468</v>
      </c>
      <c r="AT147" s="192" t="s">
        <v>465</v>
      </c>
      <c r="AU147" s="192" t="s">
        <v>83</v>
      </c>
      <c r="AY147" s="19" t="s">
        <v>381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83</v>
      </c>
      <c r="BK147" s="193">
        <f t="shared" si="29"/>
        <v>0</v>
      </c>
      <c r="BL147" s="19" t="s">
        <v>454</v>
      </c>
      <c r="BM147" s="192" t="s">
        <v>710</v>
      </c>
    </row>
    <row r="148" spans="1:65" s="2" customFormat="1" ht="24.2" customHeight="1">
      <c r="A148" s="36"/>
      <c r="B148" s="37"/>
      <c r="C148" s="181" t="s">
        <v>582</v>
      </c>
      <c r="D148" s="181" t="s">
        <v>384</v>
      </c>
      <c r="E148" s="182" t="s">
        <v>1841</v>
      </c>
      <c r="F148" s="183" t="s">
        <v>1842</v>
      </c>
      <c r="G148" s="184" t="s">
        <v>404</v>
      </c>
      <c r="H148" s="185">
        <v>0.153</v>
      </c>
      <c r="I148" s="186"/>
      <c r="J148" s="187">
        <f t="shared" si="2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454</v>
      </c>
      <c r="AT148" s="192" t="s">
        <v>384</v>
      </c>
      <c r="AU148" s="192" t="s">
        <v>83</v>
      </c>
      <c r="AY148" s="19" t="s">
        <v>381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83</v>
      </c>
      <c r="BK148" s="193">
        <f t="shared" si="29"/>
        <v>0</v>
      </c>
      <c r="BL148" s="19" t="s">
        <v>454</v>
      </c>
      <c r="BM148" s="192" t="s">
        <v>722</v>
      </c>
    </row>
    <row r="149" spans="1:65" s="12" customFormat="1" ht="25.9" customHeight="1">
      <c r="B149" s="165"/>
      <c r="C149" s="166"/>
      <c r="D149" s="167" t="s">
        <v>75</v>
      </c>
      <c r="E149" s="168" t="s">
        <v>1843</v>
      </c>
      <c r="F149" s="168" t="s">
        <v>1844</v>
      </c>
      <c r="G149" s="166"/>
      <c r="H149" s="166"/>
      <c r="I149" s="169"/>
      <c r="J149" s="170">
        <f>BK149</f>
        <v>0</v>
      </c>
      <c r="K149" s="166"/>
      <c r="L149" s="171"/>
      <c r="M149" s="172"/>
      <c r="N149" s="173"/>
      <c r="O149" s="173"/>
      <c r="P149" s="174">
        <f>SUM(P150:P163)</f>
        <v>0</v>
      </c>
      <c r="Q149" s="173"/>
      <c r="R149" s="174">
        <f>SUM(R150:R163)</f>
        <v>0</v>
      </c>
      <c r="S149" s="173"/>
      <c r="T149" s="175">
        <f>SUM(T150:T163)</f>
        <v>0</v>
      </c>
      <c r="AR149" s="176" t="s">
        <v>85</v>
      </c>
      <c r="AT149" s="177" t="s">
        <v>75</v>
      </c>
      <c r="AU149" s="177" t="s">
        <v>76</v>
      </c>
      <c r="AY149" s="176" t="s">
        <v>381</v>
      </c>
      <c r="BK149" s="178">
        <f>SUM(BK150:BK163)</f>
        <v>0</v>
      </c>
    </row>
    <row r="150" spans="1:65" s="2" customFormat="1" ht="24.2" customHeight="1">
      <c r="A150" s="36"/>
      <c r="B150" s="37"/>
      <c r="C150" s="181" t="s">
        <v>587</v>
      </c>
      <c r="D150" s="181" t="s">
        <v>384</v>
      </c>
      <c r="E150" s="182" t="s">
        <v>4535</v>
      </c>
      <c r="F150" s="183" t="s">
        <v>4536</v>
      </c>
      <c r="G150" s="184" t="s">
        <v>431</v>
      </c>
      <c r="H150" s="185">
        <v>2</v>
      </c>
      <c r="I150" s="186"/>
      <c r="J150" s="187">
        <f t="shared" ref="J150:J156" si="30">ROUND(I150*H150,2)</f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ref="P150:P156" si="31">O150*H150</f>
        <v>0</v>
      </c>
      <c r="Q150" s="190">
        <v>0</v>
      </c>
      <c r="R150" s="190">
        <f t="shared" ref="R150:R156" si="32">Q150*H150</f>
        <v>0</v>
      </c>
      <c r="S150" s="190">
        <v>0</v>
      </c>
      <c r="T150" s="191">
        <f t="shared" ref="T150:T156" si="33"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454</v>
      </c>
      <c r="AT150" s="192" t="s">
        <v>384</v>
      </c>
      <c r="AU150" s="192" t="s">
        <v>83</v>
      </c>
      <c r="AY150" s="19" t="s">
        <v>381</v>
      </c>
      <c r="BE150" s="193">
        <f t="shared" ref="BE150:BE156" si="34">IF(N150="základní",J150,0)</f>
        <v>0</v>
      </c>
      <c r="BF150" s="193">
        <f t="shared" ref="BF150:BF156" si="35">IF(N150="snížená",J150,0)</f>
        <v>0</v>
      </c>
      <c r="BG150" s="193">
        <f t="shared" ref="BG150:BG156" si="36">IF(N150="zákl. přenesená",J150,0)</f>
        <v>0</v>
      </c>
      <c r="BH150" s="193">
        <f t="shared" ref="BH150:BH156" si="37">IF(N150="sníž. přenesená",J150,0)</f>
        <v>0</v>
      </c>
      <c r="BI150" s="193">
        <f t="shared" ref="BI150:BI156" si="38">IF(N150="nulová",J150,0)</f>
        <v>0</v>
      </c>
      <c r="BJ150" s="19" t="s">
        <v>83</v>
      </c>
      <c r="BK150" s="193">
        <f t="shared" ref="BK150:BK156" si="39">ROUND(I150*H150,2)</f>
        <v>0</v>
      </c>
      <c r="BL150" s="19" t="s">
        <v>454</v>
      </c>
      <c r="BM150" s="192" t="s">
        <v>730</v>
      </c>
    </row>
    <row r="151" spans="1:65" s="2" customFormat="1" ht="24.2" customHeight="1">
      <c r="A151" s="36"/>
      <c r="B151" s="37"/>
      <c r="C151" s="181" t="s">
        <v>593</v>
      </c>
      <c r="D151" s="181" t="s">
        <v>384</v>
      </c>
      <c r="E151" s="182" t="s">
        <v>4537</v>
      </c>
      <c r="F151" s="183" t="s">
        <v>4538</v>
      </c>
      <c r="G151" s="184" t="s">
        <v>431</v>
      </c>
      <c r="H151" s="185">
        <v>2</v>
      </c>
      <c r="I151" s="186"/>
      <c r="J151" s="187">
        <f t="shared" si="3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454</v>
      </c>
      <c r="AT151" s="192" t="s">
        <v>384</v>
      </c>
      <c r="AU151" s="192" t="s">
        <v>83</v>
      </c>
      <c r="AY151" s="19" t="s">
        <v>381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83</v>
      </c>
      <c r="BK151" s="193">
        <f t="shared" si="39"/>
        <v>0</v>
      </c>
      <c r="BL151" s="19" t="s">
        <v>454</v>
      </c>
      <c r="BM151" s="192" t="s">
        <v>740</v>
      </c>
    </row>
    <row r="152" spans="1:65" s="2" customFormat="1" ht="24.2" customHeight="1">
      <c r="A152" s="36"/>
      <c r="B152" s="37"/>
      <c r="C152" s="181" t="s">
        <v>598</v>
      </c>
      <c r="D152" s="181" t="s">
        <v>384</v>
      </c>
      <c r="E152" s="182" t="s">
        <v>4539</v>
      </c>
      <c r="F152" s="183" t="s">
        <v>4540</v>
      </c>
      <c r="G152" s="184" t="s">
        <v>431</v>
      </c>
      <c r="H152" s="185">
        <v>1</v>
      </c>
      <c r="I152" s="186"/>
      <c r="J152" s="187">
        <f t="shared" si="3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454</v>
      </c>
      <c r="AT152" s="192" t="s">
        <v>384</v>
      </c>
      <c r="AU152" s="192" t="s">
        <v>83</v>
      </c>
      <c r="AY152" s="19" t="s">
        <v>381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83</v>
      </c>
      <c r="BK152" s="193">
        <f t="shared" si="39"/>
        <v>0</v>
      </c>
      <c r="BL152" s="19" t="s">
        <v>454</v>
      </c>
      <c r="BM152" s="192" t="s">
        <v>751</v>
      </c>
    </row>
    <row r="153" spans="1:65" s="2" customFormat="1" ht="24.2" customHeight="1">
      <c r="A153" s="36"/>
      <c r="B153" s="37"/>
      <c r="C153" s="181" t="s">
        <v>604</v>
      </c>
      <c r="D153" s="181" t="s">
        <v>384</v>
      </c>
      <c r="E153" s="182" t="s">
        <v>1851</v>
      </c>
      <c r="F153" s="183" t="s">
        <v>1852</v>
      </c>
      <c r="G153" s="184" t="s">
        <v>431</v>
      </c>
      <c r="H153" s="185">
        <v>2</v>
      </c>
      <c r="I153" s="186"/>
      <c r="J153" s="187">
        <f t="shared" si="3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454</v>
      </c>
      <c r="AT153" s="192" t="s">
        <v>384</v>
      </c>
      <c r="AU153" s="192" t="s">
        <v>83</v>
      </c>
      <c r="AY153" s="19" t="s">
        <v>381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83</v>
      </c>
      <c r="BK153" s="193">
        <f t="shared" si="39"/>
        <v>0</v>
      </c>
      <c r="BL153" s="19" t="s">
        <v>454</v>
      </c>
      <c r="BM153" s="192" t="s">
        <v>762</v>
      </c>
    </row>
    <row r="154" spans="1:65" s="2" customFormat="1" ht="37.9" customHeight="1">
      <c r="A154" s="36"/>
      <c r="B154" s="37"/>
      <c r="C154" s="181" t="s">
        <v>609</v>
      </c>
      <c r="D154" s="181" t="s">
        <v>384</v>
      </c>
      <c r="E154" s="182" t="s">
        <v>1853</v>
      </c>
      <c r="F154" s="183" t="s">
        <v>1854</v>
      </c>
      <c r="G154" s="184" t="s">
        <v>431</v>
      </c>
      <c r="H154" s="185">
        <v>16</v>
      </c>
      <c r="I154" s="186"/>
      <c r="J154" s="187">
        <f t="shared" si="3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454</v>
      </c>
      <c r="AT154" s="192" t="s">
        <v>384</v>
      </c>
      <c r="AU154" s="192" t="s">
        <v>83</v>
      </c>
      <c r="AY154" s="19" t="s">
        <v>381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83</v>
      </c>
      <c r="BK154" s="193">
        <f t="shared" si="39"/>
        <v>0</v>
      </c>
      <c r="BL154" s="19" t="s">
        <v>454</v>
      </c>
      <c r="BM154" s="192" t="s">
        <v>773</v>
      </c>
    </row>
    <row r="155" spans="1:65" s="2" customFormat="1" ht="49.15" customHeight="1">
      <c r="A155" s="36"/>
      <c r="B155" s="37"/>
      <c r="C155" s="181" t="s">
        <v>612</v>
      </c>
      <c r="D155" s="181" t="s">
        <v>384</v>
      </c>
      <c r="E155" s="182" t="s">
        <v>4541</v>
      </c>
      <c r="F155" s="183" t="s">
        <v>4542</v>
      </c>
      <c r="G155" s="184" t="s">
        <v>431</v>
      </c>
      <c r="H155" s="185">
        <v>1</v>
      </c>
      <c r="I155" s="186"/>
      <c r="J155" s="187">
        <f t="shared" si="30"/>
        <v>0</v>
      </c>
      <c r="K155" s="183" t="s">
        <v>1297</v>
      </c>
      <c r="L155" s="41"/>
      <c r="M155" s="188" t="s">
        <v>19</v>
      </c>
      <c r="N155" s="189" t="s">
        <v>47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454</v>
      </c>
      <c r="AT155" s="192" t="s">
        <v>384</v>
      </c>
      <c r="AU155" s="192" t="s">
        <v>83</v>
      </c>
      <c r="AY155" s="19" t="s">
        <v>381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83</v>
      </c>
      <c r="BK155" s="193">
        <f t="shared" si="39"/>
        <v>0</v>
      </c>
      <c r="BL155" s="19" t="s">
        <v>454</v>
      </c>
      <c r="BM155" s="192" t="s">
        <v>786</v>
      </c>
    </row>
    <row r="156" spans="1:65" s="2" customFormat="1" ht="24.2" customHeight="1">
      <c r="A156" s="36"/>
      <c r="B156" s="37"/>
      <c r="C156" s="181" t="s">
        <v>615</v>
      </c>
      <c r="D156" s="181" t="s">
        <v>384</v>
      </c>
      <c r="E156" s="182" t="s">
        <v>1855</v>
      </c>
      <c r="F156" s="183" t="s">
        <v>1856</v>
      </c>
      <c r="G156" s="184" t="s">
        <v>431</v>
      </c>
      <c r="H156" s="185">
        <v>34</v>
      </c>
      <c r="I156" s="186"/>
      <c r="J156" s="187">
        <f t="shared" si="30"/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454</v>
      </c>
      <c r="AT156" s="192" t="s">
        <v>384</v>
      </c>
      <c r="AU156" s="192" t="s">
        <v>83</v>
      </c>
      <c r="AY156" s="19" t="s">
        <v>381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83</v>
      </c>
      <c r="BK156" s="193">
        <f t="shared" si="39"/>
        <v>0</v>
      </c>
      <c r="BL156" s="19" t="s">
        <v>454</v>
      </c>
      <c r="BM156" s="192" t="s">
        <v>797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4543</v>
      </c>
      <c r="G157" s="206"/>
      <c r="H157" s="209">
        <v>34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83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5" customFormat="1">
      <c r="B158" s="216"/>
      <c r="C158" s="217"/>
      <c r="D158" s="196" t="s">
        <v>391</v>
      </c>
      <c r="E158" s="218" t="s">
        <v>19</v>
      </c>
      <c r="F158" s="219" t="s">
        <v>394</v>
      </c>
      <c r="G158" s="217"/>
      <c r="H158" s="220">
        <v>34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391</v>
      </c>
      <c r="AU158" s="226" t="s">
        <v>83</v>
      </c>
      <c r="AV158" s="15" t="s">
        <v>389</v>
      </c>
      <c r="AW158" s="15" t="s">
        <v>37</v>
      </c>
      <c r="AX158" s="15" t="s">
        <v>83</v>
      </c>
      <c r="AY158" s="226" t="s">
        <v>381</v>
      </c>
    </row>
    <row r="159" spans="1:65" s="2" customFormat="1" ht="24.2" customHeight="1">
      <c r="A159" s="36"/>
      <c r="B159" s="37"/>
      <c r="C159" s="181" t="s">
        <v>619</v>
      </c>
      <c r="D159" s="181" t="s">
        <v>384</v>
      </c>
      <c r="E159" s="182" t="s">
        <v>1857</v>
      </c>
      <c r="F159" s="183" t="s">
        <v>1858</v>
      </c>
      <c r="G159" s="184" t="s">
        <v>431</v>
      </c>
      <c r="H159" s="185">
        <v>1</v>
      </c>
      <c r="I159" s="186"/>
      <c r="J159" s="187">
        <f>ROUND(I159*H159,2)</f>
        <v>0</v>
      </c>
      <c r="K159" s="183" t="s">
        <v>1297</v>
      </c>
      <c r="L159" s="41"/>
      <c r="M159" s="188" t="s">
        <v>19</v>
      </c>
      <c r="N159" s="189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454</v>
      </c>
      <c r="AT159" s="192" t="s">
        <v>384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454</v>
      </c>
      <c r="BM159" s="192" t="s">
        <v>808</v>
      </c>
    </row>
    <row r="160" spans="1:65" s="2" customFormat="1" ht="24.2" customHeight="1">
      <c r="A160" s="36"/>
      <c r="B160" s="37"/>
      <c r="C160" s="181" t="s">
        <v>622</v>
      </c>
      <c r="D160" s="181" t="s">
        <v>384</v>
      </c>
      <c r="E160" s="182" t="s">
        <v>4544</v>
      </c>
      <c r="F160" s="183" t="s">
        <v>4545</v>
      </c>
      <c r="G160" s="184" t="s">
        <v>431</v>
      </c>
      <c r="H160" s="185">
        <v>1</v>
      </c>
      <c r="I160" s="186"/>
      <c r="J160" s="187">
        <f>ROUND(I160*H160,2)</f>
        <v>0</v>
      </c>
      <c r="K160" s="183" t="s">
        <v>1297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454</v>
      </c>
      <c r="AT160" s="192" t="s">
        <v>384</v>
      </c>
      <c r="AU160" s="192" t="s">
        <v>83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454</v>
      </c>
      <c r="BM160" s="192" t="s">
        <v>817</v>
      </c>
    </row>
    <row r="161" spans="1:65" s="2" customFormat="1" ht="16.5" customHeight="1">
      <c r="A161" s="36"/>
      <c r="B161" s="37"/>
      <c r="C161" s="181" t="s">
        <v>625</v>
      </c>
      <c r="D161" s="181" t="s">
        <v>384</v>
      </c>
      <c r="E161" s="182" t="s">
        <v>1861</v>
      </c>
      <c r="F161" s="183" t="s">
        <v>1862</v>
      </c>
      <c r="G161" s="184" t="s">
        <v>431</v>
      </c>
      <c r="H161" s="185">
        <v>17</v>
      </c>
      <c r="I161" s="186"/>
      <c r="J161" s="187">
        <f>ROUND(I161*H161,2)</f>
        <v>0</v>
      </c>
      <c r="K161" s="183" t="s">
        <v>1390</v>
      </c>
      <c r="L161" s="41"/>
      <c r="M161" s="188" t="s">
        <v>19</v>
      </c>
      <c r="N161" s="189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454</v>
      </c>
      <c r="AT161" s="192" t="s">
        <v>384</v>
      </c>
      <c r="AU161" s="192" t="s">
        <v>83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454</v>
      </c>
      <c r="BM161" s="192" t="s">
        <v>829</v>
      </c>
    </row>
    <row r="162" spans="1:65" s="2" customFormat="1" ht="24.2" customHeight="1">
      <c r="A162" s="36"/>
      <c r="B162" s="37"/>
      <c r="C162" s="227" t="s">
        <v>628</v>
      </c>
      <c r="D162" s="227" t="s">
        <v>465</v>
      </c>
      <c r="E162" s="228" t="s">
        <v>1863</v>
      </c>
      <c r="F162" s="229" t="s">
        <v>1864</v>
      </c>
      <c r="G162" s="230" t="s">
        <v>431</v>
      </c>
      <c r="H162" s="231">
        <v>17</v>
      </c>
      <c r="I162" s="232"/>
      <c r="J162" s="233">
        <f>ROUND(I162*H162,2)</f>
        <v>0</v>
      </c>
      <c r="K162" s="229" t="s">
        <v>1297</v>
      </c>
      <c r="L162" s="234"/>
      <c r="M162" s="235" t="s">
        <v>19</v>
      </c>
      <c r="N162" s="236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468</v>
      </c>
      <c r="AT162" s="192" t="s">
        <v>465</v>
      </c>
      <c r="AU162" s="192" t="s">
        <v>83</v>
      </c>
      <c r="AY162" s="19" t="s">
        <v>381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83</v>
      </c>
      <c r="BK162" s="193">
        <f>ROUND(I162*H162,2)</f>
        <v>0</v>
      </c>
      <c r="BL162" s="19" t="s">
        <v>454</v>
      </c>
      <c r="BM162" s="192" t="s">
        <v>845</v>
      </c>
    </row>
    <row r="163" spans="1:65" s="2" customFormat="1" ht="21.75" customHeight="1">
      <c r="A163" s="36"/>
      <c r="B163" s="37"/>
      <c r="C163" s="181" t="s">
        <v>631</v>
      </c>
      <c r="D163" s="181" t="s">
        <v>384</v>
      </c>
      <c r="E163" s="182" t="s">
        <v>1865</v>
      </c>
      <c r="F163" s="183" t="s">
        <v>1866</v>
      </c>
      <c r="G163" s="184" t="s">
        <v>404</v>
      </c>
      <c r="H163" s="185">
        <v>1.9E-2</v>
      </c>
      <c r="I163" s="186"/>
      <c r="J163" s="187">
        <f>ROUND(I163*H163,2)</f>
        <v>0</v>
      </c>
      <c r="K163" s="183" t="s">
        <v>1297</v>
      </c>
      <c r="L163" s="41"/>
      <c r="M163" s="188" t="s">
        <v>19</v>
      </c>
      <c r="N163" s="189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454</v>
      </c>
      <c r="AT163" s="192" t="s">
        <v>384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454</v>
      </c>
      <c r="BM163" s="192" t="s">
        <v>855</v>
      </c>
    </row>
    <row r="164" spans="1:65" s="12" customFormat="1" ht="25.9" customHeight="1">
      <c r="B164" s="165"/>
      <c r="C164" s="166"/>
      <c r="D164" s="167" t="s">
        <v>75</v>
      </c>
      <c r="E164" s="168" t="s">
        <v>1867</v>
      </c>
      <c r="F164" s="168" t="s">
        <v>1868</v>
      </c>
      <c r="G164" s="166"/>
      <c r="H164" s="166"/>
      <c r="I164" s="169"/>
      <c r="J164" s="170">
        <f>BK164</f>
        <v>0</v>
      </c>
      <c r="K164" s="166"/>
      <c r="L164" s="171"/>
      <c r="M164" s="172"/>
      <c r="N164" s="173"/>
      <c r="O164" s="173"/>
      <c r="P164" s="174">
        <f>SUM(P165:P181)</f>
        <v>0</v>
      </c>
      <c r="Q164" s="173"/>
      <c r="R164" s="174">
        <f>SUM(R165:R181)</f>
        <v>0</v>
      </c>
      <c r="S164" s="173"/>
      <c r="T164" s="175">
        <f>SUM(T165:T181)</f>
        <v>0</v>
      </c>
      <c r="AR164" s="176" t="s">
        <v>85</v>
      </c>
      <c r="AT164" s="177" t="s">
        <v>75</v>
      </c>
      <c r="AU164" s="177" t="s">
        <v>76</v>
      </c>
      <c r="AY164" s="176" t="s">
        <v>381</v>
      </c>
      <c r="BK164" s="178">
        <f>SUM(BK165:BK181)</f>
        <v>0</v>
      </c>
    </row>
    <row r="165" spans="1:65" s="2" customFormat="1" ht="24.2" customHeight="1">
      <c r="A165" s="36"/>
      <c r="B165" s="37"/>
      <c r="C165" s="181" t="s">
        <v>634</v>
      </c>
      <c r="D165" s="181" t="s">
        <v>384</v>
      </c>
      <c r="E165" s="182" t="s">
        <v>4546</v>
      </c>
      <c r="F165" s="183" t="s">
        <v>4547</v>
      </c>
      <c r="G165" s="184" t="s">
        <v>431</v>
      </c>
      <c r="H165" s="185">
        <v>1</v>
      </c>
      <c r="I165" s="186"/>
      <c r="J165" s="187">
        <f t="shared" ref="J165:J181" si="40">ROUND(I165*H165,2)</f>
        <v>0</v>
      </c>
      <c r="K165" s="183" t="s">
        <v>1297</v>
      </c>
      <c r="L165" s="41"/>
      <c r="M165" s="188" t="s">
        <v>19</v>
      </c>
      <c r="N165" s="189" t="s">
        <v>47</v>
      </c>
      <c r="O165" s="66"/>
      <c r="P165" s="190">
        <f t="shared" ref="P165:P181" si="41">O165*H165</f>
        <v>0</v>
      </c>
      <c r="Q165" s="190">
        <v>0</v>
      </c>
      <c r="R165" s="190">
        <f t="shared" ref="R165:R181" si="42">Q165*H165</f>
        <v>0</v>
      </c>
      <c r="S165" s="190">
        <v>0</v>
      </c>
      <c r="T165" s="191">
        <f t="shared" ref="T165:T181" si="4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454</v>
      </c>
      <c r="AT165" s="192" t="s">
        <v>384</v>
      </c>
      <c r="AU165" s="192" t="s">
        <v>83</v>
      </c>
      <c r="AY165" s="19" t="s">
        <v>381</v>
      </c>
      <c r="BE165" s="193">
        <f t="shared" ref="BE165:BE181" si="44">IF(N165="základní",J165,0)</f>
        <v>0</v>
      </c>
      <c r="BF165" s="193">
        <f t="shared" ref="BF165:BF181" si="45">IF(N165="snížená",J165,0)</f>
        <v>0</v>
      </c>
      <c r="BG165" s="193">
        <f t="shared" ref="BG165:BG181" si="46">IF(N165="zákl. přenesená",J165,0)</f>
        <v>0</v>
      </c>
      <c r="BH165" s="193">
        <f t="shared" ref="BH165:BH181" si="47">IF(N165="sníž. přenesená",J165,0)</f>
        <v>0</v>
      </c>
      <c r="BI165" s="193">
        <f t="shared" ref="BI165:BI181" si="48">IF(N165="nulová",J165,0)</f>
        <v>0</v>
      </c>
      <c r="BJ165" s="19" t="s">
        <v>83</v>
      </c>
      <c r="BK165" s="193">
        <f t="shared" ref="BK165:BK181" si="49">ROUND(I165*H165,2)</f>
        <v>0</v>
      </c>
      <c r="BL165" s="19" t="s">
        <v>454</v>
      </c>
      <c r="BM165" s="192" t="s">
        <v>866</v>
      </c>
    </row>
    <row r="166" spans="1:65" s="2" customFormat="1" ht="24.2" customHeight="1">
      <c r="A166" s="36"/>
      <c r="B166" s="37"/>
      <c r="C166" s="181" t="s">
        <v>637</v>
      </c>
      <c r="D166" s="181" t="s">
        <v>384</v>
      </c>
      <c r="E166" s="182" t="s">
        <v>1869</v>
      </c>
      <c r="F166" s="183" t="s">
        <v>1870</v>
      </c>
      <c r="G166" s="184" t="s">
        <v>431</v>
      </c>
      <c r="H166" s="185">
        <v>12</v>
      </c>
      <c r="I166" s="186"/>
      <c r="J166" s="187">
        <f t="shared" si="40"/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 t="shared" si="41"/>
        <v>0</v>
      </c>
      <c r="Q166" s="190">
        <v>0</v>
      </c>
      <c r="R166" s="190">
        <f t="shared" si="42"/>
        <v>0</v>
      </c>
      <c r="S166" s="190">
        <v>0</v>
      </c>
      <c r="T166" s="191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454</v>
      </c>
      <c r="AT166" s="192" t="s">
        <v>384</v>
      </c>
      <c r="AU166" s="192" t="s">
        <v>83</v>
      </c>
      <c r="AY166" s="19" t="s">
        <v>381</v>
      </c>
      <c r="BE166" s="193">
        <f t="shared" si="44"/>
        <v>0</v>
      </c>
      <c r="BF166" s="193">
        <f t="shared" si="45"/>
        <v>0</v>
      </c>
      <c r="BG166" s="193">
        <f t="shared" si="46"/>
        <v>0</v>
      </c>
      <c r="BH166" s="193">
        <f t="shared" si="47"/>
        <v>0</v>
      </c>
      <c r="BI166" s="193">
        <f t="shared" si="48"/>
        <v>0</v>
      </c>
      <c r="BJ166" s="19" t="s">
        <v>83</v>
      </c>
      <c r="BK166" s="193">
        <f t="shared" si="49"/>
        <v>0</v>
      </c>
      <c r="BL166" s="19" t="s">
        <v>454</v>
      </c>
      <c r="BM166" s="192" t="s">
        <v>883</v>
      </c>
    </row>
    <row r="167" spans="1:65" s="2" customFormat="1" ht="24.2" customHeight="1">
      <c r="A167" s="36"/>
      <c r="B167" s="37"/>
      <c r="C167" s="181" t="s">
        <v>640</v>
      </c>
      <c r="D167" s="181" t="s">
        <v>384</v>
      </c>
      <c r="E167" s="182" t="s">
        <v>4548</v>
      </c>
      <c r="F167" s="183" t="s">
        <v>4549</v>
      </c>
      <c r="G167" s="184" t="s">
        <v>431</v>
      </c>
      <c r="H167" s="185">
        <v>4</v>
      </c>
      <c r="I167" s="186"/>
      <c r="J167" s="187">
        <f t="shared" si="40"/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 t="shared" si="41"/>
        <v>0</v>
      </c>
      <c r="Q167" s="190">
        <v>0</v>
      </c>
      <c r="R167" s="190">
        <f t="shared" si="42"/>
        <v>0</v>
      </c>
      <c r="S167" s="190">
        <v>0</v>
      </c>
      <c r="T167" s="191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454</v>
      </c>
      <c r="AT167" s="192" t="s">
        <v>384</v>
      </c>
      <c r="AU167" s="192" t="s">
        <v>83</v>
      </c>
      <c r="AY167" s="19" t="s">
        <v>381</v>
      </c>
      <c r="BE167" s="193">
        <f t="shared" si="44"/>
        <v>0</v>
      </c>
      <c r="BF167" s="193">
        <f t="shared" si="45"/>
        <v>0</v>
      </c>
      <c r="BG167" s="193">
        <f t="shared" si="46"/>
        <v>0</v>
      </c>
      <c r="BH167" s="193">
        <f t="shared" si="47"/>
        <v>0</v>
      </c>
      <c r="BI167" s="193">
        <f t="shared" si="48"/>
        <v>0</v>
      </c>
      <c r="BJ167" s="19" t="s">
        <v>83</v>
      </c>
      <c r="BK167" s="193">
        <f t="shared" si="49"/>
        <v>0</v>
      </c>
      <c r="BL167" s="19" t="s">
        <v>454</v>
      </c>
      <c r="BM167" s="192" t="s">
        <v>895</v>
      </c>
    </row>
    <row r="168" spans="1:65" s="2" customFormat="1" ht="33" customHeight="1">
      <c r="A168" s="36"/>
      <c r="B168" s="37"/>
      <c r="C168" s="181" t="s">
        <v>644</v>
      </c>
      <c r="D168" s="181" t="s">
        <v>384</v>
      </c>
      <c r="E168" s="182" t="s">
        <v>1871</v>
      </c>
      <c r="F168" s="183" t="s">
        <v>1872</v>
      </c>
      <c r="G168" s="184" t="s">
        <v>431</v>
      </c>
      <c r="H168" s="185">
        <v>16</v>
      </c>
      <c r="I168" s="186"/>
      <c r="J168" s="187">
        <f t="shared" si="40"/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 t="shared" si="41"/>
        <v>0</v>
      </c>
      <c r="Q168" s="190">
        <v>0</v>
      </c>
      <c r="R168" s="190">
        <f t="shared" si="42"/>
        <v>0</v>
      </c>
      <c r="S168" s="190">
        <v>0</v>
      </c>
      <c r="T168" s="191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454</v>
      </c>
      <c r="AT168" s="192" t="s">
        <v>384</v>
      </c>
      <c r="AU168" s="192" t="s">
        <v>83</v>
      </c>
      <c r="AY168" s="19" t="s">
        <v>381</v>
      </c>
      <c r="BE168" s="193">
        <f t="shared" si="44"/>
        <v>0</v>
      </c>
      <c r="BF168" s="193">
        <f t="shared" si="45"/>
        <v>0</v>
      </c>
      <c r="BG168" s="193">
        <f t="shared" si="46"/>
        <v>0</v>
      </c>
      <c r="BH168" s="193">
        <f t="shared" si="47"/>
        <v>0</v>
      </c>
      <c r="BI168" s="193">
        <f t="shared" si="48"/>
        <v>0</v>
      </c>
      <c r="BJ168" s="19" t="s">
        <v>83</v>
      </c>
      <c r="BK168" s="193">
        <f t="shared" si="49"/>
        <v>0</v>
      </c>
      <c r="BL168" s="19" t="s">
        <v>454</v>
      </c>
      <c r="BM168" s="192" t="s">
        <v>906</v>
      </c>
    </row>
    <row r="169" spans="1:65" s="2" customFormat="1" ht="24.2" customHeight="1">
      <c r="A169" s="36"/>
      <c r="B169" s="37"/>
      <c r="C169" s="181" t="s">
        <v>647</v>
      </c>
      <c r="D169" s="181" t="s">
        <v>384</v>
      </c>
      <c r="E169" s="182" t="s">
        <v>4550</v>
      </c>
      <c r="F169" s="183" t="s">
        <v>4551</v>
      </c>
      <c r="G169" s="184" t="s">
        <v>431</v>
      </c>
      <c r="H169" s="185">
        <v>1</v>
      </c>
      <c r="I169" s="186"/>
      <c r="J169" s="187">
        <f t="shared" si="40"/>
        <v>0</v>
      </c>
      <c r="K169" s="183" t="s">
        <v>1297</v>
      </c>
      <c r="L169" s="41"/>
      <c r="M169" s="188" t="s">
        <v>19</v>
      </c>
      <c r="N169" s="189" t="s">
        <v>47</v>
      </c>
      <c r="O169" s="66"/>
      <c r="P169" s="190">
        <f t="shared" si="41"/>
        <v>0</v>
      </c>
      <c r="Q169" s="190">
        <v>0</v>
      </c>
      <c r="R169" s="190">
        <f t="shared" si="42"/>
        <v>0</v>
      </c>
      <c r="S169" s="190">
        <v>0</v>
      </c>
      <c r="T169" s="191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454</v>
      </c>
      <c r="AT169" s="192" t="s">
        <v>384</v>
      </c>
      <c r="AU169" s="192" t="s">
        <v>83</v>
      </c>
      <c r="AY169" s="19" t="s">
        <v>381</v>
      </c>
      <c r="BE169" s="193">
        <f t="shared" si="44"/>
        <v>0</v>
      </c>
      <c r="BF169" s="193">
        <f t="shared" si="45"/>
        <v>0</v>
      </c>
      <c r="BG169" s="193">
        <f t="shared" si="46"/>
        <v>0</v>
      </c>
      <c r="BH169" s="193">
        <f t="shared" si="47"/>
        <v>0</v>
      </c>
      <c r="BI169" s="193">
        <f t="shared" si="48"/>
        <v>0</v>
      </c>
      <c r="BJ169" s="19" t="s">
        <v>83</v>
      </c>
      <c r="BK169" s="193">
        <f t="shared" si="49"/>
        <v>0</v>
      </c>
      <c r="BL169" s="19" t="s">
        <v>454</v>
      </c>
      <c r="BM169" s="192" t="s">
        <v>922</v>
      </c>
    </row>
    <row r="170" spans="1:65" s="2" customFormat="1" ht="62.65" customHeight="1">
      <c r="A170" s="36"/>
      <c r="B170" s="37"/>
      <c r="C170" s="227" t="s">
        <v>650</v>
      </c>
      <c r="D170" s="227" t="s">
        <v>465</v>
      </c>
      <c r="E170" s="228" t="s">
        <v>4552</v>
      </c>
      <c r="F170" s="229" t="s">
        <v>4553</v>
      </c>
      <c r="G170" s="230" t="s">
        <v>431</v>
      </c>
      <c r="H170" s="231">
        <v>1</v>
      </c>
      <c r="I170" s="232"/>
      <c r="J170" s="233">
        <f t="shared" si="40"/>
        <v>0</v>
      </c>
      <c r="K170" s="229" t="s">
        <v>1297</v>
      </c>
      <c r="L170" s="234"/>
      <c r="M170" s="235" t="s">
        <v>19</v>
      </c>
      <c r="N170" s="236" t="s">
        <v>47</v>
      </c>
      <c r="O170" s="66"/>
      <c r="P170" s="190">
        <f t="shared" si="41"/>
        <v>0</v>
      </c>
      <c r="Q170" s="190">
        <v>0</v>
      </c>
      <c r="R170" s="190">
        <f t="shared" si="42"/>
        <v>0</v>
      </c>
      <c r="S170" s="190">
        <v>0</v>
      </c>
      <c r="T170" s="191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468</v>
      </c>
      <c r="AT170" s="192" t="s">
        <v>465</v>
      </c>
      <c r="AU170" s="192" t="s">
        <v>83</v>
      </c>
      <c r="AY170" s="19" t="s">
        <v>381</v>
      </c>
      <c r="BE170" s="193">
        <f t="shared" si="44"/>
        <v>0</v>
      </c>
      <c r="BF170" s="193">
        <f t="shared" si="45"/>
        <v>0</v>
      </c>
      <c r="BG170" s="193">
        <f t="shared" si="46"/>
        <v>0</v>
      </c>
      <c r="BH170" s="193">
        <f t="shared" si="47"/>
        <v>0</v>
      </c>
      <c r="BI170" s="193">
        <f t="shared" si="48"/>
        <v>0</v>
      </c>
      <c r="BJ170" s="19" t="s">
        <v>83</v>
      </c>
      <c r="BK170" s="193">
        <f t="shared" si="49"/>
        <v>0</v>
      </c>
      <c r="BL170" s="19" t="s">
        <v>454</v>
      </c>
      <c r="BM170" s="192" t="s">
        <v>930</v>
      </c>
    </row>
    <row r="171" spans="1:65" s="2" customFormat="1" ht="66.75" customHeight="1">
      <c r="A171" s="36"/>
      <c r="B171" s="37"/>
      <c r="C171" s="227" t="s">
        <v>653</v>
      </c>
      <c r="D171" s="227" t="s">
        <v>465</v>
      </c>
      <c r="E171" s="228" t="s">
        <v>1873</v>
      </c>
      <c r="F171" s="229" t="s">
        <v>1874</v>
      </c>
      <c r="G171" s="230" t="s">
        <v>431</v>
      </c>
      <c r="H171" s="231">
        <v>3</v>
      </c>
      <c r="I171" s="232"/>
      <c r="J171" s="233">
        <f t="shared" si="40"/>
        <v>0</v>
      </c>
      <c r="K171" s="229" t="s">
        <v>1297</v>
      </c>
      <c r="L171" s="234"/>
      <c r="M171" s="235" t="s">
        <v>19</v>
      </c>
      <c r="N171" s="236" t="s">
        <v>47</v>
      </c>
      <c r="O171" s="66"/>
      <c r="P171" s="190">
        <f t="shared" si="41"/>
        <v>0</v>
      </c>
      <c r="Q171" s="190">
        <v>0</v>
      </c>
      <c r="R171" s="190">
        <f t="shared" si="42"/>
        <v>0</v>
      </c>
      <c r="S171" s="190">
        <v>0</v>
      </c>
      <c r="T171" s="191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468</v>
      </c>
      <c r="AT171" s="192" t="s">
        <v>465</v>
      </c>
      <c r="AU171" s="192" t="s">
        <v>83</v>
      </c>
      <c r="AY171" s="19" t="s">
        <v>381</v>
      </c>
      <c r="BE171" s="193">
        <f t="shared" si="44"/>
        <v>0</v>
      </c>
      <c r="BF171" s="193">
        <f t="shared" si="45"/>
        <v>0</v>
      </c>
      <c r="BG171" s="193">
        <f t="shared" si="46"/>
        <v>0</v>
      </c>
      <c r="BH171" s="193">
        <f t="shared" si="47"/>
        <v>0</v>
      </c>
      <c r="BI171" s="193">
        <f t="shared" si="48"/>
        <v>0</v>
      </c>
      <c r="BJ171" s="19" t="s">
        <v>83</v>
      </c>
      <c r="BK171" s="193">
        <f t="shared" si="49"/>
        <v>0</v>
      </c>
      <c r="BL171" s="19" t="s">
        <v>454</v>
      </c>
      <c r="BM171" s="192" t="s">
        <v>938</v>
      </c>
    </row>
    <row r="172" spans="1:65" s="2" customFormat="1" ht="66.75" customHeight="1">
      <c r="A172" s="36"/>
      <c r="B172" s="37"/>
      <c r="C172" s="227" t="s">
        <v>656</v>
      </c>
      <c r="D172" s="227" t="s">
        <v>465</v>
      </c>
      <c r="E172" s="228" t="s">
        <v>2671</v>
      </c>
      <c r="F172" s="229" t="s">
        <v>2672</v>
      </c>
      <c r="G172" s="230" t="s">
        <v>431</v>
      </c>
      <c r="H172" s="231">
        <v>1</v>
      </c>
      <c r="I172" s="232"/>
      <c r="J172" s="233">
        <f t="shared" si="40"/>
        <v>0</v>
      </c>
      <c r="K172" s="229" t="s">
        <v>1297</v>
      </c>
      <c r="L172" s="234"/>
      <c r="M172" s="235" t="s">
        <v>19</v>
      </c>
      <c r="N172" s="236" t="s">
        <v>47</v>
      </c>
      <c r="O172" s="66"/>
      <c r="P172" s="190">
        <f t="shared" si="41"/>
        <v>0</v>
      </c>
      <c r="Q172" s="190">
        <v>0</v>
      </c>
      <c r="R172" s="190">
        <f t="shared" si="42"/>
        <v>0</v>
      </c>
      <c r="S172" s="190">
        <v>0</v>
      </c>
      <c r="T172" s="191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468</v>
      </c>
      <c r="AT172" s="192" t="s">
        <v>465</v>
      </c>
      <c r="AU172" s="192" t="s">
        <v>83</v>
      </c>
      <c r="AY172" s="19" t="s">
        <v>381</v>
      </c>
      <c r="BE172" s="193">
        <f t="shared" si="44"/>
        <v>0</v>
      </c>
      <c r="BF172" s="193">
        <f t="shared" si="45"/>
        <v>0</v>
      </c>
      <c r="BG172" s="193">
        <f t="shared" si="46"/>
        <v>0</v>
      </c>
      <c r="BH172" s="193">
        <f t="shared" si="47"/>
        <v>0</v>
      </c>
      <c r="BI172" s="193">
        <f t="shared" si="48"/>
        <v>0</v>
      </c>
      <c r="BJ172" s="19" t="s">
        <v>83</v>
      </c>
      <c r="BK172" s="193">
        <f t="shared" si="49"/>
        <v>0</v>
      </c>
      <c r="BL172" s="19" t="s">
        <v>454</v>
      </c>
      <c r="BM172" s="192" t="s">
        <v>945</v>
      </c>
    </row>
    <row r="173" spans="1:65" s="2" customFormat="1" ht="66.75" customHeight="1">
      <c r="A173" s="36"/>
      <c r="B173" s="37"/>
      <c r="C173" s="227" t="s">
        <v>659</v>
      </c>
      <c r="D173" s="227" t="s">
        <v>465</v>
      </c>
      <c r="E173" s="228" t="s">
        <v>4554</v>
      </c>
      <c r="F173" s="229" t="s">
        <v>4555</v>
      </c>
      <c r="G173" s="230" t="s">
        <v>431</v>
      </c>
      <c r="H173" s="231">
        <v>1</v>
      </c>
      <c r="I173" s="232"/>
      <c r="J173" s="233">
        <f t="shared" si="40"/>
        <v>0</v>
      </c>
      <c r="K173" s="229" t="s">
        <v>1297</v>
      </c>
      <c r="L173" s="234"/>
      <c r="M173" s="235" t="s">
        <v>19</v>
      </c>
      <c r="N173" s="236" t="s">
        <v>47</v>
      </c>
      <c r="O173" s="66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468</v>
      </c>
      <c r="AT173" s="192" t="s">
        <v>465</v>
      </c>
      <c r="AU173" s="192" t="s">
        <v>83</v>
      </c>
      <c r="AY173" s="19" t="s">
        <v>381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19" t="s">
        <v>83</v>
      </c>
      <c r="BK173" s="193">
        <f t="shared" si="49"/>
        <v>0</v>
      </c>
      <c r="BL173" s="19" t="s">
        <v>454</v>
      </c>
      <c r="BM173" s="192" t="s">
        <v>953</v>
      </c>
    </row>
    <row r="174" spans="1:65" s="2" customFormat="1" ht="66.75" customHeight="1">
      <c r="A174" s="36"/>
      <c r="B174" s="37"/>
      <c r="C174" s="227" t="s">
        <v>663</v>
      </c>
      <c r="D174" s="227" t="s">
        <v>465</v>
      </c>
      <c r="E174" s="228" t="s">
        <v>4556</v>
      </c>
      <c r="F174" s="229" t="s">
        <v>4557</v>
      </c>
      <c r="G174" s="230" t="s">
        <v>431</v>
      </c>
      <c r="H174" s="231">
        <v>1</v>
      </c>
      <c r="I174" s="232"/>
      <c r="J174" s="233">
        <f t="shared" si="40"/>
        <v>0</v>
      </c>
      <c r="K174" s="229" t="s">
        <v>1297</v>
      </c>
      <c r="L174" s="234"/>
      <c r="M174" s="235" t="s">
        <v>19</v>
      </c>
      <c r="N174" s="236" t="s">
        <v>47</v>
      </c>
      <c r="O174" s="66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468</v>
      </c>
      <c r="AT174" s="192" t="s">
        <v>465</v>
      </c>
      <c r="AU174" s="192" t="s">
        <v>83</v>
      </c>
      <c r="AY174" s="19" t="s">
        <v>381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19" t="s">
        <v>83</v>
      </c>
      <c r="BK174" s="193">
        <f t="shared" si="49"/>
        <v>0</v>
      </c>
      <c r="BL174" s="19" t="s">
        <v>454</v>
      </c>
      <c r="BM174" s="192" t="s">
        <v>961</v>
      </c>
    </row>
    <row r="175" spans="1:65" s="2" customFormat="1" ht="66.75" customHeight="1">
      <c r="A175" s="36"/>
      <c r="B175" s="37"/>
      <c r="C175" s="227" t="s">
        <v>667</v>
      </c>
      <c r="D175" s="227" t="s">
        <v>465</v>
      </c>
      <c r="E175" s="228" t="s">
        <v>1877</v>
      </c>
      <c r="F175" s="229" t="s">
        <v>1878</v>
      </c>
      <c r="G175" s="230" t="s">
        <v>431</v>
      </c>
      <c r="H175" s="231">
        <v>1</v>
      </c>
      <c r="I175" s="232"/>
      <c r="J175" s="233">
        <f t="shared" si="40"/>
        <v>0</v>
      </c>
      <c r="K175" s="229" t="s">
        <v>1297</v>
      </c>
      <c r="L175" s="234"/>
      <c r="M175" s="235" t="s">
        <v>19</v>
      </c>
      <c r="N175" s="236" t="s">
        <v>47</v>
      </c>
      <c r="O175" s="66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468</v>
      </c>
      <c r="AT175" s="192" t="s">
        <v>465</v>
      </c>
      <c r="AU175" s="192" t="s">
        <v>83</v>
      </c>
      <c r="AY175" s="19" t="s">
        <v>381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19" t="s">
        <v>83</v>
      </c>
      <c r="BK175" s="193">
        <f t="shared" si="49"/>
        <v>0</v>
      </c>
      <c r="BL175" s="19" t="s">
        <v>454</v>
      </c>
      <c r="BM175" s="192" t="s">
        <v>969</v>
      </c>
    </row>
    <row r="176" spans="1:65" s="2" customFormat="1" ht="66.75" customHeight="1">
      <c r="A176" s="36"/>
      <c r="B176" s="37"/>
      <c r="C176" s="227" t="s">
        <v>671</v>
      </c>
      <c r="D176" s="227" t="s">
        <v>465</v>
      </c>
      <c r="E176" s="228" t="s">
        <v>1883</v>
      </c>
      <c r="F176" s="229" t="s">
        <v>1884</v>
      </c>
      <c r="G176" s="230" t="s">
        <v>431</v>
      </c>
      <c r="H176" s="231">
        <v>1</v>
      </c>
      <c r="I176" s="232"/>
      <c r="J176" s="233">
        <f t="shared" si="40"/>
        <v>0</v>
      </c>
      <c r="K176" s="229" t="s">
        <v>1297</v>
      </c>
      <c r="L176" s="234"/>
      <c r="M176" s="235" t="s">
        <v>19</v>
      </c>
      <c r="N176" s="236" t="s">
        <v>47</v>
      </c>
      <c r="O176" s="66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468</v>
      </c>
      <c r="AT176" s="192" t="s">
        <v>465</v>
      </c>
      <c r="AU176" s="192" t="s">
        <v>83</v>
      </c>
      <c r="AY176" s="19" t="s">
        <v>381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19" t="s">
        <v>83</v>
      </c>
      <c r="BK176" s="193">
        <f t="shared" si="49"/>
        <v>0</v>
      </c>
      <c r="BL176" s="19" t="s">
        <v>454</v>
      </c>
      <c r="BM176" s="192" t="s">
        <v>977</v>
      </c>
    </row>
    <row r="177" spans="1:65" s="2" customFormat="1" ht="66.75" customHeight="1">
      <c r="A177" s="36"/>
      <c r="B177" s="37"/>
      <c r="C177" s="227" t="s">
        <v>674</v>
      </c>
      <c r="D177" s="227" t="s">
        <v>465</v>
      </c>
      <c r="E177" s="228" t="s">
        <v>1885</v>
      </c>
      <c r="F177" s="229" t="s">
        <v>1886</v>
      </c>
      <c r="G177" s="230" t="s">
        <v>431</v>
      </c>
      <c r="H177" s="231">
        <v>1</v>
      </c>
      <c r="I177" s="232"/>
      <c r="J177" s="233">
        <f t="shared" si="40"/>
        <v>0</v>
      </c>
      <c r="K177" s="229" t="s">
        <v>1297</v>
      </c>
      <c r="L177" s="234"/>
      <c r="M177" s="235" t="s">
        <v>19</v>
      </c>
      <c r="N177" s="236" t="s">
        <v>47</v>
      </c>
      <c r="O177" s="66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468</v>
      </c>
      <c r="AT177" s="192" t="s">
        <v>465</v>
      </c>
      <c r="AU177" s="192" t="s">
        <v>83</v>
      </c>
      <c r="AY177" s="19" t="s">
        <v>381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19" t="s">
        <v>83</v>
      </c>
      <c r="BK177" s="193">
        <f t="shared" si="49"/>
        <v>0</v>
      </c>
      <c r="BL177" s="19" t="s">
        <v>454</v>
      </c>
      <c r="BM177" s="192" t="s">
        <v>1462</v>
      </c>
    </row>
    <row r="178" spans="1:65" s="2" customFormat="1" ht="66.75" customHeight="1">
      <c r="A178" s="36"/>
      <c r="B178" s="37"/>
      <c r="C178" s="227" t="s">
        <v>678</v>
      </c>
      <c r="D178" s="227" t="s">
        <v>465</v>
      </c>
      <c r="E178" s="228" t="s">
        <v>4558</v>
      </c>
      <c r="F178" s="229" t="s">
        <v>4559</v>
      </c>
      <c r="G178" s="230" t="s">
        <v>431</v>
      </c>
      <c r="H178" s="231">
        <v>2</v>
      </c>
      <c r="I178" s="232"/>
      <c r="J178" s="233">
        <f t="shared" si="40"/>
        <v>0</v>
      </c>
      <c r="K178" s="229" t="s">
        <v>1297</v>
      </c>
      <c r="L178" s="234"/>
      <c r="M178" s="235" t="s">
        <v>19</v>
      </c>
      <c r="N178" s="236" t="s">
        <v>47</v>
      </c>
      <c r="O178" s="66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468</v>
      </c>
      <c r="AT178" s="192" t="s">
        <v>465</v>
      </c>
      <c r="AU178" s="192" t="s">
        <v>83</v>
      </c>
      <c r="AY178" s="19" t="s">
        <v>381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19" t="s">
        <v>83</v>
      </c>
      <c r="BK178" s="193">
        <f t="shared" si="49"/>
        <v>0</v>
      </c>
      <c r="BL178" s="19" t="s">
        <v>454</v>
      </c>
      <c r="BM178" s="192" t="s">
        <v>1463</v>
      </c>
    </row>
    <row r="179" spans="1:65" s="2" customFormat="1" ht="66.75" customHeight="1">
      <c r="A179" s="36"/>
      <c r="B179" s="37"/>
      <c r="C179" s="227" t="s">
        <v>682</v>
      </c>
      <c r="D179" s="227" t="s">
        <v>465</v>
      </c>
      <c r="E179" s="228" t="s">
        <v>1887</v>
      </c>
      <c r="F179" s="229" t="s">
        <v>1888</v>
      </c>
      <c r="G179" s="230" t="s">
        <v>431</v>
      </c>
      <c r="H179" s="231">
        <v>1</v>
      </c>
      <c r="I179" s="232"/>
      <c r="J179" s="233">
        <f t="shared" si="40"/>
        <v>0</v>
      </c>
      <c r="K179" s="229" t="s">
        <v>1297</v>
      </c>
      <c r="L179" s="234"/>
      <c r="M179" s="235" t="s">
        <v>19</v>
      </c>
      <c r="N179" s="236" t="s">
        <v>47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468</v>
      </c>
      <c r="AT179" s="192" t="s">
        <v>465</v>
      </c>
      <c r="AU179" s="192" t="s">
        <v>83</v>
      </c>
      <c r="AY179" s="19" t="s">
        <v>381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83</v>
      </c>
      <c r="BK179" s="193">
        <f t="shared" si="49"/>
        <v>0</v>
      </c>
      <c r="BL179" s="19" t="s">
        <v>454</v>
      </c>
      <c r="BM179" s="192" t="s">
        <v>1464</v>
      </c>
    </row>
    <row r="180" spans="1:65" s="2" customFormat="1" ht="66.75" customHeight="1">
      <c r="A180" s="36"/>
      <c r="B180" s="37"/>
      <c r="C180" s="227" t="s">
        <v>686</v>
      </c>
      <c r="D180" s="227" t="s">
        <v>465</v>
      </c>
      <c r="E180" s="228" t="s">
        <v>4560</v>
      </c>
      <c r="F180" s="229" t="s">
        <v>4561</v>
      </c>
      <c r="G180" s="230" t="s">
        <v>431</v>
      </c>
      <c r="H180" s="231">
        <v>4</v>
      </c>
      <c r="I180" s="232"/>
      <c r="J180" s="233">
        <f t="shared" si="40"/>
        <v>0</v>
      </c>
      <c r="K180" s="229" t="s">
        <v>1297</v>
      </c>
      <c r="L180" s="234"/>
      <c r="M180" s="235" t="s">
        <v>19</v>
      </c>
      <c r="N180" s="236" t="s">
        <v>47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468</v>
      </c>
      <c r="AT180" s="192" t="s">
        <v>465</v>
      </c>
      <c r="AU180" s="192" t="s">
        <v>83</v>
      </c>
      <c r="AY180" s="19" t="s">
        <v>381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83</v>
      </c>
      <c r="BK180" s="193">
        <f t="shared" si="49"/>
        <v>0</v>
      </c>
      <c r="BL180" s="19" t="s">
        <v>454</v>
      </c>
      <c r="BM180" s="192" t="s">
        <v>1466</v>
      </c>
    </row>
    <row r="181" spans="1:65" s="2" customFormat="1" ht="24.2" customHeight="1">
      <c r="A181" s="36"/>
      <c r="B181" s="37"/>
      <c r="C181" s="181" t="s">
        <v>690</v>
      </c>
      <c r="D181" s="181" t="s">
        <v>384</v>
      </c>
      <c r="E181" s="182" t="s">
        <v>1889</v>
      </c>
      <c r="F181" s="183" t="s">
        <v>1890</v>
      </c>
      <c r="G181" s="184" t="s">
        <v>404</v>
      </c>
      <c r="H181" s="185">
        <v>0.28100000000000003</v>
      </c>
      <c r="I181" s="186"/>
      <c r="J181" s="187">
        <f t="shared" si="40"/>
        <v>0</v>
      </c>
      <c r="K181" s="183" t="s">
        <v>1297</v>
      </c>
      <c r="L181" s="41"/>
      <c r="M181" s="248" t="s">
        <v>19</v>
      </c>
      <c r="N181" s="249" t="s">
        <v>47</v>
      </c>
      <c r="O181" s="250"/>
      <c r="P181" s="251">
        <f t="shared" si="41"/>
        <v>0</v>
      </c>
      <c r="Q181" s="251">
        <v>0</v>
      </c>
      <c r="R181" s="251">
        <f t="shared" si="42"/>
        <v>0</v>
      </c>
      <c r="S181" s="251">
        <v>0</v>
      </c>
      <c r="T181" s="252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454</v>
      </c>
      <c r="AT181" s="192" t="s">
        <v>384</v>
      </c>
      <c r="AU181" s="192" t="s">
        <v>83</v>
      </c>
      <c r="AY181" s="19" t="s">
        <v>381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83</v>
      </c>
      <c r="BK181" s="193">
        <f t="shared" si="49"/>
        <v>0</v>
      </c>
      <c r="BL181" s="19" t="s">
        <v>454</v>
      </c>
      <c r="BM181" s="192" t="s">
        <v>1467</v>
      </c>
    </row>
    <row r="182" spans="1:65" s="2" customFormat="1" ht="6.95" customHeight="1">
      <c r="A182" s="36"/>
      <c r="B182" s="49"/>
      <c r="C182" s="50"/>
      <c r="D182" s="50"/>
      <c r="E182" s="50"/>
      <c r="F182" s="50"/>
      <c r="G182" s="50"/>
      <c r="H182" s="50"/>
      <c r="I182" s="50"/>
      <c r="J182" s="50"/>
      <c r="K182" s="50"/>
      <c r="L182" s="41"/>
      <c r="M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</row>
  </sheetData>
  <sheetProtection algorithmName="SHA-512" hashValue="hjinUId9SnO9LVPhSpofSFhnFzK0A6qZ7expPT0eHoJ1PyrmT11tnqkhsPtWzkcCINY/jhUrZcG/qEmyQvJ74g==" saltValue="OOGfvLFoAdnCRNEjxb0b2ReVc4Aur8wKx6Pee6+KVG3iwQqYRVqZQujkvl/0LYpeIms2LD1LafSjv1EOzaia3A==" spinCount="100000" sheet="1" objects="1" scenarios="1" formatColumns="0" formatRows="0" autoFilter="0"/>
  <autoFilter ref="C92:K181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topLeftCell="A97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224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4562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ROUND((SUM(BE89:BE177)),  2)</f>
        <v>0</v>
      </c>
      <c r="G35" s="36"/>
      <c r="H35" s="36"/>
      <c r="I35" s="127">
        <v>0.21</v>
      </c>
      <c r="J35" s="126">
        <f>ROUND(((SUM(BE89:BE177))*I35),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ROUND((SUM(BF89:BF177)),  2)</f>
        <v>0</v>
      </c>
      <c r="G36" s="36"/>
      <c r="H36" s="36"/>
      <c r="I36" s="127">
        <v>0.15</v>
      </c>
      <c r="J36" s="126">
        <f>ROUND(((SUM(BF89:BF177))*I36),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ROUND((SUM(BG89:BG177)),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ROUND((SUM(BH89:BH177)),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ROUND((SUM(BI89:BI177)),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106.09 - Vzduchotechnika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4563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4564</v>
      </c>
      <c r="E65" s="146"/>
      <c r="F65" s="146"/>
      <c r="G65" s="146"/>
      <c r="H65" s="146"/>
      <c r="I65" s="146"/>
      <c r="J65" s="147">
        <f>J133</f>
        <v>0</v>
      </c>
      <c r="K65" s="144"/>
      <c r="L65" s="148"/>
    </row>
    <row r="66" spans="1:31" s="9" customFormat="1" ht="24.95" customHeight="1">
      <c r="B66" s="143"/>
      <c r="C66" s="144"/>
      <c r="D66" s="145" t="s">
        <v>4565</v>
      </c>
      <c r="E66" s="146"/>
      <c r="F66" s="146"/>
      <c r="G66" s="146"/>
      <c r="H66" s="146"/>
      <c r="I66" s="146"/>
      <c r="J66" s="147">
        <f>J152</f>
        <v>0</v>
      </c>
      <c r="K66" s="144"/>
      <c r="L66" s="148"/>
    </row>
    <row r="67" spans="1:31" s="9" customFormat="1" ht="24.95" customHeight="1">
      <c r="B67" s="143"/>
      <c r="C67" s="144"/>
      <c r="D67" s="145" t="s">
        <v>1894</v>
      </c>
      <c r="E67" s="146"/>
      <c r="F67" s="146"/>
      <c r="G67" s="146"/>
      <c r="H67" s="146"/>
      <c r="I67" s="146"/>
      <c r="J67" s="147">
        <f>J165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3825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106.09 - Vzduchotechnika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P90+P133+P152+P165</f>
        <v>0</v>
      </c>
      <c r="Q89" s="74"/>
      <c r="R89" s="162">
        <f>R90+R133+R152+R165</f>
        <v>0</v>
      </c>
      <c r="S89" s="74"/>
      <c r="T89" s="163">
        <f>T90+T133+T152+T165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BK90+BK133+BK152+BK165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3343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SUM(P91:P132)</f>
        <v>0</v>
      </c>
      <c r="Q90" s="173"/>
      <c r="R90" s="174">
        <f>SUM(R91:R132)</f>
        <v>0</v>
      </c>
      <c r="S90" s="173"/>
      <c r="T90" s="175">
        <f>SUM(T91:T132)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SUM(BK91:BK132)</f>
        <v>0</v>
      </c>
    </row>
    <row r="91" spans="1:65" s="2" customFormat="1" ht="37.9" customHeight="1">
      <c r="A91" s="36"/>
      <c r="B91" s="37"/>
      <c r="C91" s="227" t="s">
        <v>83</v>
      </c>
      <c r="D91" s="227" t="s">
        <v>465</v>
      </c>
      <c r="E91" s="228" t="s">
        <v>1897</v>
      </c>
      <c r="F91" s="229" t="s">
        <v>4566</v>
      </c>
      <c r="G91" s="230" t="s">
        <v>607</v>
      </c>
      <c r="H91" s="231">
        <v>1</v>
      </c>
      <c r="I91" s="232"/>
      <c r="J91" s="233">
        <f>ROUND(I91*H91,2)</f>
        <v>0</v>
      </c>
      <c r="K91" s="229" t="s">
        <v>19</v>
      </c>
      <c r="L91" s="234"/>
      <c r="M91" s="235" t="s">
        <v>19</v>
      </c>
      <c r="N91" s="236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428</v>
      </c>
      <c r="AT91" s="192" t="s">
        <v>465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85</v>
      </c>
    </row>
    <row r="92" spans="1:65" s="2" customFormat="1" ht="19.5">
      <c r="A92" s="36"/>
      <c r="B92" s="37"/>
      <c r="C92" s="38"/>
      <c r="D92" s="196" t="s">
        <v>1198</v>
      </c>
      <c r="E92" s="38"/>
      <c r="F92" s="253" t="s">
        <v>4567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37.9" customHeight="1">
      <c r="A93" s="36"/>
      <c r="B93" s="37"/>
      <c r="C93" s="227" t="s">
        <v>85</v>
      </c>
      <c r="D93" s="227" t="s">
        <v>465</v>
      </c>
      <c r="E93" s="228" t="s">
        <v>1899</v>
      </c>
      <c r="F93" s="229" t="s">
        <v>4568</v>
      </c>
      <c r="G93" s="230" t="s">
        <v>607</v>
      </c>
      <c r="H93" s="231">
        <v>1</v>
      </c>
      <c r="I93" s="232"/>
      <c r="J93" s="233">
        <f>ROUND(I93*H93,2)</f>
        <v>0</v>
      </c>
      <c r="K93" s="229" t="s">
        <v>19</v>
      </c>
      <c r="L93" s="234"/>
      <c r="M93" s="235" t="s">
        <v>19</v>
      </c>
      <c r="N93" s="236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19.5">
      <c r="A94" s="36"/>
      <c r="B94" s="37"/>
      <c r="C94" s="38"/>
      <c r="D94" s="196" t="s">
        <v>1198</v>
      </c>
      <c r="E94" s="38"/>
      <c r="F94" s="253" t="s">
        <v>4567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37.9" customHeight="1">
      <c r="A95" s="36"/>
      <c r="B95" s="37"/>
      <c r="C95" s="227" t="s">
        <v>398</v>
      </c>
      <c r="D95" s="227" t="s">
        <v>465</v>
      </c>
      <c r="E95" s="228" t="s">
        <v>1901</v>
      </c>
      <c r="F95" s="229" t="s">
        <v>4568</v>
      </c>
      <c r="G95" s="230" t="s">
        <v>607</v>
      </c>
      <c r="H95" s="231">
        <v>1</v>
      </c>
      <c r="I95" s="232"/>
      <c r="J95" s="233">
        <f>ROUND(I95*H95,2)</f>
        <v>0</v>
      </c>
      <c r="K95" s="229" t="s">
        <v>19</v>
      </c>
      <c r="L95" s="234"/>
      <c r="M95" s="235" t="s">
        <v>19</v>
      </c>
      <c r="N95" s="236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382</v>
      </c>
    </row>
    <row r="96" spans="1:65" s="2" customFormat="1" ht="19.5">
      <c r="A96" s="36"/>
      <c r="B96" s="37"/>
      <c r="C96" s="38"/>
      <c r="D96" s="196" t="s">
        <v>1198</v>
      </c>
      <c r="E96" s="38"/>
      <c r="F96" s="253" t="s">
        <v>4567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83</v>
      </c>
    </row>
    <row r="97" spans="1:65" s="2" customFormat="1" ht="37.9" customHeight="1">
      <c r="A97" s="36"/>
      <c r="B97" s="37"/>
      <c r="C97" s="227" t="s">
        <v>389</v>
      </c>
      <c r="D97" s="227" t="s">
        <v>465</v>
      </c>
      <c r="E97" s="228" t="s">
        <v>1902</v>
      </c>
      <c r="F97" s="229" t="s">
        <v>4568</v>
      </c>
      <c r="G97" s="230" t="s">
        <v>607</v>
      </c>
      <c r="H97" s="231">
        <v>1</v>
      </c>
      <c r="I97" s="232"/>
      <c r="J97" s="233">
        <f>ROUND(I97*H97,2)</f>
        <v>0</v>
      </c>
      <c r="K97" s="229" t="s">
        <v>19</v>
      </c>
      <c r="L97" s="234"/>
      <c r="M97" s="235" t="s">
        <v>19</v>
      </c>
      <c r="N97" s="236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428</v>
      </c>
    </row>
    <row r="98" spans="1:65" s="2" customFormat="1" ht="19.5">
      <c r="A98" s="36"/>
      <c r="B98" s="37"/>
      <c r="C98" s="38"/>
      <c r="D98" s="196" t="s">
        <v>1198</v>
      </c>
      <c r="E98" s="38"/>
      <c r="F98" s="253" t="s">
        <v>4567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2" customFormat="1" ht="16.5" customHeight="1">
      <c r="A99" s="36"/>
      <c r="B99" s="37"/>
      <c r="C99" s="227" t="s">
        <v>408</v>
      </c>
      <c r="D99" s="227" t="s">
        <v>465</v>
      </c>
      <c r="E99" s="228" t="s">
        <v>1904</v>
      </c>
      <c r="F99" s="229" t="s">
        <v>4569</v>
      </c>
      <c r="G99" s="230" t="s">
        <v>1557</v>
      </c>
      <c r="H99" s="231">
        <v>2</v>
      </c>
      <c r="I99" s="232"/>
      <c r="J99" s="233">
        <f>ROUND(I99*H99,2)</f>
        <v>0</v>
      </c>
      <c r="K99" s="229" t="s">
        <v>19</v>
      </c>
      <c r="L99" s="234"/>
      <c r="M99" s="235" t="s">
        <v>19</v>
      </c>
      <c r="N99" s="236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428</v>
      </c>
      <c r="AT99" s="192" t="s">
        <v>465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437</v>
      </c>
    </row>
    <row r="100" spans="1:65" s="2" customFormat="1" ht="19.5">
      <c r="A100" s="36"/>
      <c r="B100" s="37"/>
      <c r="C100" s="38"/>
      <c r="D100" s="196" t="s">
        <v>1198</v>
      </c>
      <c r="E100" s="38"/>
      <c r="F100" s="253" t="s">
        <v>4567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83</v>
      </c>
    </row>
    <row r="101" spans="1:65" s="2" customFormat="1" ht="16.5" customHeight="1">
      <c r="A101" s="36"/>
      <c r="B101" s="37"/>
      <c r="C101" s="227" t="s">
        <v>382</v>
      </c>
      <c r="D101" s="227" t="s">
        <v>465</v>
      </c>
      <c r="E101" s="228" t="s">
        <v>1906</v>
      </c>
      <c r="F101" s="229" t="s">
        <v>3351</v>
      </c>
      <c r="G101" s="230" t="s">
        <v>1557</v>
      </c>
      <c r="H101" s="231">
        <v>8</v>
      </c>
      <c r="I101" s="232"/>
      <c r="J101" s="233">
        <f>ROUND(I101*H101,2)</f>
        <v>0</v>
      </c>
      <c r="K101" s="229" t="s">
        <v>19</v>
      </c>
      <c r="L101" s="234"/>
      <c r="M101" s="235" t="s">
        <v>19</v>
      </c>
      <c r="N101" s="236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451</v>
      </c>
    </row>
    <row r="102" spans="1:65" s="2" customFormat="1" ht="19.5">
      <c r="A102" s="36"/>
      <c r="B102" s="37"/>
      <c r="C102" s="38"/>
      <c r="D102" s="196" t="s">
        <v>1198</v>
      </c>
      <c r="E102" s="38"/>
      <c r="F102" s="253" t="s">
        <v>4567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2" customFormat="1" ht="16.5" customHeight="1">
      <c r="A103" s="36"/>
      <c r="B103" s="37"/>
      <c r="C103" s="227" t="s">
        <v>419</v>
      </c>
      <c r="D103" s="227" t="s">
        <v>465</v>
      </c>
      <c r="E103" s="228" t="s">
        <v>1908</v>
      </c>
      <c r="F103" s="229" t="s">
        <v>2679</v>
      </c>
      <c r="G103" s="230" t="s">
        <v>1557</v>
      </c>
      <c r="H103" s="231">
        <v>3</v>
      </c>
      <c r="I103" s="232"/>
      <c r="J103" s="233">
        <f>ROUND(I103*H103,2)</f>
        <v>0</v>
      </c>
      <c r="K103" s="229" t="s">
        <v>19</v>
      </c>
      <c r="L103" s="234"/>
      <c r="M103" s="235" t="s">
        <v>19</v>
      </c>
      <c r="N103" s="236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428</v>
      </c>
      <c r="AT103" s="192" t="s">
        <v>465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464</v>
      </c>
    </row>
    <row r="104" spans="1:65" s="2" customFormat="1" ht="19.5">
      <c r="A104" s="36"/>
      <c r="B104" s="37"/>
      <c r="C104" s="38"/>
      <c r="D104" s="196" t="s">
        <v>1198</v>
      </c>
      <c r="E104" s="38"/>
      <c r="F104" s="253" t="s">
        <v>4567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16.5" customHeight="1">
      <c r="A105" s="36"/>
      <c r="B105" s="37"/>
      <c r="C105" s="227" t="s">
        <v>428</v>
      </c>
      <c r="D105" s="227" t="s">
        <v>465</v>
      </c>
      <c r="E105" s="228" t="s">
        <v>1910</v>
      </c>
      <c r="F105" s="229" t="s">
        <v>4570</v>
      </c>
      <c r="G105" s="230" t="s">
        <v>1557</v>
      </c>
      <c r="H105" s="231">
        <v>1</v>
      </c>
      <c r="I105" s="232"/>
      <c r="J105" s="233">
        <f>ROUND(I105*H105,2)</f>
        <v>0</v>
      </c>
      <c r="K105" s="229" t="s">
        <v>19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428</v>
      </c>
      <c r="AT105" s="192" t="s">
        <v>465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454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4567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16.5" customHeight="1">
      <c r="A107" s="36"/>
      <c r="B107" s="37"/>
      <c r="C107" s="227" t="s">
        <v>426</v>
      </c>
      <c r="D107" s="227" t="s">
        <v>465</v>
      </c>
      <c r="E107" s="228" t="s">
        <v>1916</v>
      </c>
      <c r="F107" s="229" t="s">
        <v>4571</v>
      </c>
      <c r="G107" s="230" t="s">
        <v>1557</v>
      </c>
      <c r="H107" s="231">
        <v>1</v>
      </c>
      <c r="I107" s="232"/>
      <c r="J107" s="233">
        <f>ROUND(I107*H107,2)</f>
        <v>0</v>
      </c>
      <c r="K107" s="229" t="s">
        <v>19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428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486</v>
      </c>
    </row>
    <row r="108" spans="1:65" s="2" customFormat="1" ht="19.5">
      <c r="A108" s="36"/>
      <c r="B108" s="37"/>
      <c r="C108" s="38"/>
      <c r="D108" s="196" t="s">
        <v>1198</v>
      </c>
      <c r="E108" s="38"/>
      <c r="F108" s="253" t="s">
        <v>4567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83</v>
      </c>
    </row>
    <row r="109" spans="1:65" s="2" customFormat="1" ht="21.75" customHeight="1">
      <c r="A109" s="36"/>
      <c r="B109" s="37"/>
      <c r="C109" s="227" t="s">
        <v>437</v>
      </c>
      <c r="D109" s="227" t="s">
        <v>465</v>
      </c>
      <c r="E109" s="228" t="s">
        <v>1920</v>
      </c>
      <c r="F109" s="229" t="s">
        <v>1909</v>
      </c>
      <c r="G109" s="230" t="s">
        <v>1557</v>
      </c>
      <c r="H109" s="231">
        <v>4</v>
      </c>
      <c r="I109" s="232"/>
      <c r="J109" s="233">
        <f>ROUND(I109*H109,2)</f>
        <v>0</v>
      </c>
      <c r="K109" s="229" t="s">
        <v>19</v>
      </c>
      <c r="L109" s="234"/>
      <c r="M109" s="235" t="s">
        <v>19</v>
      </c>
      <c r="N109" s="236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428</v>
      </c>
      <c r="AT109" s="192" t="s">
        <v>465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495</v>
      </c>
    </row>
    <row r="110" spans="1:65" s="2" customFormat="1" ht="19.5">
      <c r="A110" s="36"/>
      <c r="B110" s="37"/>
      <c r="C110" s="38"/>
      <c r="D110" s="196" t="s">
        <v>1198</v>
      </c>
      <c r="E110" s="38"/>
      <c r="F110" s="253" t="s">
        <v>4567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83</v>
      </c>
    </row>
    <row r="111" spans="1:65" s="2" customFormat="1" ht="21.75" customHeight="1">
      <c r="A111" s="36"/>
      <c r="B111" s="37"/>
      <c r="C111" s="227" t="s">
        <v>443</v>
      </c>
      <c r="D111" s="227" t="s">
        <v>465</v>
      </c>
      <c r="E111" s="228" t="s">
        <v>1921</v>
      </c>
      <c r="F111" s="229" t="s">
        <v>3363</v>
      </c>
      <c r="G111" s="230" t="s">
        <v>1557</v>
      </c>
      <c r="H111" s="231">
        <v>2</v>
      </c>
      <c r="I111" s="232"/>
      <c r="J111" s="233">
        <f>ROUND(I111*H111,2)</f>
        <v>0</v>
      </c>
      <c r="K111" s="229" t="s">
        <v>19</v>
      </c>
      <c r="L111" s="234"/>
      <c r="M111" s="235" t="s">
        <v>19</v>
      </c>
      <c r="N111" s="236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428</v>
      </c>
      <c r="AT111" s="192" t="s">
        <v>465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505</v>
      </c>
    </row>
    <row r="112" spans="1:65" s="2" customFormat="1" ht="19.5">
      <c r="A112" s="36"/>
      <c r="B112" s="37"/>
      <c r="C112" s="38"/>
      <c r="D112" s="196" t="s">
        <v>1198</v>
      </c>
      <c r="E112" s="38"/>
      <c r="F112" s="253" t="s">
        <v>4567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1198</v>
      </c>
      <c r="AU112" s="19" t="s">
        <v>83</v>
      </c>
    </row>
    <row r="113" spans="1:65" s="2" customFormat="1" ht="21.75" customHeight="1">
      <c r="A113" s="36"/>
      <c r="B113" s="37"/>
      <c r="C113" s="227" t="s">
        <v>451</v>
      </c>
      <c r="D113" s="227" t="s">
        <v>465</v>
      </c>
      <c r="E113" s="228" t="s">
        <v>4572</v>
      </c>
      <c r="F113" s="229" t="s">
        <v>4573</v>
      </c>
      <c r="G113" s="230" t="s">
        <v>1557</v>
      </c>
      <c r="H113" s="231">
        <v>4</v>
      </c>
      <c r="I113" s="232"/>
      <c r="J113" s="233">
        <f>ROUND(I113*H113,2)</f>
        <v>0</v>
      </c>
      <c r="K113" s="229" t="s">
        <v>19</v>
      </c>
      <c r="L113" s="234"/>
      <c r="M113" s="235" t="s">
        <v>19</v>
      </c>
      <c r="N113" s="236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428</v>
      </c>
      <c r="AT113" s="192" t="s">
        <v>465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516</v>
      </c>
    </row>
    <row r="114" spans="1:65" s="2" customFormat="1" ht="19.5">
      <c r="A114" s="36"/>
      <c r="B114" s="37"/>
      <c r="C114" s="38"/>
      <c r="D114" s="196" t="s">
        <v>1198</v>
      </c>
      <c r="E114" s="38"/>
      <c r="F114" s="253" t="s">
        <v>4567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83</v>
      </c>
    </row>
    <row r="115" spans="1:65" s="2" customFormat="1" ht="16.5" customHeight="1">
      <c r="A115" s="36"/>
      <c r="B115" s="37"/>
      <c r="C115" s="227" t="s">
        <v>457</v>
      </c>
      <c r="D115" s="227" t="s">
        <v>465</v>
      </c>
      <c r="E115" s="228" t="s">
        <v>4574</v>
      </c>
      <c r="F115" s="229" t="s">
        <v>4575</v>
      </c>
      <c r="G115" s="230" t="s">
        <v>1557</v>
      </c>
      <c r="H115" s="231">
        <v>2</v>
      </c>
      <c r="I115" s="232"/>
      <c r="J115" s="233">
        <f>ROUND(I115*H115,2)</f>
        <v>0</v>
      </c>
      <c r="K115" s="229" t="s">
        <v>19</v>
      </c>
      <c r="L115" s="234"/>
      <c r="M115" s="235" t="s">
        <v>19</v>
      </c>
      <c r="N115" s="236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428</v>
      </c>
      <c r="AT115" s="192" t="s">
        <v>465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529</v>
      </c>
    </row>
    <row r="116" spans="1:65" s="2" customFormat="1" ht="19.5">
      <c r="A116" s="36"/>
      <c r="B116" s="37"/>
      <c r="C116" s="38"/>
      <c r="D116" s="196" t="s">
        <v>1198</v>
      </c>
      <c r="E116" s="38"/>
      <c r="F116" s="253" t="s">
        <v>4567</v>
      </c>
      <c r="G116" s="38"/>
      <c r="H116" s="38"/>
      <c r="I116" s="254"/>
      <c r="J116" s="38"/>
      <c r="K116" s="38"/>
      <c r="L116" s="41"/>
      <c r="M116" s="255"/>
      <c r="N116" s="25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1198</v>
      </c>
      <c r="AU116" s="19" t="s">
        <v>83</v>
      </c>
    </row>
    <row r="117" spans="1:65" s="2" customFormat="1" ht="24.2" customHeight="1">
      <c r="A117" s="36"/>
      <c r="B117" s="37"/>
      <c r="C117" s="227" t="s">
        <v>464</v>
      </c>
      <c r="D117" s="227" t="s">
        <v>465</v>
      </c>
      <c r="E117" s="228" t="s">
        <v>4576</v>
      </c>
      <c r="F117" s="229" t="s">
        <v>6463</v>
      </c>
      <c r="G117" s="230" t="s">
        <v>1911</v>
      </c>
      <c r="H117" s="231">
        <v>1</v>
      </c>
      <c r="I117" s="232"/>
      <c r="J117" s="233">
        <f>ROUND(I117*H117,2)</f>
        <v>0</v>
      </c>
      <c r="K117" s="229" t="s">
        <v>19</v>
      </c>
      <c r="L117" s="234"/>
      <c r="M117" s="235" t="s">
        <v>19</v>
      </c>
      <c r="N117" s="236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428</v>
      </c>
      <c r="AT117" s="192" t="s">
        <v>465</v>
      </c>
      <c r="AU117" s="192" t="s">
        <v>83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540</v>
      </c>
    </row>
    <row r="118" spans="1:65" s="2" customFormat="1" ht="19.5">
      <c r="A118" s="36"/>
      <c r="B118" s="37"/>
      <c r="C118" s="38"/>
      <c r="D118" s="196" t="s">
        <v>1198</v>
      </c>
      <c r="E118" s="38"/>
      <c r="F118" s="253" t="s">
        <v>4567</v>
      </c>
      <c r="G118" s="38"/>
      <c r="H118" s="38"/>
      <c r="I118" s="254"/>
      <c r="J118" s="38"/>
      <c r="K118" s="38"/>
      <c r="L118" s="41"/>
      <c r="M118" s="255"/>
      <c r="N118" s="25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1198</v>
      </c>
      <c r="AU118" s="19" t="s">
        <v>83</v>
      </c>
    </row>
    <row r="119" spans="1:65" s="2" customFormat="1" ht="24.2" customHeight="1">
      <c r="A119" s="36"/>
      <c r="B119" s="37"/>
      <c r="C119" s="227" t="s">
        <v>8</v>
      </c>
      <c r="D119" s="227" t="s">
        <v>465</v>
      </c>
      <c r="E119" s="228" t="s">
        <v>4577</v>
      </c>
      <c r="F119" s="229" t="s">
        <v>6464</v>
      </c>
      <c r="G119" s="230" t="s">
        <v>1911</v>
      </c>
      <c r="H119" s="231">
        <v>7</v>
      </c>
      <c r="I119" s="232"/>
      <c r="J119" s="233">
        <f>ROUND(I119*H119,2)</f>
        <v>0</v>
      </c>
      <c r="K119" s="229" t="s">
        <v>19</v>
      </c>
      <c r="L119" s="234"/>
      <c r="M119" s="235" t="s">
        <v>19</v>
      </c>
      <c r="N119" s="236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428</v>
      </c>
      <c r="AT119" s="192" t="s">
        <v>465</v>
      </c>
      <c r="AU119" s="192" t="s">
        <v>83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556</v>
      </c>
    </row>
    <row r="120" spans="1:65" s="2" customFormat="1" ht="19.5">
      <c r="A120" s="36"/>
      <c r="B120" s="37"/>
      <c r="C120" s="38"/>
      <c r="D120" s="196" t="s">
        <v>1198</v>
      </c>
      <c r="E120" s="38"/>
      <c r="F120" s="253" t="s">
        <v>4567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83</v>
      </c>
    </row>
    <row r="121" spans="1:65" s="2" customFormat="1" ht="24.2" customHeight="1">
      <c r="A121" s="36"/>
      <c r="B121" s="37"/>
      <c r="C121" s="227" t="s">
        <v>454</v>
      </c>
      <c r="D121" s="227" t="s">
        <v>465</v>
      </c>
      <c r="E121" s="228" t="s">
        <v>4578</v>
      </c>
      <c r="F121" s="229" t="s">
        <v>6465</v>
      </c>
      <c r="G121" s="230" t="s">
        <v>1911</v>
      </c>
      <c r="H121" s="231">
        <v>30</v>
      </c>
      <c r="I121" s="232"/>
      <c r="J121" s="233">
        <f>ROUND(I121*H121,2)</f>
        <v>0</v>
      </c>
      <c r="K121" s="229" t="s">
        <v>19</v>
      </c>
      <c r="L121" s="234"/>
      <c r="M121" s="235" t="s">
        <v>19</v>
      </c>
      <c r="N121" s="236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428</v>
      </c>
      <c r="AT121" s="192" t="s">
        <v>465</v>
      </c>
      <c r="AU121" s="192" t="s">
        <v>83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468</v>
      </c>
    </row>
    <row r="122" spans="1:65" s="2" customFormat="1" ht="19.5">
      <c r="A122" s="36"/>
      <c r="B122" s="37"/>
      <c r="C122" s="38"/>
      <c r="D122" s="196" t="s">
        <v>1198</v>
      </c>
      <c r="E122" s="38"/>
      <c r="F122" s="253" t="s">
        <v>4567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83</v>
      </c>
    </row>
    <row r="123" spans="1:65" s="2" customFormat="1" ht="24.2" customHeight="1">
      <c r="A123" s="36"/>
      <c r="B123" s="37"/>
      <c r="C123" s="227" t="s">
        <v>481</v>
      </c>
      <c r="D123" s="227" t="s">
        <v>465</v>
      </c>
      <c r="E123" s="228" t="s">
        <v>4579</v>
      </c>
      <c r="F123" s="229" t="s">
        <v>6473</v>
      </c>
      <c r="G123" s="230" t="s">
        <v>1911</v>
      </c>
      <c r="H123" s="231">
        <v>4</v>
      </c>
      <c r="I123" s="232"/>
      <c r="J123" s="233">
        <f>ROUND(I123*H123,2)</f>
        <v>0</v>
      </c>
      <c r="K123" s="229" t="s">
        <v>19</v>
      </c>
      <c r="L123" s="234"/>
      <c r="M123" s="235" t="s">
        <v>19</v>
      </c>
      <c r="N123" s="236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428</v>
      </c>
      <c r="AT123" s="192" t="s">
        <v>465</v>
      </c>
      <c r="AU123" s="192" t="s">
        <v>83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577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4567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2" customFormat="1" ht="21.75" customHeight="1">
      <c r="A125" s="36"/>
      <c r="B125" s="37"/>
      <c r="C125" s="227" t="s">
        <v>486</v>
      </c>
      <c r="D125" s="227" t="s">
        <v>465</v>
      </c>
      <c r="E125" s="228" t="s">
        <v>4580</v>
      </c>
      <c r="F125" s="229" t="s">
        <v>4581</v>
      </c>
      <c r="G125" s="230" t="s">
        <v>1911</v>
      </c>
      <c r="H125" s="231">
        <v>10</v>
      </c>
      <c r="I125" s="232"/>
      <c r="J125" s="233">
        <f>ROUND(I125*H125,2)</f>
        <v>0</v>
      </c>
      <c r="K125" s="229" t="s">
        <v>19</v>
      </c>
      <c r="L125" s="234"/>
      <c r="M125" s="235" t="s">
        <v>19</v>
      </c>
      <c r="N125" s="236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428</v>
      </c>
      <c r="AT125" s="192" t="s">
        <v>465</v>
      </c>
      <c r="AU125" s="192" t="s">
        <v>83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587</v>
      </c>
    </row>
    <row r="126" spans="1:65" s="2" customFormat="1" ht="19.5">
      <c r="A126" s="36"/>
      <c r="B126" s="37"/>
      <c r="C126" s="38"/>
      <c r="D126" s="196" t="s">
        <v>1198</v>
      </c>
      <c r="E126" s="38"/>
      <c r="F126" s="253" t="s">
        <v>4567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83</v>
      </c>
    </row>
    <row r="127" spans="1:65" s="2" customFormat="1" ht="21.75" customHeight="1">
      <c r="A127" s="36"/>
      <c r="B127" s="37"/>
      <c r="C127" s="227" t="s">
        <v>490</v>
      </c>
      <c r="D127" s="227" t="s">
        <v>465</v>
      </c>
      <c r="E127" s="228" t="s">
        <v>4582</v>
      </c>
      <c r="F127" s="229" t="s">
        <v>4583</v>
      </c>
      <c r="G127" s="230" t="s">
        <v>1911</v>
      </c>
      <c r="H127" s="231">
        <v>10</v>
      </c>
      <c r="I127" s="232"/>
      <c r="J127" s="233">
        <f>ROUND(I127*H127,2)</f>
        <v>0</v>
      </c>
      <c r="K127" s="229" t="s">
        <v>19</v>
      </c>
      <c r="L127" s="234"/>
      <c r="M127" s="235" t="s">
        <v>19</v>
      </c>
      <c r="N127" s="236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428</v>
      </c>
      <c r="AT127" s="192" t="s">
        <v>465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598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4567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2" customFormat="1" ht="16.5" customHeight="1">
      <c r="A129" s="36"/>
      <c r="B129" s="37"/>
      <c r="C129" s="227" t="s">
        <v>495</v>
      </c>
      <c r="D129" s="227" t="s">
        <v>465</v>
      </c>
      <c r="E129" s="228" t="s">
        <v>4584</v>
      </c>
      <c r="F129" s="229" t="s">
        <v>6474</v>
      </c>
      <c r="G129" s="230" t="s">
        <v>411</v>
      </c>
      <c r="H129" s="231">
        <v>3</v>
      </c>
      <c r="I129" s="232"/>
      <c r="J129" s="233">
        <f>ROUND(I129*H129,2)</f>
        <v>0</v>
      </c>
      <c r="K129" s="229" t="s">
        <v>19</v>
      </c>
      <c r="L129" s="234"/>
      <c r="M129" s="235" t="s">
        <v>19</v>
      </c>
      <c r="N129" s="236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428</v>
      </c>
      <c r="AT129" s="192" t="s">
        <v>465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609</v>
      </c>
    </row>
    <row r="130" spans="1:65" s="2" customFormat="1" ht="19.5">
      <c r="A130" s="36"/>
      <c r="B130" s="37"/>
      <c r="C130" s="38"/>
      <c r="D130" s="196" t="s">
        <v>1198</v>
      </c>
      <c r="E130" s="38"/>
      <c r="F130" s="253" t="s">
        <v>4567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83</v>
      </c>
    </row>
    <row r="131" spans="1:65" s="2" customFormat="1" ht="16.5" customHeight="1">
      <c r="A131" s="36"/>
      <c r="B131" s="37"/>
      <c r="C131" s="227" t="s">
        <v>7</v>
      </c>
      <c r="D131" s="227" t="s">
        <v>465</v>
      </c>
      <c r="E131" s="228" t="s">
        <v>1923</v>
      </c>
      <c r="F131" s="229" t="s">
        <v>1924</v>
      </c>
      <c r="G131" s="230" t="s">
        <v>607</v>
      </c>
      <c r="H131" s="231">
        <v>1</v>
      </c>
      <c r="I131" s="232"/>
      <c r="J131" s="233">
        <f>ROUND(I131*H131,2)</f>
        <v>0</v>
      </c>
      <c r="K131" s="229" t="s">
        <v>19</v>
      </c>
      <c r="L131" s="234"/>
      <c r="M131" s="235" t="s">
        <v>19</v>
      </c>
      <c r="N131" s="236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428</v>
      </c>
      <c r="AT131" s="192" t="s">
        <v>465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615</v>
      </c>
    </row>
    <row r="132" spans="1:65" s="2" customFormat="1" ht="19.5">
      <c r="A132" s="36"/>
      <c r="B132" s="37"/>
      <c r="C132" s="38"/>
      <c r="D132" s="196" t="s">
        <v>1198</v>
      </c>
      <c r="E132" s="38"/>
      <c r="F132" s="253" t="s">
        <v>4567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12" customFormat="1" ht="25.9" customHeight="1">
      <c r="B133" s="165"/>
      <c r="C133" s="166"/>
      <c r="D133" s="167" t="s">
        <v>75</v>
      </c>
      <c r="E133" s="168" t="s">
        <v>1925</v>
      </c>
      <c r="F133" s="168" t="s">
        <v>4585</v>
      </c>
      <c r="G133" s="166"/>
      <c r="H133" s="166"/>
      <c r="I133" s="169"/>
      <c r="J133" s="170">
        <f>BK133</f>
        <v>0</v>
      </c>
      <c r="K133" s="166"/>
      <c r="L133" s="171"/>
      <c r="M133" s="172"/>
      <c r="N133" s="173"/>
      <c r="O133" s="173"/>
      <c r="P133" s="174">
        <f>SUM(P134:P151)</f>
        <v>0</v>
      </c>
      <c r="Q133" s="173"/>
      <c r="R133" s="174">
        <f>SUM(R134:R151)</f>
        <v>0</v>
      </c>
      <c r="S133" s="173"/>
      <c r="T133" s="175">
        <f>SUM(T134:T151)</f>
        <v>0</v>
      </c>
      <c r="AR133" s="176" t="s">
        <v>83</v>
      </c>
      <c r="AT133" s="177" t="s">
        <v>75</v>
      </c>
      <c r="AU133" s="177" t="s">
        <v>76</v>
      </c>
      <c r="AY133" s="176" t="s">
        <v>381</v>
      </c>
      <c r="BK133" s="178">
        <f>SUM(BK134:BK151)</f>
        <v>0</v>
      </c>
    </row>
    <row r="134" spans="1:65" s="2" customFormat="1" ht="44.25" customHeight="1">
      <c r="A134" s="36"/>
      <c r="B134" s="37"/>
      <c r="C134" s="227" t="s">
        <v>505</v>
      </c>
      <c r="D134" s="227" t="s">
        <v>465</v>
      </c>
      <c r="E134" s="228" t="s">
        <v>1927</v>
      </c>
      <c r="F134" s="229" t="s">
        <v>2955</v>
      </c>
      <c r="G134" s="230" t="s">
        <v>607</v>
      </c>
      <c r="H134" s="231">
        <v>1</v>
      </c>
      <c r="I134" s="232"/>
      <c r="J134" s="233">
        <f>ROUND(I134*H134,2)</f>
        <v>0</v>
      </c>
      <c r="K134" s="229" t="s">
        <v>19</v>
      </c>
      <c r="L134" s="234"/>
      <c r="M134" s="235" t="s">
        <v>19</v>
      </c>
      <c r="N134" s="236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428</v>
      </c>
      <c r="AT134" s="192" t="s">
        <v>465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622</v>
      </c>
    </row>
    <row r="135" spans="1:65" s="2" customFormat="1" ht="19.5">
      <c r="A135" s="36"/>
      <c r="B135" s="37"/>
      <c r="C135" s="38"/>
      <c r="D135" s="196" t="s">
        <v>1198</v>
      </c>
      <c r="E135" s="38"/>
      <c r="F135" s="253" t="s">
        <v>4567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83</v>
      </c>
    </row>
    <row r="136" spans="1:65" s="2" customFormat="1" ht="16.5" customHeight="1">
      <c r="A136" s="36"/>
      <c r="B136" s="37"/>
      <c r="C136" s="227" t="s">
        <v>510</v>
      </c>
      <c r="D136" s="227" t="s">
        <v>465</v>
      </c>
      <c r="E136" s="228" t="s">
        <v>4586</v>
      </c>
      <c r="F136" s="229" t="s">
        <v>3351</v>
      </c>
      <c r="G136" s="230" t="s">
        <v>1557</v>
      </c>
      <c r="H136" s="231">
        <v>2</v>
      </c>
      <c r="I136" s="232"/>
      <c r="J136" s="233">
        <f>ROUND(I136*H136,2)</f>
        <v>0</v>
      </c>
      <c r="K136" s="229" t="s">
        <v>19</v>
      </c>
      <c r="L136" s="234"/>
      <c r="M136" s="235" t="s">
        <v>19</v>
      </c>
      <c r="N136" s="236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428</v>
      </c>
      <c r="AT136" s="192" t="s">
        <v>465</v>
      </c>
      <c r="AU136" s="192" t="s">
        <v>83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628</v>
      </c>
    </row>
    <row r="137" spans="1:65" s="2" customFormat="1" ht="19.5">
      <c r="A137" s="36"/>
      <c r="B137" s="37"/>
      <c r="C137" s="38"/>
      <c r="D137" s="196" t="s">
        <v>1198</v>
      </c>
      <c r="E137" s="38"/>
      <c r="F137" s="253" t="s">
        <v>4567</v>
      </c>
      <c r="G137" s="38"/>
      <c r="H137" s="38"/>
      <c r="I137" s="254"/>
      <c r="J137" s="38"/>
      <c r="K137" s="38"/>
      <c r="L137" s="41"/>
      <c r="M137" s="255"/>
      <c r="N137" s="256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1198</v>
      </c>
      <c r="AU137" s="19" t="s">
        <v>83</v>
      </c>
    </row>
    <row r="138" spans="1:65" s="2" customFormat="1" ht="24.2" customHeight="1">
      <c r="A138" s="36"/>
      <c r="B138" s="37"/>
      <c r="C138" s="227" t="s">
        <v>516</v>
      </c>
      <c r="D138" s="227" t="s">
        <v>465</v>
      </c>
      <c r="E138" s="228" t="s">
        <v>4587</v>
      </c>
      <c r="F138" s="229" t="s">
        <v>6485</v>
      </c>
      <c r="G138" s="230" t="s">
        <v>607</v>
      </c>
      <c r="H138" s="231">
        <v>1</v>
      </c>
      <c r="I138" s="232"/>
      <c r="J138" s="233">
        <f>ROUND(I138*H138,2)</f>
        <v>0</v>
      </c>
      <c r="K138" s="229" t="s">
        <v>19</v>
      </c>
      <c r="L138" s="234"/>
      <c r="M138" s="235" t="s">
        <v>19</v>
      </c>
      <c r="N138" s="236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428</v>
      </c>
      <c r="AT138" s="192" t="s">
        <v>465</v>
      </c>
      <c r="AU138" s="192" t="s">
        <v>83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389</v>
      </c>
      <c r="BM138" s="192" t="s">
        <v>634</v>
      </c>
    </row>
    <row r="139" spans="1:65" s="2" customFormat="1" ht="19.5">
      <c r="A139" s="36"/>
      <c r="B139" s="37"/>
      <c r="C139" s="38"/>
      <c r="D139" s="196" t="s">
        <v>1198</v>
      </c>
      <c r="E139" s="38"/>
      <c r="F139" s="253" t="s">
        <v>4567</v>
      </c>
      <c r="G139" s="38"/>
      <c r="H139" s="38"/>
      <c r="I139" s="254"/>
      <c r="J139" s="38"/>
      <c r="K139" s="38"/>
      <c r="L139" s="41"/>
      <c r="M139" s="255"/>
      <c r="N139" s="256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1198</v>
      </c>
      <c r="AU139" s="19" t="s">
        <v>83</v>
      </c>
    </row>
    <row r="140" spans="1:65" s="2" customFormat="1" ht="21.75" customHeight="1">
      <c r="A140" s="36"/>
      <c r="B140" s="37"/>
      <c r="C140" s="227" t="s">
        <v>523</v>
      </c>
      <c r="D140" s="227" t="s">
        <v>465</v>
      </c>
      <c r="E140" s="228" t="s">
        <v>4588</v>
      </c>
      <c r="F140" s="229" t="s">
        <v>3363</v>
      </c>
      <c r="G140" s="230" t="s">
        <v>1557</v>
      </c>
      <c r="H140" s="231">
        <v>2</v>
      </c>
      <c r="I140" s="232"/>
      <c r="J140" s="233">
        <f>ROUND(I140*H140,2)</f>
        <v>0</v>
      </c>
      <c r="K140" s="229" t="s">
        <v>19</v>
      </c>
      <c r="L140" s="234"/>
      <c r="M140" s="235" t="s">
        <v>19</v>
      </c>
      <c r="N140" s="236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428</v>
      </c>
      <c r="AT140" s="192" t="s">
        <v>465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640</v>
      </c>
    </row>
    <row r="141" spans="1:65" s="2" customFormat="1" ht="19.5">
      <c r="A141" s="36"/>
      <c r="B141" s="37"/>
      <c r="C141" s="38"/>
      <c r="D141" s="196" t="s">
        <v>1198</v>
      </c>
      <c r="E141" s="38"/>
      <c r="F141" s="253" t="s">
        <v>4567</v>
      </c>
      <c r="G141" s="38"/>
      <c r="H141" s="38"/>
      <c r="I141" s="254"/>
      <c r="J141" s="38"/>
      <c r="K141" s="38"/>
      <c r="L141" s="41"/>
      <c r="M141" s="255"/>
      <c r="N141" s="25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1198</v>
      </c>
      <c r="AU141" s="19" t="s">
        <v>83</v>
      </c>
    </row>
    <row r="142" spans="1:65" s="2" customFormat="1" ht="24.2" customHeight="1">
      <c r="A142" s="36"/>
      <c r="B142" s="37"/>
      <c r="C142" s="227" t="s">
        <v>529</v>
      </c>
      <c r="D142" s="227" t="s">
        <v>465</v>
      </c>
      <c r="E142" s="228" t="s">
        <v>4589</v>
      </c>
      <c r="F142" s="229" t="s">
        <v>6498</v>
      </c>
      <c r="G142" s="230" t="s">
        <v>1911</v>
      </c>
      <c r="H142" s="231">
        <v>10</v>
      </c>
      <c r="I142" s="232"/>
      <c r="J142" s="233">
        <f>ROUND(I142*H142,2)</f>
        <v>0</v>
      </c>
      <c r="K142" s="229" t="s">
        <v>19</v>
      </c>
      <c r="L142" s="234"/>
      <c r="M142" s="235" t="s">
        <v>19</v>
      </c>
      <c r="N142" s="236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428</v>
      </c>
      <c r="AT142" s="192" t="s">
        <v>465</v>
      </c>
      <c r="AU142" s="192" t="s">
        <v>83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647</v>
      </c>
    </row>
    <row r="143" spans="1:65" s="2" customFormat="1" ht="19.5">
      <c r="A143" s="36"/>
      <c r="B143" s="37"/>
      <c r="C143" s="38"/>
      <c r="D143" s="196" t="s">
        <v>1198</v>
      </c>
      <c r="E143" s="38"/>
      <c r="F143" s="253" t="s">
        <v>4567</v>
      </c>
      <c r="G143" s="38"/>
      <c r="H143" s="38"/>
      <c r="I143" s="254"/>
      <c r="J143" s="38"/>
      <c r="K143" s="38"/>
      <c r="L143" s="41"/>
      <c r="M143" s="255"/>
      <c r="N143" s="256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1198</v>
      </c>
      <c r="AU143" s="19" t="s">
        <v>83</v>
      </c>
    </row>
    <row r="144" spans="1:65" s="2" customFormat="1" ht="24.2" customHeight="1">
      <c r="A144" s="36"/>
      <c r="B144" s="37"/>
      <c r="C144" s="227" t="s">
        <v>534</v>
      </c>
      <c r="D144" s="227" t="s">
        <v>465</v>
      </c>
      <c r="E144" s="228" t="s">
        <v>4590</v>
      </c>
      <c r="F144" s="229" t="s">
        <v>6473</v>
      </c>
      <c r="G144" s="230" t="s">
        <v>1911</v>
      </c>
      <c r="H144" s="231">
        <v>1</v>
      </c>
      <c r="I144" s="232"/>
      <c r="J144" s="233">
        <f>ROUND(I144*H144,2)</f>
        <v>0</v>
      </c>
      <c r="K144" s="229" t="s">
        <v>19</v>
      </c>
      <c r="L144" s="234"/>
      <c r="M144" s="235" t="s">
        <v>19</v>
      </c>
      <c r="N144" s="236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428</v>
      </c>
      <c r="AT144" s="192" t="s">
        <v>465</v>
      </c>
      <c r="AU144" s="192" t="s">
        <v>83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389</v>
      </c>
      <c r="BM144" s="192" t="s">
        <v>653</v>
      </c>
    </row>
    <row r="145" spans="1:65" s="2" customFormat="1" ht="19.5">
      <c r="A145" s="36"/>
      <c r="B145" s="37"/>
      <c r="C145" s="38"/>
      <c r="D145" s="196" t="s">
        <v>1198</v>
      </c>
      <c r="E145" s="38"/>
      <c r="F145" s="253" t="s">
        <v>4567</v>
      </c>
      <c r="G145" s="38"/>
      <c r="H145" s="38"/>
      <c r="I145" s="254"/>
      <c r="J145" s="38"/>
      <c r="K145" s="38"/>
      <c r="L145" s="41"/>
      <c r="M145" s="255"/>
      <c r="N145" s="256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1198</v>
      </c>
      <c r="AU145" s="19" t="s">
        <v>83</v>
      </c>
    </row>
    <row r="146" spans="1:65" s="2" customFormat="1" ht="21.75" customHeight="1">
      <c r="A146" s="36"/>
      <c r="B146" s="37"/>
      <c r="C146" s="227" t="s">
        <v>540</v>
      </c>
      <c r="D146" s="227" t="s">
        <v>465</v>
      </c>
      <c r="E146" s="228" t="s">
        <v>4591</v>
      </c>
      <c r="F146" s="229" t="s">
        <v>4592</v>
      </c>
      <c r="G146" s="230" t="s">
        <v>1911</v>
      </c>
      <c r="H146" s="231">
        <v>5</v>
      </c>
      <c r="I146" s="232"/>
      <c r="J146" s="233">
        <f>ROUND(I146*H146,2)</f>
        <v>0</v>
      </c>
      <c r="K146" s="229" t="s">
        <v>19</v>
      </c>
      <c r="L146" s="234"/>
      <c r="M146" s="235" t="s">
        <v>19</v>
      </c>
      <c r="N146" s="236" t="s">
        <v>47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428</v>
      </c>
      <c r="AT146" s="192" t="s">
        <v>465</v>
      </c>
      <c r="AU146" s="192" t="s">
        <v>83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389</v>
      </c>
      <c r="BM146" s="192" t="s">
        <v>659</v>
      </c>
    </row>
    <row r="147" spans="1:65" s="2" customFormat="1" ht="19.5">
      <c r="A147" s="36"/>
      <c r="B147" s="37"/>
      <c r="C147" s="38"/>
      <c r="D147" s="196" t="s">
        <v>1198</v>
      </c>
      <c r="E147" s="38"/>
      <c r="F147" s="253" t="s">
        <v>4567</v>
      </c>
      <c r="G147" s="38"/>
      <c r="H147" s="38"/>
      <c r="I147" s="254"/>
      <c r="J147" s="38"/>
      <c r="K147" s="38"/>
      <c r="L147" s="41"/>
      <c r="M147" s="255"/>
      <c r="N147" s="256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1198</v>
      </c>
      <c r="AU147" s="19" t="s">
        <v>83</v>
      </c>
    </row>
    <row r="148" spans="1:65" s="2" customFormat="1" ht="16.5" customHeight="1">
      <c r="A148" s="36"/>
      <c r="B148" s="37"/>
      <c r="C148" s="227" t="s">
        <v>549</v>
      </c>
      <c r="D148" s="227" t="s">
        <v>465</v>
      </c>
      <c r="E148" s="228" t="s">
        <v>4593</v>
      </c>
      <c r="F148" s="229" t="s">
        <v>4594</v>
      </c>
      <c r="G148" s="230" t="s">
        <v>1557</v>
      </c>
      <c r="H148" s="231">
        <v>1</v>
      </c>
      <c r="I148" s="232"/>
      <c r="J148" s="233">
        <f>ROUND(I148*H148,2)</f>
        <v>0</v>
      </c>
      <c r="K148" s="229" t="s">
        <v>19</v>
      </c>
      <c r="L148" s="234"/>
      <c r="M148" s="235" t="s">
        <v>19</v>
      </c>
      <c r="N148" s="236" t="s">
        <v>47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428</v>
      </c>
      <c r="AT148" s="192" t="s">
        <v>465</v>
      </c>
      <c r="AU148" s="192" t="s">
        <v>83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389</v>
      </c>
      <c r="BM148" s="192" t="s">
        <v>667</v>
      </c>
    </row>
    <row r="149" spans="1:65" s="2" customFormat="1" ht="19.5">
      <c r="A149" s="36"/>
      <c r="B149" s="37"/>
      <c r="C149" s="38"/>
      <c r="D149" s="196" t="s">
        <v>1198</v>
      </c>
      <c r="E149" s="38"/>
      <c r="F149" s="253" t="s">
        <v>4567</v>
      </c>
      <c r="G149" s="38"/>
      <c r="H149" s="38"/>
      <c r="I149" s="254"/>
      <c r="J149" s="38"/>
      <c r="K149" s="38"/>
      <c r="L149" s="41"/>
      <c r="M149" s="255"/>
      <c r="N149" s="256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1198</v>
      </c>
      <c r="AU149" s="19" t="s">
        <v>83</v>
      </c>
    </row>
    <row r="150" spans="1:65" s="2" customFormat="1" ht="16.5" customHeight="1">
      <c r="A150" s="36"/>
      <c r="B150" s="37"/>
      <c r="C150" s="227" t="s">
        <v>556</v>
      </c>
      <c r="D150" s="227" t="s">
        <v>465</v>
      </c>
      <c r="E150" s="228" t="s">
        <v>1929</v>
      </c>
      <c r="F150" s="229" t="s">
        <v>1924</v>
      </c>
      <c r="G150" s="230" t="s">
        <v>607</v>
      </c>
      <c r="H150" s="231">
        <v>1</v>
      </c>
      <c r="I150" s="232"/>
      <c r="J150" s="233">
        <f>ROUND(I150*H150,2)</f>
        <v>0</v>
      </c>
      <c r="K150" s="229" t="s">
        <v>19</v>
      </c>
      <c r="L150" s="234"/>
      <c r="M150" s="235" t="s">
        <v>19</v>
      </c>
      <c r="N150" s="236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428</v>
      </c>
      <c r="AT150" s="192" t="s">
        <v>465</v>
      </c>
      <c r="AU150" s="192" t="s">
        <v>83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674</v>
      </c>
    </row>
    <row r="151" spans="1:65" s="2" customFormat="1" ht="19.5">
      <c r="A151" s="36"/>
      <c r="B151" s="37"/>
      <c r="C151" s="38"/>
      <c r="D151" s="196" t="s">
        <v>1198</v>
      </c>
      <c r="E151" s="38"/>
      <c r="F151" s="253" t="s">
        <v>4567</v>
      </c>
      <c r="G151" s="38"/>
      <c r="H151" s="38"/>
      <c r="I151" s="254"/>
      <c r="J151" s="38"/>
      <c r="K151" s="38"/>
      <c r="L151" s="41"/>
      <c r="M151" s="255"/>
      <c r="N151" s="256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1198</v>
      </c>
      <c r="AU151" s="19" t="s">
        <v>83</v>
      </c>
    </row>
    <row r="152" spans="1:65" s="12" customFormat="1" ht="25.9" customHeight="1">
      <c r="B152" s="165"/>
      <c r="C152" s="166"/>
      <c r="D152" s="167" t="s">
        <v>75</v>
      </c>
      <c r="E152" s="168" t="s">
        <v>2049</v>
      </c>
      <c r="F152" s="168" t="s">
        <v>4595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SUM(P153:P164)</f>
        <v>0</v>
      </c>
      <c r="Q152" s="173"/>
      <c r="R152" s="174">
        <f>SUM(R153:R164)</f>
        <v>0</v>
      </c>
      <c r="S152" s="173"/>
      <c r="T152" s="175">
        <f>SUM(T153:T164)</f>
        <v>0</v>
      </c>
      <c r="AR152" s="176" t="s">
        <v>83</v>
      </c>
      <c r="AT152" s="177" t="s">
        <v>75</v>
      </c>
      <c r="AU152" s="177" t="s">
        <v>76</v>
      </c>
      <c r="AY152" s="176" t="s">
        <v>381</v>
      </c>
      <c r="BK152" s="178">
        <f>SUM(BK153:BK164)</f>
        <v>0</v>
      </c>
    </row>
    <row r="153" spans="1:65" s="2" customFormat="1" ht="16.5" customHeight="1">
      <c r="A153" s="36"/>
      <c r="B153" s="37"/>
      <c r="C153" s="227" t="s">
        <v>561</v>
      </c>
      <c r="D153" s="227" t="s">
        <v>465</v>
      </c>
      <c r="E153" s="228" t="s">
        <v>2960</v>
      </c>
      <c r="F153" s="229" t="s">
        <v>3744</v>
      </c>
      <c r="G153" s="230" t="s">
        <v>607</v>
      </c>
      <c r="H153" s="231">
        <v>1</v>
      </c>
      <c r="I153" s="232"/>
      <c r="J153" s="233">
        <f>ROUND(I153*H153,2)</f>
        <v>0</v>
      </c>
      <c r="K153" s="229" t="s">
        <v>19</v>
      </c>
      <c r="L153" s="234"/>
      <c r="M153" s="235" t="s">
        <v>19</v>
      </c>
      <c r="N153" s="236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428</v>
      </c>
      <c r="AT153" s="192" t="s">
        <v>465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682</v>
      </c>
    </row>
    <row r="154" spans="1:65" s="2" customFormat="1" ht="19.5">
      <c r="A154" s="36"/>
      <c r="B154" s="37"/>
      <c r="C154" s="38"/>
      <c r="D154" s="196" t="s">
        <v>1198</v>
      </c>
      <c r="E154" s="38"/>
      <c r="F154" s="253" t="s">
        <v>4567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83</v>
      </c>
    </row>
    <row r="155" spans="1:65" s="2" customFormat="1" ht="16.5" customHeight="1">
      <c r="A155" s="36"/>
      <c r="B155" s="37"/>
      <c r="C155" s="227" t="s">
        <v>468</v>
      </c>
      <c r="D155" s="227" t="s">
        <v>465</v>
      </c>
      <c r="E155" s="228" t="s">
        <v>2962</v>
      </c>
      <c r="F155" s="229" t="s">
        <v>3744</v>
      </c>
      <c r="G155" s="230" t="s">
        <v>607</v>
      </c>
      <c r="H155" s="231">
        <v>2</v>
      </c>
      <c r="I155" s="232"/>
      <c r="J155" s="233">
        <f>ROUND(I155*H155,2)</f>
        <v>0</v>
      </c>
      <c r="K155" s="229" t="s">
        <v>19</v>
      </c>
      <c r="L155" s="234"/>
      <c r="M155" s="235" t="s">
        <v>19</v>
      </c>
      <c r="N155" s="236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428</v>
      </c>
      <c r="AT155" s="192" t="s">
        <v>465</v>
      </c>
      <c r="AU155" s="192" t="s">
        <v>83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389</v>
      </c>
      <c r="BM155" s="192" t="s">
        <v>690</v>
      </c>
    </row>
    <row r="156" spans="1:65" s="2" customFormat="1" ht="19.5">
      <c r="A156" s="36"/>
      <c r="B156" s="37"/>
      <c r="C156" s="38"/>
      <c r="D156" s="196" t="s">
        <v>1198</v>
      </c>
      <c r="E156" s="38"/>
      <c r="F156" s="253" t="s">
        <v>4567</v>
      </c>
      <c r="G156" s="38"/>
      <c r="H156" s="38"/>
      <c r="I156" s="254"/>
      <c r="J156" s="38"/>
      <c r="K156" s="38"/>
      <c r="L156" s="41"/>
      <c r="M156" s="255"/>
      <c r="N156" s="256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1198</v>
      </c>
      <c r="AU156" s="19" t="s">
        <v>83</v>
      </c>
    </row>
    <row r="157" spans="1:65" s="2" customFormat="1" ht="16.5" customHeight="1">
      <c r="A157" s="36"/>
      <c r="B157" s="37"/>
      <c r="C157" s="227" t="s">
        <v>571</v>
      </c>
      <c r="D157" s="227" t="s">
        <v>465</v>
      </c>
      <c r="E157" s="228" t="s">
        <v>4596</v>
      </c>
      <c r="F157" s="229" t="s">
        <v>3745</v>
      </c>
      <c r="G157" s="230" t="s">
        <v>1557</v>
      </c>
      <c r="H157" s="231">
        <v>3</v>
      </c>
      <c r="I157" s="232"/>
      <c r="J157" s="233">
        <f>ROUND(I157*H157,2)</f>
        <v>0</v>
      </c>
      <c r="K157" s="229" t="s">
        <v>19</v>
      </c>
      <c r="L157" s="234"/>
      <c r="M157" s="235" t="s">
        <v>19</v>
      </c>
      <c r="N157" s="236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428</v>
      </c>
      <c r="AT157" s="192" t="s">
        <v>465</v>
      </c>
      <c r="AU157" s="192" t="s">
        <v>83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389</v>
      </c>
      <c r="BM157" s="192" t="s">
        <v>701</v>
      </c>
    </row>
    <row r="158" spans="1:65" s="2" customFormat="1" ht="19.5">
      <c r="A158" s="36"/>
      <c r="B158" s="37"/>
      <c r="C158" s="38"/>
      <c r="D158" s="196" t="s">
        <v>1198</v>
      </c>
      <c r="E158" s="38"/>
      <c r="F158" s="253" t="s">
        <v>4567</v>
      </c>
      <c r="G158" s="38"/>
      <c r="H158" s="38"/>
      <c r="I158" s="254"/>
      <c r="J158" s="38"/>
      <c r="K158" s="38"/>
      <c r="L158" s="41"/>
      <c r="M158" s="255"/>
      <c r="N158" s="256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1198</v>
      </c>
      <c r="AU158" s="19" t="s">
        <v>83</v>
      </c>
    </row>
    <row r="159" spans="1:65" s="2" customFormat="1" ht="24.2" customHeight="1">
      <c r="A159" s="36"/>
      <c r="B159" s="37"/>
      <c r="C159" s="227" t="s">
        <v>577</v>
      </c>
      <c r="D159" s="227" t="s">
        <v>465</v>
      </c>
      <c r="E159" s="228" t="s">
        <v>4597</v>
      </c>
      <c r="F159" s="229" t="s">
        <v>6499</v>
      </c>
      <c r="G159" s="230" t="s">
        <v>1911</v>
      </c>
      <c r="H159" s="231">
        <v>2</v>
      </c>
      <c r="I159" s="232"/>
      <c r="J159" s="233">
        <f>ROUND(I159*H159,2)</f>
        <v>0</v>
      </c>
      <c r="K159" s="229" t="s">
        <v>19</v>
      </c>
      <c r="L159" s="234"/>
      <c r="M159" s="235" t="s">
        <v>19</v>
      </c>
      <c r="N159" s="236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428</v>
      </c>
      <c r="AT159" s="192" t="s">
        <v>465</v>
      </c>
      <c r="AU159" s="192" t="s">
        <v>83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710</v>
      </c>
    </row>
    <row r="160" spans="1:65" s="2" customFormat="1" ht="19.5">
      <c r="A160" s="36"/>
      <c r="B160" s="37"/>
      <c r="C160" s="38"/>
      <c r="D160" s="196" t="s">
        <v>1198</v>
      </c>
      <c r="E160" s="38"/>
      <c r="F160" s="253" t="s">
        <v>4567</v>
      </c>
      <c r="G160" s="38"/>
      <c r="H160" s="38"/>
      <c r="I160" s="254"/>
      <c r="J160" s="38"/>
      <c r="K160" s="38"/>
      <c r="L160" s="41"/>
      <c r="M160" s="255"/>
      <c r="N160" s="25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1198</v>
      </c>
      <c r="AU160" s="19" t="s">
        <v>83</v>
      </c>
    </row>
    <row r="161" spans="1:65" s="2" customFormat="1" ht="24.2" customHeight="1">
      <c r="A161" s="36"/>
      <c r="B161" s="37"/>
      <c r="C161" s="227" t="s">
        <v>582</v>
      </c>
      <c r="D161" s="227" t="s">
        <v>465</v>
      </c>
      <c r="E161" s="228" t="s">
        <v>4598</v>
      </c>
      <c r="F161" s="229" t="s">
        <v>6500</v>
      </c>
      <c r="G161" s="230" t="s">
        <v>1911</v>
      </c>
      <c r="H161" s="231">
        <v>3</v>
      </c>
      <c r="I161" s="232"/>
      <c r="J161" s="233">
        <f>ROUND(I161*H161,2)</f>
        <v>0</v>
      </c>
      <c r="K161" s="229" t="s">
        <v>19</v>
      </c>
      <c r="L161" s="234"/>
      <c r="M161" s="235" t="s">
        <v>19</v>
      </c>
      <c r="N161" s="236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428</v>
      </c>
      <c r="AT161" s="192" t="s">
        <v>465</v>
      </c>
      <c r="AU161" s="192" t="s">
        <v>83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722</v>
      </c>
    </row>
    <row r="162" spans="1:65" s="2" customFormat="1" ht="19.5">
      <c r="A162" s="36"/>
      <c r="B162" s="37"/>
      <c r="C162" s="38"/>
      <c r="D162" s="196" t="s">
        <v>1198</v>
      </c>
      <c r="E162" s="38"/>
      <c r="F162" s="253" t="s">
        <v>4567</v>
      </c>
      <c r="G162" s="38"/>
      <c r="H162" s="38"/>
      <c r="I162" s="254"/>
      <c r="J162" s="38"/>
      <c r="K162" s="38"/>
      <c r="L162" s="41"/>
      <c r="M162" s="255"/>
      <c r="N162" s="25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1198</v>
      </c>
      <c r="AU162" s="19" t="s">
        <v>83</v>
      </c>
    </row>
    <row r="163" spans="1:65" s="2" customFormat="1" ht="16.5" customHeight="1">
      <c r="A163" s="36"/>
      <c r="B163" s="37"/>
      <c r="C163" s="227" t="s">
        <v>587</v>
      </c>
      <c r="D163" s="227" t="s">
        <v>465</v>
      </c>
      <c r="E163" s="228" t="s">
        <v>2966</v>
      </c>
      <c r="F163" s="229" t="s">
        <v>1924</v>
      </c>
      <c r="G163" s="230" t="s">
        <v>607</v>
      </c>
      <c r="H163" s="231">
        <v>1</v>
      </c>
      <c r="I163" s="232"/>
      <c r="J163" s="233">
        <f>ROUND(I163*H163,2)</f>
        <v>0</v>
      </c>
      <c r="K163" s="229" t="s">
        <v>19</v>
      </c>
      <c r="L163" s="234"/>
      <c r="M163" s="235" t="s">
        <v>19</v>
      </c>
      <c r="N163" s="236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428</v>
      </c>
      <c r="AT163" s="192" t="s">
        <v>465</v>
      </c>
      <c r="AU163" s="192" t="s">
        <v>83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730</v>
      </c>
    </row>
    <row r="164" spans="1:65" s="2" customFormat="1" ht="19.5">
      <c r="A164" s="36"/>
      <c r="B164" s="37"/>
      <c r="C164" s="38"/>
      <c r="D164" s="196" t="s">
        <v>1198</v>
      </c>
      <c r="E164" s="38"/>
      <c r="F164" s="253" t="s">
        <v>4567</v>
      </c>
      <c r="G164" s="38"/>
      <c r="H164" s="38"/>
      <c r="I164" s="254"/>
      <c r="J164" s="38"/>
      <c r="K164" s="38"/>
      <c r="L164" s="41"/>
      <c r="M164" s="255"/>
      <c r="N164" s="256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1198</v>
      </c>
      <c r="AU164" s="19" t="s">
        <v>83</v>
      </c>
    </row>
    <row r="165" spans="1:65" s="12" customFormat="1" ht="25.9" customHeight="1">
      <c r="B165" s="165"/>
      <c r="C165" s="166"/>
      <c r="D165" s="167" t="s">
        <v>75</v>
      </c>
      <c r="E165" s="168" t="s">
        <v>1930</v>
      </c>
      <c r="F165" s="168" t="s">
        <v>1931</v>
      </c>
      <c r="G165" s="166"/>
      <c r="H165" s="166"/>
      <c r="I165" s="169"/>
      <c r="J165" s="170">
        <f>BK165</f>
        <v>0</v>
      </c>
      <c r="K165" s="166"/>
      <c r="L165" s="171"/>
      <c r="M165" s="172"/>
      <c r="N165" s="173"/>
      <c r="O165" s="173"/>
      <c r="P165" s="174">
        <f>SUM(P166:P177)</f>
        <v>0</v>
      </c>
      <c r="Q165" s="173"/>
      <c r="R165" s="174">
        <f>SUM(R166:R177)</f>
        <v>0</v>
      </c>
      <c r="S165" s="173"/>
      <c r="T165" s="175">
        <f>SUM(T166:T177)</f>
        <v>0</v>
      </c>
      <c r="AR165" s="176" t="s">
        <v>83</v>
      </c>
      <c r="AT165" s="177" t="s">
        <v>75</v>
      </c>
      <c r="AU165" s="177" t="s">
        <v>76</v>
      </c>
      <c r="AY165" s="176" t="s">
        <v>381</v>
      </c>
      <c r="BK165" s="178">
        <f>SUM(BK166:BK177)</f>
        <v>0</v>
      </c>
    </row>
    <row r="166" spans="1:65" s="2" customFormat="1" ht="16.5" customHeight="1">
      <c r="A166" s="36"/>
      <c r="B166" s="37"/>
      <c r="C166" s="181" t="s">
        <v>593</v>
      </c>
      <c r="D166" s="181" t="s">
        <v>384</v>
      </c>
      <c r="E166" s="182" t="s">
        <v>1932</v>
      </c>
      <c r="F166" s="183" t="s">
        <v>1933</v>
      </c>
      <c r="G166" s="184" t="s">
        <v>607</v>
      </c>
      <c r="H166" s="185">
        <v>1</v>
      </c>
      <c r="I166" s="186"/>
      <c r="J166" s="187">
        <f>ROUND(I166*H166,2)</f>
        <v>0</v>
      </c>
      <c r="K166" s="183" t="s">
        <v>19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740</v>
      </c>
    </row>
    <row r="167" spans="1:65" s="2" customFormat="1" ht="19.5">
      <c r="A167" s="36"/>
      <c r="B167" s="37"/>
      <c r="C167" s="38"/>
      <c r="D167" s="196" t="s">
        <v>1198</v>
      </c>
      <c r="E167" s="38"/>
      <c r="F167" s="253" t="s">
        <v>4567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1198</v>
      </c>
      <c r="AU167" s="19" t="s">
        <v>83</v>
      </c>
    </row>
    <row r="168" spans="1:65" s="2" customFormat="1" ht="16.5" customHeight="1">
      <c r="A168" s="36"/>
      <c r="B168" s="37"/>
      <c r="C168" s="181" t="s">
        <v>598</v>
      </c>
      <c r="D168" s="181" t="s">
        <v>384</v>
      </c>
      <c r="E168" s="182" t="s">
        <v>1934</v>
      </c>
      <c r="F168" s="183" t="s">
        <v>1935</v>
      </c>
      <c r="G168" s="184" t="s">
        <v>607</v>
      </c>
      <c r="H168" s="185">
        <v>1</v>
      </c>
      <c r="I168" s="186"/>
      <c r="J168" s="187">
        <f>ROUND(I168*H168,2)</f>
        <v>0</v>
      </c>
      <c r="K168" s="183" t="s">
        <v>19</v>
      </c>
      <c r="L168" s="41"/>
      <c r="M168" s="188" t="s">
        <v>19</v>
      </c>
      <c r="N168" s="189" t="s">
        <v>47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83</v>
      </c>
      <c r="BK168" s="193">
        <f>ROUND(I168*H168,2)</f>
        <v>0</v>
      </c>
      <c r="BL168" s="19" t="s">
        <v>389</v>
      </c>
      <c r="BM168" s="192" t="s">
        <v>751</v>
      </c>
    </row>
    <row r="169" spans="1:65" s="2" customFormat="1" ht="19.5">
      <c r="A169" s="36"/>
      <c r="B169" s="37"/>
      <c r="C169" s="38"/>
      <c r="D169" s="196" t="s">
        <v>1198</v>
      </c>
      <c r="E169" s="38"/>
      <c r="F169" s="253" t="s">
        <v>4567</v>
      </c>
      <c r="G169" s="38"/>
      <c r="H169" s="38"/>
      <c r="I169" s="254"/>
      <c r="J169" s="38"/>
      <c r="K169" s="38"/>
      <c r="L169" s="41"/>
      <c r="M169" s="255"/>
      <c r="N169" s="256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1198</v>
      </c>
      <c r="AU169" s="19" t="s">
        <v>83</v>
      </c>
    </row>
    <row r="170" spans="1:65" s="2" customFormat="1" ht="16.5" customHeight="1">
      <c r="A170" s="36"/>
      <c r="B170" s="37"/>
      <c r="C170" s="181" t="s">
        <v>604</v>
      </c>
      <c r="D170" s="181" t="s">
        <v>384</v>
      </c>
      <c r="E170" s="182" t="s">
        <v>1936</v>
      </c>
      <c r="F170" s="183" t="s">
        <v>1937</v>
      </c>
      <c r="G170" s="184" t="s">
        <v>607</v>
      </c>
      <c r="H170" s="185">
        <v>1</v>
      </c>
      <c r="I170" s="186"/>
      <c r="J170" s="187">
        <f>ROUND(I170*H170,2)</f>
        <v>0</v>
      </c>
      <c r="K170" s="183" t="s">
        <v>19</v>
      </c>
      <c r="L170" s="41"/>
      <c r="M170" s="188" t="s">
        <v>19</v>
      </c>
      <c r="N170" s="189" t="s">
        <v>47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83</v>
      </c>
      <c r="BK170" s="193">
        <f>ROUND(I170*H170,2)</f>
        <v>0</v>
      </c>
      <c r="BL170" s="19" t="s">
        <v>389</v>
      </c>
      <c r="BM170" s="192" t="s">
        <v>762</v>
      </c>
    </row>
    <row r="171" spans="1:65" s="2" customFormat="1" ht="19.5">
      <c r="A171" s="36"/>
      <c r="B171" s="37"/>
      <c r="C171" s="38"/>
      <c r="D171" s="196" t="s">
        <v>1198</v>
      </c>
      <c r="E171" s="38"/>
      <c r="F171" s="253" t="s">
        <v>4567</v>
      </c>
      <c r="G171" s="38"/>
      <c r="H171" s="38"/>
      <c r="I171" s="254"/>
      <c r="J171" s="38"/>
      <c r="K171" s="38"/>
      <c r="L171" s="41"/>
      <c r="M171" s="255"/>
      <c r="N171" s="256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1198</v>
      </c>
      <c r="AU171" s="19" t="s">
        <v>83</v>
      </c>
    </row>
    <row r="172" spans="1:65" s="2" customFormat="1" ht="24.2" customHeight="1">
      <c r="A172" s="36"/>
      <c r="B172" s="37"/>
      <c r="C172" s="181" t="s">
        <v>609</v>
      </c>
      <c r="D172" s="181" t="s">
        <v>384</v>
      </c>
      <c r="E172" s="182" t="s">
        <v>1938</v>
      </c>
      <c r="F172" s="183" t="s">
        <v>1939</v>
      </c>
      <c r="G172" s="184" t="s">
        <v>607</v>
      </c>
      <c r="H172" s="185">
        <v>1</v>
      </c>
      <c r="I172" s="186"/>
      <c r="J172" s="187">
        <f>ROUND(I172*H172,2)</f>
        <v>0</v>
      </c>
      <c r="K172" s="183" t="s">
        <v>19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389</v>
      </c>
      <c r="BM172" s="192" t="s">
        <v>773</v>
      </c>
    </row>
    <row r="173" spans="1:65" s="2" customFormat="1" ht="19.5">
      <c r="A173" s="36"/>
      <c r="B173" s="37"/>
      <c r="C173" s="38"/>
      <c r="D173" s="196" t="s">
        <v>1198</v>
      </c>
      <c r="E173" s="38"/>
      <c r="F173" s="253" t="s">
        <v>4567</v>
      </c>
      <c r="G173" s="38"/>
      <c r="H173" s="38"/>
      <c r="I173" s="254"/>
      <c r="J173" s="38"/>
      <c r="K173" s="38"/>
      <c r="L173" s="41"/>
      <c r="M173" s="255"/>
      <c r="N173" s="256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1198</v>
      </c>
      <c r="AU173" s="19" t="s">
        <v>83</v>
      </c>
    </row>
    <row r="174" spans="1:65" s="2" customFormat="1" ht="16.5" customHeight="1">
      <c r="A174" s="36"/>
      <c r="B174" s="37"/>
      <c r="C174" s="181" t="s">
        <v>612</v>
      </c>
      <c r="D174" s="181" t="s">
        <v>384</v>
      </c>
      <c r="E174" s="182" t="s">
        <v>1940</v>
      </c>
      <c r="F174" s="183" t="s">
        <v>1941</v>
      </c>
      <c r="G174" s="184" t="s">
        <v>607</v>
      </c>
      <c r="H174" s="185">
        <v>1</v>
      </c>
      <c r="I174" s="186"/>
      <c r="J174" s="187">
        <f>ROUND(I174*H174,2)</f>
        <v>0</v>
      </c>
      <c r="K174" s="183" t="s">
        <v>19</v>
      </c>
      <c r="L174" s="41"/>
      <c r="M174" s="188" t="s">
        <v>19</v>
      </c>
      <c r="N174" s="189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389</v>
      </c>
      <c r="BM174" s="192" t="s">
        <v>786</v>
      </c>
    </row>
    <row r="175" spans="1:65" s="2" customFormat="1" ht="19.5">
      <c r="A175" s="36"/>
      <c r="B175" s="37"/>
      <c r="C175" s="38"/>
      <c r="D175" s="196" t="s">
        <v>1198</v>
      </c>
      <c r="E175" s="38"/>
      <c r="F175" s="253" t="s">
        <v>4567</v>
      </c>
      <c r="G175" s="38"/>
      <c r="H175" s="38"/>
      <c r="I175" s="254"/>
      <c r="J175" s="38"/>
      <c r="K175" s="38"/>
      <c r="L175" s="41"/>
      <c r="M175" s="255"/>
      <c r="N175" s="256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1198</v>
      </c>
      <c r="AU175" s="19" t="s">
        <v>83</v>
      </c>
    </row>
    <row r="176" spans="1:65" s="2" customFormat="1" ht="24.2" customHeight="1">
      <c r="A176" s="36"/>
      <c r="B176" s="37"/>
      <c r="C176" s="181" t="s">
        <v>615</v>
      </c>
      <c r="D176" s="181" t="s">
        <v>384</v>
      </c>
      <c r="E176" s="182" t="s">
        <v>1942</v>
      </c>
      <c r="F176" s="183" t="s">
        <v>1943</v>
      </c>
      <c r="G176" s="184" t="s">
        <v>607</v>
      </c>
      <c r="H176" s="185">
        <v>1</v>
      </c>
      <c r="I176" s="186"/>
      <c r="J176" s="187">
        <f>ROUND(I176*H176,2)</f>
        <v>0</v>
      </c>
      <c r="K176" s="183" t="s">
        <v>19</v>
      </c>
      <c r="L176" s="41"/>
      <c r="M176" s="188" t="s">
        <v>19</v>
      </c>
      <c r="N176" s="189" t="s">
        <v>47</v>
      </c>
      <c r="O176" s="6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83</v>
      </c>
      <c r="BK176" s="193">
        <f>ROUND(I176*H176,2)</f>
        <v>0</v>
      </c>
      <c r="BL176" s="19" t="s">
        <v>389</v>
      </c>
      <c r="BM176" s="192" t="s">
        <v>797</v>
      </c>
    </row>
    <row r="177" spans="1:47" s="2" customFormat="1" ht="19.5">
      <c r="A177" s="36"/>
      <c r="B177" s="37"/>
      <c r="C177" s="38"/>
      <c r="D177" s="196" t="s">
        <v>1198</v>
      </c>
      <c r="E177" s="38"/>
      <c r="F177" s="253" t="s">
        <v>4567</v>
      </c>
      <c r="G177" s="38"/>
      <c r="H177" s="38"/>
      <c r="I177" s="254"/>
      <c r="J177" s="38"/>
      <c r="K177" s="38"/>
      <c r="L177" s="41"/>
      <c r="M177" s="257"/>
      <c r="N177" s="258"/>
      <c r="O177" s="250"/>
      <c r="P177" s="250"/>
      <c r="Q177" s="250"/>
      <c r="R177" s="250"/>
      <c r="S177" s="250"/>
      <c r="T177" s="259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1198</v>
      </c>
      <c r="AU177" s="19" t="s">
        <v>83</v>
      </c>
    </row>
    <row r="178" spans="1:47" s="2" customFormat="1" ht="6.95" customHeight="1">
      <c r="A178" s="36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41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sheetProtection sheet="1" objects="1" scenarios="1" formatColumns="0" formatRows="0" autoFilter="0"/>
  <autoFilter ref="C88:K17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opLeftCell="A106" workbookViewId="0">
      <selection activeCell="F119" sqref="F1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4599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ROUND((SUM(BE94:BE215)),  2)</f>
        <v>0</v>
      </c>
      <c r="G35" s="36"/>
      <c r="H35" s="36"/>
      <c r="I35" s="127">
        <v>0.21</v>
      </c>
      <c r="J35" s="126">
        <f>ROUND(((SUM(BE94:BE215))*I35),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ROUND((SUM(BF94:BF215)),  2)</f>
        <v>0</v>
      </c>
      <c r="G36" s="36"/>
      <c r="H36" s="36"/>
      <c r="I36" s="127">
        <v>0.15</v>
      </c>
      <c r="J36" s="126">
        <f>ROUND(((SUM(BF94:BF215))*I36),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ROUND((SUM(BG94:BG215)),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ROUND((SUM(BH94:BH215)),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ROUND((SUM(BI94:BI215)),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106.10 - Elektroinstalace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1755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1945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9" customFormat="1" ht="24.95" customHeight="1">
      <c r="B66" s="143"/>
      <c r="C66" s="144"/>
      <c r="D66" s="145" t="s">
        <v>1946</v>
      </c>
      <c r="E66" s="146"/>
      <c r="F66" s="146"/>
      <c r="G66" s="146"/>
      <c r="H66" s="146"/>
      <c r="I66" s="146"/>
      <c r="J66" s="147">
        <f>J124</f>
        <v>0</v>
      </c>
      <c r="K66" s="144"/>
      <c r="L66" s="148"/>
    </row>
    <row r="67" spans="1:31" s="9" customFormat="1" ht="24.95" customHeight="1">
      <c r="B67" s="143"/>
      <c r="C67" s="144"/>
      <c r="D67" s="145" t="s">
        <v>1947</v>
      </c>
      <c r="E67" s="146"/>
      <c r="F67" s="146"/>
      <c r="G67" s="146"/>
      <c r="H67" s="146"/>
      <c r="I67" s="146"/>
      <c r="J67" s="147">
        <f>J156</f>
        <v>0</v>
      </c>
      <c r="K67" s="144"/>
      <c r="L67" s="148"/>
    </row>
    <row r="68" spans="1:31" s="9" customFormat="1" ht="24.95" customHeight="1">
      <c r="B68" s="143"/>
      <c r="C68" s="144"/>
      <c r="D68" s="145" t="s">
        <v>1948</v>
      </c>
      <c r="E68" s="146"/>
      <c r="F68" s="146"/>
      <c r="G68" s="146"/>
      <c r="H68" s="146"/>
      <c r="I68" s="146"/>
      <c r="J68" s="147">
        <f>J175</f>
        <v>0</v>
      </c>
      <c r="K68" s="144"/>
      <c r="L68" s="148"/>
    </row>
    <row r="69" spans="1:31" s="9" customFormat="1" ht="24.95" customHeight="1">
      <c r="B69" s="143"/>
      <c r="C69" s="144"/>
      <c r="D69" s="145" t="s">
        <v>1950</v>
      </c>
      <c r="E69" s="146"/>
      <c r="F69" s="146"/>
      <c r="G69" s="146"/>
      <c r="H69" s="146"/>
      <c r="I69" s="146"/>
      <c r="J69" s="147">
        <f>J182</f>
        <v>0</v>
      </c>
      <c r="K69" s="144"/>
      <c r="L69" s="148"/>
    </row>
    <row r="70" spans="1:31" s="9" customFormat="1" ht="24.95" customHeight="1">
      <c r="B70" s="143"/>
      <c r="C70" s="144"/>
      <c r="D70" s="145" t="s">
        <v>3748</v>
      </c>
      <c r="E70" s="146"/>
      <c r="F70" s="146"/>
      <c r="G70" s="146"/>
      <c r="H70" s="146"/>
      <c r="I70" s="146"/>
      <c r="J70" s="147">
        <f>J199</f>
        <v>0</v>
      </c>
      <c r="K70" s="144"/>
      <c r="L70" s="148"/>
    </row>
    <row r="71" spans="1:31" s="9" customFormat="1" ht="24.95" customHeight="1">
      <c r="B71" s="143"/>
      <c r="C71" s="144"/>
      <c r="D71" s="145" t="s">
        <v>1952</v>
      </c>
      <c r="E71" s="146"/>
      <c r="F71" s="146"/>
      <c r="G71" s="146"/>
      <c r="H71" s="146"/>
      <c r="I71" s="146"/>
      <c r="J71" s="147">
        <f>J208</f>
        <v>0</v>
      </c>
      <c r="K71" s="144"/>
      <c r="L71" s="148"/>
    </row>
    <row r="72" spans="1:31" s="9" customFormat="1" ht="24.95" customHeight="1">
      <c r="B72" s="143"/>
      <c r="C72" s="144"/>
      <c r="D72" s="145" t="s">
        <v>1951</v>
      </c>
      <c r="E72" s="146"/>
      <c r="F72" s="146"/>
      <c r="G72" s="146"/>
      <c r="H72" s="146"/>
      <c r="I72" s="146"/>
      <c r="J72" s="147">
        <f>J213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366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6.25" customHeight="1">
      <c r="A82" s="36"/>
      <c r="B82" s="37"/>
      <c r="C82" s="38"/>
      <c r="D82" s="38"/>
      <c r="E82" s="408" t="str">
        <f>E7</f>
        <v>Nová vstupní a vjezdová zóna v západní části výstaviště včetně nového odpadového hospodářství</v>
      </c>
      <c r="F82" s="409"/>
      <c r="G82" s="409"/>
      <c r="H82" s="409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324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08" t="s">
        <v>3825</v>
      </c>
      <c r="F84" s="407"/>
      <c r="G84" s="407"/>
      <c r="H84" s="40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330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9" t="str">
        <f>E11</f>
        <v>D 106.10 - Elektroinstalace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Brno, Pisárky, Výstaviště, k. ú. Brno – Bohunice</v>
      </c>
      <c r="G88" s="38"/>
      <c r="H88" s="38"/>
      <c r="I88" s="31" t="s">
        <v>23</v>
      </c>
      <c r="J88" s="61" t="str">
        <f>IF(J14="","",J14)</f>
        <v>25. 3. 2021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Veletrhy Brno a.s.</v>
      </c>
      <c r="G90" s="38"/>
      <c r="H90" s="38"/>
      <c r="I90" s="31" t="s">
        <v>33</v>
      </c>
      <c r="J90" s="34" t="str">
        <f>E23</f>
        <v>AiD team a.s.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367</v>
      </c>
      <c r="D93" s="157" t="s">
        <v>61</v>
      </c>
      <c r="E93" s="157" t="s">
        <v>57</v>
      </c>
      <c r="F93" s="157" t="s">
        <v>58</v>
      </c>
      <c r="G93" s="157" t="s">
        <v>368</v>
      </c>
      <c r="H93" s="157" t="s">
        <v>369</v>
      </c>
      <c r="I93" s="157" t="s">
        <v>370</v>
      </c>
      <c r="J93" s="157" t="s">
        <v>347</v>
      </c>
      <c r="K93" s="158" t="s">
        <v>371</v>
      </c>
      <c r="L93" s="159"/>
      <c r="M93" s="70" t="s">
        <v>19</v>
      </c>
      <c r="N93" s="71" t="s">
        <v>46</v>
      </c>
      <c r="O93" s="71" t="s">
        <v>372</v>
      </c>
      <c r="P93" s="71" t="s">
        <v>373</v>
      </c>
      <c r="Q93" s="71" t="s">
        <v>374</v>
      </c>
      <c r="R93" s="71" t="s">
        <v>375</v>
      </c>
      <c r="S93" s="71" t="s">
        <v>376</v>
      </c>
      <c r="T93" s="72" t="s">
        <v>377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378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P95+P99+P124+P156+P175+P182+P199+P208+P213</f>
        <v>0</v>
      </c>
      <c r="Q94" s="74"/>
      <c r="R94" s="162">
        <f>R95+R99+R124+R156+R175+R182+R199+R208+R213</f>
        <v>0</v>
      </c>
      <c r="S94" s="74"/>
      <c r="T94" s="163">
        <f>T95+T99+T124+T156+T175+T182+T199+T208+T213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348</v>
      </c>
      <c r="BK94" s="164">
        <f>BK95+BK99+BK124+BK156+BK175+BK182+BK199+BK208+BK213</f>
        <v>0</v>
      </c>
    </row>
    <row r="95" spans="1:65" s="12" customFormat="1" ht="25.9" customHeight="1">
      <c r="B95" s="165"/>
      <c r="C95" s="166"/>
      <c r="D95" s="167" t="s">
        <v>75</v>
      </c>
      <c r="E95" s="168" t="s">
        <v>426</v>
      </c>
      <c r="F95" s="168" t="s">
        <v>1763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SUM(P96:P98)</f>
        <v>0</v>
      </c>
      <c r="Q95" s="173"/>
      <c r="R95" s="174">
        <f>SUM(R96:R98)</f>
        <v>0</v>
      </c>
      <c r="S95" s="173"/>
      <c r="T95" s="175">
        <f>SUM(T96:T98)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SUM(BK96:BK98)</f>
        <v>0</v>
      </c>
    </row>
    <row r="96" spans="1:65" s="2" customFormat="1" ht="24.2" customHeight="1">
      <c r="A96" s="36"/>
      <c r="B96" s="37"/>
      <c r="C96" s="181" t="s">
        <v>83</v>
      </c>
      <c r="D96" s="181" t="s">
        <v>384</v>
      </c>
      <c r="E96" s="182" t="s">
        <v>2157</v>
      </c>
      <c r="F96" s="183" t="s">
        <v>2158</v>
      </c>
      <c r="G96" s="184" t="s">
        <v>431</v>
      </c>
      <c r="H96" s="185">
        <v>130</v>
      </c>
      <c r="I96" s="186"/>
      <c r="J96" s="187">
        <f>ROUND(I96*H96,2)</f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85</v>
      </c>
    </row>
    <row r="97" spans="1:65" s="2" customFormat="1" ht="24.2" customHeight="1">
      <c r="A97" s="36"/>
      <c r="B97" s="37"/>
      <c r="C97" s="181" t="s">
        <v>85</v>
      </c>
      <c r="D97" s="181" t="s">
        <v>384</v>
      </c>
      <c r="E97" s="182" t="s">
        <v>4600</v>
      </c>
      <c r="F97" s="183" t="s">
        <v>4601</v>
      </c>
      <c r="G97" s="184" t="s">
        <v>431</v>
      </c>
      <c r="H97" s="185">
        <v>17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389</v>
      </c>
    </row>
    <row r="98" spans="1:65" s="2" customFormat="1" ht="24.2" customHeight="1">
      <c r="A98" s="36"/>
      <c r="B98" s="37"/>
      <c r="C98" s="181" t="s">
        <v>398</v>
      </c>
      <c r="D98" s="181" t="s">
        <v>384</v>
      </c>
      <c r="E98" s="182" t="s">
        <v>2159</v>
      </c>
      <c r="F98" s="183" t="s">
        <v>2160</v>
      </c>
      <c r="G98" s="184" t="s">
        <v>431</v>
      </c>
      <c r="H98" s="185">
        <v>15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12" customFormat="1" ht="25.9" customHeight="1">
      <c r="B99" s="165"/>
      <c r="C99" s="166"/>
      <c r="D99" s="167" t="s">
        <v>75</v>
      </c>
      <c r="E99" s="168" t="s">
        <v>1895</v>
      </c>
      <c r="F99" s="168" t="s">
        <v>1953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SUM(P100:P123)</f>
        <v>0</v>
      </c>
      <c r="Q99" s="173"/>
      <c r="R99" s="174">
        <f>SUM(R100:R123)</f>
        <v>0</v>
      </c>
      <c r="S99" s="173"/>
      <c r="T99" s="175">
        <f>SUM(T100:T123)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SUM(BK100:BK123)</f>
        <v>0</v>
      </c>
    </row>
    <row r="100" spans="1:65" s="2" customFormat="1" ht="16.5" customHeight="1">
      <c r="A100" s="36"/>
      <c r="B100" s="37"/>
      <c r="C100" s="181" t="s">
        <v>389</v>
      </c>
      <c r="D100" s="181" t="s">
        <v>384</v>
      </c>
      <c r="E100" s="182" t="s">
        <v>1954</v>
      </c>
      <c r="F100" s="183" t="s">
        <v>1955</v>
      </c>
      <c r="G100" s="184" t="s">
        <v>607</v>
      </c>
      <c r="H100" s="185">
        <v>1</v>
      </c>
      <c r="I100" s="186"/>
      <c r="J100" s="187">
        <f t="shared" ref="J100:J123" si="0">ROUND(I100*H100,2)</f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ref="P100:P123" si="1">O100*H100</f>
        <v>0</v>
      </c>
      <c r="Q100" s="190">
        <v>0</v>
      </c>
      <c r="R100" s="190">
        <f t="shared" ref="R100:R123" si="2">Q100*H100</f>
        <v>0</v>
      </c>
      <c r="S100" s="190">
        <v>0</v>
      </c>
      <c r="T100" s="191">
        <f t="shared" ref="T100:T123" si="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ref="BE100:BE123" si="4">IF(N100="základní",J100,0)</f>
        <v>0</v>
      </c>
      <c r="BF100" s="193">
        <f t="shared" ref="BF100:BF123" si="5">IF(N100="snížená",J100,0)</f>
        <v>0</v>
      </c>
      <c r="BG100" s="193">
        <f t="shared" ref="BG100:BG123" si="6">IF(N100="zákl. přenesená",J100,0)</f>
        <v>0</v>
      </c>
      <c r="BH100" s="193">
        <f t="shared" ref="BH100:BH123" si="7">IF(N100="sníž. přenesená",J100,0)</f>
        <v>0</v>
      </c>
      <c r="BI100" s="193">
        <f t="shared" ref="BI100:BI123" si="8">IF(N100="nulová",J100,0)</f>
        <v>0</v>
      </c>
      <c r="BJ100" s="19" t="s">
        <v>83</v>
      </c>
      <c r="BK100" s="193">
        <f t="shared" ref="BK100:BK123" si="9">ROUND(I100*H100,2)</f>
        <v>0</v>
      </c>
      <c r="BL100" s="19" t="s">
        <v>389</v>
      </c>
      <c r="BM100" s="192" t="s">
        <v>428</v>
      </c>
    </row>
    <row r="101" spans="1:65" s="2" customFormat="1" ht="16.5" customHeight="1">
      <c r="A101" s="36"/>
      <c r="B101" s="37"/>
      <c r="C101" s="181" t="s">
        <v>408</v>
      </c>
      <c r="D101" s="181" t="s">
        <v>384</v>
      </c>
      <c r="E101" s="182" t="s">
        <v>4602</v>
      </c>
      <c r="F101" s="183" t="s">
        <v>1958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437</v>
      </c>
    </row>
    <row r="102" spans="1:65" s="2" customFormat="1" ht="33" customHeight="1">
      <c r="A102" s="36"/>
      <c r="B102" s="37"/>
      <c r="C102" s="181" t="s">
        <v>382</v>
      </c>
      <c r="D102" s="181" t="s">
        <v>384</v>
      </c>
      <c r="E102" s="182" t="s">
        <v>1959</v>
      </c>
      <c r="F102" s="183" t="s">
        <v>1960</v>
      </c>
      <c r="G102" s="184" t="s">
        <v>422</v>
      </c>
      <c r="H102" s="185">
        <v>15</v>
      </c>
      <c r="I102" s="186"/>
      <c r="J102" s="187">
        <f t="shared" si="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451</v>
      </c>
    </row>
    <row r="103" spans="1:65" s="2" customFormat="1" ht="16.5" customHeight="1">
      <c r="A103" s="36"/>
      <c r="B103" s="37"/>
      <c r="C103" s="181" t="s">
        <v>419</v>
      </c>
      <c r="D103" s="181" t="s">
        <v>384</v>
      </c>
      <c r="E103" s="182" t="s">
        <v>1961</v>
      </c>
      <c r="F103" s="183" t="s">
        <v>1962</v>
      </c>
      <c r="G103" s="184" t="s">
        <v>422</v>
      </c>
      <c r="H103" s="185">
        <v>35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464</v>
      </c>
    </row>
    <row r="104" spans="1:65" s="2" customFormat="1" ht="55.5" customHeight="1">
      <c r="A104" s="36"/>
      <c r="B104" s="37"/>
      <c r="C104" s="181" t="s">
        <v>428</v>
      </c>
      <c r="D104" s="181" t="s">
        <v>384</v>
      </c>
      <c r="E104" s="182" t="s">
        <v>2685</v>
      </c>
      <c r="F104" s="183" t="s">
        <v>2686</v>
      </c>
      <c r="G104" s="184" t="s">
        <v>422</v>
      </c>
      <c r="H104" s="185">
        <v>35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454</v>
      </c>
    </row>
    <row r="105" spans="1:65" s="2" customFormat="1" ht="24.2" customHeight="1">
      <c r="A105" s="36"/>
      <c r="B105" s="37"/>
      <c r="C105" s="181" t="s">
        <v>426</v>
      </c>
      <c r="D105" s="181" t="s">
        <v>384</v>
      </c>
      <c r="E105" s="182" t="s">
        <v>1968</v>
      </c>
      <c r="F105" s="183" t="s">
        <v>1969</v>
      </c>
      <c r="G105" s="184" t="s">
        <v>422</v>
      </c>
      <c r="H105" s="185">
        <v>60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486</v>
      </c>
    </row>
    <row r="106" spans="1:65" s="2" customFormat="1" ht="24.2" customHeight="1">
      <c r="A106" s="36"/>
      <c r="B106" s="37"/>
      <c r="C106" s="181" t="s">
        <v>437</v>
      </c>
      <c r="D106" s="181" t="s">
        <v>384</v>
      </c>
      <c r="E106" s="182" t="s">
        <v>1970</v>
      </c>
      <c r="F106" s="183" t="s">
        <v>1971</v>
      </c>
      <c r="G106" s="184" t="s">
        <v>422</v>
      </c>
      <c r="H106" s="185">
        <v>1200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495</v>
      </c>
    </row>
    <row r="107" spans="1:65" s="2" customFormat="1" ht="24.2" customHeight="1">
      <c r="A107" s="36"/>
      <c r="B107" s="37"/>
      <c r="C107" s="181" t="s">
        <v>443</v>
      </c>
      <c r="D107" s="181" t="s">
        <v>384</v>
      </c>
      <c r="E107" s="182" t="s">
        <v>4603</v>
      </c>
      <c r="F107" s="183" t="s">
        <v>4604</v>
      </c>
      <c r="G107" s="184" t="s">
        <v>422</v>
      </c>
      <c r="H107" s="185">
        <v>150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505</v>
      </c>
    </row>
    <row r="108" spans="1:65" s="2" customFormat="1" ht="24.2" customHeight="1">
      <c r="A108" s="36"/>
      <c r="B108" s="37"/>
      <c r="C108" s="181" t="s">
        <v>451</v>
      </c>
      <c r="D108" s="181" t="s">
        <v>384</v>
      </c>
      <c r="E108" s="182" t="s">
        <v>1972</v>
      </c>
      <c r="F108" s="183" t="s">
        <v>1973</v>
      </c>
      <c r="G108" s="184" t="s">
        <v>422</v>
      </c>
      <c r="H108" s="185">
        <v>400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516</v>
      </c>
    </row>
    <row r="109" spans="1:65" s="2" customFormat="1" ht="24.2" customHeight="1">
      <c r="A109" s="36"/>
      <c r="B109" s="37"/>
      <c r="C109" s="181" t="s">
        <v>457</v>
      </c>
      <c r="D109" s="181" t="s">
        <v>384</v>
      </c>
      <c r="E109" s="182" t="s">
        <v>1974</v>
      </c>
      <c r="F109" s="183" t="s">
        <v>1975</v>
      </c>
      <c r="G109" s="184" t="s">
        <v>422</v>
      </c>
      <c r="H109" s="185">
        <v>200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529</v>
      </c>
    </row>
    <row r="110" spans="1:65" s="2" customFormat="1" ht="24.2" customHeight="1">
      <c r="A110" s="36"/>
      <c r="B110" s="37"/>
      <c r="C110" s="181" t="s">
        <v>464</v>
      </c>
      <c r="D110" s="181" t="s">
        <v>384</v>
      </c>
      <c r="E110" s="182" t="s">
        <v>3753</v>
      </c>
      <c r="F110" s="183" t="s">
        <v>3754</v>
      </c>
      <c r="G110" s="184" t="s">
        <v>422</v>
      </c>
      <c r="H110" s="185">
        <v>160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540</v>
      </c>
    </row>
    <row r="111" spans="1:65" s="2" customFormat="1" ht="24.2" customHeight="1">
      <c r="A111" s="36"/>
      <c r="B111" s="37"/>
      <c r="C111" s="181" t="s">
        <v>8</v>
      </c>
      <c r="D111" s="181" t="s">
        <v>384</v>
      </c>
      <c r="E111" s="182" t="s">
        <v>1978</v>
      </c>
      <c r="F111" s="183" t="s">
        <v>1979</v>
      </c>
      <c r="G111" s="184" t="s">
        <v>422</v>
      </c>
      <c r="H111" s="185">
        <v>2400</v>
      </c>
      <c r="I111" s="186"/>
      <c r="J111" s="187">
        <f t="shared" si="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556</v>
      </c>
    </row>
    <row r="112" spans="1:65" s="2" customFormat="1" ht="24.2" customHeight="1">
      <c r="A112" s="36"/>
      <c r="B112" s="37"/>
      <c r="C112" s="181" t="s">
        <v>454</v>
      </c>
      <c r="D112" s="181" t="s">
        <v>384</v>
      </c>
      <c r="E112" s="182" t="s">
        <v>3424</v>
      </c>
      <c r="F112" s="183" t="s">
        <v>3425</v>
      </c>
      <c r="G112" s="184" t="s">
        <v>422</v>
      </c>
      <c r="H112" s="185">
        <v>210</v>
      </c>
      <c r="I112" s="186"/>
      <c r="J112" s="187">
        <f t="shared" si="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468</v>
      </c>
    </row>
    <row r="113" spans="1:65" s="2" customFormat="1" ht="33" customHeight="1">
      <c r="A113" s="36"/>
      <c r="B113" s="37"/>
      <c r="C113" s="181" t="s">
        <v>481</v>
      </c>
      <c r="D113" s="181" t="s">
        <v>384</v>
      </c>
      <c r="E113" s="182" t="s">
        <v>3755</v>
      </c>
      <c r="F113" s="183" t="s">
        <v>3756</v>
      </c>
      <c r="G113" s="184" t="s">
        <v>422</v>
      </c>
      <c r="H113" s="185">
        <v>455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577</v>
      </c>
    </row>
    <row r="114" spans="1:65" s="2" customFormat="1" ht="21.75" customHeight="1">
      <c r="A114" s="36"/>
      <c r="B114" s="37"/>
      <c r="C114" s="181" t="s">
        <v>486</v>
      </c>
      <c r="D114" s="181" t="s">
        <v>384</v>
      </c>
      <c r="E114" s="182" t="s">
        <v>1982</v>
      </c>
      <c r="F114" s="183" t="s">
        <v>3757</v>
      </c>
      <c r="G114" s="184" t="s">
        <v>431</v>
      </c>
      <c r="H114" s="185">
        <v>1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587</v>
      </c>
    </row>
    <row r="115" spans="1:65" s="2" customFormat="1" ht="24.2" customHeight="1">
      <c r="A115" s="36"/>
      <c r="B115" s="37"/>
      <c r="C115" s="181" t="s">
        <v>490</v>
      </c>
      <c r="D115" s="181" t="s">
        <v>384</v>
      </c>
      <c r="E115" s="182" t="s">
        <v>1986</v>
      </c>
      <c r="F115" s="183" t="s">
        <v>1987</v>
      </c>
      <c r="G115" s="184" t="s">
        <v>431</v>
      </c>
      <c r="H115" s="185">
        <v>20</v>
      </c>
      <c r="I115" s="186"/>
      <c r="J115" s="187">
        <f t="shared" si="0"/>
        <v>0</v>
      </c>
      <c r="K115" s="183" t="s">
        <v>1967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598</v>
      </c>
    </row>
    <row r="116" spans="1:65" s="2" customFormat="1" ht="24.2" customHeight="1">
      <c r="A116" s="36"/>
      <c r="B116" s="37"/>
      <c r="C116" s="181" t="s">
        <v>495</v>
      </c>
      <c r="D116" s="181" t="s">
        <v>384</v>
      </c>
      <c r="E116" s="182" t="s">
        <v>1988</v>
      </c>
      <c r="F116" s="183" t="s">
        <v>1989</v>
      </c>
      <c r="G116" s="184" t="s">
        <v>422</v>
      </c>
      <c r="H116" s="185">
        <v>550</v>
      </c>
      <c r="I116" s="186"/>
      <c r="J116" s="187">
        <f t="shared" si="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609</v>
      </c>
    </row>
    <row r="117" spans="1:65" s="2" customFormat="1" ht="24.2" customHeight="1">
      <c r="A117" s="36"/>
      <c r="B117" s="37"/>
      <c r="C117" s="181" t="s">
        <v>7</v>
      </c>
      <c r="D117" s="181" t="s">
        <v>384</v>
      </c>
      <c r="E117" s="182" t="s">
        <v>1990</v>
      </c>
      <c r="F117" s="183" t="s">
        <v>1991</v>
      </c>
      <c r="G117" s="184" t="s">
        <v>422</v>
      </c>
      <c r="H117" s="185">
        <v>300</v>
      </c>
      <c r="I117" s="186"/>
      <c r="J117" s="187">
        <f t="shared" si="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615</v>
      </c>
    </row>
    <row r="118" spans="1:65" s="2" customFormat="1" ht="24.2" customHeight="1">
      <c r="A118" s="36"/>
      <c r="B118" s="37"/>
      <c r="C118" s="181" t="s">
        <v>505</v>
      </c>
      <c r="D118" s="181" t="s">
        <v>384</v>
      </c>
      <c r="E118" s="182" t="s">
        <v>1992</v>
      </c>
      <c r="F118" s="183" t="s">
        <v>1993</v>
      </c>
      <c r="G118" s="184" t="s">
        <v>422</v>
      </c>
      <c r="H118" s="185">
        <v>110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622</v>
      </c>
    </row>
    <row r="119" spans="1:65" s="2" customFormat="1" ht="21.75" customHeight="1">
      <c r="A119" s="36"/>
      <c r="B119" s="37"/>
      <c r="C119" s="181" t="s">
        <v>510</v>
      </c>
      <c r="D119" s="181" t="s">
        <v>384</v>
      </c>
      <c r="E119" s="182" t="s">
        <v>3758</v>
      </c>
      <c r="F119" s="183" t="s">
        <v>3759</v>
      </c>
      <c r="G119" s="184" t="s">
        <v>431</v>
      </c>
      <c r="H119" s="185">
        <v>4</v>
      </c>
      <c r="I119" s="186"/>
      <c r="J119" s="187">
        <f t="shared" si="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628</v>
      </c>
    </row>
    <row r="120" spans="1:65" s="2" customFormat="1" ht="24.2" customHeight="1">
      <c r="A120" s="36"/>
      <c r="B120" s="37"/>
      <c r="C120" s="181" t="s">
        <v>516</v>
      </c>
      <c r="D120" s="181" t="s">
        <v>384</v>
      </c>
      <c r="E120" s="182" t="s">
        <v>1996</v>
      </c>
      <c r="F120" s="183" t="s">
        <v>1997</v>
      </c>
      <c r="G120" s="184" t="s">
        <v>431</v>
      </c>
      <c r="H120" s="185">
        <v>4</v>
      </c>
      <c r="I120" s="186"/>
      <c r="J120" s="187">
        <f t="shared" si="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634</v>
      </c>
    </row>
    <row r="121" spans="1:65" s="2" customFormat="1" ht="16.5" customHeight="1">
      <c r="A121" s="36"/>
      <c r="B121" s="37"/>
      <c r="C121" s="181" t="s">
        <v>523</v>
      </c>
      <c r="D121" s="181" t="s">
        <v>384</v>
      </c>
      <c r="E121" s="182" t="s">
        <v>3760</v>
      </c>
      <c r="F121" s="183" t="s">
        <v>2001</v>
      </c>
      <c r="G121" s="184" t="s">
        <v>431</v>
      </c>
      <c r="H121" s="185">
        <v>20</v>
      </c>
      <c r="I121" s="186"/>
      <c r="J121" s="187">
        <f t="shared" si="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640</v>
      </c>
    </row>
    <row r="122" spans="1:65" s="2" customFormat="1" ht="16.5" customHeight="1">
      <c r="A122" s="36"/>
      <c r="B122" s="37"/>
      <c r="C122" s="181" t="s">
        <v>529</v>
      </c>
      <c r="D122" s="181" t="s">
        <v>384</v>
      </c>
      <c r="E122" s="182" t="s">
        <v>3761</v>
      </c>
      <c r="F122" s="183" t="s">
        <v>3762</v>
      </c>
      <c r="G122" s="184" t="s">
        <v>431</v>
      </c>
      <c r="H122" s="185">
        <v>1</v>
      </c>
      <c r="I122" s="186"/>
      <c r="J122" s="187">
        <f t="shared" si="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647</v>
      </c>
    </row>
    <row r="123" spans="1:65" s="2" customFormat="1" ht="16.5" customHeight="1">
      <c r="A123" s="36"/>
      <c r="B123" s="37"/>
      <c r="C123" s="181" t="s">
        <v>534</v>
      </c>
      <c r="D123" s="181" t="s">
        <v>384</v>
      </c>
      <c r="E123" s="182" t="s">
        <v>2002</v>
      </c>
      <c r="F123" s="183" t="s">
        <v>2003</v>
      </c>
      <c r="G123" s="184" t="s">
        <v>431</v>
      </c>
      <c r="H123" s="185">
        <v>1</v>
      </c>
      <c r="I123" s="186"/>
      <c r="J123" s="187">
        <f t="shared" si="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653</v>
      </c>
    </row>
    <row r="124" spans="1:65" s="12" customFormat="1" ht="25.9" customHeight="1">
      <c r="B124" s="165"/>
      <c r="C124" s="166"/>
      <c r="D124" s="167" t="s">
        <v>75</v>
      </c>
      <c r="E124" s="168" t="s">
        <v>1925</v>
      </c>
      <c r="F124" s="168" t="s">
        <v>2006</v>
      </c>
      <c r="G124" s="166"/>
      <c r="H124" s="166"/>
      <c r="I124" s="169"/>
      <c r="J124" s="170">
        <f>BK124</f>
        <v>0</v>
      </c>
      <c r="K124" s="166"/>
      <c r="L124" s="171"/>
      <c r="M124" s="172"/>
      <c r="N124" s="173"/>
      <c r="O124" s="173"/>
      <c r="P124" s="174">
        <f>SUM(P125:P155)</f>
        <v>0</v>
      </c>
      <c r="Q124" s="173"/>
      <c r="R124" s="174">
        <f>SUM(R125:R155)</f>
        <v>0</v>
      </c>
      <c r="S124" s="173"/>
      <c r="T124" s="175">
        <f>SUM(T125:T155)</f>
        <v>0</v>
      </c>
      <c r="AR124" s="176" t="s">
        <v>83</v>
      </c>
      <c r="AT124" s="177" t="s">
        <v>75</v>
      </c>
      <c r="AU124" s="177" t="s">
        <v>76</v>
      </c>
      <c r="AY124" s="176" t="s">
        <v>381</v>
      </c>
      <c r="BK124" s="178">
        <f>SUM(BK125:BK155)</f>
        <v>0</v>
      </c>
    </row>
    <row r="125" spans="1:65" s="2" customFormat="1" ht="21.75" customHeight="1">
      <c r="A125" s="36"/>
      <c r="B125" s="37"/>
      <c r="C125" s="181" t="s">
        <v>540</v>
      </c>
      <c r="D125" s="181" t="s">
        <v>384</v>
      </c>
      <c r="E125" s="182" t="s">
        <v>4605</v>
      </c>
      <c r="F125" s="183" t="s">
        <v>4606</v>
      </c>
      <c r="G125" s="184" t="s">
        <v>422</v>
      </c>
      <c r="H125" s="185">
        <v>100</v>
      </c>
      <c r="I125" s="186"/>
      <c r="J125" s="187">
        <f t="shared" ref="J125:J141" si="10">ROUND(I125*H125,2)</f>
        <v>0</v>
      </c>
      <c r="K125" s="183" t="s">
        <v>1297</v>
      </c>
      <c r="L125" s="41"/>
      <c r="M125" s="188" t="s">
        <v>19</v>
      </c>
      <c r="N125" s="189" t="s">
        <v>47</v>
      </c>
      <c r="O125" s="66"/>
      <c r="P125" s="190">
        <f t="shared" ref="P125:P141" si="11">O125*H125</f>
        <v>0</v>
      </c>
      <c r="Q125" s="190">
        <v>0</v>
      </c>
      <c r="R125" s="190">
        <f t="shared" ref="R125:R141" si="12">Q125*H125</f>
        <v>0</v>
      </c>
      <c r="S125" s="190">
        <v>0</v>
      </c>
      <c r="T125" s="191">
        <f t="shared" ref="T125:T141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ref="BE125:BE141" si="14">IF(N125="základní",J125,0)</f>
        <v>0</v>
      </c>
      <c r="BF125" s="193">
        <f t="shared" ref="BF125:BF141" si="15">IF(N125="snížená",J125,0)</f>
        <v>0</v>
      </c>
      <c r="BG125" s="193">
        <f t="shared" ref="BG125:BG141" si="16">IF(N125="zákl. přenesená",J125,0)</f>
        <v>0</v>
      </c>
      <c r="BH125" s="193">
        <f t="shared" ref="BH125:BH141" si="17">IF(N125="sníž. přenesená",J125,0)</f>
        <v>0</v>
      </c>
      <c r="BI125" s="193">
        <f t="shared" ref="BI125:BI141" si="18">IF(N125="nulová",J125,0)</f>
        <v>0</v>
      </c>
      <c r="BJ125" s="19" t="s">
        <v>83</v>
      </c>
      <c r="BK125" s="193">
        <f t="shared" ref="BK125:BK141" si="19">ROUND(I125*H125,2)</f>
        <v>0</v>
      </c>
      <c r="BL125" s="19" t="s">
        <v>389</v>
      </c>
      <c r="BM125" s="192" t="s">
        <v>659</v>
      </c>
    </row>
    <row r="126" spans="1:65" s="2" customFormat="1" ht="90" customHeight="1">
      <c r="A126" s="36"/>
      <c r="B126" s="37"/>
      <c r="C126" s="181" t="s">
        <v>549</v>
      </c>
      <c r="D126" s="181" t="s">
        <v>384</v>
      </c>
      <c r="E126" s="182" t="s">
        <v>4607</v>
      </c>
      <c r="F126" s="183" t="s">
        <v>4608</v>
      </c>
      <c r="G126" s="184" t="s">
        <v>422</v>
      </c>
      <c r="H126" s="185">
        <v>100</v>
      </c>
      <c r="I126" s="186"/>
      <c r="J126" s="187">
        <f t="shared" si="10"/>
        <v>0</v>
      </c>
      <c r="K126" s="183" t="s">
        <v>1297</v>
      </c>
      <c r="L126" s="41"/>
      <c r="M126" s="188" t="s">
        <v>19</v>
      </c>
      <c r="N126" s="189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667</v>
      </c>
    </row>
    <row r="127" spans="1:65" s="2" customFormat="1" ht="37.9" customHeight="1">
      <c r="A127" s="36"/>
      <c r="B127" s="37"/>
      <c r="C127" s="181" t="s">
        <v>556</v>
      </c>
      <c r="D127" s="181" t="s">
        <v>384</v>
      </c>
      <c r="E127" s="182" t="s">
        <v>4609</v>
      </c>
      <c r="F127" s="183" t="s">
        <v>4610</v>
      </c>
      <c r="G127" s="184" t="s">
        <v>431</v>
      </c>
      <c r="H127" s="185">
        <v>200</v>
      </c>
      <c r="I127" s="186"/>
      <c r="J127" s="187">
        <f t="shared" si="10"/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674</v>
      </c>
    </row>
    <row r="128" spans="1:65" s="2" customFormat="1" ht="24.2" customHeight="1">
      <c r="A128" s="36"/>
      <c r="B128" s="37"/>
      <c r="C128" s="181" t="s">
        <v>561</v>
      </c>
      <c r="D128" s="181" t="s">
        <v>384</v>
      </c>
      <c r="E128" s="182" t="s">
        <v>2007</v>
      </c>
      <c r="F128" s="183" t="s">
        <v>2008</v>
      </c>
      <c r="G128" s="184" t="s">
        <v>422</v>
      </c>
      <c r="H128" s="185">
        <v>290</v>
      </c>
      <c r="I128" s="186"/>
      <c r="J128" s="187">
        <f t="shared" si="10"/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682</v>
      </c>
    </row>
    <row r="129" spans="1:65" s="2" customFormat="1" ht="78" customHeight="1">
      <c r="A129" s="36"/>
      <c r="B129" s="37"/>
      <c r="C129" s="181" t="s">
        <v>468</v>
      </c>
      <c r="D129" s="181" t="s">
        <v>384</v>
      </c>
      <c r="E129" s="182" t="s">
        <v>2009</v>
      </c>
      <c r="F129" s="183" t="s">
        <v>2010</v>
      </c>
      <c r="G129" s="184" t="s">
        <v>422</v>
      </c>
      <c r="H129" s="185">
        <v>290</v>
      </c>
      <c r="I129" s="186"/>
      <c r="J129" s="187">
        <f t="shared" si="10"/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690</v>
      </c>
    </row>
    <row r="130" spans="1:65" s="2" customFormat="1" ht="24.2" customHeight="1">
      <c r="A130" s="36"/>
      <c r="B130" s="37"/>
      <c r="C130" s="181" t="s">
        <v>571</v>
      </c>
      <c r="D130" s="181" t="s">
        <v>384</v>
      </c>
      <c r="E130" s="182" t="s">
        <v>2011</v>
      </c>
      <c r="F130" s="183" t="s">
        <v>2012</v>
      </c>
      <c r="G130" s="184" t="s">
        <v>422</v>
      </c>
      <c r="H130" s="185">
        <v>400</v>
      </c>
      <c r="I130" s="186"/>
      <c r="J130" s="187">
        <f t="shared" si="10"/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701</v>
      </c>
    </row>
    <row r="131" spans="1:65" s="2" customFormat="1" ht="78" customHeight="1">
      <c r="A131" s="36"/>
      <c r="B131" s="37"/>
      <c r="C131" s="181" t="s">
        <v>577</v>
      </c>
      <c r="D131" s="181" t="s">
        <v>384</v>
      </c>
      <c r="E131" s="182" t="s">
        <v>2013</v>
      </c>
      <c r="F131" s="183" t="s">
        <v>2014</v>
      </c>
      <c r="G131" s="184" t="s">
        <v>422</v>
      </c>
      <c r="H131" s="185">
        <v>400</v>
      </c>
      <c r="I131" s="186"/>
      <c r="J131" s="187">
        <f t="shared" si="10"/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710</v>
      </c>
    </row>
    <row r="132" spans="1:65" s="2" customFormat="1" ht="24.2" customHeight="1">
      <c r="A132" s="36"/>
      <c r="B132" s="37"/>
      <c r="C132" s="181" t="s">
        <v>582</v>
      </c>
      <c r="D132" s="181" t="s">
        <v>384</v>
      </c>
      <c r="E132" s="182" t="s">
        <v>2015</v>
      </c>
      <c r="F132" s="183" t="s">
        <v>2016</v>
      </c>
      <c r="G132" s="184" t="s">
        <v>422</v>
      </c>
      <c r="H132" s="185">
        <v>640</v>
      </c>
      <c r="I132" s="186"/>
      <c r="J132" s="187">
        <f t="shared" si="10"/>
        <v>0</v>
      </c>
      <c r="K132" s="183" t="s">
        <v>1297</v>
      </c>
      <c r="L132" s="41"/>
      <c r="M132" s="188" t="s">
        <v>19</v>
      </c>
      <c r="N132" s="189" t="s">
        <v>47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83</v>
      </c>
      <c r="BK132" s="193">
        <f t="shared" si="19"/>
        <v>0</v>
      </c>
      <c r="BL132" s="19" t="s">
        <v>389</v>
      </c>
      <c r="BM132" s="192" t="s">
        <v>722</v>
      </c>
    </row>
    <row r="133" spans="1:65" s="2" customFormat="1" ht="24.2" customHeight="1">
      <c r="A133" s="36"/>
      <c r="B133" s="37"/>
      <c r="C133" s="181" t="s">
        <v>587</v>
      </c>
      <c r="D133" s="181" t="s">
        <v>384</v>
      </c>
      <c r="E133" s="182" t="s">
        <v>2017</v>
      </c>
      <c r="F133" s="183" t="s">
        <v>2018</v>
      </c>
      <c r="G133" s="184" t="s">
        <v>422</v>
      </c>
      <c r="H133" s="185">
        <v>640</v>
      </c>
      <c r="I133" s="186"/>
      <c r="J133" s="187">
        <f t="shared" si="10"/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83</v>
      </c>
      <c r="BK133" s="193">
        <f t="shared" si="19"/>
        <v>0</v>
      </c>
      <c r="BL133" s="19" t="s">
        <v>389</v>
      </c>
      <c r="BM133" s="192" t="s">
        <v>730</v>
      </c>
    </row>
    <row r="134" spans="1:65" s="2" customFormat="1" ht="21.75" customHeight="1">
      <c r="A134" s="36"/>
      <c r="B134" s="37"/>
      <c r="C134" s="181" t="s">
        <v>593</v>
      </c>
      <c r="D134" s="181" t="s">
        <v>384</v>
      </c>
      <c r="E134" s="182" t="s">
        <v>3768</v>
      </c>
      <c r="F134" s="183" t="s">
        <v>3769</v>
      </c>
      <c r="G134" s="184" t="s">
        <v>422</v>
      </c>
      <c r="H134" s="185">
        <v>550</v>
      </c>
      <c r="I134" s="186"/>
      <c r="J134" s="187">
        <f t="shared" si="10"/>
        <v>0</v>
      </c>
      <c r="K134" s="183" t="s">
        <v>1297</v>
      </c>
      <c r="L134" s="41"/>
      <c r="M134" s="188" t="s">
        <v>19</v>
      </c>
      <c r="N134" s="189" t="s">
        <v>47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83</v>
      </c>
      <c r="BK134" s="193">
        <f t="shared" si="19"/>
        <v>0</v>
      </c>
      <c r="BL134" s="19" t="s">
        <v>389</v>
      </c>
      <c r="BM134" s="192" t="s">
        <v>740</v>
      </c>
    </row>
    <row r="135" spans="1:65" s="2" customFormat="1" ht="90" customHeight="1">
      <c r="A135" s="36"/>
      <c r="B135" s="37"/>
      <c r="C135" s="181" t="s">
        <v>598</v>
      </c>
      <c r="D135" s="181" t="s">
        <v>384</v>
      </c>
      <c r="E135" s="182" t="s">
        <v>3770</v>
      </c>
      <c r="F135" s="183" t="s">
        <v>3771</v>
      </c>
      <c r="G135" s="184" t="s">
        <v>422</v>
      </c>
      <c r="H135" s="185">
        <v>550</v>
      </c>
      <c r="I135" s="186"/>
      <c r="J135" s="187">
        <f t="shared" si="10"/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83</v>
      </c>
      <c r="BK135" s="193">
        <f t="shared" si="19"/>
        <v>0</v>
      </c>
      <c r="BL135" s="19" t="s">
        <v>389</v>
      </c>
      <c r="BM135" s="192" t="s">
        <v>751</v>
      </c>
    </row>
    <row r="136" spans="1:65" s="2" customFormat="1" ht="21.75" customHeight="1">
      <c r="A136" s="36"/>
      <c r="B136" s="37"/>
      <c r="C136" s="181" t="s">
        <v>604</v>
      </c>
      <c r="D136" s="181" t="s">
        <v>384</v>
      </c>
      <c r="E136" s="182" t="s">
        <v>3772</v>
      </c>
      <c r="F136" s="183" t="s">
        <v>3773</v>
      </c>
      <c r="G136" s="184" t="s">
        <v>422</v>
      </c>
      <c r="H136" s="185">
        <v>150</v>
      </c>
      <c r="I136" s="186"/>
      <c r="J136" s="187">
        <f t="shared" si="10"/>
        <v>0</v>
      </c>
      <c r="K136" s="183" t="s">
        <v>1297</v>
      </c>
      <c r="L136" s="41"/>
      <c r="M136" s="188" t="s">
        <v>19</v>
      </c>
      <c r="N136" s="189" t="s">
        <v>47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83</v>
      </c>
      <c r="BK136" s="193">
        <f t="shared" si="19"/>
        <v>0</v>
      </c>
      <c r="BL136" s="19" t="s">
        <v>389</v>
      </c>
      <c r="BM136" s="192" t="s">
        <v>762</v>
      </c>
    </row>
    <row r="137" spans="1:65" s="2" customFormat="1" ht="90" customHeight="1">
      <c r="A137" s="36"/>
      <c r="B137" s="37"/>
      <c r="C137" s="181" t="s">
        <v>609</v>
      </c>
      <c r="D137" s="181" t="s">
        <v>384</v>
      </c>
      <c r="E137" s="182" t="s">
        <v>3774</v>
      </c>
      <c r="F137" s="183" t="s">
        <v>3775</v>
      </c>
      <c r="G137" s="184" t="s">
        <v>422</v>
      </c>
      <c r="H137" s="185">
        <v>150</v>
      </c>
      <c r="I137" s="186"/>
      <c r="J137" s="187">
        <f t="shared" si="10"/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83</v>
      </c>
      <c r="BK137" s="193">
        <f t="shared" si="19"/>
        <v>0</v>
      </c>
      <c r="BL137" s="19" t="s">
        <v>389</v>
      </c>
      <c r="BM137" s="192" t="s">
        <v>773</v>
      </c>
    </row>
    <row r="138" spans="1:65" s="2" customFormat="1" ht="37.9" customHeight="1">
      <c r="A138" s="36"/>
      <c r="B138" s="37"/>
      <c r="C138" s="181" t="s">
        <v>612</v>
      </c>
      <c r="D138" s="181" t="s">
        <v>384</v>
      </c>
      <c r="E138" s="182" t="s">
        <v>3776</v>
      </c>
      <c r="F138" s="183" t="s">
        <v>3777</v>
      </c>
      <c r="G138" s="184" t="s">
        <v>431</v>
      </c>
      <c r="H138" s="185">
        <v>1100</v>
      </c>
      <c r="I138" s="186"/>
      <c r="J138" s="187">
        <f t="shared" si="10"/>
        <v>0</v>
      </c>
      <c r="K138" s="183" t="s">
        <v>1297</v>
      </c>
      <c r="L138" s="41"/>
      <c r="M138" s="188" t="s">
        <v>19</v>
      </c>
      <c r="N138" s="189" t="s">
        <v>47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83</v>
      </c>
      <c r="BK138" s="193">
        <f t="shared" si="19"/>
        <v>0</v>
      </c>
      <c r="BL138" s="19" t="s">
        <v>389</v>
      </c>
      <c r="BM138" s="192" t="s">
        <v>786</v>
      </c>
    </row>
    <row r="139" spans="1:65" s="2" customFormat="1" ht="37.9" customHeight="1">
      <c r="A139" s="36"/>
      <c r="B139" s="37"/>
      <c r="C139" s="181" t="s">
        <v>615</v>
      </c>
      <c r="D139" s="181" t="s">
        <v>384</v>
      </c>
      <c r="E139" s="182" t="s">
        <v>3778</v>
      </c>
      <c r="F139" s="183" t="s">
        <v>3779</v>
      </c>
      <c r="G139" s="184" t="s">
        <v>431</v>
      </c>
      <c r="H139" s="185">
        <v>300</v>
      </c>
      <c r="I139" s="186"/>
      <c r="J139" s="187">
        <f t="shared" si="10"/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83</v>
      </c>
      <c r="BK139" s="193">
        <f t="shared" si="19"/>
        <v>0</v>
      </c>
      <c r="BL139" s="19" t="s">
        <v>389</v>
      </c>
      <c r="BM139" s="192" t="s">
        <v>797</v>
      </c>
    </row>
    <row r="140" spans="1:65" s="2" customFormat="1" ht="16.5" customHeight="1">
      <c r="A140" s="36"/>
      <c r="B140" s="37"/>
      <c r="C140" s="181" t="s">
        <v>619</v>
      </c>
      <c r="D140" s="181" t="s">
        <v>384</v>
      </c>
      <c r="E140" s="182" t="s">
        <v>2019</v>
      </c>
      <c r="F140" s="183" t="s">
        <v>2020</v>
      </c>
      <c r="G140" s="184" t="s">
        <v>607</v>
      </c>
      <c r="H140" s="185">
        <v>1</v>
      </c>
      <c r="I140" s="186"/>
      <c r="J140" s="187">
        <f t="shared" si="10"/>
        <v>0</v>
      </c>
      <c r="K140" s="183" t="s">
        <v>1956</v>
      </c>
      <c r="L140" s="41"/>
      <c r="M140" s="188" t="s">
        <v>19</v>
      </c>
      <c r="N140" s="189" t="s">
        <v>47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83</v>
      </c>
      <c r="BK140" s="193">
        <f t="shared" si="19"/>
        <v>0</v>
      </c>
      <c r="BL140" s="19" t="s">
        <v>389</v>
      </c>
      <c r="BM140" s="192" t="s">
        <v>808</v>
      </c>
    </row>
    <row r="141" spans="1:65" s="2" customFormat="1" ht="16.5" customHeight="1">
      <c r="A141" s="36"/>
      <c r="B141" s="37"/>
      <c r="C141" s="181" t="s">
        <v>622</v>
      </c>
      <c r="D141" s="181" t="s">
        <v>384</v>
      </c>
      <c r="E141" s="182" t="s">
        <v>2021</v>
      </c>
      <c r="F141" s="183" t="s">
        <v>2022</v>
      </c>
      <c r="G141" s="184" t="s">
        <v>431</v>
      </c>
      <c r="H141" s="185">
        <v>3050</v>
      </c>
      <c r="I141" s="186"/>
      <c r="J141" s="187">
        <f t="shared" si="1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83</v>
      </c>
      <c r="BK141" s="193">
        <f t="shared" si="19"/>
        <v>0</v>
      </c>
      <c r="BL141" s="19" t="s">
        <v>389</v>
      </c>
      <c r="BM141" s="192" t="s">
        <v>817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2023</v>
      </c>
      <c r="G142" s="206"/>
      <c r="H142" s="209">
        <v>3050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5" customFormat="1">
      <c r="B143" s="216"/>
      <c r="C143" s="217"/>
      <c r="D143" s="196" t="s">
        <v>391</v>
      </c>
      <c r="E143" s="218" t="s">
        <v>19</v>
      </c>
      <c r="F143" s="219" t="s">
        <v>394</v>
      </c>
      <c r="G143" s="217"/>
      <c r="H143" s="220">
        <v>3050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391</v>
      </c>
      <c r="AU143" s="226" t="s">
        <v>83</v>
      </c>
      <c r="AV143" s="15" t="s">
        <v>389</v>
      </c>
      <c r="AW143" s="15" t="s">
        <v>37</v>
      </c>
      <c r="AX143" s="15" t="s">
        <v>83</v>
      </c>
      <c r="AY143" s="226" t="s">
        <v>381</v>
      </c>
    </row>
    <row r="144" spans="1:65" s="2" customFormat="1" ht="16.5" customHeight="1">
      <c r="A144" s="36"/>
      <c r="B144" s="37"/>
      <c r="C144" s="181" t="s">
        <v>625</v>
      </c>
      <c r="D144" s="181" t="s">
        <v>384</v>
      </c>
      <c r="E144" s="182" t="s">
        <v>2024</v>
      </c>
      <c r="F144" s="183" t="s">
        <v>2025</v>
      </c>
      <c r="G144" s="184" t="s">
        <v>431</v>
      </c>
      <c r="H144" s="185">
        <v>550</v>
      </c>
      <c r="I144" s="186"/>
      <c r="J144" s="187">
        <f t="shared" ref="J144:J155" si="20">ROUND(I144*H144,2)</f>
        <v>0</v>
      </c>
      <c r="K144" s="183" t="s">
        <v>1956</v>
      </c>
      <c r="L144" s="41"/>
      <c r="M144" s="188" t="s">
        <v>19</v>
      </c>
      <c r="N144" s="189" t="s">
        <v>47</v>
      </c>
      <c r="O144" s="66"/>
      <c r="P144" s="190">
        <f t="shared" ref="P144:P155" si="21">O144*H144</f>
        <v>0</v>
      </c>
      <c r="Q144" s="190">
        <v>0</v>
      </c>
      <c r="R144" s="190">
        <f t="shared" ref="R144:R155" si="22">Q144*H144</f>
        <v>0</v>
      </c>
      <c r="S144" s="190">
        <v>0</v>
      </c>
      <c r="T144" s="191">
        <f t="shared" ref="T144:T155" si="2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ref="BE144:BE155" si="24">IF(N144="základní",J144,0)</f>
        <v>0</v>
      </c>
      <c r="BF144" s="193">
        <f t="shared" ref="BF144:BF155" si="25">IF(N144="snížená",J144,0)</f>
        <v>0</v>
      </c>
      <c r="BG144" s="193">
        <f t="shared" ref="BG144:BG155" si="26">IF(N144="zákl. přenesená",J144,0)</f>
        <v>0</v>
      </c>
      <c r="BH144" s="193">
        <f t="shared" ref="BH144:BH155" si="27">IF(N144="sníž. přenesená",J144,0)</f>
        <v>0</v>
      </c>
      <c r="BI144" s="193">
        <f t="shared" ref="BI144:BI155" si="28">IF(N144="nulová",J144,0)</f>
        <v>0</v>
      </c>
      <c r="BJ144" s="19" t="s">
        <v>83</v>
      </c>
      <c r="BK144" s="193">
        <f t="shared" ref="BK144:BK155" si="29">ROUND(I144*H144,2)</f>
        <v>0</v>
      </c>
      <c r="BL144" s="19" t="s">
        <v>389</v>
      </c>
      <c r="BM144" s="192" t="s">
        <v>829</v>
      </c>
    </row>
    <row r="145" spans="1:65" s="2" customFormat="1" ht="24.2" customHeight="1">
      <c r="A145" s="36"/>
      <c r="B145" s="37"/>
      <c r="C145" s="181" t="s">
        <v>628</v>
      </c>
      <c r="D145" s="181" t="s">
        <v>384</v>
      </c>
      <c r="E145" s="182" t="s">
        <v>2026</v>
      </c>
      <c r="F145" s="183" t="s">
        <v>2027</v>
      </c>
      <c r="G145" s="184" t="s">
        <v>431</v>
      </c>
      <c r="H145" s="185">
        <v>2500</v>
      </c>
      <c r="I145" s="186"/>
      <c r="J145" s="187">
        <f t="shared" si="20"/>
        <v>0</v>
      </c>
      <c r="K145" s="183" t="s">
        <v>1956</v>
      </c>
      <c r="L145" s="41"/>
      <c r="M145" s="188" t="s">
        <v>19</v>
      </c>
      <c r="N145" s="189" t="s">
        <v>47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83</v>
      </c>
      <c r="BK145" s="193">
        <f t="shared" si="29"/>
        <v>0</v>
      </c>
      <c r="BL145" s="19" t="s">
        <v>389</v>
      </c>
      <c r="BM145" s="192" t="s">
        <v>845</v>
      </c>
    </row>
    <row r="146" spans="1:65" s="2" customFormat="1" ht="16.5" customHeight="1">
      <c r="A146" s="36"/>
      <c r="B146" s="37"/>
      <c r="C146" s="181" t="s">
        <v>631</v>
      </c>
      <c r="D146" s="181" t="s">
        <v>384</v>
      </c>
      <c r="E146" s="182" t="s">
        <v>2028</v>
      </c>
      <c r="F146" s="183" t="s">
        <v>2029</v>
      </c>
      <c r="G146" s="184" t="s">
        <v>2030</v>
      </c>
      <c r="H146" s="185">
        <v>10</v>
      </c>
      <c r="I146" s="186"/>
      <c r="J146" s="187">
        <f t="shared" si="2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83</v>
      </c>
      <c r="BK146" s="193">
        <f t="shared" si="29"/>
        <v>0</v>
      </c>
      <c r="BL146" s="19" t="s">
        <v>389</v>
      </c>
      <c r="BM146" s="192" t="s">
        <v>855</v>
      </c>
    </row>
    <row r="147" spans="1:65" s="2" customFormat="1" ht="16.5" customHeight="1">
      <c r="A147" s="36"/>
      <c r="B147" s="37"/>
      <c r="C147" s="181" t="s">
        <v>634</v>
      </c>
      <c r="D147" s="181" t="s">
        <v>384</v>
      </c>
      <c r="E147" s="182" t="s">
        <v>2031</v>
      </c>
      <c r="F147" s="183" t="s">
        <v>2032</v>
      </c>
      <c r="G147" s="184" t="s">
        <v>607</v>
      </c>
      <c r="H147" s="185">
        <v>1</v>
      </c>
      <c r="I147" s="186"/>
      <c r="J147" s="187">
        <f t="shared" si="20"/>
        <v>0</v>
      </c>
      <c r="K147" s="183" t="s">
        <v>1956</v>
      </c>
      <c r="L147" s="41"/>
      <c r="M147" s="188" t="s">
        <v>19</v>
      </c>
      <c r="N147" s="189" t="s">
        <v>47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83</v>
      </c>
      <c r="BK147" s="193">
        <f t="shared" si="29"/>
        <v>0</v>
      </c>
      <c r="BL147" s="19" t="s">
        <v>389</v>
      </c>
      <c r="BM147" s="192" t="s">
        <v>866</v>
      </c>
    </row>
    <row r="148" spans="1:65" s="2" customFormat="1" ht="16.5" customHeight="1">
      <c r="A148" s="36"/>
      <c r="B148" s="37"/>
      <c r="C148" s="181" t="s">
        <v>637</v>
      </c>
      <c r="D148" s="181" t="s">
        <v>384</v>
      </c>
      <c r="E148" s="182" t="s">
        <v>2033</v>
      </c>
      <c r="F148" s="183" t="s">
        <v>2034</v>
      </c>
      <c r="G148" s="184" t="s">
        <v>607</v>
      </c>
      <c r="H148" s="185">
        <v>1</v>
      </c>
      <c r="I148" s="186"/>
      <c r="J148" s="187">
        <f t="shared" si="20"/>
        <v>0</v>
      </c>
      <c r="K148" s="183" t="s">
        <v>1956</v>
      </c>
      <c r="L148" s="41"/>
      <c r="M148" s="188" t="s">
        <v>19</v>
      </c>
      <c r="N148" s="189" t="s">
        <v>47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83</v>
      </c>
      <c r="BK148" s="193">
        <f t="shared" si="29"/>
        <v>0</v>
      </c>
      <c r="BL148" s="19" t="s">
        <v>389</v>
      </c>
      <c r="BM148" s="192" t="s">
        <v>883</v>
      </c>
    </row>
    <row r="149" spans="1:65" s="2" customFormat="1" ht="24.2" customHeight="1">
      <c r="A149" s="36"/>
      <c r="B149" s="37"/>
      <c r="C149" s="181" t="s">
        <v>640</v>
      </c>
      <c r="D149" s="181" t="s">
        <v>384</v>
      </c>
      <c r="E149" s="182" t="s">
        <v>2035</v>
      </c>
      <c r="F149" s="183" t="s">
        <v>2036</v>
      </c>
      <c r="G149" s="184" t="s">
        <v>431</v>
      </c>
      <c r="H149" s="185">
        <v>95</v>
      </c>
      <c r="I149" s="186"/>
      <c r="J149" s="187">
        <f t="shared" si="2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83</v>
      </c>
      <c r="BK149" s="193">
        <f t="shared" si="29"/>
        <v>0</v>
      </c>
      <c r="BL149" s="19" t="s">
        <v>389</v>
      </c>
      <c r="BM149" s="192" t="s">
        <v>895</v>
      </c>
    </row>
    <row r="150" spans="1:65" s="2" customFormat="1" ht="55.5" customHeight="1">
      <c r="A150" s="36"/>
      <c r="B150" s="37"/>
      <c r="C150" s="181" t="s">
        <v>644</v>
      </c>
      <c r="D150" s="181" t="s">
        <v>384</v>
      </c>
      <c r="E150" s="182" t="s">
        <v>2037</v>
      </c>
      <c r="F150" s="183" t="s">
        <v>2038</v>
      </c>
      <c r="G150" s="184" t="s">
        <v>431</v>
      </c>
      <c r="H150" s="185">
        <v>95</v>
      </c>
      <c r="I150" s="186"/>
      <c r="J150" s="187">
        <f t="shared" si="20"/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83</v>
      </c>
      <c r="BK150" s="193">
        <f t="shared" si="29"/>
        <v>0</v>
      </c>
      <c r="BL150" s="19" t="s">
        <v>389</v>
      </c>
      <c r="BM150" s="192" t="s">
        <v>906</v>
      </c>
    </row>
    <row r="151" spans="1:65" s="2" customFormat="1" ht="24.2" customHeight="1">
      <c r="A151" s="36"/>
      <c r="B151" s="37"/>
      <c r="C151" s="181" t="s">
        <v>647</v>
      </c>
      <c r="D151" s="181" t="s">
        <v>384</v>
      </c>
      <c r="E151" s="182" t="s">
        <v>2039</v>
      </c>
      <c r="F151" s="183" t="s">
        <v>2040</v>
      </c>
      <c r="G151" s="184" t="s">
        <v>431</v>
      </c>
      <c r="H151" s="185">
        <v>20</v>
      </c>
      <c r="I151" s="186"/>
      <c r="J151" s="187">
        <f t="shared" si="2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83</v>
      </c>
      <c r="BK151" s="193">
        <f t="shared" si="29"/>
        <v>0</v>
      </c>
      <c r="BL151" s="19" t="s">
        <v>389</v>
      </c>
      <c r="BM151" s="192" t="s">
        <v>922</v>
      </c>
    </row>
    <row r="152" spans="1:65" s="2" customFormat="1" ht="62.65" customHeight="1">
      <c r="A152" s="36"/>
      <c r="B152" s="37"/>
      <c r="C152" s="181" t="s">
        <v>650</v>
      </c>
      <c r="D152" s="181" t="s">
        <v>384</v>
      </c>
      <c r="E152" s="182" t="s">
        <v>2041</v>
      </c>
      <c r="F152" s="183" t="s">
        <v>2042</v>
      </c>
      <c r="G152" s="184" t="s">
        <v>431</v>
      </c>
      <c r="H152" s="185">
        <v>20</v>
      </c>
      <c r="I152" s="186"/>
      <c r="J152" s="187">
        <f t="shared" si="20"/>
        <v>0</v>
      </c>
      <c r="K152" s="183" t="s">
        <v>1297</v>
      </c>
      <c r="L152" s="41"/>
      <c r="M152" s="188" t="s">
        <v>19</v>
      </c>
      <c r="N152" s="189" t="s">
        <v>47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83</v>
      </c>
      <c r="BK152" s="193">
        <f t="shared" si="29"/>
        <v>0</v>
      </c>
      <c r="BL152" s="19" t="s">
        <v>389</v>
      </c>
      <c r="BM152" s="192" t="s">
        <v>930</v>
      </c>
    </row>
    <row r="153" spans="1:65" s="2" customFormat="1" ht="16.5" customHeight="1">
      <c r="A153" s="36"/>
      <c r="B153" s="37"/>
      <c r="C153" s="181" t="s">
        <v>653</v>
      </c>
      <c r="D153" s="181" t="s">
        <v>384</v>
      </c>
      <c r="E153" s="182" t="s">
        <v>2043</v>
      </c>
      <c r="F153" s="183" t="s">
        <v>2044</v>
      </c>
      <c r="G153" s="184" t="s">
        <v>431</v>
      </c>
      <c r="H153" s="185">
        <v>82</v>
      </c>
      <c r="I153" s="186"/>
      <c r="J153" s="187">
        <f t="shared" si="20"/>
        <v>0</v>
      </c>
      <c r="K153" s="183" t="s">
        <v>1297</v>
      </c>
      <c r="L153" s="41"/>
      <c r="M153" s="188" t="s">
        <v>19</v>
      </c>
      <c r="N153" s="189" t="s">
        <v>47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83</v>
      </c>
      <c r="BK153" s="193">
        <f t="shared" si="29"/>
        <v>0</v>
      </c>
      <c r="BL153" s="19" t="s">
        <v>389</v>
      </c>
      <c r="BM153" s="192" t="s">
        <v>938</v>
      </c>
    </row>
    <row r="154" spans="1:65" s="2" customFormat="1" ht="78" customHeight="1">
      <c r="A154" s="36"/>
      <c r="B154" s="37"/>
      <c r="C154" s="181" t="s">
        <v>656</v>
      </c>
      <c r="D154" s="181" t="s">
        <v>384</v>
      </c>
      <c r="E154" s="182" t="s">
        <v>2045</v>
      </c>
      <c r="F154" s="183" t="s">
        <v>2046</v>
      </c>
      <c r="G154" s="184" t="s">
        <v>431</v>
      </c>
      <c r="H154" s="185">
        <v>82</v>
      </c>
      <c r="I154" s="186"/>
      <c r="J154" s="187">
        <f t="shared" si="20"/>
        <v>0</v>
      </c>
      <c r="K154" s="183" t="s">
        <v>1297</v>
      </c>
      <c r="L154" s="41"/>
      <c r="M154" s="188" t="s">
        <v>19</v>
      </c>
      <c r="N154" s="189" t="s">
        <v>47</v>
      </c>
      <c r="O154" s="66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389</v>
      </c>
      <c r="AT154" s="192" t="s">
        <v>384</v>
      </c>
      <c r="AU154" s="192" t="s">
        <v>83</v>
      </c>
      <c r="AY154" s="19" t="s">
        <v>381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9" t="s">
        <v>83</v>
      </c>
      <c r="BK154" s="193">
        <f t="shared" si="29"/>
        <v>0</v>
      </c>
      <c r="BL154" s="19" t="s">
        <v>389</v>
      </c>
      <c r="BM154" s="192" t="s">
        <v>945</v>
      </c>
    </row>
    <row r="155" spans="1:65" s="2" customFormat="1" ht="16.5" customHeight="1">
      <c r="A155" s="36"/>
      <c r="B155" s="37"/>
      <c r="C155" s="181" t="s">
        <v>659</v>
      </c>
      <c r="D155" s="181" t="s">
        <v>384</v>
      </c>
      <c r="E155" s="182" t="s">
        <v>2047</v>
      </c>
      <c r="F155" s="183" t="s">
        <v>2048</v>
      </c>
      <c r="G155" s="184" t="s">
        <v>607</v>
      </c>
      <c r="H155" s="185">
        <v>1</v>
      </c>
      <c r="I155" s="186"/>
      <c r="J155" s="187">
        <f t="shared" si="20"/>
        <v>0</v>
      </c>
      <c r="K155" s="183" t="s">
        <v>1956</v>
      </c>
      <c r="L155" s="41"/>
      <c r="M155" s="188" t="s">
        <v>19</v>
      </c>
      <c r="N155" s="189" t="s">
        <v>47</v>
      </c>
      <c r="O155" s="66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389</v>
      </c>
      <c r="AT155" s="192" t="s">
        <v>384</v>
      </c>
      <c r="AU155" s="192" t="s">
        <v>83</v>
      </c>
      <c r="AY155" s="19" t="s">
        <v>381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9" t="s">
        <v>83</v>
      </c>
      <c r="BK155" s="193">
        <f t="shared" si="29"/>
        <v>0</v>
      </c>
      <c r="BL155" s="19" t="s">
        <v>389</v>
      </c>
      <c r="BM155" s="192" t="s">
        <v>953</v>
      </c>
    </row>
    <row r="156" spans="1:65" s="12" customFormat="1" ht="25.9" customHeight="1">
      <c r="B156" s="165"/>
      <c r="C156" s="166"/>
      <c r="D156" s="167" t="s">
        <v>75</v>
      </c>
      <c r="E156" s="168" t="s">
        <v>2049</v>
      </c>
      <c r="F156" s="168" t="s">
        <v>2050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SUM(P157:P174)</f>
        <v>0</v>
      </c>
      <c r="Q156" s="173"/>
      <c r="R156" s="174">
        <f>SUM(R157:R174)</f>
        <v>0</v>
      </c>
      <c r="S156" s="173"/>
      <c r="T156" s="175">
        <f>SUM(T157:T174)</f>
        <v>0</v>
      </c>
      <c r="AR156" s="176" t="s">
        <v>83</v>
      </c>
      <c r="AT156" s="177" t="s">
        <v>75</v>
      </c>
      <c r="AU156" s="177" t="s">
        <v>76</v>
      </c>
      <c r="AY156" s="176" t="s">
        <v>381</v>
      </c>
      <c r="BK156" s="178">
        <f>SUM(BK157:BK174)</f>
        <v>0</v>
      </c>
    </row>
    <row r="157" spans="1:65" s="2" customFormat="1" ht="16.5" customHeight="1">
      <c r="A157" s="36"/>
      <c r="B157" s="37"/>
      <c r="C157" s="181" t="s">
        <v>663</v>
      </c>
      <c r="D157" s="181" t="s">
        <v>384</v>
      </c>
      <c r="E157" s="182" t="s">
        <v>3780</v>
      </c>
      <c r="F157" s="183" t="s">
        <v>3781</v>
      </c>
      <c r="G157" s="184" t="s">
        <v>431</v>
      </c>
      <c r="H157" s="185">
        <v>9</v>
      </c>
      <c r="I157" s="186"/>
      <c r="J157" s="187">
        <f t="shared" ref="J157:J174" si="30">ROUND(I157*H157,2)</f>
        <v>0</v>
      </c>
      <c r="K157" s="183" t="s">
        <v>1956</v>
      </c>
      <c r="L157" s="41"/>
      <c r="M157" s="188" t="s">
        <v>19</v>
      </c>
      <c r="N157" s="189" t="s">
        <v>47</v>
      </c>
      <c r="O157" s="66"/>
      <c r="P157" s="190">
        <f t="shared" ref="P157:P174" si="31">O157*H157</f>
        <v>0</v>
      </c>
      <c r="Q157" s="190">
        <v>0</v>
      </c>
      <c r="R157" s="190">
        <f t="shared" ref="R157:R174" si="32">Q157*H157</f>
        <v>0</v>
      </c>
      <c r="S157" s="190">
        <v>0</v>
      </c>
      <c r="T157" s="191">
        <f t="shared" ref="T157:T174" si="3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83</v>
      </c>
      <c r="AY157" s="19" t="s">
        <v>381</v>
      </c>
      <c r="BE157" s="193">
        <f t="shared" ref="BE157:BE174" si="34">IF(N157="základní",J157,0)</f>
        <v>0</v>
      </c>
      <c r="BF157" s="193">
        <f t="shared" ref="BF157:BF174" si="35">IF(N157="snížená",J157,0)</f>
        <v>0</v>
      </c>
      <c r="BG157" s="193">
        <f t="shared" ref="BG157:BG174" si="36">IF(N157="zákl. přenesená",J157,0)</f>
        <v>0</v>
      </c>
      <c r="BH157" s="193">
        <f t="shared" ref="BH157:BH174" si="37">IF(N157="sníž. přenesená",J157,0)</f>
        <v>0</v>
      </c>
      <c r="BI157" s="193">
        <f t="shared" ref="BI157:BI174" si="38">IF(N157="nulová",J157,0)</f>
        <v>0</v>
      </c>
      <c r="BJ157" s="19" t="s">
        <v>83</v>
      </c>
      <c r="BK157" s="193">
        <f t="shared" ref="BK157:BK174" si="39">ROUND(I157*H157,2)</f>
        <v>0</v>
      </c>
      <c r="BL157" s="19" t="s">
        <v>389</v>
      </c>
      <c r="BM157" s="192" t="s">
        <v>961</v>
      </c>
    </row>
    <row r="158" spans="1:65" s="2" customFormat="1" ht="24.2" customHeight="1">
      <c r="A158" s="36"/>
      <c r="B158" s="37"/>
      <c r="C158" s="181" t="s">
        <v>667</v>
      </c>
      <c r="D158" s="181" t="s">
        <v>384</v>
      </c>
      <c r="E158" s="182" t="s">
        <v>3782</v>
      </c>
      <c r="F158" s="183" t="s">
        <v>3783</v>
      </c>
      <c r="G158" s="184" t="s">
        <v>431</v>
      </c>
      <c r="H158" s="185">
        <v>9</v>
      </c>
      <c r="I158" s="186"/>
      <c r="J158" s="187">
        <f t="shared" si="30"/>
        <v>0</v>
      </c>
      <c r="K158" s="183" t="s">
        <v>1956</v>
      </c>
      <c r="L158" s="41"/>
      <c r="M158" s="188" t="s">
        <v>19</v>
      </c>
      <c r="N158" s="189" t="s">
        <v>47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83</v>
      </c>
      <c r="AY158" s="19" t="s">
        <v>381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83</v>
      </c>
      <c r="BK158" s="193">
        <f t="shared" si="39"/>
        <v>0</v>
      </c>
      <c r="BL158" s="19" t="s">
        <v>389</v>
      </c>
      <c r="BM158" s="192" t="s">
        <v>969</v>
      </c>
    </row>
    <row r="159" spans="1:65" s="2" customFormat="1" ht="24.2" customHeight="1">
      <c r="A159" s="36"/>
      <c r="B159" s="37"/>
      <c r="C159" s="181" t="s">
        <v>671</v>
      </c>
      <c r="D159" s="181" t="s">
        <v>384</v>
      </c>
      <c r="E159" s="182" t="s">
        <v>4611</v>
      </c>
      <c r="F159" s="183" t="s">
        <v>4612</v>
      </c>
      <c r="G159" s="184" t="s">
        <v>431</v>
      </c>
      <c r="H159" s="185">
        <v>1</v>
      </c>
      <c r="I159" s="186"/>
      <c r="J159" s="187">
        <f t="shared" si="30"/>
        <v>0</v>
      </c>
      <c r="K159" s="183" t="s">
        <v>1956</v>
      </c>
      <c r="L159" s="41"/>
      <c r="M159" s="188" t="s">
        <v>19</v>
      </c>
      <c r="N159" s="189" t="s">
        <v>47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389</v>
      </c>
      <c r="AT159" s="192" t="s">
        <v>384</v>
      </c>
      <c r="AU159" s="192" t="s">
        <v>83</v>
      </c>
      <c r="AY159" s="19" t="s">
        <v>381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83</v>
      </c>
      <c r="BK159" s="193">
        <f t="shared" si="39"/>
        <v>0</v>
      </c>
      <c r="BL159" s="19" t="s">
        <v>389</v>
      </c>
      <c r="BM159" s="192" t="s">
        <v>977</v>
      </c>
    </row>
    <row r="160" spans="1:65" s="2" customFormat="1" ht="16.5" customHeight="1">
      <c r="A160" s="36"/>
      <c r="B160" s="37"/>
      <c r="C160" s="181" t="s">
        <v>674</v>
      </c>
      <c r="D160" s="181" t="s">
        <v>384</v>
      </c>
      <c r="E160" s="182" t="s">
        <v>2059</v>
      </c>
      <c r="F160" s="183" t="s">
        <v>2060</v>
      </c>
      <c r="G160" s="184" t="s">
        <v>431</v>
      </c>
      <c r="H160" s="185">
        <v>5</v>
      </c>
      <c r="I160" s="186"/>
      <c r="J160" s="187">
        <f t="shared" si="30"/>
        <v>0</v>
      </c>
      <c r="K160" s="183" t="s">
        <v>1297</v>
      </c>
      <c r="L160" s="41"/>
      <c r="M160" s="188" t="s">
        <v>19</v>
      </c>
      <c r="N160" s="189" t="s">
        <v>47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83</v>
      </c>
      <c r="AY160" s="19" t="s">
        <v>381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83</v>
      </c>
      <c r="BK160" s="193">
        <f t="shared" si="39"/>
        <v>0</v>
      </c>
      <c r="BL160" s="19" t="s">
        <v>389</v>
      </c>
      <c r="BM160" s="192" t="s">
        <v>1462</v>
      </c>
    </row>
    <row r="161" spans="1:65" s="2" customFormat="1" ht="24.2" customHeight="1">
      <c r="A161" s="36"/>
      <c r="B161" s="37"/>
      <c r="C161" s="181" t="s">
        <v>678</v>
      </c>
      <c r="D161" s="181" t="s">
        <v>384</v>
      </c>
      <c r="E161" s="182" t="s">
        <v>2061</v>
      </c>
      <c r="F161" s="183" t="s">
        <v>2062</v>
      </c>
      <c r="G161" s="184" t="s">
        <v>431</v>
      </c>
      <c r="H161" s="185">
        <v>5</v>
      </c>
      <c r="I161" s="186"/>
      <c r="J161" s="187">
        <f t="shared" si="30"/>
        <v>0</v>
      </c>
      <c r="K161" s="183" t="s">
        <v>1297</v>
      </c>
      <c r="L161" s="41"/>
      <c r="M161" s="188" t="s">
        <v>19</v>
      </c>
      <c r="N161" s="189" t="s">
        <v>47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389</v>
      </c>
      <c r="AT161" s="192" t="s">
        <v>384</v>
      </c>
      <c r="AU161" s="192" t="s">
        <v>83</v>
      </c>
      <c r="AY161" s="19" t="s">
        <v>381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83</v>
      </c>
      <c r="BK161" s="193">
        <f t="shared" si="39"/>
        <v>0</v>
      </c>
      <c r="BL161" s="19" t="s">
        <v>389</v>
      </c>
      <c r="BM161" s="192" t="s">
        <v>1463</v>
      </c>
    </row>
    <row r="162" spans="1:65" s="2" customFormat="1" ht="24.2" customHeight="1">
      <c r="A162" s="36"/>
      <c r="B162" s="37"/>
      <c r="C162" s="181" t="s">
        <v>682</v>
      </c>
      <c r="D162" s="181" t="s">
        <v>384</v>
      </c>
      <c r="E162" s="182" t="s">
        <v>3784</v>
      </c>
      <c r="F162" s="183" t="s">
        <v>3785</v>
      </c>
      <c r="G162" s="184" t="s">
        <v>431</v>
      </c>
      <c r="H162" s="185">
        <v>2</v>
      </c>
      <c r="I162" s="186"/>
      <c r="J162" s="187">
        <f t="shared" si="30"/>
        <v>0</v>
      </c>
      <c r="K162" s="183" t="s">
        <v>1956</v>
      </c>
      <c r="L162" s="41"/>
      <c r="M162" s="188" t="s">
        <v>19</v>
      </c>
      <c r="N162" s="189" t="s">
        <v>47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389</v>
      </c>
      <c r="AT162" s="192" t="s">
        <v>384</v>
      </c>
      <c r="AU162" s="192" t="s">
        <v>83</v>
      </c>
      <c r="AY162" s="19" t="s">
        <v>381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83</v>
      </c>
      <c r="BK162" s="193">
        <f t="shared" si="39"/>
        <v>0</v>
      </c>
      <c r="BL162" s="19" t="s">
        <v>389</v>
      </c>
      <c r="BM162" s="192" t="s">
        <v>1464</v>
      </c>
    </row>
    <row r="163" spans="1:65" s="2" customFormat="1" ht="24.2" customHeight="1">
      <c r="A163" s="36"/>
      <c r="B163" s="37"/>
      <c r="C163" s="181" t="s">
        <v>686</v>
      </c>
      <c r="D163" s="181" t="s">
        <v>384</v>
      </c>
      <c r="E163" s="182" t="s">
        <v>2063</v>
      </c>
      <c r="F163" s="183" t="s">
        <v>2064</v>
      </c>
      <c r="G163" s="184" t="s">
        <v>431</v>
      </c>
      <c r="H163" s="185">
        <v>4</v>
      </c>
      <c r="I163" s="186"/>
      <c r="J163" s="187">
        <f t="shared" si="30"/>
        <v>0</v>
      </c>
      <c r="K163" s="183" t="s">
        <v>1297</v>
      </c>
      <c r="L163" s="41"/>
      <c r="M163" s="188" t="s">
        <v>19</v>
      </c>
      <c r="N163" s="189" t="s">
        <v>47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83</v>
      </c>
      <c r="AY163" s="19" t="s">
        <v>381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83</v>
      </c>
      <c r="BK163" s="193">
        <f t="shared" si="39"/>
        <v>0</v>
      </c>
      <c r="BL163" s="19" t="s">
        <v>389</v>
      </c>
      <c r="BM163" s="192" t="s">
        <v>1466</v>
      </c>
    </row>
    <row r="164" spans="1:65" s="2" customFormat="1" ht="37.9" customHeight="1">
      <c r="A164" s="36"/>
      <c r="B164" s="37"/>
      <c r="C164" s="181" t="s">
        <v>690</v>
      </c>
      <c r="D164" s="181" t="s">
        <v>384</v>
      </c>
      <c r="E164" s="182" t="s">
        <v>2065</v>
      </c>
      <c r="F164" s="183" t="s">
        <v>2066</v>
      </c>
      <c r="G164" s="184" t="s">
        <v>431</v>
      </c>
      <c r="H164" s="185">
        <v>4</v>
      </c>
      <c r="I164" s="186"/>
      <c r="J164" s="187">
        <f t="shared" si="30"/>
        <v>0</v>
      </c>
      <c r="K164" s="183" t="s">
        <v>1297</v>
      </c>
      <c r="L164" s="41"/>
      <c r="M164" s="188" t="s">
        <v>19</v>
      </c>
      <c r="N164" s="189" t="s">
        <v>47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389</v>
      </c>
      <c r="AT164" s="192" t="s">
        <v>384</v>
      </c>
      <c r="AU164" s="192" t="s">
        <v>83</v>
      </c>
      <c r="AY164" s="19" t="s">
        <v>381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83</v>
      </c>
      <c r="BK164" s="193">
        <f t="shared" si="39"/>
        <v>0</v>
      </c>
      <c r="BL164" s="19" t="s">
        <v>389</v>
      </c>
      <c r="BM164" s="192" t="s">
        <v>1467</v>
      </c>
    </row>
    <row r="165" spans="1:65" s="2" customFormat="1" ht="37.9" customHeight="1">
      <c r="A165" s="36"/>
      <c r="B165" s="37"/>
      <c r="C165" s="181" t="s">
        <v>696</v>
      </c>
      <c r="D165" s="181" t="s">
        <v>384</v>
      </c>
      <c r="E165" s="182" t="s">
        <v>2067</v>
      </c>
      <c r="F165" s="183" t="s">
        <v>2068</v>
      </c>
      <c r="G165" s="184" t="s">
        <v>431</v>
      </c>
      <c r="H165" s="185">
        <v>15</v>
      </c>
      <c r="I165" s="186"/>
      <c r="J165" s="187">
        <f t="shared" si="30"/>
        <v>0</v>
      </c>
      <c r="K165" s="183" t="s">
        <v>1297</v>
      </c>
      <c r="L165" s="41"/>
      <c r="M165" s="188" t="s">
        <v>19</v>
      </c>
      <c r="N165" s="189" t="s">
        <v>47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83</v>
      </c>
      <c r="AY165" s="19" t="s">
        <v>381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83</v>
      </c>
      <c r="BK165" s="193">
        <f t="shared" si="39"/>
        <v>0</v>
      </c>
      <c r="BL165" s="19" t="s">
        <v>389</v>
      </c>
      <c r="BM165" s="192" t="s">
        <v>1468</v>
      </c>
    </row>
    <row r="166" spans="1:65" s="2" customFormat="1" ht="37.9" customHeight="1">
      <c r="A166" s="36"/>
      <c r="B166" s="37"/>
      <c r="C166" s="181" t="s">
        <v>701</v>
      </c>
      <c r="D166" s="181" t="s">
        <v>384</v>
      </c>
      <c r="E166" s="182" t="s">
        <v>3786</v>
      </c>
      <c r="F166" s="183" t="s">
        <v>3787</v>
      </c>
      <c r="G166" s="184" t="s">
        <v>431</v>
      </c>
      <c r="H166" s="185">
        <v>10</v>
      </c>
      <c r="I166" s="186"/>
      <c r="J166" s="187">
        <f t="shared" si="30"/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83</v>
      </c>
      <c r="BK166" s="193">
        <f t="shared" si="39"/>
        <v>0</v>
      </c>
      <c r="BL166" s="19" t="s">
        <v>389</v>
      </c>
      <c r="BM166" s="192" t="s">
        <v>1471</v>
      </c>
    </row>
    <row r="167" spans="1:65" s="2" customFormat="1" ht="37.9" customHeight="1">
      <c r="A167" s="36"/>
      <c r="B167" s="37"/>
      <c r="C167" s="181" t="s">
        <v>705</v>
      </c>
      <c r="D167" s="181" t="s">
        <v>384</v>
      </c>
      <c r="E167" s="182" t="s">
        <v>2071</v>
      </c>
      <c r="F167" s="183" t="s">
        <v>2072</v>
      </c>
      <c r="G167" s="184" t="s">
        <v>431</v>
      </c>
      <c r="H167" s="185">
        <v>12</v>
      </c>
      <c r="I167" s="186"/>
      <c r="J167" s="187">
        <f t="shared" si="30"/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83</v>
      </c>
      <c r="BK167" s="193">
        <f t="shared" si="39"/>
        <v>0</v>
      </c>
      <c r="BL167" s="19" t="s">
        <v>389</v>
      </c>
      <c r="BM167" s="192" t="s">
        <v>1479</v>
      </c>
    </row>
    <row r="168" spans="1:65" s="2" customFormat="1" ht="37.9" customHeight="1">
      <c r="A168" s="36"/>
      <c r="B168" s="37"/>
      <c r="C168" s="181" t="s">
        <v>710</v>
      </c>
      <c r="D168" s="181" t="s">
        <v>384</v>
      </c>
      <c r="E168" s="182" t="s">
        <v>4613</v>
      </c>
      <c r="F168" s="183" t="s">
        <v>4614</v>
      </c>
      <c r="G168" s="184" t="s">
        <v>431</v>
      </c>
      <c r="H168" s="185">
        <v>8</v>
      </c>
      <c r="I168" s="186"/>
      <c r="J168" s="187">
        <f t="shared" si="30"/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83</v>
      </c>
      <c r="BK168" s="193">
        <f t="shared" si="39"/>
        <v>0</v>
      </c>
      <c r="BL168" s="19" t="s">
        <v>389</v>
      </c>
      <c r="BM168" s="192" t="s">
        <v>1480</v>
      </c>
    </row>
    <row r="169" spans="1:65" s="2" customFormat="1" ht="37.9" customHeight="1">
      <c r="A169" s="36"/>
      <c r="B169" s="37"/>
      <c r="C169" s="181" t="s">
        <v>716</v>
      </c>
      <c r="D169" s="181" t="s">
        <v>384</v>
      </c>
      <c r="E169" s="182" t="s">
        <v>4615</v>
      </c>
      <c r="F169" s="183" t="s">
        <v>4616</v>
      </c>
      <c r="G169" s="184" t="s">
        <v>431</v>
      </c>
      <c r="H169" s="185">
        <v>1</v>
      </c>
      <c r="I169" s="186"/>
      <c r="J169" s="187">
        <f t="shared" si="30"/>
        <v>0</v>
      </c>
      <c r="K169" s="183" t="s">
        <v>1297</v>
      </c>
      <c r="L169" s="41"/>
      <c r="M169" s="188" t="s">
        <v>19</v>
      </c>
      <c r="N169" s="189" t="s">
        <v>47</v>
      </c>
      <c r="O169" s="66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9" t="s">
        <v>83</v>
      </c>
      <c r="BK169" s="193">
        <f t="shared" si="39"/>
        <v>0</v>
      </c>
      <c r="BL169" s="19" t="s">
        <v>389</v>
      </c>
      <c r="BM169" s="192" t="s">
        <v>1492</v>
      </c>
    </row>
    <row r="170" spans="1:65" s="2" customFormat="1" ht="55.5" customHeight="1">
      <c r="A170" s="36"/>
      <c r="B170" s="37"/>
      <c r="C170" s="181" t="s">
        <v>722</v>
      </c>
      <c r="D170" s="181" t="s">
        <v>384</v>
      </c>
      <c r="E170" s="182" t="s">
        <v>4617</v>
      </c>
      <c r="F170" s="183" t="s">
        <v>3789</v>
      </c>
      <c r="G170" s="184" t="s">
        <v>431</v>
      </c>
      <c r="H170" s="185">
        <v>3</v>
      </c>
      <c r="I170" s="186"/>
      <c r="J170" s="187">
        <f t="shared" si="30"/>
        <v>0</v>
      </c>
      <c r="K170" s="183" t="s">
        <v>1956</v>
      </c>
      <c r="L170" s="41"/>
      <c r="M170" s="188" t="s">
        <v>19</v>
      </c>
      <c r="N170" s="189" t="s">
        <v>47</v>
      </c>
      <c r="O170" s="66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389</v>
      </c>
      <c r="AT170" s="192" t="s">
        <v>384</v>
      </c>
      <c r="AU170" s="192" t="s">
        <v>83</v>
      </c>
      <c r="AY170" s="19" t="s">
        <v>381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9" t="s">
        <v>83</v>
      </c>
      <c r="BK170" s="193">
        <f t="shared" si="39"/>
        <v>0</v>
      </c>
      <c r="BL170" s="19" t="s">
        <v>389</v>
      </c>
      <c r="BM170" s="192" t="s">
        <v>1496</v>
      </c>
    </row>
    <row r="171" spans="1:65" s="2" customFormat="1" ht="24.2" customHeight="1">
      <c r="A171" s="36"/>
      <c r="B171" s="37"/>
      <c r="C171" s="181" t="s">
        <v>726</v>
      </c>
      <c r="D171" s="181" t="s">
        <v>384</v>
      </c>
      <c r="E171" s="182" t="s">
        <v>4618</v>
      </c>
      <c r="F171" s="183" t="s">
        <v>4619</v>
      </c>
      <c r="G171" s="184" t="s">
        <v>1557</v>
      </c>
      <c r="H171" s="185">
        <v>2</v>
      </c>
      <c r="I171" s="186"/>
      <c r="J171" s="187">
        <f t="shared" si="30"/>
        <v>0</v>
      </c>
      <c r="K171" s="183" t="s">
        <v>1956</v>
      </c>
      <c r="L171" s="41"/>
      <c r="M171" s="188" t="s">
        <v>19</v>
      </c>
      <c r="N171" s="189" t="s">
        <v>47</v>
      </c>
      <c r="O171" s="66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9" t="s">
        <v>83</v>
      </c>
      <c r="BK171" s="193">
        <f t="shared" si="39"/>
        <v>0</v>
      </c>
      <c r="BL171" s="19" t="s">
        <v>389</v>
      </c>
      <c r="BM171" s="192" t="s">
        <v>1499</v>
      </c>
    </row>
    <row r="172" spans="1:65" s="2" customFormat="1" ht="49.15" customHeight="1">
      <c r="A172" s="36"/>
      <c r="B172" s="37"/>
      <c r="C172" s="181" t="s">
        <v>730</v>
      </c>
      <c r="D172" s="181" t="s">
        <v>384</v>
      </c>
      <c r="E172" s="182" t="s">
        <v>2075</v>
      </c>
      <c r="F172" s="183" t="s">
        <v>2076</v>
      </c>
      <c r="G172" s="184" t="s">
        <v>431</v>
      </c>
      <c r="H172" s="185">
        <v>6</v>
      </c>
      <c r="I172" s="186"/>
      <c r="J172" s="187">
        <f t="shared" si="30"/>
        <v>0</v>
      </c>
      <c r="K172" s="183" t="s">
        <v>1297</v>
      </c>
      <c r="L172" s="41"/>
      <c r="M172" s="188" t="s">
        <v>19</v>
      </c>
      <c r="N172" s="189" t="s">
        <v>47</v>
      </c>
      <c r="O172" s="66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83</v>
      </c>
      <c r="AY172" s="19" t="s">
        <v>381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9" t="s">
        <v>83</v>
      </c>
      <c r="BK172" s="193">
        <f t="shared" si="39"/>
        <v>0</v>
      </c>
      <c r="BL172" s="19" t="s">
        <v>389</v>
      </c>
      <c r="BM172" s="192" t="s">
        <v>1502</v>
      </c>
    </row>
    <row r="173" spans="1:65" s="2" customFormat="1" ht="44.25" customHeight="1">
      <c r="A173" s="36"/>
      <c r="B173" s="37"/>
      <c r="C173" s="181" t="s">
        <v>734</v>
      </c>
      <c r="D173" s="181" t="s">
        <v>384</v>
      </c>
      <c r="E173" s="182" t="s">
        <v>2077</v>
      </c>
      <c r="F173" s="183" t="s">
        <v>2078</v>
      </c>
      <c r="G173" s="184" t="s">
        <v>431</v>
      </c>
      <c r="H173" s="185">
        <v>30</v>
      </c>
      <c r="I173" s="186"/>
      <c r="J173" s="187">
        <f t="shared" si="30"/>
        <v>0</v>
      </c>
      <c r="K173" s="183" t="s">
        <v>1297</v>
      </c>
      <c r="L173" s="41"/>
      <c r="M173" s="188" t="s">
        <v>19</v>
      </c>
      <c r="N173" s="189" t="s">
        <v>47</v>
      </c>
      <c r="O173" s="66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9" t="s">
        <v>83</v>
      </c>
      <c r="BK173" s="193">
        <f t="shared" si="39"/>
        <v>0</v>
      </c>
      <c r="BL173" s="19" t="s">
        <v>389</v>
      </c>
      <c r="BM173" s="192" t="s">
        <v>1505</v>
      </c>
    </row>
    <row r="174" spans="1:65" s="2" customFormat="1" ht="16.5" customHeight="1">
      <c r="A174" s="36"/>
      <c r="B174" s="37"/>
      <c r="C174" s="181" t="s">
        <v>740</v>
      </c>
      <c r="D174" s="181" t="s">
        <v>384</v>
      </c>
      <c r="E174" s="182" t="s">
        <v>2079</v>
      </c>
      <c r="F174" s="183" t="s">
        <v>2080</v>
      </c>
      <c r="G174" s="184" t="s">
        <v>431</v>
      </c>
      <c r="H174" s="185">
        <v>1</v>
      </c>
      <c r="I174" s="186"/>
      <c r="J174" s="187">
        <f t="shared" si="30"/>
        <v>0</v>
      </c>
      <c r="K174" s="183" t="s">
        <v>1956</v>
      </c>
      <c r="L174" s="41"/>
      <c r="M174" s="188" t="s">
        <v>19</v>
      </c>
      <c r="N174" s="189" t="s">
        <v>47</v>
      </c>
      <c r="O174" s="66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83</v>
      </c>
      <c r="AY174" s="19" t="s">
        <v>381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9" t="s">
        <v>83</v>
      </c>
      <c r="BK174" s="193">
        <f t="shared" si="39"/>
        <v>0</v>
      </c>
      <c r="BL174" s="19" t="s">
        <v>389</v>
      </c>
      <c r="BM174" s="192" t="s">
        <v>1509</v>
      </c>
    </row>
    <row r="175" spans="1:65" s="12" customFormat="1" ht="25.9" customHeight="1">
      <c r="B175" s="165"/>
      <c r="C175" s="166"/>
      <c r="D175" s="167" t="s">
        <v>75</v>
      </c>
      <c r="E175" s="168" t="s">
        <v>2081</v>
      </c>
      <c r="F175" s="168" t="s">
        <v>2082</v>
      </c>
      <c r="G175" s="166"/>
      <c r="H175" s="166"/>
      <c r="I175" s="169"/>
      <c r="J175" s="170">
        <f>BK175</f>
        <v>0</v>
      </c>
      <c r="K175" s="166"/>
      <c r="L175" s="171"/>
      <c r="M175" s="172"/>
      <c r="N175" s="173"/>
      <c r="O175" s="173"/>
      <c r="P175" s="174">
        <f>SUM(P176:P181)</f>
        <v>0</v>
      </c>
      <c r="Q175" s="173"/>
      <c r="R175" s="174">
        <f>SUM(R176:R181)</f>
        <v>0</v>
      </c>
      <c r="S175" s="173"/>
      <c r="T175" s="175">
        <f>SUM(T176:T181)</f>
        <v>0</v>
      </c>
      <c r="AR175" s="176" t="s">
        <v>83</v>
      </c>
      <c r="AT175" s="177" t="s">
        <v>75</v>
      </c>
      <c r="AU175" s="177" t="s">
        <v>76</v>
      </c>
      <c r="AY175" s="176" t="s">
        <v>381</v>
      </c>
      <c r="BK175" s="178">
        <f>SUM(BK176:BK181)</f>
        <v>0</v>
      </c>
    </row>
    <row r="176" spans="1:65" s="2" customFormat="1" ht="24.2" customHeight="1">
      <c r="A176" s="36"/>
      <c r="B176" s="37"/>
      <c r="C176" s="181" t="s">
        <v>745</v>
      </c>
      <c r="D176" s="181" t="s">
        <v>384</v>
      </c>
      <c r="E176" s="182" t="s">
        <v>2083</v>
      </c>
      <c r="F176" s="183" t="s">
        <v>2084</v>
      </c>
      <c r="G176" s="184" t="s">
        <v>422</v>
      </c>
      <c r="H176" s="185">
        <v>4</v>
      </c>
      <c r="I176" s="186"/>
      <c r="J176" s="187">
        <f t="shared" ref="J176:J181" si="40">ROUND(I176*H176,2)</f>
        <v>0</v>
      </c>
      <c r="K176" s="183" t="s">
        <v>1956</v>
      </c>
      <c r="L176" s="41"/>
      <c r="M176" s="188" t="s">
        <v>19</v>
      </c>
      <c r="N176" s="189" t="s">
        <v>47</v>
      </c>
      <c r="O176" s="66"/>
      <c r="P176" s="190">
        <f t="shared" ref="P176:P181" si="41">O176*H176</f>
        <v>0</v>
      </c>
      <c r="Q176" s="190">
        <v>0</v>
      </c>
      <c r="R176" s="190">
        <f t="shared" ref="R176:R181" si="42">Q176*H176</f>
        <v>0</v>
      </c>
      <c r="S176" s="190">
        <v>0</v>
      </c>
      <c r="T176" s="191">
        <f t="shared" ref="T176:T181" si="43"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389</v>
      </c>
      <c r="AT176" s="192" t="s">
        <v>384</v>
      </c>
      <c r="AU176" s="192" t="s">
        <v>83</v>
      </c>
      <c r="AY176" s="19" t="s">
        <v>381</v>
      </c>
      <c r="BE176" s="193">
        <f t="shared" ref="BE176:BE181" si="44">IF(N176="základní",J176,0)</f>
        <v>0</v>
      </c>
      <c r="BF176" s="193">
        <f t="shared" ref="BF176:BF181" si="45">IF(N176="snížená",J176,0)</f>
        <v>0</v>
      </c>
      <c r="BG176" s="193">
        <f t="shared" ref="BG176:BG181" si="46">IF(N176="zákl. přenesená",J176,0)</f>
        <v>0</v>
      </c>
      <c r="BH176" s="193">
        <f t="shared" ref="BH176:BH181" si="47">IF(N176="sníž. přenesená",J176,0)</f>
        <v>0</v>
      </c>
      <c r="BI176" s="193">
        <f t="shared" ref="BI176:BI181" si="48">IF(N176="nulová",J176,0)</f>
        <v>0</v>
      </c>
      <c r="BJ176" s="19" t="s">
        <v>83</v>
      </c>
      <c r="BK176" s="193">
        <f t="shared" ref="BK176:BK181" si="49">ROUND(I176*H176,2)</f>
        <v>0</v>
      </c>
      <c r="BL176" s="19" t="s">
        <v>389</v>
      </c>
      <c r="BM176" s="192" t="s">
        <v>1512</v>
      </c>
    </row>
    <row r="177" spans="1:65" s="2" customFormat="1" ht="16.5" customHeight="1">
      <c r="A177" s="36"/>
      <c r="B177" s="37"/>
      <c r="C177" s="181" t="s">
        <v>751</v>
      </c>
      <c r="D177" s="181" t="s">
        <v>384</v>
      </c>
      <c r="E177" s="182" t="s">
        <v>2085</v>
      </c>
      <c r="F177" s="183" t="s">
        <v>2086</v>
      </c>
      <c r="G177" s="184" t="s">
        <v>607</v>
      </c>
      <c r="H177" s="185">
        <v>1</v>
      </c>
      <c r="I177" s="186"/>
      <c r="J177" s="187">
        <f t="shared" si="40"/>
        <v>0</v>
      </c>
      <c r="K177" s="183" t="s">
        <v>1956</v>
      </c>
      <c r="L177" s="41"/>
      <c r="M177" s="188" t="s">
        <v>19</v>
      </c>
      <c r="N177" s="189" t="s">
        <v>47</v>
      </c>
      <c r="O177" s="66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19" t="s">
        <v>83</v>
      </c>
      <c r="BK177" s="193">
        <f t="shared" si="49"/>
        <v>0</v>
      </c>
      <c r="BL177" s="19" t="s">
        <v>389</v>
      </c>
      <c r="BM177" s="192" t="s">
        <v>1515</v>
      </c>
    </row>
    <row r="178" spans="1:65" s="2" customFormat="1" ht="24.2" customHeight="1">
      <c r="A178" s="36"/>
      <c r="B178" s="37"/>
      <c r="C178" s="181" t="s">
        <v>756</v>
      </c>
      <c r="D178" s="181" t="s">
        <v>384</v>
      </c>
      <c r="E178" s="182" t="s">
        <v>2087</v>
      </c>
      <c r="F178" s="183" t="s">
        <v>2088</v>
      </c>
      <c r="G178" s="184" t="s">
        <v>431</v>
      </c>
      <c r="H178" s="185">
        <v>2</v>
      </c>
      <c r="I178" s="186"/>
      <c r="J178" s="187">
        <f t="shared" si="40"/>
        <v>0</v>
      </c>
      <c r="K178" s="183" t="s">
        <v>1956</v>
      </c>
      <c r="L178" s="41"/>
      <c r="M178" s="188" t="s">
        <v>19</v>
      </c>
      <c r="N178" s="189" t="s">
        <v>47</v>
      </c>
      <c r="O178" s="66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83</v>
      </c>
      <c r="AY178" s="19" t="s">
        <v>381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19" t="s">
        <v>83</v>
      </c>
      <c r="BK178" s="193">
        <f t="shared" si="49"/>
        <v>0</v>
      </c>
      <c r="BL178" s="19" t="s">
        <v>389</v>
      </c>
      <c r="BM178" s="192" t="s">
        <v>1518</v>
      </c>
    </row>
    <row r="179" spans="1:65" s="2" customFormat="1" ht="24.2" customHeight="1">
      <c r="A179" s="36"/>
      <c r="B179" s="37"/>
      <c r="C179" s="181" t="s">
        <v>762</v>
      </c>
      <c r="D179" s="181" t="s">
        <v>384</v>
      </c>
      <c r="E179" s="182" t="s">
        <v>2089</v>
      </c>
      <c r="F179" s="183" t="s">
        <v>2090</v>
      </c>
      <c r="G179" s="184" t="s">
        <v>431</v>
      </c>
      <c r="H179" s="185">
        <v>2</v>
      </c>
      <c r="I179" s="186"/>
      <c r="J179" s="187">
        <f t="shared" si="40"/>
        <v>0</v>
      </c>
      <c r="K179" s="183" t="s">
        <v>1956</v>
      </c>
      <c r="L179" s="41"/>
      <c r="M179" s="188" t="s">
        <v>19</v>
      </c>
      <c r="N179" s="189" t="s">
        <v>47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83</v>
      </c>
      <c r="BK179" s="193">
        <f t="shared" si="49"/>
        <v>0</v>
      </c>
      <c r="BL179" s="19" t="s">
        <v>389</v>
      </c>
      <c r="BM179" s="192" t="s">
        <v>1522</v>
      </c>
    </row>
    <row r="180" spans="1:65" s="2" customFormat="1" ht="37.9" customHeight="1">
      <c r="A180" s="36"/>
      <c r="B180" s="37"/>
      <c r="C180" s="181" t="s">
        <v>768</v>
      </c>
      <c r="D180" s="181" t="s">
        <v>384</v>
      </c>
      <c r="E180" s="182" t="s">
        <v>2091</v>
      </c>
      <c r="F180" s="183" t="s">
        <v>2689</v>
      </c>
      <c r="G180" s="184" t="s">
        <v>431</v>
      </c>
      <c r="H180" s="185">
        <v>8</v>
      </c>
      <c r="I180" s="186"/>
      <c r="J180" s="187">
        <f t="shared" si="40"/>
        <v>0</v>
      </c>
      <c r="K180" s="183" t="s">
        <v>1956</v>
      </c>
      <c r="L180" s="41"/>
      <c r="M180" s="188" t="s">
        <v>19</v>
      </c>
      <c r="N180" s="189" t="s">
        <v>47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83</v>
      </c>
      <c r="BK180" s="193">
        <f t="shared" si="49"/>
        <v>0</v>
      </c>
      <c r="BL180" s="19" t="s">
        <v>389</v>
      </c>
      <c r="BM180" s="192" t="s">
        <v>1526</v>
      </c>
    </row>
    <row r="181" spans="1:65" s="2" customFormat="1" ht="24.2" customHeight="1">
      <c r="A181" s="36"/>
      <c r="B181" s="37"/>
      <c r="C181" s="181" t="s">
        <v>773</v>
      </c>
      <c r="D181" s="181" t="s">
        <v>384</v>
      </c>
      <c r="E181" s="182" t="s">
        <v>2093</v>
      </c>
      <c r="F181" s="183" t="s">
        <v>2690</v>
      </c>
      <c r="G181" s="184" t="s">
        <v>431</v>
      </c>
      <c r="H181" s="185">
        <v>2</v>
      </c>
      <c r="I181" s="186"/>
      <c r="J181" s="187">
        <f t="shared" si="40"/>
        <v>0</v>
      </c>
      <c r="K181" s="183" t="s">
        <v>1956</v>
      </c>
      <c r="L181" s="41"/>
      <c r="M181" s="188" t="s">
        <v>19</v>
      </c>
      <c r="N181" s="189" t="s">
        <v>47</v>
      </c>
      <c r="O181" s="66"/>
      <c r="P181" s="190">
        <f t="shared" si="41"/>
        <v>0</v>
      </c>
      <c r="Q181" s="190">
        <v>0</v>
      </c>
      <c r="R181" s="190">
        <f t="shared" si="42"/>
        <v>0</v>
      </c>
      <c r="S181" s="190">
        <v>0</v>
      </c>
      <c r="T181" s="191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83</v>
      </c>
      <c r="BK181" s="193">
        <f t="shared" si="49"/>
        <v>0</v>
      </c>
      <c r="BL181" s="19" t="s">
        <v>389</v>
      </c>
      <c r="BM181" s="192" t="s">
        <v>1529</v>
      </c>
    </row>
    <row r="182" spans="1:65" s="12" customFormat="1" ht="25.9" customHeight="1">
      <c r="B182" s="165"/>
      <c r="C182" s="166"/>
      <c r="D182" s="167" t="s">
        <v>75</v>
      </c>
      <c r="E182" s="168" t="s">
        <v>2129</v>
      </c>
      <c r="F182" s="168" t="s">
        <v>2130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SUM(P183:P198)</f>
        <v>0</v>
      </c>
      <c r="Q182" s="173"/>
      <c r="R182" s="174">
        <f>SUM(R183:R198)</f>
        <v>0</v>
      </c>
      <c r="S182" s="173"/>
      <c r="T182" s="175">
        <f>SUM(T183:T198)</f>
        <v>0</v>
      </c>
      <c r="AR182" s="176" t="s">
        <v>83</v>
      </c>
      <c r="AT182" s="177" t="s">
        <v>75</v>
      </c>
      <c r="AU182" s="177" t="s">
        <v>76</v>
      </c>
      <c r="AY182" s="176" t="s">
        <v>381</v>
      </c>
      <c r="BK182" s="178">
        <f>SUM(BK183:BK198)</f>
        <v>0</v>
      </c>
    </row>
    <row r="183" spans="1:65" s="2" customFormat="1" ht="16.5" customHeight="1">
      <c r="A183" s="36"/>
      <c r="B183" s="37"/>
      <c r="C183" s="181" t="s">
        <v>781</v>
      </c>
      <c r="D183" s="181" t="s">
        <v>384</v>
      </c>
      <c r="E183" s="182" t="s">
        <v>2131</v>
      </c>
      <c r="F183" s="183" t="s">
        <v>2132</v>
      </c>
      <c r="G183" s="184" t="s">
        <v>431</v>
      </c>
      <c r="H183" s="185">
        <v>140</v>
      </c>
      <c r="I183" s="186"/>
      <c r="J183" s="187">
        <f>ROUND(I183*H183,2)</f>
        <v>0</v>
      </c>
      <c r="K183" s="183" t="s">
        <v>1297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1532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4620</v>
      </c>
      <c r="G184" s="206"/>
      <c r="H184" s="209">
        <v>140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83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5" customFormat="1">
      <c r="B185" s="216"/>
      <c r="C185" s="217"/>
      <c r="D185" s="196" t="s">
        <v>391</v>
      </c>
      <c r="E185" s="218" t="s">
        <v>19</v>
      </c>
      <c r="F185" s="219" t="s">
        <v>394</v>
      </c>
      <c r="G185" s="217"/>
      <c r="H185" s="220">
        <v>140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391</v>
      </c>
      <c r="AU185" s="226" t="s">
        <v>83</v>
      </c>
      <c r="AV185" s="15" t="s">
        <v>389</v>
      </c>
      <c r="AW185" s="15" t="s">
        <v>37</v>
      </c>
      <c r="AX185" s="15" t="s">
        <v>83</v>
      </c>
      <c r="AY185" s="226" t="s">
        <v>381</v>
      </c>
    </row>
    <row r="186" spans="1:65" s="2" customFormat="1" ht="24.2" customHeight="1">
      <c r="A186" s="36"/>
      <c r="B186" s="37"/>
      <c r="C186" s="181" t="s">
        <v>786</v>
      </c>
      <c r="D186" s="181" t="s">
        <v>384</v>
      </c>
      <c r="E186" s="182" t="s">
        <v>4621</v>
      </c>
      <c r="F186" s="183" t="s">
        <v>4622</v>
      </c>
      <c r="G186" s="184" t="s">
        <v>431</v>
      </c>
      <c r="H186" s="185">
        <v>51</v>
      </c>
      <c r="I186" s="186"/>
      <c r="J186" s="187">
        <f t="shared" ref="J186:J198" si="50">ROUND(I186*H186,2)</f>
        <v>0</v>
      </c>
      <c r="K186" s="183" t="s">
        <v>1956</v>
      </c>
      <c r="L186" s="41"/>
      <c r="M186" s="188" t="s">
        <v>19</v>
      </c>
      <c r="N186" s="189" t="s">
        <v>47</v>
      </c>
      <c r="O186" s="66"/>
      <c r="P186" s="190">
        <f t="shared" ref="P186:P198" si="51">O186*H186</f>
        <v>0</v>
      </c>
      <c r="Q186" s="190">
        <v>0</v>
      </c>
      <c r="R186" s="190">
        <f t="shared" ref="R186:R198" si="52">Q186*H186</f>
        <v>0</v>
      </c>
      <c r="S186" s="190">
        <v>0</v>
      </c>
      <c r="T186" s="191">
        <f t="shared" ref="T186:T198" si="53"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389</v>
      </c>
      <c r="AT186" s="192" t="s">
        <v>384</v>
      </c>
      <c r="AU186" s="192" t="s">
        <v>83</v>
      </c>
      <c r="AY186" s="19" t="s">
        <v>381</v>
      </c>
      <c r="BE186" s="193">
        <f t="shared" ref="BE186:BE198" si="54">IF(N186="základní",J186,0)</f>
        <v>0</v>
      </c>
      <c r="BF186" s="193">
        <f t="shared" ref="BF186:BF198" si="55">IF(N186="snížená",J186,0)</f>
        <v>0</v>
      </c>
      <c r="BG186" s="193">
        <f t="shared" ref="BG186:BG198" si="56">IF(N186="zákl. přenesená",J186,0)</f>
        <v>0</v>
      </c>
      <c r="BH186" s="193">
        <f t="shared" ref="BH186:BH198" si="57">IF(N186="sníž. přenesená",J186,0)</f>
        <v>0</v>
      </c>
      <c r="BI186" s="193">
        <f t="shared" ref="BI186:BI198" si="58">IF(N186="nulová",J186,0)</f>
        <v>0</v>
      </c>
      <c r="BJ186" s="19" t="s">
        <v>83</v>
      </c>
      <c r="BK186" s="193">
        <f t="shared" ref="BK186:BK198" si="59">ROUND(I186*H186,2)</f>
        <v>0</v>
      </c>
      <c r="BL186" s="19" t="s">
        <v>389</v>
      </c>
      <c r="BM186" s="192" t="s">
        <v>1535</v>
      </c>
    </row>
    <row r="187" spans="1:65" s="2" customFormat="1" ht="24.2" customHeight="1">
      <c r="A187" s="36"/>
      <c r="B187" s="37"/>
      <c r="C187" s="181" t="s">
        <v>792</v>
      </c>
      <c r="D187" s="181" t="s">
        <v>384</v>
      </c>
      <c r="E187" s="182" t="s">
        <v>3793</v>
      </c>
      <c r="F187" s="183" t="s">
        <v>3794</v>
      </c>
      <c r="G187" s="184" t="s">
        <v>431</v>
      </c>
      <c r="H187" s="185">
        <v>24</v>
      </c>
      <c r="I187" s="186"/>
      <c r="J187" s="187">
        <f t="shared" si="50"/>
        <v>0</v>
      </c>
      <c r="K187" s="183" t="s">
        <v>1956</v>
      </c>
      <c r="L187" s="41"/>
      <c r="M187" s="188" t="s">
        <v>19</v>
      </c>
      <c r="N187" s="189" t="s">
        <v>47</v>
      </c>
      <c r="O187" s="66"/>
      <c r="P187" s="190">
        <f t="shared" si="51"/>
        <v>0</v>
      </c>
      <c r="Q187" s="190">
        <v>0</v>
      </c>
      <c r="R187" s="190">
        <f t="shared" si="52"/>
        <v>0</v>
      </c>
      <c r="S187" s="190">
        <v>0</v>
      </c>
      <c r="T187" s="191">
        <f t="shared" si="5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si="54"/>
        <v>0</v>
      </c>
      <c r="BF187" s="193">
        <f t="shared" si="55"/>
        <v>0</v>
      </c>
      <c r="BG187" s="193">
        <f t="shared" si="56"/>
        <v>0</v>
      </c>
      <c r="BH187" s="193">
        <f t="shared" si="57"/>
        <v>0</v>
      </c>
      <c r="BI187" s="193">
        <f t="shared" si="58"/>
        <v>0</v>
      </c>
      <c r="BJ187" s="19" t="s">
        <v>83</v>
      </c>
      <c r="BK187" s="193">
        <f t="shared" si="59"/>
        <v>0</v>
      </c>
      <c r="BL187" s="19" t="s">
        <v>389</v>
      </c>
      <c r="BM187" s="192" t="s">
        <v>1538</v>
      </c>
    </row>
    <row r="188" spans="1:65" s="2" customFormat="1" ht="24.2" customHeight="1">
      <c r="A188" s="36"/>
      <c r="B188" s="37"/>
      <c r="C188" s="181" t="s">
        <v>797</v>
      </c>
      <c r="D188" s="181" t="s">
        <v>384</v>
      </c>
      <c r="E188" s="182" t="s">
        <v>4623</v>
      </c>
      <c r="F188" s="183" t="s">
        <v>4624</v>
      </c>
      <c r="G188" s="184" t="s">
        <v>431</v>
      </c>
      <c r="H188" s="185">
        <v>8</v>
      </c>
      <c r="I188" s="186"/>
      <c r="J188" s="187">
        <f t="shared" si="50"/>
        <v>0</v>
      </c>
      <c r="K188" s="183" t="s">
        <v>1956</v>
      </c>
      <c r="L188" s="41"/>
      <c r="M188" s="188" t="s">
        <v>19</v>
      </c>
      <c r="N188" s="189" t="s">
        <v>47</v>
      </c>
      <c r="O188" s="66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19" t="s">
        <v>83</v>
      </c>
      <c r="BK188" s="193">
        <f t="shared" si="59"/>
        <v>0</v>
      </c>
      <c r="BL188" s="19" t="s">
        <v>389</v>
      </c>
      <c r="BM188" s="192" t="s">
        <v>1541</v>
      </c>
    </row>
    <row r="189" spans="1:65" s="2" customFormat="1" ht="24.2" customHeight="1">
      <c r="A189" s="36"/>
      <c r="B189" s="37"/>
      <c r="C189" s="181" t="s">
        <v>803</v>
      </c>
      <c r="D189" s="181" t="s">
        <v>384</v>
      </c>
      <c r="E189" s="182" t="s">
        <v>2134</v>
      </c>
      <c r="F189" s="183" t="s">
        <v>2135</v>
      </c>
      <c r="G189" s="184" t="s">
        <v>431</v>
      </c>
      <c r="H189" s="185">
        <v>4</v>
      </c>
      <c r="I189" s="186"/>
      <c r="J189" s="187">
        <f t="shared" si="50"/>
        <v>0</v>
      </c>
      <c r="K189" s="183" t="s">
        <v>1956</v>
      </c>
      <c r="L189" s="41"/>
      <c r="M189" s="188" t="s">
        <v>19</v>
      </c>
      <c r="N189" s="189" t="s">
        <v>47</v>
      </c>
      <c r="O189" s="66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19" t="s">
        <v>83</v>
      </c>
      <c r="BK189" s="193">
        <f t="shared" si="59"/>
        <v>0</v>
      </c>
      <c r="BL189" s="19" t="s">
        <v>389</v>
      </c>
      <c r="BM189" s="192" t="s">
        <v>1544</v>
      </c>
    </row>
    <row r="190" spans="1:65" s="2" customFormat="1" ht="24.2" customHeight="1">
      <c r="A190" s="36"/>
      <c r="B190" s="37"/>
      <c r="C190" s="181" t="s">
        <v>808</v>
      </c>
      <c r="D190" s="181" t="s">
        <v>384</v>
      </c>
      <c r="E190" s="182" t="s">
        <v>2136</v>
      </c>
      <c r="F190" s="183" t="s">
        <v>2137</v>
      </c>
      <c r="G190" s="184" t="s">
        <v>431</v>
      </c>
      <c r="H190" s="185">
        <v>24</v>
      </c>
      <c r="I190" s="186"/>
      <c r="J190" s="187">
        <f t="shared" si="50"/>
        <v>0</v>
      </c>
      <c r="K190" s="183" t="s">
        <v>1956</v>
      </c>
      <c r="L190" s="41"/>
      <c r="M190" s="188" t="s">
        <v>19</v>
      </c>
      <c r="N190" s="189" t="s">
        <v>47</v>
      </c>
      <c r="O190" s="66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19" t="s">
        <v>83</v>
      </c>
      <c r="BK190" s="193">
        <f t="shared" si="59"/>
        <v>0</v>
      </c>
      <c r="BL190" s="19" t="s">
        <v>389</v>
      </c>
      <c r="BM190" s="192" t="s">
        <v>1549</v>
      </c>
    </row>
    <row r="191" spans="1:65" s="2" customFormat="1" ht="24.2" customHeight="1">
      <c r="A191" s="36"/>
      <c r="B191" s="37"/>
      <c r="C191" s="181" t="s">
        <v>813</v>
      </c>
      <c r="D191" s="181" t="s">
        <v>384</v>
      </c>
      <c r="E191" s="182" t="s">
        <v>2142</v>
      </c>
      <c r="F191" s="183" t="s">
        <v>2143</v>
      </c>
      <c r="G191" s="184" t="s">
        <v>431</v>
      </c>
      <c r="H191" s="185">
        <v>9</v>
      </c>
      <c r="I191" s="186"/>
      <c r="J191" s="187">
        <f t="shared" si="50"/>
        <v>0</v>
      </c>
      <c r="K191" s="183" t="s">
        <v>1956</v>
      </c>
      <c r="L191" s="41"/>
      <c r="M191" s="188" t="s">
        <v>19</v>
      </c>
      <c r="N191" s="189" t="s">
        <v>47</v>
      </c>
      <c r="O191" s="66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19" t="s">
        <v>83</v>
      </c>
      <c r="BK191" s="193">
        <f t="shared" si="59"/>
        <v>0</v>
      </c>
      <c r="BL191" s="19" t="s">
        <v>389</v>
      </c>
      <c r="BM191" s="192" t="s">
        <v>1552</v>
      </c>
    </row>
    <row r="192" spans="1:65" s="2" customFormat="1" ht="24.2" customHeight="1">
      <c r="A192" s="36"/>
      <c r="B192" s="37"/>
      <c r="C192" s="181" t="s">
        <v>817</v>
      </c>
      <c r="D192" s="181" t="s">
        <v>384</v>
      </c>
      <c r="E192" s="182" t="s">
        <v>2144</v>
      </c>
      <c r="F192" s="183" t="s">
        <v>2145</v>
      </c>
      <c r="G192" s="184" t="s">
        <v>431</v>
      </c>
      <c r="H192" s="185">
        <v>6</v>
      </c>
      <c r="I192" s="186"/>
      <c r="J192" s="187">
        <f t="shared" si="50"/>
        <v>0</v>
      </c>
      <c r="K192" s="183" t="s">
        <v>1956</v>
      </c>
      <c r="L192" s="41"/>
      <c r="M192" s="188" t="s">
        <v>19</v>
      </c>
      <c r="N192" s="189" t="s">
        <v>47</v>
      </c>
      <c r="O192" s="66"/>
      <c r="P192" s="190">
        <f t="shared" si="51"/>
        <v>0</v>
      </c>
      <c r="Q192" s="190">
        <v>0</v>
      </c>
      <c r="R192" s="190">
        <f t="shared" si="52"/>
        <v>0</v>
      </c>
      <c r="S192" s="190">
        <v>0</v>
      </c>
      <c r="T192" s="191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83</v>
      </c>
      <c r="AY192" s="19" t="s">
        <v>381</v>
      </c>
      <c r="BE192" s="193">
        <f t="shared" si="54"/>
        <v>0</v>
      </c>
      <c r="BF192" s="193">
        <f t="shared" si="55"/>
        <v>0</v>
      </c>
      <c r="BG192" s="193">
        <f t="shared" si="56"/>
        <v>0</v>
      </c>
      <c r="BH192" s="193">
        <f t="shared" si="57"/>
        <v>0</v>
      </c>
      <c r="BI192" s="193">
        <f t="shared" si="58"/>
        <v>0</v>
      </c>
      <c r="BJ192" s="19" t="s">
        <v>83</v>
      </c>
      <c r="BK192" s="193">
        <f t="shared" si="59"/>
        <v>0</v>
      </c>
      <c r="BL192" s="19" t="s">
        <v>389</v>
      </c>
      <c r="BM192" s="192" t="s">
        <v>1558</v>
      </c>
    </row>
    <row r="193" spans="1:65" s="2" customFormat="1" ht="33" customHeight="1">
      <c r="A193" s="36"/>
      <c r="B193" s="37"/>
      <c r="C193" s="181" t="s">
        <v>823</v>
      </c>
      <c r="D193" s="181" t="s">
        <v>384</v>
      </c>
      <c r="E193" s="182" t="s">
        <v>2146</v>
      </c>
      <c r="F193" s="183" t="s">
        <v>2975</v>
      </c>
      <c r="G193" s="184" t="s">
        <v>431</v>
      </c>
      <c r="H193" s="185">
        <v>6</v>
      </c>
      <c r="I193" s="186"/>
      <c r="J193" s="187">
        <f t="shared" si="50"/>
        <v>0</v>
      </c>
      <c r="K193" s="183" t="s">
        <v>1956</v>
      </c>
      <c r="L193" s="41"/>
      <c r="M193" s="188" t="s">
        <v>19</v>
      </c>
      <c r="N193" s="189" t="s">
        <v>47</v>
      </c>
      <c r="O193" s="66"/>
      <c r="P193" s="190">
        <f t="shared" si="51"/>
        <v>0</v>
      </c>
      <c r="Q193" s="190">
        <v>0</v>
      </c>
      <c r="R193" s="190">
        <f t="shared" si="52"/>
        <v>0</v>
      </c>
      <c r="S193" s="190">
        <v>0</v>
      </c>
      <c r="T193" s="191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83</v>
      </c>
      <c r="AY193" s="19" t="s">
        <v>381</v>
      </c>
      <c r="BE193" s="193">
        <f t="shared" si="54"/>
        <v>0</v>
      </c>
      <c r="BF193" s="193">
        <f t="shared" si="55"/>
        <v>0</v>
      </c>
      <c r="BG193" s="193">
        <f t="shared" si="56"/>
        <v>0</v>
      </c>
      <c r="BH193" s="193">
        <f t="shared" si="57"/>
        <v>0</v>
      </c>
      <c r="BI193" s="193">
        <f t="shared" si="58"/>
        <v>0</v>
      </c>
      <c r="BJ193" s="19" t="s">
        <v>83</v>
      </c>
      <c r="BK193" s="193">
        <f t="shared" si="59"/>
        <v>0</v>
      </c>
      <c r="BL193" s="19" t="s">
        <v>389</v>
      </c>
      <c r="BM193" s="192" t="s">
        <v>1561</v>
      </c>
    </row>
    <row r="194" spans="1:65" s="2" customFormat="1" ht="24.2" customHeight="1">
      <c r="A194" s="36"/>
      <c r="B194" s="37"/>
      <c r="C194" s="181" t="s">
        <v>829</v>
      </c>
      <c r="D194" s="181" t="s">
        <v>384</v>
      </c>
      <c r="E194" s="182" t="s">
        <v>4625</v>
      </c>
      <c r="F194" s="183" t="s">
        <v>4626</v>
      </c>
      <c r="G194" s="184" t="s">
        <v>431</v>
      </c>
      <c r="H194" s="185">
        <v>1</v>
      </c>
      <c r="I194" s="186"/>
      <c r="J194" s="187">
        <f t="shared" si="50"/>
        <v>0</v>
      </c>
      <c r="K194" s="183" t="s">
        <v>1956</v>
      </c>
      <c r="L194" s="41"/>
      <c r="M194" s="188" t="s">
        <v>19</v>
      </c>
      <c r="N194" s="189" t="s">
        <v>47</v>
      </c>
      <c r="O194" s="66"/>
      <c r="P194" s="190">
        <f t="shared" si="51"/>
        <v>0</v>
      </c>
      <c r="Q194" s="190">
        <v>0</v>
      </c>
      <c r="R194" s="190">
        <f t="shared" si="52"/>
        <v>0</v>
      </c>
      <c r="S194" s="190">
        <v>0</v>
      </c>
      <c r="T194" s="191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83</v>
      </c>
      <c r="AY194" s="19" t="s">
        <v>381</v>
      </c>
      <c r="BE194" s="193">
        <f t="shared" si="54"/>
        <v>0</v>
      </c>
      <c r="BF194" s="193">
        <f t="shared" si="55"/>
        <v>0</v>
      </c>
      <c r="BG194" s="193">
        <f t="shared" si="56"/>
        <v>0</v>
      </c>
      <c r="BH194" s="193">
        <f t="shared" si="57"/>
        <v>0</v>
      </c>
      <c r="BI194" s="193">
        <f t="shared" si="58"/>
        <v>0</v>
      </c>
      <c r="BJ194" s="19" t="s">
        <v>83</v>
      </c>
      <c r="BK194" s="193">
        <f t="shared" si="59"/>
        <v>0</v>
      </c>
      <c r="BL194" s="19" t="s">
        <v>389</v>
      </c>
      <c r="BM194" s="192" t="s">
        <v>1564</v>
      </c>
    </row>
    <row r="195" spans="1:65" s="2" customFormat="1" ht="24.2" customHeight="1">
      <c r="A195" s="36"/>
      <c r="B195" s="37"/>
      <c r="C195" s="181" t="s">
        <v>834</v>
      </c>
      <c r="D195" s="181" t="s">
        <v>384</v>
      </c>
      <c r="E195" s="182" t="s">
        <v>2148</v>
      </c>
      <c r="F195" s="183" t="s">
        <v>2149</v>
      </c>
      <c r="G195" s="184" t="s">
        <v>431</v>
      </c>
      <c r="H195" s="185">
        <v>1</v>
      </c>
      <c r="I195" s="186"/>
      <c r="J195" s="187">
        <f t="shared" si="50"/>
        <v>0</v>
      </c>
      <c r="K195" s="183" t="s">
        <v>1956</v>
      </c>
      <c r="L195" s="41"/>
      <c r="M195" s="188" t="s">
        <v>19</v>
      </c>
      <c r="N195" s="189" t="s">
        <v>47</v>
      </c>
      <c r="O195" s="66"/>
      <c r="P195" s="190">
        <f t="shared" si="51"/>
        <v>0</v>
      </c>
      <c r="Q195" s="190">
        <v>0</v>
      </c>
      <c r="R195" s="190">
        <f t="shared" si="52"/>
        <v>0</v>
      </c>
      <c r="S195" s="190">
        <v>0</v>
      </c>
      <c r="T195" s="191">
        <f t="shared" si="5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83</v>
      </c>
      <c r="AY195" s="19" t="s">
        <v>381</v>
      </c>
      <c r="BE195" s="193">
        <f t="shared" si="54"/>
        <v>0</v>
      </c>
      <c r="BF195" s="193">
        <f t="shared" si="55"/>
        <v>0</v>
      </c>
      <c r="BG195" s="193">
        <f t="shared" si="56"/>
        <v>0</v>
      </c>
      <c r="BH195" s="193">
        <f t="shared" si="57"/>
        <v>0</v>
      </c>
      <c r="BI195" s="193">
        <f t="shared" si="58"/>
        <v>0</v>
      </c>
      <c r="BJ195" s="19" t="s">
        <v>83</v>
      </c>
      <c r="BK195" s="193">
        <f t="shared" si="59"/>
        <v>0</v>
      </c>
      <c r="BL195" s="19" t="s">
        <v>389</v>
      </c>
      <c r="BM195" s="192" t="s">
        <v>1567</v>
      </c>
    </row>
    <row r="196" spans="1:65" s="2" customFormat="1" ht="24.2" customHeight="1">
      <c r="A196" s="36"/>
      <c r="B196" s="37"/>
      <c r="C196" s="181" t="s">
        <v>845</v>
      </c>
      <c r="D196" s="181" t="s">
        <v>384</v>
      </c>
      <c r="E196" s="182" t="s">
        <v>2150</v>
      </c>
      <c r="F196" s="183" t="s">
        <v>2151</v>
      </c>
      <c r="G196" s="184" t="s">
        <v>431</v>
      </c>
      <c r="H196" s="185">
        <v>4</v>
      </c>
      <c r="I196" s="186"/>
      <c r="J196" s="187">
        <f t="shared" si="50"/>
        <v>0</v>
      </c>
      <c r="K196" s="183" t="s">
        <v>1956</v>
      </c>
      <c r="L196" s="41"/>
      <c r="M196" s="188" t="s">
        <v>19</v>
      </c>
      <c r="N196" s="189" t="s">
        <v>47</v>
      </c>
      <c r="O196" s="66"/>
      <c r="P196" s="190">
        <f t="shared" si="51"/>
        <v>0</v>
      </c>
      <c r="Q196" s="190">
        <v>0</v>
      </c>
      <c r="R196" s="190">
        <f t="shared" si="52"/>
        <v>0</v>
      </c>
      <c r="S196" s="190">
        <v>0</v>
      </c>
      <c r="T196" s="191">
        <f t="shared" si="5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389</v>
      </c>
      <c r="AT196" s="192" t="s">
        <v>384</v>
      </c>
      <c r="AU196" s="192" t="s">
        <v>83</v>
      </c>
      <c r="AY196" s="19" t="s">
        <v>381</v>
      </c>
      <c r="BE196" s="193">
        <f t="shared" si="54"/>
        <v>0</v>
      </c>
      <c r="BF196" s="193">
        <f t="shared" si="55"/>
        <v>0</v>
      </c>
      <c r="BG196" s="193">
        <f t="shared" si="56"/>
        <v>0</v>
      </c>
      <c r="BH196" s="193">
        <f t="shared" si="57"/>
        <v>0</v>
      </c>
      <c r="BI196" s="193">
        <f t="shared" si="58"/>
        <v>0</v>
      </c>
      <c r="BJ196" s="19" t="s">
        <v>83</v>
      </c>
      <c r="BK196" s="193">
        <f t="shared" si="59"/>
        <v>0</v>
      </c>
      <c r="BL196" s="19" t="s">
        <v>389</v>
      </c>
      <c r="BM196" s="192" t="s">
        <v>1570</v>
      </c>
    </row>
    <row r="197" spans="1:65" s="2" customFormat="1" ht="24.2" customHeight="1">
      <c r="A197" s="36"/>
      <c r="B197" s="37"/>
      <c r="C197" s="181" t="s">
        <v>850</v>
      </c>
      <c r="D197" s="181" t="s">
        <v>384</v>
      </c>
      <c r="E197" s="182" t="s">
        <v>2152</v>
      </c>
      <c r="F197" s="183" t="s">
        <v>2153</v>
      </c>
      <c r="G197" s="184" t="s">
        <v>431</v>
      </c>
      <c r="H197" s="185">
        <v>2</v>
      </c>
      <c r="I197" s="186"/>
      <c r="J197" s="187">
        <f t="shared" si="50"/>
        <v>0</v>
      </c>
      <c r="K197" s="183" t="s">
        <v>1956</v>
      </c>
      <c r="L197" s="41"/>
      <c r="M197" s="188" t="s">
        <v>19</v>
      </c>
      <c r="N197" s="189" t="s">
        <v>47</v>
      </c>
      <c r="O197" s="66"/>
      <c r="P197" s="190">
        <f t="shared" si="51"/>
        <v>0</v>
      </c>
      <c r="Q197" s="190">
        <v>0</v>
      </c>
      <c r="R197" s="190">
        <f t="shared" si="52"/>
        <v>0</v>
      </c>
      <c r="S197" s="190">
        <v>0</v>
      </c>
      <c r="T197" s="191">
        <f t="shared" si="5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 t="shared" si="54"/>
        <v>0</v>
      </c>
      <c r="BF197" s="193">
        <f t="shared" si="55"/>
        <v>0</v>
      </c>
      <c r="BG197" s="193">
        <f t="shared" si="56"/>
        <v>0</v>
      </c>
      <c r="BH197" s="193">
        <f t="shared" si="57"/>
        <v>0</v>
      </c>
      <c r="BI197" s="193">
        <f t="shared" si="58"/>
        <v>0</v>
      </c>
      <c r="BJ197" s="19" t="s">
        <v>83</v>
      </c>
      <c r="BK197" s="193">
        <f t="shared" si="59"/>
        <v>0</v>
      </c>
      <c r="BL197" s="19" t="s">
        <v>389</v>
      </c>
      <c r="BM197" s="192" t="s">
        <v>1573</v>
      </c>
    </row>
    <row r="198" spans="1:65" s="2" customFormat="1" ht="16.5" customHeight="1">
      <c r="A198" s="36"/>
      <c r="B198" s="37"/>
      <c r="C198" s="181" t="s">
        <v>855</v>
      </c>
      <c r="D198" s="181" t="s">
        <v>384</v>
      </c>
      <c r="E198" s="182" t="s">
        <v>2156</v>
      </c>
      <c r="F198" s="183" t="s">
        <v>2048</v>
      </c>
      <c r="G198" s="184" t="s">
        <v>431</v>
      </c>
      <c r="H198" s="185">
        <v>1</v>
      </c>
      <c r="I198" s="186"/>
      <c r="J198" s="187">
        <f t="shared" si="50"/>
        <v>0</v>
      </c>
      <c r="K198" s="183" t="s">
        <v>1956</v>
      </c>
      <c r="L198" s="41"/>
      <c r="M198" s="188" t="s">
        <v>19</v>
      </c>
      <c r="N198" s="189" t="s">
        <v>47</v>
      </c>
      <c r="O198" s="66"/>
      <c r="P198" s="190">
        <f t="shared" si="51"/>
        <v>0</v>
      </c>
      <c r="Q198" s="190">
        <v>0</v>
      </c>
      <c r="R198" s="190">
        <f t="shared" si="52"/>
        <v>0</v>
      </c>
      <c r="S198" s="190">
        <v>0</v>
      </c>
      <c r="T198" s="191">
        <f t="shared" si="5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389</v>
      </c>
      <c r="AT198" s="192" t="s">
        <v>384</v>
      </c>
      <c r="AU198" s="192" t="s">
        <v>83</v>
      </c>
      <c r="AY198" s="19" t="s">
        <v>381</v>
      </c>
      <c r="BE198" s="193">
        <f t="shared" si="54"/>
        <v>0</v>
      </c>
      <c r="BF198" s="193">
        <f t="shared" si="55"/>
        <v>0</v>
      </c>
      <c r="BG198" s="193">
        <f t="shared" si="56"/>
        <v>0</v>
      </c>
      <c r="BH198" s="193">
        <f t="shared" si="57"/>
        <v>0</v>
      </c>
      <c r="BI198" s="193">
        <f t="shared" si="58"/>
        <v>0</v>
      </c>
      <c r="BJ198" s="19" t="s">
        <v>83</v>
      </c>
      <c r="BK198" s="193">
        <f t="shared" si="59"/>
        <v>0</v>
      </c>
      <c r="BL198" s="19" t="s">
        <v>389</v>
      </c>
      <c r="BM198" s="192" t="s">
        <v>1579</v>
      </c>
    </row>
    <row r="199" spans="1:65" s="12" customFormat="1" ht="25.9" customHeight="1">
      <c r="B199" s="165"/>
      <c r="C199" s="166"/>
      <c r="D199" s="167" t="s">
        <v>75</v>
      </c>
      <c r="E199" s="168" t="s">
        <v>3796</v>
      </c>
      <c r="F199" s="168" t="s">
        <v>3797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SUM(P200:P207)</f>
        <v>0</v>
      </c>
      <c r="Q199" s="173"/>
      <c r="R199" s="174">
        <f>SUM(R200:R207)</f>
        <v>0</v>
      </c>
      <c r="S199" s="173"/>
      <c r="T199" s="175">
        <f>SUM(T200:T207)</f>
        <v>0</v>
      </c>
      <c r="AR199" s="176" t="s">
        <v>83</v>
      </c>
      <c r="AT199" s="177" t="s">
        <v>75</v>
      </c>
      <c r="AU199" s="177" t="s">
        <v>76</v>
      </c>
      <c r="AY199" s="176" t="s">
        <v>381</v>
      </c>
      <c r="BK199" s="178">
        <f>SUM(BK200:BK207)</f>
        <v>0</v>
      </c>
    </row>
    <row r="200" spans="1:65" s="2" customFormat="1" ht="21.75" customHeight="1">
      <c r="A200" s="36"/>
      <c r="B200" s="37"/>
      <c r="C200" s="181" t="s">
        <v>860</v>
      </c>
      <c r="D200" s="181" t="s">
        <v>384</v>
      </c>
      <c r="E200" s="182" t="s">
        <v>3798</v>
      </c>
      <c r="F200" s="183" t="s">
        <v>3799</v>
      </c>
      <c r="G200" s="184" t="s">
        <v>422</v>
      </c>
      <c r="H200" s="185">
        <v>100</v>
      </c>
      <c r="I200" s="186"/>
      <c r="J200" s="187">
        <f t="shared" ref="J200:J207" si="60">ROUND(I200*H200,2)</f>
        <v>0</v>
      </c>
      <c r="K200" s="183" t="s">
        <v>1297</v>
      </c>
      <c r="L200" s="41"/>
      <c r="M200" s="188" t="s">
        <v>19</v>
      </c>
      <c r="N200" s="189" t="s">
        <v>47</v>
      </c>
      <c r="O200" s="66"/>
      <c r="P200" s="190">
        <f t="shared" ref="P200:P207" si="61">O200*H200</f>
        <v>0</v>
      </c>
      <c r="Q200" s="190">
        <v>0</v>
      </c>
      <c r="R200" s="190">
        <f t="shared" ref="R200:R207" si="62">Q200*H200</f>
        <v>0</v>
      </c>
      <c r="S200" s="190">
        <v>0</v>
      </c>
      <c r="T200" s="191">
        <f t="shared" ref="T200:T207" si="63"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83</v>
      </c>
      <c r="AY200" s="19" t="s">
        <v>381</v>
      </c>
      <c r="BE200" s="193">
        <f t="shared" ref="BE200:BE207" si="64">IF(N200="základní",J200,0)</f>
        <v>0</v>
      </c>
      <c r="BF200" s="193">
        <f t="shared" ref="BF200:BF207" si="65">IF(N200="snížená",J200,0)</f>
        <v>0</v>
      </c>
      <c r="BG200" s="193">
        <f t="shared" ref="BG200:BG207" si="66">IF(N200="zákl. přenesená",J200,0)</f>
        <v>0</v>
      </c>
      <c r="BH200" s="193">
        <f t="shared" ref="BH200:BH207" si="67">IF(N200="sníž. přenesená",J200,0)</f>
        <v>0</v>
      </c>
      <c r="BI200" s="193">
        <f t="shared" ref="BI200:BI207" si="68">IF(N200="nulová",J200,0)</f>
        <v>0</v>
      </c>
      <c r="BJ200" s="19" t="s">
        <v>83</v>
      </c>
      <c r="BK200" s="193">
        <f t="shared" ref="BK200:BK207" si="69">ROUND(I200*H200,2)</f>
        <v>0</v>
      </c>
      <c r="BL200" s="19" t="s">
        <v>389</v>
      </c>
      <c r="BM200" s="192" t="s">
        <v>1583</v>
      </c>
    </row>
    <row r="201" spans="1:65" s="2" customFormat="1" ht="16.5" customHeight="1">
      <c r="A201" s="36"/>
      <c r="B201" s="37"/>
      <c r="C201" s="181" t="s">
        <v>866</v>
      </c>
      <c r="D201" s="181" t="s">
        <v>384</v>
      </c>
      <c r="E201" s="182" t="s">
        <v>3800</v>
      </c>
      <c r="F201" s="183" t="s">
        <v>3801</v>
      </c>
      <c r="G201" s="184" t="s">
        <v>422</v>
      </c>
      <c r="H201" s="185">
        <v>100</v>
      </c>
      <c r="I201" s="186"/>
      <c r="J201" s="187">
        <f t="shared" si="60"/>
        <v>0</v>
      </c>
      <c r="K201" s="183" t="s">
        <v>1956</v>
      </c>
      <c r="L201" s="41"/>
      <c r="M201" s="188" t="s">
        <v>19</v>
      </c>
      <c r="N201" s="189" t="s">
        <v>47</v>
      </c>
      <c r="O201" s="66"/>
      <c r="P201" s="190">
        <f t="shared" si="61"/>
        <v>0</v>
      </c>
      <c r="Q201" s="190">
        <v>0</v>
      </c>
      <c r="R201" s="190">
        <f t="shared" si="62"/>
        <v>0</v>
      </c>
      <c r="S201" s="190">
        <v>0</v>
      </c>
      <c r="T201" s="191">
        <f t="shared" si="6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389</v>
      </c>
      <c r="AT201" s="192" t="s">
        <v>384</v>
      </c>
      <c r="AU201" s="192" t="s">
        <v>83</v>
      </c>
      <c r="AY201" s="19" t="s">
        <v>381</v>
      </c>
      <c r="BE201" s="193">
        <f t="shared" si="64"/>
        <v>0</v>
      </c>
      <c r="BF201" s="193">
        <f t="shared" si="65"/>
        <v>0</v>
      </c>
      <c r="BG201" s="193">
        <f t="shared" si="66"/>
        <v>0</v>
      </c>
      <c r="BH201" s="193">
        <f t="shared" si="67"/>
        <v>0</v>
      </c>
      <c r="BI201" s="193">
        <f t="shared" si="68"/>
        <v>0</v>
      </c>
      <c r="BJ201" s="19" t="s">
        <v>83</v>
      </c>
      <c r="BK201" s="193">
        <f t="shared" si="69"/>
        <v>0</v>
      </c>
      <c r="BL201" s="19" t="s">
        <v>389</v>
      </c>
      <c r="BM201" s="192" t="s">
        <v>1587</v>
      </c>
    </row>
    <row r="202" spans="1:65" s="2" customFormat="1" ht="24.2" customHeight="1">
      <c r="A202" s="36"/>
      <c r="B202" s="37"/>
      <c r="C202" s="181" t="s">
        <v>871</v>
      </c>
      <c r="D202" s="181" t="s">
        <v>384</v>
      </c>
      <c r="E202" s="182" t="s">
        <v>3802</v>
      </c>
      <c r="F202" s="183" t="s">
        <v>3803</v>
      </c>
      <c r="G202" s="184" t="s">
        <v>3804</v>
      </c>
      <c r="H202" s="185">
        <v>0.60399999999999998</v>
      </c>
      <c r="I202" s="186"/>
      <c r="J202" s="187">
        <f t="shared" si="60"/>
        <v>0</v>
      </c>
      <c r="K202" s="183" t="s">
        <v>1297</v>
      </c>
      <c r="L202" s="41"/>
      <c r="M202" s="188" t="s">
        <v>19</v>
      </c>
      <c r="N202" s="189" t="s">
        <v>47</v>
      </c>
      <c r="O202" s="66"/>
      <c r="P202" s="190">
        <f t="shared" si="61"/>
        <v>0</v>
      </c>
      <c r="Q202" s="190">
        <v>0</v>
      </c>
      <c r="R202" s="190">
        <f t="shared" si="62"/>
        <v>0</v>
      </c>
      <c r="S202" s="190">
        <v>0</v>
      </c>
      <c r="T202" s="191">
        <f t="shared" si="6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83</v>
      </c>
      <c r="AY202" s="19" t="s">
        <v>381</v>
      </c>
      <c r="BE202" s="193">
        <f t="shared" si="64"/>
        <v>0</v>
      </c>
      <c r="BF202" s="193">
        <f t="shared" si="65"/>
        <v>0</v>
      </c>
      <c r="BG202" s="193">
        <f t="shared" si="66"/>
        <v>0</v>
      </c>
      <c r="BH202" s="193">
        <f t="shared" si="67"/>
        <v>0</v>
      </c>
      <c r="BI202" s="193">
        <f t="shared" si="68"/>
        <v>0</v>
      </c>
      <c r="BJ202" s="19" t="s">
        <v>83</v>
      </c>
      <c r="BK202" s="193">
        <f t="shared" si="69"/>
        <v>0</v>
      </c>
      <c r="BL202" s="19" t="s">
        <v>389</v>
      </c>
      <c r="BM202" s="192" t="s">
        <v>1591</v>
      </c>
    </row>
    <row r="203" spans="1:65" s="2" customFormat="1" ht="16.5" customHeight="1">
      <c r="A203" s="36"/>
      <c r="B203" s="37"/>
      <c r="C203" s="181" t="s">
        <v>883</v>
      </c>
      <c r="D203" s="181" t="s">
        <v>384</v>
      </c>
      <c r="E203" s="182" t="s">
        <v>3805</v>
      </c>
      <c r="F203" s="183" t="s">
        <v>3806</v>
      </c>
      <c r="G203" s="184" t="s">
        <v>431</v>
      </c>
      <c r="H203" s="185">
        <v>30</v>
      </c>
      <c r="I203" s="186"/>
      <c r="J203" s="187">
        <f t="shared" si="60"/>
        <v>0</v>
      </c>
      <c r="K203" s="183" t="s">
        <v>1956</v>
      </c>
      <c r="L203" s="41"/>
      <c r="M203" s="188" t="s">
        <v>19</v>
      </c>
      <c r="N203" s="189" t="s">
        <v>47</v>
      </c>
      <c r="O203" s="66"/>
      <c r="P203" s="190">
        <f t="shared" si="61"/>
        <v>0</v>
      </c>
      <c r="Q203" s="190">
        <v>0</v>
      </c>
      <c r="R203" s="190">
        <f t="shared" si="62"/>
        <v>0</v>
      </c>
      <c r="S203" s="190">
        <v>0</v>
      </c>
      <c r="T203" s="191">
        <f t="shared" si="6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83</v>
      </c>
      <c r="AY203" s="19" t="s">
        <v>381</v>
      </c>
      <c r="BE203" s="193">
        <f t="shared" si="64"/>
        <v>0</v>
      </c>
      <c r="BF203" s="193">
        <f t="shared" si="65"/>
        <v>0</v>
      </c>
      <c r="BG203" s="193">
        <f t="shared" si="66"/>
        <v>0</v>
      </c>
      <c r="BH203" s="193">
        <f t="shared" si="67"/>
        <v>0</v>
      </c>
      <c r="BI203" s="193">
        <f t="shared" si="68"/>
        <v>0</v>
      </c>
      <c r="BJ203" s="19" t="s">
        <v>83</v>
      </c>
      <c r="BK203" s="193">
        <f t="shared" si="69"/>
        <v>0</v>
      </c>
      <c r="BL203" s="19" t="s">
        <v>389</v>
      </c>
      <c r="BM203" s="192" t="s">
        <v>1594</v>
      </c>
    </row>
    <row r="204" spans="1:65" s="2" customFormat="1" ht="21.75" customHeight="1">
      <c r="A204" s="36"/>
      <c r="B204" s="37"/>
      <c r="C204" s="181" t="s">
        <v>889</v>
      </c>
      <c r="D204" s="181" t="s">
        <v>384</v>
      </c>
      <c r="E204" s="182" t="s">
        <v>4627</v>
      </c>
      <c r="F204" s="183" t="s">
        <v>4628</v>
      </c>
      <c r="G204" s="184" t="s">
        <v>431</v>
      </c>
      <c r="H204" s="185">
        <v>3</v>
      </c>
      <c r="I204" s="186"/>
      <c r="J204" s="187">
        <f t="shared" si="60"/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 t="shared" si="61"/>
        <v>0</v>
      </c>
      <c r="Q204" s="190">
        <v>0</v>
      </c>
      <c r="R204" s="190">
        <f t="shared" si="62"/>
        <v>0</v>
      </c>
      <c r="S204" s="190">
        <v>0</v>
      </c>
      <c r="T204" s="191">
        <f t="shared" si="6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 t="shared" si="64"/>
        <v>0</v>
      </c>
      <c r="BF204" s="193">
        <f t="shared" si="65"/>
        <v>0</v>
      </c>
      <c r="BG204" s="193">
        <f t="shared" si="66"/>
        <v>0</v>
      </c>
      <c r="BH204" s="193">
        <f t="shared" si="67"/>
        <v>0</v>
      </c>
      <c r="BI204" s="193">
        <f t="shared" si="68"/>
        <v>0</v>
      </c>
      <c r="BJ204" s="19" t="s">
        <v>83</v>
      </c>
      <c r="BK204" s="193">
        <f t="shared" si="69"/>
        <v>0</v>
      </c>
      <c r="BL204" s="19" t="s">
        <v>389</v>
      </c>
      <c r="BM204" s="192" t="s">
        <v>1597</v>
      </c>
    </row>
    <row r="205" spans="1:65" s="2" customFormat="1" ht="16.5" customHeight="1">
      <c r="A205" s="36"/>
      <c r="B205" s="37"/>
      <c r="C205" s="181" t="s">
        <v>895</v>
      </c>
      <c r="D205" s="181" t="s">
        <v>384</v>
      </c>
      <c r="E205" s="182" t="s">
        <v>4629</v>
      </c>
      <c r="F205" s="183" t="s">
        <v>4630</v>
      </c>
      <c r="G205" s="184" t="s">
        <v>431</v>
      </c>
      <c r="H205" s="185">
        <v>3</v>
      </c>
      <c r="I205" s="186"/>
      <c r="J205" s="187">
        <f t="shared" si="60"/>
        <v>0</v>
      </c>
      <c r="K205" s="183" t="s">
        <v>1956</v>
      </c>
      <c r="L205" s="41"/>
      <c r="M205" s="188" t="s">
        <v>19</v>
      </c>
      <c r="N205" s="189" t="s">
        <v>47</v>
      </c>
      <c r="O205" s="66"/>
      <c r="P205" s="190">
        <f t="shared" si="61"/>
        <v>0</v>
      </c>
      <c r="Q205" s="190">
        <v>0</v>
      </c>
      <c r="R205" s="190">
        <f t="shared" si="62"/>
        <v>0</v>
      </c>
      <c r="S205" s="190">
        <v>0</v>
      </c>
      <c r="T205" s="191">
        <f t="shared" si="6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83</v>
      </c>
      <c r="AY205" s="19" t="s">
        <v>381</v>
      </c>
      <c r="BE205" s="193">
        <f t="shared" si="64"/>
        <v>0</v>
      </c>
      <c r="BF205" s="193">
        <f t="shared" si="65"/>
        <v>0</v>
      </c>
      <c r="BG205" s="193">
        <f t="shared" si="66"/>
        <v>0</v>
      </c>
      <c r="BH205" s="193">
        <f t="shared" si="67"/>
        <v>0</v>
      </c>
      <c r="BI205" s="193">
        <f t="shared" si="68"/>
        <v>0</v>
      </c>
      <c r="BJ205" s="19" t="s">
        <v>83</v>
      </c>
      <c r="BK205" s="193">
        <f t="shared" si="69"/>
        <v>0</v>
      </c>
      <c r="BL205" s="19" t="s">
        <v>389</v>
      </c>
      <c r="BM205" s="192" t="s">
        <v>1600</v>
      </c>
    </row>
    <row r="206" spans="1:65" s="2" customFormat="1" ht="76.349999999999994" customHeight="1">
      <c r="A206" s="36"/>
      <c r="B206" s="37"/>
      <c r="C206" s="181" t="s">
        <v>899</v>
      </c>
      <c r="D206" s="181" t="s">
        <v>384</v>
      </c>
      <c r="E206" s="182" t="s">
        <v>3811</v>
      </c>
      <c r="F206" s="183" t="s">
        <v>3812</v>
      </c>
      <c r="G206" s="184" t="s">
        <v>431</v>
      </c>
      <c r="H206" s="185">
        <v>200</v>
      </c>
      <c r="I206" s="186"/>
      <c r="J206" s="187">
        <f t="shared" si="60"/>
        <v>0</v>
      </c>
      <c r="K206" s="183" t="s">
        <v>1297</v>
      </c>
      <c r="L206" s="41"/>
      <c r="M206" s="188" t="s">
        <v>19</v>
      </c>
      <c r="N206" s="189" t="s">
        <v>47</v>
      </c>
      <c r="O206" s="66"/>
      <c r="P206" s="190">
        <f t="shared" si="61"/>
        <v>0</v>
      </c>
      <c r="Q206" s="190">
        <v>0</v>
      </c>
      <c r="R206" s="190">
        <f t="shared" si="62"/>
        <v>0</v>
      </c>
      <c r="S206" s="190">
        <v>0</v>
      </c>
      <c r="T206" s="191">
        <f t="shared" si="6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389</v>
      </c>
      <c r="AT206" s="192" t="s">
        <v>384</v>
      </c>
      <c r="AU206" s="192" t="s">
        <v>83</v>
      </c>
      <c r="AY206" s="19" t="s">
        <v>381</v>
      </c>
      <c r="BE206" s="193">
        <f t="shared" si="64"/>
        <v>0</v>
      </c>
      <c r="BF206" s="193">
        <f t="shared" si="65"/>
        <v>0</v>
      </c>
      <c r="BG206" s="193">
        <f t="shared" si="66"/>
        <v>0</v>
      </c>
      <c r="BH206" s="193">
        <f t="shared" si="67"/>
        <v>0</v>
      </c>
      <c r="BI206" s="193">
        <f t="shared" si="68"/>
        <v>0</v>
      </c>
      <c r="BJ206" s="19" t="s">
        <v>83</v>
      </c>
      <c r="BK206" s="193">
        <f t="shared" si="69"/>
        <v>0</v>
      </c>
      <c r="BL206" s="19" t="s">
        <v>389</v>
      </c>
      <c r="BM206" s="192" t="s">
        <v>1603</v>
      </c>
    </row>
    <row r="207" spans="1:65" s="2" customFormat="1" ht="24.2" customHeight="1">
      <c r="A207" s="36"/>
      <c r="B207" s="37"/>
      <c r="C207" s="181" t="s">
        <v>906</v>
      </c>
      <c r="D207" s="181" t="s">
        <v>384</v>
      </c>
      <c r="E207" s="182" t="s">
        <v>3813</v>
      </c>
      <c r="F207" s="183" t="s">
        <v>3814</v>
      </c>
      <c r="G207" s="184" t="s">
        <v>431</v>
      </c>
      <c r="H207" s="185">
        <v>100</v>
      </c>
      <c r="I207" s="186"/>
      <c r="J207" s="187">
        <f t="shared" si="60"/>
        <v>0</v>
      </c>
      <c r="K207" s="183" t="s">
        <v>1297</v>
      </c>
      <c r="L207" s="41"/>
      <c r="M207" s="188" t="s">
        <v>19</v>
      </c>
      <c r="N207" s="189" t="s">
        <v>47</v>
      </c>
      <c r="O207" s="66"/>
      <c r="P207" s="190">
        <f t="shared" si="61"/>
        <v>0</v>
      </c>
      <c r="Q207" s="190">
        <v>0</v>
      </c>
      <c r="R207" s="190">
        <f t="shared" si="62"/>
        <v>0</v>
      </c>
      <c r="S207" s="190">
        <v>0</v>
      </c>
      <c r="T207" s="191">
        <f t="shared" si="6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389</v>
      </c>
      <c r="AT207" s="192" t="s">
        <v>384</v>
      </c>
      <c r="AU207" s="192" t="s">
        <v>83</v>
      </c>
      <c r="AY207" s="19" t="s">
        <v>381</v>
      </c>
      <c r="BE207" s="193">
        <f t="shared" si="64"/>
        <v>0</v>
      </c>
      <c r="BF207" s="193">
        <f t="shared" si="65"/>
        <v>0</v>
      </c>
      <c r="BG207" s="193">
        <f t="shared" si="66"/>
        <v>0</v>
      </c>
      <c r="BH207" s="193">
        <f t="shared" si="67"/>
        <v>0</v>
      </c>
      <c r="BI207" s="193">
        <f t="shared" si="68"/>
        <v>0</v>
      </c>
      <c r="BJ207" s="19" t="s">
        <v>83</v>
      </c>
      <c r="BK207" s="193">
        <f t="shared" si="69"/>
        <v>0</v>
      </c>
      <c r="BL207" s="19" t="s">
        <v>389</v>
      </c>
      <c r="BM207" s="192" t="s">
        <v>1606</v>
      </c>
    </row>
    <row r="208" spans="1:65" s="12" customFormat="1" ht="25.9" customHeight="1">
      <c r="B208" s="165"/>
      <c r="C208" s="166"/>
      <c r="D208" s="167" t="s">
        <v>75</v>
      </c>
      <c r="E208" s="168" t="s">
        <v>2167</v>
      </c>
      <c r="F208" s="168" t="s">
        <v>2168</v>
      </c>
      <c r="G208" s="166"/>
      <c r="H208" s="166"/>
      <c r="I208" s="169"/>
      <c r="J208" s="170">
        <f>BK208</f>
        <v>0</v>
      </c>
      <c r="K208" s="166"/>
      <c r="L208" s="171"/>
      <c r="M208" s="172"/>
      <c r="N208" s="173"/>
      <c r="O208" s="173"/>
      <c r="P208" s="174">
        <f>SUM(P209:P212)</f>
        <v>0</v>
      </c>
      <c r="Q208" s="173"/>
      <c r="R208" s="174">
        <f>SUM(R209:R212)</f>
        <v>0</v>
      </c>
      <c r="S208" s="173"/>
      <c r="T208" s="175">
        <f>SUM(T209:T212)</f>
        <v>0</v>
      </c>
      <c r="AR208" s="176" t="s">
        <v>83</v>
      </c>
      <c r="AT208" s="177" t="s">
        <v>75</v>
      </c>
      <c r="AU208" s="177" t="s">
        <v>76</v>
      </c>
      <c r="AY208" s="176" t="s">
        <v>381</v>
      </c>
      <c r="BK208" s="178">
        <f>SUM(BK209:BK212)</f>
        <v>0</v>
      </c>
    </row>
    <row r="209" spans="1:65" s="2" customFormat="1" ht="16.5" customHeight="1">
      <c r="A209" s="36"/>
      <c r="B209" s="37"/>
      <c r="C209" s="181" t="s">
        <v>911</v>
      </c>
      <c r="D209" s="181" t="s">
        <v>384</v>
      </c>
      <c r="E209" s="182" t="s">
        <v>2169</v>
      </c>
      <c r="F209" s="183" t="s">
        <v>2170</v>
      </c>
      <c r="G209" s="184" t="s">
        <v>422</v>
      </c>
      <c r="H209" s="185">
        <v>110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389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389</v>
      </c>
      <c r="BM209" s="192" t="s">
        <v>1609</v>
      </c>
    </row>
    <row r="210" spans="1:65" s="2" customFormat="1" ht="21.75" customHeight="1">
      <c r="A210" s="36"/>
      <c r="B210" s="37"/>
      <c r="C210" s="181" t="s">
        <v>922</v>
      </c>
      <c r="D210" s="181" t="s">
        <v>384</v>
      </c>
      <c r="E210" s="182" t="s">
        <v>2171</v>
      </c>
      <c r="F210" s="183" t="s">
        <v>2172</v>
      </c>
      <c r="G210" s="184" t="s">
        <v>422</v>
      </c>
      <c r="H210" s="185">
        <v>110</v>
      </c>
      <c r="I210" s="186"/>
      <c r="J210" s="187">
        <f>ROUND(I210*H210,2)</f>
        <v>0</v>
      </c>
      <c r="K210" s="183" t="s">
        <v>1297</v>
      </c>
      <c r="L210" s="41"/>
      <c r="M210" s="188" t="s">
        <v>19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389</v>
      </c>
      <c r="AT210" s="192" t="s">
        <v>384</v>
      </c>
      <c r="AU210" s="192" t="s">
        <v>83</v>
      </c>
      <c r="AY210" s="19" t="s">
        <v>381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83</v>
      </c>
      <c r="BK210" s="193">
        <f>ROUND(I210*H210,2)</f>
        <v>0</v>
      </c>
      <c r="BL210" s="19" t="s">
        <v>389</v>
      </c>
      <c r="BM210" s="192" t="s">
        <v>1616</v>
      </c>
    </row>
    <row r="211" spans="1:65" s="2" customFormat="1" ht="16.5" customHeight="1">
      <c r="A211" s="36"/>
      <c r="B211" s="37"/>
      <c r="C211" s="181" t="s">
        <v>926</v>
      </c>
      <c r="D211" s="181" t="s">
        <v>384</v>
      </c>
      <c r="E211" s="182" t="s">
        <v>2173</v>
      </c>
      <c r="F211" s="183" t="s">
        <v>2174</v>
      </c>
      <c r="G211" s="184" t="s">
        <v>422</v>
      </c>
      <c r="H211" s="185">
        <v>110</v>
      </c>
      <c r="I211" s="186"/>
      <c r="J211" s="187">
        <f>ROUND(I211*H211,2)</f>
        <v>0</v>
      </c>
      <c r="K211" s="183" t="s">
        <v>1297</v>
      </c>
      <c r="L211" s="41"/>
      <c r="M211" s="188" t="s">
        <v>19</v>
      </c>
      <c r="N211" s="189" t="s">
        <v>47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389</v>
      </c>
      <c r="AT211" s="192" t="s">
        <v>384</v>
      </c>
      <c r="AU211" s="192" t="s">
        <v>83</v>
      </c>
      <c r="AY211" s="19" t="s">
        <v>381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83</v>
      </c>
      <c r="BK211" s="193">
        <f>ROUND(I211*H211,2)</f>
        <v>0</v>
      </c>
      <c r="BL211" s="19" t="s">
        <v>389</v>
      </c>
      <c r="BM211" s="192" t="s">
        <v>1620</v>
      </c>
    </row>
    <row r="212" spans="1:65" s="2" customFormat="1" ht="24.2" customHeight="1">
      <c r="A212" s="36"/>
      <c r="B212" s="37"/>
      <c r="C212" s="181" t="s">
        <v>930</v>
      </c>
      <c r="D212" s="181" t="s">
        <v>384</v>
      </c>
      <c r="E212" s="182" t="s">
        <v>2175</v>
      </c>
      <c r="F212" s="183" t="s">
        <v>2176</v>
      </c>
      <c r="G212" s="184" t="s">
        <v>422</v>
      </c>
      <c r="H212" s="185">
        <v>110</v>
      </c>
      <c r="I212" s="186"/>
      <c r="J212" s="187">
        <f>ROUND(I212*H212,2)</f>
        <v>0</v>
      </c>
      <c r="K212" s="183" t="s">
        <v>1297</v>
      </c>
      <c r="L212" s="41"/>
      <c r="M212" s="188" t="s">
        <v>19</v>
      </c>
      <c r="N212" s="189" t="s">
        <v>47</v>
      </c>
      <c r="O212" s="66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389</v>
      </c>
      <c r="AT212" s="192" t="s">
        <v>384</v>
      </c>
      <c r="AU212" s="192" t="s">
        <v>83</v>
      </c>
      <c r="AY212" s="19" t="s">
        <v>381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83</v>
      </c>
      <c r="BK212" s="193">
        <f>ROUND(I212*H212,2)</f>
        <v>0</v>
      </c>
      <c r="BL212" s="19" t="s">
        <v>389</v>
      </c>
      <c r="BM212" s="192" t="s">
        <v>1626</v>
      </c>
    </row>
    <row r="213" spans="1:65" s="12" customFormat="1" ht="25.9" customHeight="1">
      <c r="B213" s="165"/>
      <c r="C213" s="166"/>
      <c r="D213" s="167" t="s">
        <v>75</v>
      </c>
      <c r="E213" s="168" t="s">
        <v>2161</v>
      </c>
      <c r="F213" s="168" t="s">
        <v>2162</v>
      </c>
      <c r="G213" s="166"/>
      <c r="H213" s="166"/>
      <c r="I213" s="169"/>
      <c r="J213" s="170">
        <f>BK213</f>
        <v>0</v>
      </c>
      <c r="K213" s="166"/>
      <c r="L213" s="171"/>
      <c r="M213" s="172"/>
      <c r="N213" s="173"/>
      <c r="O213" s="173"/>
      <c r="P213" s="174">
        <f>SUM(P214:P215)</f>
        <v>0</v>
      </c>
      <c r="Q213" s="173"/>
      <c r="R213" s="174">
        <f>SUM(R214:R215)</f>
        <v>0</v>
      </c>
      <c r="S213" s="173"/>
      <c r="T213" s="175">
        <f>SUM(T214:T215)</f>
        <v>0</v>
      </c>
      <c r="AR213" s="176" t="s">
        <v>83</v>
      </c>
      <c r="AT213" s="177" t="s">
        <v>75</v>
      </c>
      <c r="AU213" s="177" t="s">
        <v>76</v>
      </c>
      <c r="AY213" s="176" t="s">
        <v>381</v>
      </c>
      <c r="BK213" s="178">
        <f>SUM(BK214:BK215)</f>
        <v>0</v>
      </c>
    </row>
    <row r="214" spans="1:65" s="2" customFormat="1" ht="16.5" customHeight="1">
      <c r="A214" s="36"/>
      <c r="B214" s="37"/>
      <c r="C214" s="181" t="s">
        <v>934</v>
      </c>
      <c r="D214" s="181" t="s">
        <v>384</v>
      </c>
      <c r="E214" s="182" t="s">
        <v>2163</v>
      </c>
      <c r="F214" s="183" t="s">
        <v>2164</v>
      </c>
      <c r="G214" s="184" t="s">
        <v>607</v>
      </c>
      <c r="H214" s="185">
        <v>1</v>
      </c>
      <c r="I214" s="186"/>
      <c r="J214" s="187">
        <f>ROUND(I214*H214,2)</f>
        <v>0</v>
      </c>
      <c r="K214" s="183" t="s">
        <v>1956</v>
      </c>
      <c r="L214" s="41"/>
      <c r="M214" s="188" t="s">
        <v>19</v>
      </c>
      <c r="N214" s="189" t="s">
        <v>47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389</v>
      </c>
      <c r="AT214" s="192" t="s">
        <v>384</v>
      </c>
      <c r="AU214" s="192" t="s">
        <v>83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389</v>
      </c>
      <c r="BM214" s="192" t="s">
        <v>1630</v>
      </c>
    </row>
    <row r="215" spans="1:65" s="2" customFormat="1" ht="16.5" customHeight="1">
      <c r="A215" s="36"/>
      <c r="B215" s="37"/>
      <c r="C215" s="181" t="s">
        <v>938</v>
      </c>
      <c r="D215" s="181" t="s">
        <v>384</v>
      </c>
      <c r="E215" s="182" t="s">
        <v>2165</v>
      </c>
      <c r="F215" s="183" t="s">
        <v>2166</v>
      </c>
      <c r="G215" s="184" t="s">
        <v>607</v>
      </c>
      <c r="H215" s="185">
        <v>1</v>
      </c>
      <c r="I215" s="186"/>
      <c r="J215" s="187">
        <f>ROUND(I215*H215,2)</f>
        <v>0</v>
      </c>
      <c r="K215" s="183" t="s">
        <v>1956</v>
      </c>
      <c r="L215" s="41"/>
      <c r="M215" s="248" t="s">
        <v>19</v>
      </c>
      <c r="N215" s="249" t="s">
        <v>47</v>
      </c>
      <c r="O215" s="250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389</v>
      </c>
      <c r="AT215" s="192" t="s">
        <v>384</v>
      </c>
      <c r="AU215" s="192" t="s">
        <v>83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389</v>
      </c>
      <c r="BM215" s="192" t="s">
        <v>1633</v>
      </c>
    </row>
    <row r="216" spans="1:65" s="2" customFormat="1" ht="6.95" customHeight="1">
      <c r="A216" s="36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BO/SFJffq2mCNgHrOH3Q+HpHxVo1kobaILm5cWr2FaMdAmCZybwVyqQLetpTECFWp+PtgSgF81onk7zxLbqSTQ==" saltValue="aHYMnyDTwrWiIPNjS3/2PbNenc5fBvSThLr+J0ozD/8vjfye+mM1z157bp+UzbDOCYU0kfQsGVaQX28NvnfnSQ==" spinCount="100000" sheet="1" objects="1" scenarios="1" formatColumns="0" formatRows="0" autoFilter="0"/>
  <autoFilter ref="C93:K215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topLeftCell="A64" workbookViewId="0">
      <selection activeCell="F92" sqref="F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228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4631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ROUND((SUM(BE87:BE126)),  2)</f>
        <v>0</v>
      </c>
      <c r="G35" s="36"/>
      <c r="H35" s="36"/>
      <c r="I35" s="127">
        <v>0.21</v>
      </c>
      <c r="J35" s="126">
        <f>ROUND(((SUM(BE87:BE126))*I35),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ROUND((SUM(BF87:BF126)),  2)</f>
        <v>0</v>
      </c>
      <c r="G36" s="36"/>
      <c r="H36" s="36"/>
      <c r="I36" s="127">
        <v>0.15</v>
      </c>
      <c r="J36" s="126">
        <f>ROUND(((SUM(BF87:BF126))*I36),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106.11 - Hromosvod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J120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3825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106.11 - Hromosvod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P88+P120</f>
        <v>0</v>
      </c>
      <c r="Q87" s="74"/>
      <c r="R87" s="162">
        <f>R88+R120</f>
        <v>0</v>
      </c>
      <c r="S87" s="74"/>
      <c r="T87" s="163">
        <f>T88+T120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BK88+BK120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2179</v>
      </c>
      <c r="F88" s="168" t="s">
        <v>2180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SUM(P89:P119)</f>
        <v>0</v>
      </c>
      <c r="Q88" s="173"/>
      <c r="R88" s="174">
        <f>SUM(R89:R119)</f>
        <v>0</v>
      </c>
      <c r="S88" s="173"/>
      <c r="T88" s="175">
        <f>SUM(T89:T119)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SUM(BK89:BK119)</f>
        <v>0</v>
      </c>
    </row>
    <row r="89" spans="1:65" s="2" customFormat="1" ht="21.75" customHeight="1">
      <c r="A89" s="36"/>
      <c r="B89" s="37"/>
      <c r="C89" s="181" t="s">
        <v>83</v>
      </c>
      <c r="D89" s="181" t="s">
        <v>384</v>
      </c>
      <c r="E89" s="182" t="s">
        <v>2181</v>
      </c>
      <c r="F89" s="183" t="s">
        <v>2182</v>
      </c>
      <c r="G89" s="184" t="s">
        <v>422</v>
      </c>
      <c r="H89" s="185">
        <v>450</v>
      </c>
      <c r="I89" s="186"/>
      <c r="J89" s="187">
        <f t="shared" ref="J89:J119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119" si="1">O89*H89</f>
        <v>0</v>
      </c>
      <c r="Q89" s="190">
        <v>0</v>
      </c>
      <c r="R89" s="190">
        <f t="shared" ref="R89:R119" si="2">Q89*H89</f>
        <v>0</v>
      </c>
      <c r="S89" s="190">
        <v>0</v>
      </c>
      <c r="T89" s="191">
        <f t="shared" ref="T89:T119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119" si="4">IF(N89="základní",J89,0)</f>
        <v>0</v>
      </c>
      <c r="BF89" s="193">
        <f t="shared" ref="BF89:BF119" si="5">IF(N89="snížená",J89,0)</f>
        <v>0</v>
      </c>
      <c r="BG89" s="193">
        <f t="shared" ref="BG89:BG119" si="6">IF(N89="zákl. přenesená",J89,0)</f>
        <v>0</v>
      </c>
      <c r="BH89" s="193">
        <f t="shared" ref="BH89:BH119" si="7">IF(N89="sníž. přenesená",J89,0)</f>
        <v>0</v>
      </c>
      <c r="BI89" s="193">
        <f t="shared" ref="BI89:BI119" si="8">IF(N89="nulová",J89,0)</f>
        <v>0</v>
      </c>
      <c r="BJ89" s="19" t="s">
        <v>83</v>
      </c>
      <c r="BK89" s="193">
        <f t="shared" ref="BK89:BK119" si="9">ROUND(I89*H89,2)</f>
        <v>0</v>
      </c>
      <c r="BL89" s="19" t="s">
        <v>389</v>
      </c>
      <c r="BM89" s="192" t="s">
        <v>85</v>
      </c>
    </row>
    <row r="90" spans="1:65" s="2" customFormat="1" ht="16.5" customHeight="1">
      <c r="A90" s="36"/>
      <c r="B90" s="37"/>
      <c r="C90" s="181" t="s">
        <v>85</v>
      </c>
      <c r="D90" s="181" t="s">
        <v>384</v>
      </c>
      <c r="E90" s="182" t="s">
        <v>2183</v>
      </c>
      <c r="F90" s="183" t="s">
        <v>2184</v>
      </c>
      <c r="G90" s="184" t="s">
        <v>422</v>
      </c>
      <c r="H90" s="185">
        <v>450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2185</v>
      </c>
      <c r="F91" s="183" t="s">
        <v>2186</v>
      </c>
      <c r="G91" s="184" t="s">
        <v>422</v>
      </c>
      <c r="H91" s="185">
        <v>340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21.75" customHeight="1">
      <c r="A92" s="36"/>
      <c r="B92" s="37"/>
      <c r="C92" s="181" t="s">
        <v>389</v>
      </c>
      <c r="D92" s="181" t="s">
        <v>384</v>
      </c>
      <c r="E92" s="182" t="s">
        <v>2187</v>
      </c>
      <c r="F92" s="183" t="s">
        <v>2188</v>
      </c>
      <c r="G92" s="184" t="s">
        <v>422</v>
      </c>
      <c r="H92" s="185">
        <v>340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33" customHeight="1">
      <c r="A93" s="36"/>
      <c r="B93" s="37"/>
      <c r="C93" s="181" t="s">
        <v>408</v>
      </c>
      <c r="D93" s="181" t="s">
        <v>384</v>
      </c>
      <c r="E93" s="182" t="s">
        <v>2189</v>
      </c>
      <c r="F93" s="183" t="s">
        <v>2190</v>
      </c>
      <c r="G93" s="184" t="s">
        <v>422</v>
      </c>
      <c r="H93" s="185">
        <v>630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2191</v>
      </c>
      <c r="F94" s="183" t="s">
        <v>2192</v>
      </c>
      <c r="G94" s="184" t="s">
        <v>422</v>
      </c>
      <c r="H94" s="185">
        <v>630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24.2" customHeight="1">
      <c r="A95" s="36"/>
      <c r="B95" s="37"/>
      <c r="C95" s="181" t="s">
        <v>419</v>
      </c>
      <c r="D95" s="181" t="s">
        <v>384</v>
      </c>
      <c r="E95" s="182" t="s">
        <v>2195</v>
      </c>
      <c r="F95" s="183" t="s">
        <v>2196</v>
      </c>
      <c r="G95" s="184" t="s">
        <v>431</v>
      </c>
      <c r="H95" s="185">
        <v>3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44.25" customHeight="1">
      <c r="A96" s="36"/>
      <c r="B96" s="37"/>
      <c r="C96" s="181" t="s">
        <v>428</v>
      </c>
      <c r="D96" s="181" t="s">
        <v>384</v>
      </c>
      <c r="E96" s="182" t="s">
        <v>4632</v>
      </c>
      <c r="F96" s="183" t="s">
        <v>2194</v>
      </c>
      <c r="G96" s="184" t="s">
        <v>431</v>
      </c>
      <c r="H96" s="185">
        <v>210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2197</v>
      </c>
      <c r="F97" s="183" t="s">
        <v>2198</v>
      </c>
      <c r="G97" s="184" t="s">
        <v>431</v>
      </c>
      <c r="H97" s="185">
        <v>120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21.75" customHeight="1">
      <c r="A98" s="36"/>
      <c r="B98" s="37"/>
      <c r="C98" s="181" t="s">
        <v>437</v>
      </c>
      <c r="D98" s="181" t="s">
        <v>384</v>
      </c>
      <c r="E98" s="182" t="s">
        <v>3461</v>
      </c>
      <c r="F98" s="183" t="s">
        <v>3462</v>
      </c>
      <c r="G98" s="184" t="s">
        <v>431</v>
      </c>
      <c r="H98" s="185">
        <v>540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2" customFormat="1" ht="24.2" customHeight="1">
      <c r="A99" s="36"/>
      <c r="B99" s="37"/>
      <c r="C99" s="181" t="s">
        <v>443</v>
      </c>
      <c r="D99" s="181" t="s">
        <v>384</v>
      </c>
      <c r="E99" s="182" t="s">
        <v>2199</v>
      </c>
      <c r="F99" s="183" t="s">
        <v>2200</v>
      </c>
      <c r="G99" s="184" t="s">
        <v>422</v>
      </c>
      <c r="H99" s="185">
        <v>250</v>
      </c>
      <c r="I99" s="186"/>
      <c r="J99" s="187">
        <f t="shared" si="0"/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505</v>
      </c>
    </row>
    <row r="100" spans="1:65" s="2" customFormat="1" ht="21.75" customHeight="1">
      <c r="A100" s="36"/>
      <c r="B100" s="37"/>
      <c r="C100" s="181" t="s">
        <v>451</v>
      </c>
      <c r="D100" s="181" t="s">
        <v>384</v>
      </c>
      <c r="E100" s="182" t="s">
        <v>2047</v>
      </c>
      <c r="F100" s="183" t="s">
        <v>2201</v>
      </c>
      <c r="G100" s="184" t="s">
        <v>1805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516</v>
      </c>
    </row>
    <row r="101" spans="1:65" s="2" customFormat="1" ht="16.5" customHeight="1">
      <c r="A101" s="36"/>
      <c r="B101" s="37"/>
      <c r="C101" s="181" t="s">
        <v>457</v>
      </c>
      <c r="D101" s="181" t="s">
        <v>384</v>
      </c>
      <c r="E101" s="182" t="s">
        <v>2202</v>
      </c>
      <c r="F101" s="183" t="s">
        <v>2203</v>
      </c>
      <c r="G101" s="184" t="s">
        <v>431</v>
      </c>
      <c r="H101" s="185">
        <v>31</v>
      </c>
      <c r="I101" s="186"/>
      <c r="J101" s="187">
        <f t="shared" si="0"/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529</v>
      </c>
    </row>
    <row r="102" spans="1:65" s="2" customFormat="1" ht="33" customHeight="1">
      <c r="A102" s="36"/>
      <c r="B102" s="37"/>
      <c r="C102" s="181" t="s">
        <v>464</v>
      </c>
      <c r="D102" s="181" t="s">
        <v>384</v>
      </c>
      <c r="E102" s="182" t="s">
        <v>2204</v>
      </c>
      <c r="F102" s="183" t="s">
        <v>2205</v>
      </c>
      <c r="G102" s="184" t="s">
        <v>431</v>
      </c>
      <c r="H102" s="185">
        <v>31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540</v>
      </c>
    </row>
    <row r="103" spans="1:65" s="2" customFormat="1" ht="24.2" customHeight="1">
      <c r="A103" s="36"/>
      <c r="B103" s="37"/>
      <c r="C103" s="181" t="s">
        <v>8</v>
      </c>
      <c r="D103" s="181" t="s">
        <v>384</v>
      </c>
      <c r="E103" s="182" t="s">
        <v>2206</v>
      </c>
      <c r="F103" s="183" t="s">
        <v>2207</v>
      </c>
      <c r="G103" s="184" t="s">
        <v>431</v>
      </c>
      <c r="H103" s="185">
        <v>410</v>
      </c>
      <c r="I103" s="186"/>
      <c r="J103" s="187">
        <f t="shared" si="0"/>
        <v>0</v>
      </c>
      <c r="K103" s="183" t="s">
        <v>1967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556</v>
      </c>
    </row>
    <row r="104" spans="1:65" s="2" customFormat="1" ht="24.2" customHeight="1">
      <c r="A104" s="36"/>
      <c r="B104" s="37"/>
      <c r="C104" s="181" t="s">
        <v>454</v>
      </c>
      <c r="D104" s="181" t="s">
        <v>384</v>
      </c>
      <c r="E104" s="182" t="s">
        <v>2208</v>
      </c>
      <c r="F104" s="183" t="s">
        <v>2209</v>
      </c>
      <c r="G104" s="184" t="s">
        <v>431</v>
      </c>
      <c r="H104" s="185">
        <v>180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468</v>
      </c>
    </row>
    <row r="105" spans="1:65" s="2" customFormat="1" ht="24.2" customHeight="1">
      <c r="A105" s="36"/>
      <c r="B105" s="37"/>
      <c r="C105" s="181" t="s">
        <v>481</v>
      </c>
      <c r="D105" s="181" t="s">
        <v>384</v>
      </c>
      <c r="E105" s="182" t="s">
        <v>2210</v>
      </c>
      <c r="F105" s="183" t="s">
        <v>2211</v>
      </c>
      <c r="G105" s="184" t="s">
        <v>431</v>
      </c>
      <c r="H105" s="185">
        <v>20</v>
      </c>
      <c r="I105" s="186"/>
      <c r="J105" s="187">
        <f t="shared" si="0"/>
        <v>0</v>
      </c>
      <c r="K105" s="183" t="s">
        <v>1967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577</v>
      </c>
    </row>
    <row r="106" spans="1:65" s="2" customFormat="1" ht="24.2" customHeight="1">
      <c r="A106" s="36"/>
      <c r="B106" s="37"/>
      <c r="C106" s="181" t="s">
        <v>486</v>
      </c>
      <c r="D106" s="181" t="s">
        <v>384</v>
      </c>
      <c r="E106" s="182" t="s">
        <v>2214</v>
      </c>
      <c r="F106" s="183" t="s">
        <v>2215</v>
      </c>
      <c r="G106" s="184" t="s">
        <v>431</v>
      </c>
      <c r="H106" s="185">
        <v>70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587</v>
      </c>
    </row>
    <row r="107" spans="1:65" s="2" customFormat="1" ht="24.2" customHeight="1">
      <c r="A107" s="36"/>
      <c r="B107" s="37"/>
      <c r="C107" s="181" t="s">
        <v>490</v>
      </c>
      <c r="D107" s="181" t="s">
        <v>384</v>
      </c>
      <c r="E107" s="182" t="s">
        <v>2218</v>
      </c>
      <c r="F107" s="183" t="s">
        <v>2219</v>
      </c>
      <c r="G107" s="184" t="s">
        <v>431</v>
      </c>
      <c r="H107" s="185">
        <v>210</v>
      </c>
      <c r="I107" s="186"/>
      <c r="J107" s="187">
        <f t="shared" si="0"/>
        <v>0</v>
      </c>
      <c r="K107" s="183" t="s">
        <v>1967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598</v>
      </c>
    </row>
    <row r="108" spans="1:65" s="2" customFormat="1" ht="24.2" customHeight="1">
      <c r="A108" s="36"/>
      <c r="B108" s="37"/>
      <c r="C108" s="181" t="s">
        <v>495</v>
      </c>
      <c r="D108" s="181" t="s">
        <v>384</v>
      </c>
      <c r="E108" s="182" t="s">
        <v>3816</v>
      </c>
      <c r="F108" s="183" t="s">
        <v>3817</v>
      </c>
      <c r="G108" s="184" t="s">
        <v>431</v>
      </c>
      <c r="H108" s="185">
        <v>160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609</v>
      </c>
    </row>
    <row r="109" spans="1:65" s="2" customFormat="1" ht="24.2" customHeight="1">
      <c r="A109" s="36"/>
      <c r="B109" s="37"/>
      <c r="C109" s="181" t="s">
        <v>7</v>
      </c>
      <c r="D109" s="181" t="s">
        <v>384</v>
      </c>
      <c r="E109" s="182" t="s">
        <v>2220</v>
      </c>
      <c r="F109" s="183" t="s">
        <v>2221</v>
      </c>
      <c r="G109" s="184" t="s">
        <v>431</v>
      </c>
      <c r="H109" s="185">
        <v>90</v>
      </c>
      <c r="I109" s="186"/>
      <c r="J109" s="187">
        <f t="shared" si="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615</v>
      </c>
    </row>
    <row r="110" spans="1:65" s="2" customFormat="1" ht="24.2" customHeight="1">
      <c r="A110" s="36"/>
      <c r="B110" s="37"/>
      <c r="C110" s="181" t="s">
        <v>505</v>
      </c>
      <c r="D110" s="181" t="s">
        <v>384</v>
      </c>
      <c r="E110" s="182" t="s">
        <v>2222</v>
      </c>
      <c r="F110" s="183" t="s">
        <v>2223</v>
      </c>
      <c r="G110" s="184" t="s">
        <v>431</v>
      </c>
      <c r="H110" s="185">
        <v>40</v>
      </c>
      <c r="I110" s="186"/>
      <c r="J110" s="187">
        <f t="shared" si="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622</v>
      </c>
    </row>
    <row r="111" spans="1:65" s="2" customFormat="1" ht="24.2" customHeight="1">
      <c r="A111" s="36"/>
      <c r="B111" s="37"/>
      <c r="C111" s="181" t="s">
        <v>510</v>
      </c>
      <c r="D111" s="181" t="s">
        <v>384</v>
      </c>
      <c r="E111" s="182" t="s">
        <v>2226</v>
      </c>
      <c r="F111" s="183" t="s">
        <v>2227</v>
      </c>
      <c r="G111" s="184" t="s">
        <v>431</v>
      </c>
      <c r="H111" s="185">
        <v>190</v>
      </c>
      <c r="I111" s="186"/>
      <c r="J111" s="187">
        <f t="shared" si="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628</v>
      </c>
    </row>
    <row r="112" spans="1:65" s="2" customFormat="1" ht="24.2" customHeight="1">
      <c r="A112" s="36"/>
      <c r="B112" s="37"/>
      <c r="C112" s="181" t="s">
        <v>516</v>
      </c>
      <c r="D112" s="181" t="s">
        <v>384</v>
      </c>
      <c r="E112" s="182" t="s">
        <v>2224</v>
      </c>
      <c r="F112" s="183" t="s">
        <v>2225</v>
      </c>
      <c r="G112" s="184" t="s">
        <v>431</v>
      </c>
      <c r="H112" s="185">
        <v>4</v>
      </c>
      <c r="I112" s="186"/>
      <c r="J112" s="187">
        <f t="shared" si="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2228</v>
      </c>
      <c r="F113" s="183" t="s">
        <v>2229</v>
      </c>
      <c r="G113" s="184" t="s">
        <v>431</v>
      </c>
      <c r="H113" s="185">
        <v>50</v>
      </c>
      <c r="I113" s="186"/>
      <c r="J113" s="187">
        <f t="shared" si="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640</v>
      </c>
    </row>
    <row r="114" spans="1:65" s="2" customFormat="1" ht="16.5" customHeight="1">
      <c r="A114" s="36"/>
      <c r="B114" s="37"/>
      <c r="C114" s="181" t="s">
        <v>529</v>
      </c>
      <c r="D114" s="181" t="s">
        <v>384</v>
      </c>
      <c r="E114" s="182" t="s">
        <v>2230</v>
      </c>
      <c r="F114" s="183" t="s">
        <v>2231</v>
      </c>
      <c r="G114" s="184" t="s">
        <v>431</v>
      </c>
      <c r="H114" s="185">
        <v>50</v>
      </c>
      <c r="I114" s="186"/>
      <c r="J114" s="187">
        <f t="shared" si="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2232</v>
      </c>
      <c r="F115" s="183" t="s">
        <v>2233</v>
      </c>
      <c r="G115" s="184" t="s">
        <v>431</v>
      </c>
      <c r="H115" s="185">
        <v>50</v>
      </c>
      <c r="I115" s="186"/>
      <c r="J115" s="187">
        <f t="shared" si="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653</v>
      </c>
    </row>
    <row r="116" spans="1:65" s="2" customFormat="1" ht="16.5" customHeight="1">
      <c r="A116" s="36"/>
      <c r="B116" s="37"/>
      <c r="C116" s="181" t="s">
        <v>540</v>
      </c>
      <c r="D116" s="181" t="s">
        <v>384</v>
      </c>
      <c r="E116" s="182" t="s">
        <v>2234</v>
      </c>
      <c r="F116" s="183" t="s">
        <v>2235</v>
      </c>
      <c r="G116" s="184" t="s">
        <v>431</v>
      </c>
      <c r="H116" s="185">
        <v>50</v>
      </c>
      <c r="I116" s="186"/>
      <c r="J116" s="187">
        <f t="shared" si="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2236</v>
      </c>
      <c r="F117" s="183" t="s">
        <v>2237</v>
      </c>
      <c r="G117" s="184" t="s">
        <v>431</v>
      </c>
      <c r="H117" s="185">
        <v>50</v>
      </c>
      <c r="I117" s="186"/>
      <c r="J117" s="187">
        <f t="shared" si="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667</v>
      </c>
    </row>
    <row r="118" spans="1:65" s="2" customFormat="1" ht="21.75" customHeight="1">
      <c r="A118" s="36"/>
      <c r="B118" s="37"/>
      <c r="C118" s="181" t="s">
        <v>556</v>
      </c>
      <c r="D118" s="181" t="s">
        <v>384</v>
      </c>
      <c r="E118" s="182" t="s">
        <v>2238</v>
      </c>
      <c r="F118" s="183" t="s">
        <v>2239</v>
      </c>
      <c r="G118" s="184" t="s">
        <v>431</v>
      </c>
      <c r="H118" s="185">
        <v>20</v>
      </c>
      <c r="I118" s="186"/>
      <c r="J118" s="187">
        <f t="shared" si="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2240</v>
      </c>
      <c r="F119" s="183" t="s">
        <v>2241</v>
      </c>
      <c r="G119" s="184" t="s">
        <v>431</v>
      </c>
      <c r="H119" s="185">
        <v>20</v>
      </c>
      <c r="I119" s="186"/>
      <c r="J119" s="187">
        <f t="shared" si="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682</v>
      </c>
    </row>
    <row r="120" spans="1:65" s="12" customFormat="1" ht="25.9" customHeight="1">
      <c r="B120" s="165"/>
      <c r="C120" s="166"/>
      <c r="D120" s="167" t="s">
        <v>75</v>
      </c>
      <c r="E120" s="168" t="s">
        <v>2161</v>
      </c>
      <c r="F120" s="168" t="s">
        <v>2162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83</v>
      </c>
      <c r="AT120" s="177" t="s">
        <v>75</v>
      </c>
      <c r="AU120" s="177" t="s">
        <v>76</v>
      </c>
      <c r="AY120" s="176" t="s">
        <v>381</v>
      </c>
      <c r="BK120" s="178">
        <f>SUM(BK121:BK126)</f>
        <v>0</v>
      </c>
    </row>
    <row r="121" spans="1:65" s="2" customFormat="1" ht="16.5" customHeight="1">
      <c r="A121" s="36"/>
      <c r="B121" s="37"/>
      <c r="C121" s="181" t="s">
        <v>468</v>
      </c>
      <c r="D121" s="181" t="s">
        <v>384</v>
      </c>
      <c r="E121" s="182" t="s">
        <v>2163</v>
      </c>
      <c r="F121" s="183" t="s">
        <v>2242</v>
      </c>
      <c r="G121" s="184" t="s">
        <v>1771</v>
      </c>
      <c r="H121" s="185">
        <v>32</v>
      </c>
      <c r="I121" s="186"/>
      <c r="J121" s="187">
        <f t="shared" ref="J121:J126" si="10">ROUND(I121*H121,2)</f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19" t="s">
        <v>83</v>
      </c>
      <c r="BK121" s="193">
        <f t="shared" ref="BK121:BK126" si="19">ROUND(I121*H121,2)</f>
        <v>0</v>
      </c>
      <c r="BL121" s="19" t="s">
        <v>389</v>
      </c>
      <c r="BM121" s="192" t="s">
        <v>690</v>
      </c>
    </row>
    <row r="122" spans="1:65" s="2" customFormat="1" ht="21.75" customHeight="1">
      <c r="A122" s="36"/>
      <c r="B122" s="37"/>
      <c r="C122" s="181" t="s">
        <v>571</v>
      </c>
      <c r="D122" s="181" t="s">
        <v>384</v>
      </c>
      <c r="E122" s="182" t="s">
        <v>2165</v>
      </c>
      <c r="F122" s="183" t="s">
        <v>2243</v>
      </c>
      <c r="G122" s="184" t="s">
        <v>1771</v>
      </c>
      <c r="H122" s="185">
        <v>64</v>
      </c>
      <c r="I122" s="186"/>
      <c r="J122" s="187">
        <f t="shared" si="1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701</v>
      </c>
    </row>
    <row r="123" spans="1:65" s="2" customFormat="1" ht="16.5" customHeight="1">
      <c r="A123" s="36"/>
      <c r="B123" s="37"/>
      <c r="C123" s="181" t="s">
        <v>577</v>
      </c>
      <c r="D123" s="181" t="s">
        <v>384</v>
      </c>
      <c r="E123" s="182" t="s">
        <v>2244</v>
      </c>
      <c r="F123" s="183" t="s">
        <v>2245</v>
      </c>
      <c r="G123" s="184" t="s">
        <v>1771</v>
      </c>
      <c r="H123" s="185">
        <v>64</v>
      </c>
      <c r="I123" s="186"/>
      <c r="J123" s="187">
        <f t="shared" si="1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83</v>
      </c>
      <c r="BK123" s="193">
        <f t="shared" si="19"/>
        <v>0</v>
      </c>
      <c r="BL123" s="19" t="s">
        <v>389</v>
      </c>
      <c r="BM123" s="192" t="s">
        <v>710</v>
      </c>
    </row>
    <row r="124" spans="1:65" s="2" customFormat="1" ht="16.5" customHeight="1">
      <c r="A124" s="36"/>
      <c r="B124" s="37"/>
      <c r="C124" s="181" t="s">
        <v>582</v>
      </c>
      <c r="D124" s="181" t="s">
        <v>384</v>
      </c>
      <c r="E124" s="182" t="s">
        <v>2246</v>
      </c>
      <c r="F124" s="183" t="s">
        <v>2247</v>
      </c>
      <c r="G124" s="184" t="s">
        <v>1771</v>
      </c>
      <c r="H124" s="185">
        <v>40</v>
      </c>
      <c r="I124" s="186"/>
      <c r="J124" s="187">
        <f t="shared" si="1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83</v>
      </c>
      <c r="BK124" s="193">
        <f t="shared" si="19"/>
        <v>0</v>
      </c>
      <c r="BL124" s="19" t="s">
        <v>389</v>
      </c>
      <c r="BM124" s="192" t="s">
        <v>722</v>
      </c>
    </row>
    <row r="125" spans="1:65" s="2" customFormat="1" ht="16.5" customHeight="1">
      <c r="A125" s="36"/>
      <c r="B125" s="37"/>
      <c r="C125" s="181" t="s">
        <v>587</v>
      </c>
      <c r="D125" s="181" t="s">
        <v>384</v>
      </c>
      <c r="E125" s="182" t="s">
        <v>2248</v>
      </c>
      <c r="F125" s="183" t="s">
        <v>2249</v>
      </c>
      <c r="G125" s="184" t="s">
        <v>1771</v>
      </c>
      <c r="H125" s="185">
        <v>24</v>
      </c>
      <c r="I125" s="186"/>
      <c r="J125" s="187">
        <f t="shared" si="1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83</v>
      </c>
      <c r="BK125" s="193">
        <f t="shared" si="19"/>
        <v>0</v>
      </c>
      <c r="BL125" s="19" t="s">
        <v>389</v>
      </c>
      <c r="BM125" s="192" t="s">
        <v>730</v>
      </c>
    </row>
    <row r="126" spans="1:65" s="2" customFormat="1" ht="16.5" customHeight="1">
      <c r="A126" s="36"/>
      <c r="B126" s="37"/>
      <c r="C126" s="181" t="s">
        <v>593</v>
      </c>
      <c r="D126" s="181" t="s">
        <v>384</v>
      </c>
      <c r="E126" s="182" t="s">
        <v>2250</v>
      </c>
      <c r="F126" s="183" t="s">
        <v>1618</v>
      </c>
      <c r="G126" s="184" t="s">
        <v>431</v>
      </c>
      <c r="H126" s="185">
        <v>1</v>
      </c>
      <c r="I126" s="186"/>
      <c r="J126" s="187">
        <f t="shared" si="10"/>
        <v>0</v>
      </c>
      <c r="K126" s="183" t="s">
        <v>1956</v>
      </c>
      <c r="L126" s="41"/>
      <c r="M126" s="248" t="s">
        <v>19</v>
      </c>
      <c r="N126" s="249" t="s">
        <v>47</v>
      </c>
      <c r="O126" s="250"/>
      <c r="P126" s="251">
        <f t="shared" si="11"/>
        <v>0</v>
      </c>
      <c r="Q126" s="251">
        <v>0</v>
      </c>
      <c r="R126" s="251">
        <f t="shared" si="12"/>
        <v>0</v>
      </c>
      <c r="S126" s="251">
        <v>0</v>
      </c>
      <c r="T126" s="252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740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lwtma8VfoFB/rxNG9hvalc4PzTQFqlj9xawf5ZHpwcdODPUJjlm4RfKGpswRUqH+SK+aCi7SjgWBprOFZC9bcA==" saltValue="c10mCDiZK8PGiH0/ITPus6mildaH3LnRtVjZ5Syz0cFGwYrA4rjXUpMtQNQaJd1hCCqmLPkX657Yf1gvL04+GA==" spinCount="100000" sheet="1" objects="1" scenarios="1" formatColumns="0" formatRows="0" autoFilter="0"/>
  <autoFilter ref="C86:K12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topLeftCell="A61" workbookViewId="0">
      <selection activeCell="F91" sqref="F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230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3825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4633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ROUND((SUM(BE87:BE113)),  2)</f>
        <v>0</v>
      </c>
      <c r="G35" s="36"/>
      <c r="H35" s="36"/>
      <c r="I35" s="127">
        <v>0.21</v>
      </c>
      <c r="J35" s="126">
        <f>ROUND(((SUM(BE87:BE113))*I35),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ROUND((SUM(BF87:BF113)),  2)</f>
        <v>0</v>
      </c>
      <c r="G36" s="36"/>
      <c r="H36" s="36"/>
      <c r="I36" s="127">
        <v>0.15</v>
      </c>
      <c r="J36" s="126">
        <f>ROUND(((SUM(BF87:BF113))*I36),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ROUND((SUM(BG87:BG113)),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ROUND((SUM(BH87:BH113)),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ROUND((SUM(BI87:BI113)),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3825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106.12 - Slaboproudé instalace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2253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2255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3825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D 106.12 - Slaboproudé instalace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Brno, Pisárky, Výstaviště, k. ú. Brno – Bohunice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P88+P99</f>
        <v>0</v>
      </c>
      <c r="Q87" s="74"/>
      <c r="R87" s="162">
        <f>R88+R99</f>
        <v>0</v>
      </c>
      <c r="S87" s="74"/>
      <c r="T87" s="163">
        <f>T88+T99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BK88+BK99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2297</v>
      </c>
      <c r="F88" s="168" t="s">
        <v>2298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SUM(P89:P98)</f>
        <v>0</v>
      </c>
      <c r="Q88" s="173"/>
      <c r="R88" s="174">
        <f>SUM(R89:R98)</f>
        <v>0</v>
      </c>
      <c r="S88" s="173"/>
      <c r="T88" s="175">
        <f>SUM(T89:T98)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SUM(BK89:BK98)</f>
        <v>0</v>
      </c>
    </row>
    <row r="89" spans="1:65" s="2" customFormat="1" ht="16.5" customHeight="1">
      <c r="A89" s="36"/>
      <c r="B89" s="37"/>
      <c r="C89" s="181" t="s">
        <v>83</v>
      </c>
      <c r="D89" s="181" t="s">
        <v>384</v>
      </c>
      <c r="E89" s="182" t="s">
        <v>2119</v>
      </c>
      <c r="F89" s="183" t="s">
        <v>2120</v>
      </c>
      <c r="G89" s="184" t="s">
        <v>422</v>
      </c>
      <c r="H89" s="185">
        <v>60</v>
      </c>
      <c r="I89" s="186"/>
      <c r="J89" s="187">
        <f t="shared" ref="J89:J98" si="0">ROUND(I89*H89,2)</f>
        <v>0</v>
      </c>
      <c r="K89" s="183" t="s">
        <v>1297</v>
      </c>
      <c r="L89" s="41"/>
      <c r="M89" s="188" t="s">
        <v>19</v>
      </c>
      <c r="N89" s="189" t="s">
        <v>47</v>
      </c>
      <c r="O89" s="66"/>
      <c r="P89" s="190">
        <f t="shared" ref="P89:P98" si="1">O89*H89</f>
        <v>0</v>
      </c>
      <c r="Q89" s="190">
        <v>0</v>
      </c>
      <c r="R89" s="190">
        <f t="shared" ref="R89:R98" si="2">Q89*H89</f>
        <v>0</v>
      </c>
      <c r="S89" s="190">
        <v>0</v>
      </c>
      <c r="T89" s="191">
        <f t="shared" ref="T89:T98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ref="BE89:BE98" si="4">IF(N89="základní",J89,0)</f>
        <v>0</v>
      </c>
      <c r="BF89" s="193">
        <f t="shared" ref="BF89:BF98" si="5">IF(N89="snížená",J89,0)</f>
        <v>0</v>
      </c>
      <c r="BG89" s="193">
        <f t="shared" ref="BG89:BG98" si="6">IF(N89="zákl. přenesená",J89,0)</f>
        <v>0</v>
      </c>
      <c r="BH89" s="193">
        <f t="shared" ref="BH89:BH98" si="7">IF(N89="sníž. přenesená",J89,0)</f>
        <v>0</v>
      </c>
      <c r="BI89" s="193">
        <f t="shared" ref="BI89:BI98" si="8">IF(N89="nulová",J89,0)</f>
        <v>0</v>
      </c>
      <c r="BJ89" s="19" t="s">
        <v>83</v>
      </c>
      <c r="BK89" s="193">
        <f t="shared" ref="BK89:BK98" si="9">ROUND(I89*H89,2)</f>
        <v>0</v>
      </c>
      <c r="BL89" s="19" t="s">
        <v>389</v>
      </c>
      <c r="BM89" s="192" t="s">
        <v>85</v>
      </c>
    </row>
    <row r="90" spans="1:65" s="2" customFormat="1" ht="24.2" customHeight="1">
      <c r="A90" s="36"/>
      <c r="B90" s="37"/>
      <c r="C90" s="181" t="s">
        <v>85</v>
      </c>
      <c r="D90" s="181" t="s">
        <v>384</v>
      </c>
      <c r="E90" s="182" t="s">
        <v>2307</v>
      </c>
      <c r="F90" s="183" t="s">
        <v>2308</v>
      </c>
      <c r="G90" s="184" t="s">
        <v>422</v>
      </c>
      <c r="H90" s="185">
        <v>60</v>
      </c>
      <c r="I90" s="186"/>
      <c r="J90" s="187">
        <f t="shared" si="0"/>
        <v>0</v>
      </c>
      <c r="K90" s="183" t="s">
        <v>1297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389</v>
      </c>
    </row>
    <row r="91" spans="1:65" s="2" customFormat="1" ht="16.5" customHeight="1">
      <c r="A91" s="36"/>
      <c r="B91" s="37"/>
      <c r="C91" s="181" t="s">
        <v>398</v>
      </c>
      <c r="D91" s="181" t="s">
        <v>384</v>
      </c>
      <c r="E91" s="182" t="s">
        <v>2696</v>
      </c>
      <c r="F91" s="183" t="s">
        <v>2312</v>
      </c>
      <c r="G91" s="184" t="s">
        <v>431</v>
      </c>
      <c r="H91" s="185">
        <v>4</v>
      </c>
      <c r="I91" s="186"/>
      <c r="J91" s="187">
        <f t="shared" si="0"/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382</v>
      </c>
    </row>
    <row r="92" spans="1:65" s="2" customFormat="1" ht="16.5" customHeight="1">
      <c r="A92" s="36"/>
      <c r="B92" s="37"/>
      <c r="C92" s="181" t="s">
        <v>389</v>
      </c>
      <c r="D92" s="181" t="s">
        <v>384</v>
      </c>
      <c r="E92" s="182" t="s">
        <v>2315</v>
      </c>
      <c r="F92" s="183" t="s">
        <v>2316</v>
      </c>
      <c r="G92" s="184" t="s">
        <v>431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428</v>
      </c>
    </row>
    <row r="93" spans="1:65" s="2" customFormat="1" ht="24.2" customHeight="1">
      <c r="A93" s="36"/>
      <c r="B93" s="37"/>
      <c r="C93" s="181" t="s">
        <v>408</v>
      </c>
      <c r="D93" s="181" t="s">
        <v>384</v>
      </c>
      <c r="E93" s="182" t="s">
        <v>2317</v>
      </c>
      <c r="F93" s="183" t="s">
        <v>4634</v>
      </c>
      <c r="G93" s="184" t="s">
        <v>431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437</v>
      </c>
    </row>
    <row r="94" spans="1:65" s="2" customFormat="1" ht="16.5" customHeight="1">
      <c r="A94" s="36"/>
      <c r="B94" s="37"/>
      <c r="C94" s="181" t="s">
        <v>382</v>
      </c>
      <c r="D94" s="181" t="s">
        <v>384</v>
      </c>
      <c r="E94" s="182" t="s">
        <v>2319</v>
      </c>
      <c r="F94" s="183" t="s">
        <v>2320</v>
      </c>
      <c r="G94" s="184" t="s">
        <v>431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451</v>
      </c>
    </row>
    <row r="95" spans="1:65" s="2" customFormat="1" ht="24.2" customHeight="1">
      <c r="A95" s="36"/>
      <c r="B95" s="37"/>
      <c r="C95" s="181" t="s">
        <v>419</v>
      </c>
      <c r="D95" s="181" t="s">
        <v>384</v>
      </c>
      <c r="E95" s="182" t="s">
        <v>2325</v>
      </c>
      <c r="F95" s="183" t="s">
        <v>2326</v>
      </c>
      <c r="G95" s="184" t="s">
        <v>431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464</v>
      </c>
    </row>
    <row r="96" spans="1:65" s="2" customFormat="1" ht="24.2" customHeight="1">
      <c r="A96" s="36"/>
      <c r="B96" s="37"/>
      <c r="C96" s="181" t="s">
        <v>428</v>
      </c>
      <c r="D96" s="181" t="s">
        <v>384</v>
      </c>
      <c r="E96" s="182" t="s">
        <v>4635</v>
      </c>
      <c r="F96" s="183" t="s">
        <v>4636</v>
      </c>
      <c r="G96" s="184" t="s">
        <v>431</v>
      </c>
      <c r="H96" s="185">
        <v>3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454</v>
      </c>
    </row>
    <row r="97" spans="1:65" s="2" customFormat="1" ht="24.2" customHeight="1">
      <c r="A97" s="36"/>
      <c r="B97" s="37"/>
      <c r="C97" s="181" t="s">
        <v>426</v>
      </c>
      <c r="D97" s="181" t="s">
        <v>384</v>
      </c>
      <c r="E97" s="182" t="s">
        <v>2007</v>
      </c>
      <c r="F97" s="183" t="s">
        <v>2008</v>
      </c>
      <c r="G97" s="184" t="s">
        <v>422</v>
      </c>
      <c r="H97" s="185">
        <v>40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486</v>
      </c>
    </row>
    <row r="98" spans="1:65" s="2" customFormat="1" ht="78" customHeight="1">
      <c r="A98" s="36"/>
      <c r="B98" s="37"/>
      <c r="C98" s="181" t="s">
        <v>437</v>
      </c>
      <c r="D98" s="181" t="s">
        <v>384</v>
      </c>
      <c r="E98" s="182" t="s">
        <v>2341</v>
      </c>
      <c r="F98" s="183" t="s">
        <v>2342</v>
      </c>
      <c r="G98" s="184" t="s">
        <v>422</v>
      </c>
      <c r="H98" s="185">
        <v>40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495</v>
      </c>
    </row>
    <row r="99" spans="1:65" s="12" customFormat="1" ht="25.9" customHeight="1">
      <c r="B99" s="165"/>
      <c r="C99" s="166"/>
      <c r="D99" s="167" t="s">
        <v>75</v>
      </c>
      <c r="E99" s="168" t="s">
        <v>2361</v>
      </c>
      <c r="F99" s="168" t="s">
        <v>2362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SUM(P100:P113)</f>
        <v>0</v>
      </c>
      <c r="Q99" s="173"/>
      <c r="R99" s="174">
        <f>SUM(R100:R113)</f>
        <v>0</v>
      </c>
      <c r="S99" s="173"/>
      <c r="T99" s="175">
        <f>SUM(T100:T113)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SUM(BK100:BK113)</f>
        <v>0</v>
      </c>
    </row>
    <row r="100" spans="1:65" s="2" customFormat="1" ht="16.5" customHeight="1">
      <c r="A100" s="36"/>
      <c r="B100" s="37"/>
      <c r="C100" s="181" t="s">
        <v>443</v>
      </c>
      <c r="D100" s="181" t="s">
        <v>384</v>
      </c>
      <c r="E100" s="182" t="s">
        <v>2119</v>
      </c>
      <c r="F100" s="183" t="s">
        <v>2120</v>
      </c>
      <c r="G100" s="184" t="s">
        <v>422</v>
      </c>
      <c r="H100" s="185">
        <v>35</v>
      </c>
      <c r="I100" s="186"/>
      <c r="J100" s="187">
        <f t="shared" ref="J100:J113" si="10">ROUND(I100*H100,2)</f>
        <v>0</v>
      </c>
      <c r="K100" s="183" t="s">
        <v>1297</v>
      </c>
      <c r="L100" s="41"/>
      <c r="M100" s="188" t="s">
        <v>19</v>
      </c>
      <c r="N100" s="189" t="s">
        <v>47</v>
      </c>
      <c r="O100" s="66"/>
      <c r="P100" s="190">
        <f t="shared" ref="P100:P113" si="11">O100*H100</f>
        <v>0</v>
      </c>
      <c r="Q100" s="190">
        <v>0</v>
      </c>
      <c r="R100" s="190">
        <f t="shared" ref="R100:R113" si="12">Q100*H100</f>
        <v>0</v>
      </c>
      <c r="S100" s="190">
        <v>0</v>
      </c>
      <c r="T100" s="191">
        <f t="shared" ref="T100:T113" si="1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ref="BE100:BE113" si="14">IF(N100="základní",J100,0)</f>
        <v>0</v>
      </c>
      <c r="BF100" s="193">
        <f t="shared" ref="BF100:BF113" si="15">IF(N100="snížená",J100,0)</f>
        <v>0</v>
      </c>
      <c r="BG100" s="193">
        <f t="shared" ref="BG100:BG113" si="16">IF(N100="zákl. přenesená",J100,0)</f>
        <v>0</v>
      </c>
      <c r="BH100" s="193">
        <f t="shared" ref="BH100:BH113" si="17">IF(N100="sníž. přenesená",J100,0)</f>
        <v>0</v>
      </c>
      <c r="BI100" s="193">
        <f t="shared" ref="BI100:BI113" si="18">IF(N100="nulová",J100,0)</f>
        <v>0</v>
      </c>
      <c r="BJ100" s="19" t="s">
        <v>83</v>
      </c>
      <c r="BK100" s="193">
        <f t="shared" ref="BK100:BK113" si="19">ROUND(I100*H100,2)</f>
        <v>0</v>
      </c>
      <c r="BL100" s="19" t="s">
        <v>389</v>
      </c>
      <c r="BM100" s="192" t="s">
        <v>505</v>
      </c>
    </row>
    <row r="101" spans="1:65" s="2" customFormat="1" ht="24.2" customHeight="1">
      <c r="A101" s="36"/>
      <c r="B101" s="37"/>
      <c r="C101" s="181" t="s">
        <v>451</v>
      </c>
      <c r="D101" s="181" t="s">
        <v>384</v>
      </c>
      <c r="E101" s="182" t="s">
        <v>2307</v>
      </c>
      <c r="F101" s="183" t="s">
        <v>2308</v>
      </c>
      <c r="G101" s="184" t="s">
        <v>422</v>
      </c>
      <c r="H101" s="185">
        <v>35</v>
      </c>
      <c r="I101" s="186"/>
      <c r="J101" s="187">
        <f t="shared" si="10"/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 t="shared" si="11"/>
        <v>0</v>
      </c>
      <c r="Q101" s="190">
        <v>0</v>
      </c>
      <c r="R101" s="190">
        <f t="shared" si="12"/>
        <v>0</v>
      </c>
      <c r="S101" s="190">
        <v>0</v>
      </c>
      <c r="T101" s="191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14"/>
        <v>0</v>
      </c>
      <c r="BF101" s="193">
        <f t="shared" si="15"/>
        <v>0</v>
      </c>
      <c r="BG101" s="193">
        <f t="shared" si="16"/>
        <v>0</v>
      </c>
      <c r="BH101" s="193">
        <f t="shared" si="17"/>
        <v>0</v>
      </c>
      <c r="BI101" s="193">
        <f t="shared" si="18"/>
        <v>0</v>
      </c>
      <c r="BJ101" s="19" t="s">
        <v>83</v>
      </c>
      <c r="BK101" s="193">
        <f t="shared" si="19"/>
        <v>0</v>
      </c>
      <c r="BL101" s="19" t="s">
        <v>389</v>
      </c>
      <c r="BM101" s="192" t="s">
        <v>516</v>
      </c>
    </row>
    <row r="102" spans="1:65" s="2" customFormat="1" ht="16.5" customHeight="1">
      <c r="A102" s="36"/>
      <c r="B102" s="37"/>
      <c r="C102" s="181" t="s">
        <v>457</v>
      </c>
      <c r="D102" s="181" t="s">
        <v>384</v>
      </c>
      <c r="E102" s="182" t="s">
        <v>2363</v>
      </c>
      <c r="F102" s="183" t="s">
        <v>2364</v>
      </c>
      <c r="G102" s="184" t="s">
        <v>422</v>
      </c>
      <c r="H102" s="185">
        <v>5</v>
      </c>
      <c r="I102" s="186"/>
      <c r="J102" s="187">
        <f t="shared" si="1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1"/>
        <v>0</v>
      </c>
      <c r="Q102" s="190">
        <v>0</v>
      </c>
      <c r="R102" s="190">
        <f t="shared" si="12"/>
        <v>0</v>
      </c>
      <c r="S102" s="190">
        <v>0</v>
      </c>
      <c r="T102" s="191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14"/>
        <v>0</v>
      </c>
      <c r="BF102" s="193">
        <f t="shared" si="15"/>
        <v>0</v>
      </c>
      <c r="BG102" s="193">
        <f t="shared" si="16"/>
        <v>0</v>
      </c>
      <c r="BH102" s="193">
        <f t="shared" si="17"/>
        <v>0</v>
      </c>
      <c r="BI102" s="193">
        <f t="shared" si="18"/>
        <v>0</v>
      </c>
      <c r="BJ102" s="19" t="s">
        <v>83</v>
      </c>
      <c r="BK102" s="193">
        <f t="shared" si="19"/>
        <v>0</v>
      </c>
      <c r="BL102" s="19" t="s">
        <v>389</v>
      </c>
      <c r="BM102" s="192" t="s">
        <v>529</v>
      </c>
    </row>
    <row r="103" spans="1:65" s="2" customFormat="1" ht="44.25" customHeight="1">
      <c r="A103" s="36"/>
      <c r="B103" s="37"/>
      <c r="C103" s="181" t="s">
        <v>464</v>
      </c>
      <c r="D103" s="181" t="s">
        <v>384</v>
      </c>
      <c r="E103" s="182" t="s">
        <v>2365</v>
      </c>
      <c r="F103" s="183" t="s">
        <v>2366</v>
      </c>
      <c r="G103" s="184" t="s">
        <v>422</v>
      </c>
      <c r="H103" s="185">
        <v>5</v>
      </c>
      <c r="I103" s="186"/>
      <c r="J103" s="187">
        <f t="shared" si="1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19" t="s">
        <v>83</v>
      </c>
      <c r="BK103" s="193">
        <f t="shared" si="19"/>
        <v>0</v>
      </c>
      <c r="BL103" s="19" t="s">
        <v>389</v>
      </c>
      <c r="BM103" s="192" t="s">
        <v>540</v>
      </c>
    </row>
    <row r="104" spans="1:65" s="2" customFormat="1" ht="49.15" customHeight="1">
      <c r="A104" s="36"/>
      <c r="B104" s="37"/>
      <c r="C104" s="181" t="s">
        <v>8</v>
      </c>
      <c r="D104" s="181" t="s">
        <v>384</v>
      </c>
      <c r="E104" s="182" t="s">
        <v>2367</v>
      </c>
      <c r="F104" s="183" t="s">
        <v>2368</v>
      </c>
      <c r="G104" s="184" t="s">
        <v>431</v>
      </c>
      <c r="H104" s="185">
        <v>1</v>
      </c>
      <c r="I104" s="186"/>
      <c r="J104" s="187">
        <f t="shared" si="1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19" t="s">
        <v>83</v>
      </c>
      <c r="BK104" s="193">
        <f t="shared" si="19"/>
        <v>0</v>
      </c>
      <c r="BL104" s="19" t="s">
        <v>389</v>
      </c>
      <c r="BM104" s="192" t="s">
        <v>556</v>
      </c>
    </row>
    <row r="105" spans="1:65" s="2" customFormat="1" ht="49.15" customHeight="1">
      <c r="A105" s="36"/>
      <c r="B105" s="37"/>
      <c r="C105" s="181" t="s">
        <v>454</v>
      </c>
      <c r="D105" s="181" t="s">
        <v>384</v>
      </c>
      <c r="E105" s="182" t="s">
        <v>4637</v>
      </c>
      <c r="F105" s="183" t="s">
        <v>4638</v>
      </c>
      <c r="G105" s="184" t="s">
        <v>431</v>
      </c>
      <c r="H105" s="185">
        <v>1</v>
      </c>
      <c r="I105" s="186"/>
      <c r="J105" s="187">
        <f t="shared" si="1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19" t="s">
        <v>83</v>
      </c>
      <c r="BK105" s="193">
        <f t="shared" si="19"/>
        <v>0</v>
      </c>
      <c r="BL105" s="19" t="s">
        <v>389</v>
      </c>
      <c r="BM105" s="192" t="s">
        <v>468</v>
      </c>
    </row>
    <row r="106" spans="1:65" s="2" customFormat="1" ht="44.25" customHeight="1">
      <c r="A106" s="36"/>
      <c r="B106" s="37"/>
      <c r="C106" s="181" t="s">
        <v>481</v>
      </c>
      <c r="D106" s="181" t="s">
        <v>384</v>
      </c>
      <c r="E106" s="182" t="s">
        <v>2371</v>
      </c>
      <c r="F106" s="183" t="s">
        <v>2372</v>
      </c>
      <c r="G106" s="184" t="s">
        <v>431</v>
      </c>
      <c r="H106" s="185">
        <v>2</v>
      </c>
      <c r="I106" s="186"/>
      <c r="J106" s="187">
        <f t="shared" si="1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19" t="s">
        <v>83</v>
      </c>
      <c r="BK106" s="193">
        <f t="shared" si="19"/>
        <v>0</v>
      </c>
      <c r="BL106" s="19" t="s">
        <v>389</v>
      </c>
      <c r="BM106" s="192" t="s">
        <v>577</v>
      </c>
    </row>
    <row r="107" spans="1:65" s="2" customFormat="1" ht="55.5" customHeight="1">
      <c r="A107" s="36"/>
      <c r="B107" s="37"/>
      <c r="C107" s="181" t="s">
        <v>486</v>
      </c>
      <c r="D107" s="181" t="s">
        <v>384</v>
      </c>
      <c r="E107" s="182" t="s">
        <v>2373</v>
      </c>
      <c r="F107" s="183" t="s">
        <v>2374</v>
      </c>
      <c r="G107" s="184" t="s">
        <v>431</v>
      </c>
      <c r="H107" s="185">
        <v>1</v>
      </c>
      <c r="I107" s="186"/>
      <c r="J107" s="187">
        <f t="shared" si="1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19" t="s">
        <v>83</v>
      </c>
      <c r="BK107" s="193">
        <f t="shared" si="19"/>
        <v>0</v>
      </c>
      <c r="BL107" s="19" t="s">
        <v>389</v>
      </c>
      <c r="BM107" s="192" t="s">
        <v>587</v>
      </c>
    </row>
    <row r="108" spans="1:65" s="2" customFormat="1" ht="24.2" customHeight="1">
      <c r="A108" s="36"/>
      <c r="B108" s="37"/>
      <c r="C108" s="181" t="s">
        <v>490</v>
      </c>
      <c r="D108" s="181" t="s">
        <v>384</v>
      </c>
      <c r="E108" s="182" t="s">
        <v>2380</v>
      </c>
      <c r="F108" s="183" t="s">
        <v>2381</v>
      </c>
      <c r="G108" s="184" t="s">
        <v>431</v>
      </c>
      <c r="H108" s="185">
        <v>1</v>
      </c>
      <c r="I108" s="186"/>
      <c r="J108" s="187">
        <f t="shared" si="1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9" t="s">
        <v>83</v>
      </c>
      <c r="BK108" s="193">
        <f t="shared" si="19"/>
        <v>0</v>
      </c>
      <c r="BL108" s="19" t="s">
        <v>389</v>
      </c>
      <c r="BM108" s="192" t="s">
        <v>598</v>
      </c>
    </row>
    <row r="109" spans="1:65" s="2" customFormat="1" ht="55.5" customHeight="1">
      <c r="A109" s="36"/>
      <c r="B109" s="37"/>
      <c r="C109" s="181" t="s">
        <v>495</v>
      </c>
      <c r="D109" s="181" t="s">
        <v>384</v>
      </c>
      <c r="E109" s="182" t="s">
        <v>2382</v>
      </c>
      <c r="F109" s="183" t="s">
        <v>2383</v>
      </c>
      <c r="G109" s="184" t="s">
        <v>431</v>
      </c>
      <c r="H109" s="185">
        <v>1</v>
      </c>
      <c r="I109" s="186"/>
      <c r="J109" s="187">
        <f t="shared" si="1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9" t="s">
        <v>83</v>
      </c>
      <c r="BK109" s="193">
        <f t="shared" si="19"/>
        <v>0</v>
      </c>
      <c r="BL109" s="19" t="s">
        <v>389</v>
      </c>
      <c r="BM109" s="192" t="s">
        <v>609</v>
      </c>
    </row>
    <row r="110" spans="1:65" s="2" customFormat="1" ht="24.2" customHeight="1">
      <c r="A110" s="36"/>
      <c r="B110" s="37"/>
      <c r="C110" s="181" t="s">
        <v>7</v>
      </c>
      <c r="D110" s="181" t="s">
        <v>384</v>
      </c>
      <c r="E110" s="182" t="s">
        <v>2007</v>
      </c>
      <c r="F110" s="183" t="s">
        <v>2008</v>
      </c>
      <c r="G110" s="184" t="s">
        <v>422</v>
      </c>
      <c r="H110" s="185">
        <v>30</v>
      </c>
      <c r="I110" s="186"/>
      <c r="J110" s="187">
        <f t="shared" si="1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19" t="s">
        <v>83</v>
      </c>
      <c r="BK110" s="193">
        <f t="shared" si="19"/>
        <v>0</v>
      </c>
      <c r="BL110" s="19" t="s">
        <v>389</v>
      </c>
      <c r="BM110" s="192" t="s">
        <v>615</v>
      </c>
    </row>
    <row r="111" spans="1:65" s="2" customFormat="1" ht="78" customHeight="1">
      <c r="A111" s="36"/>
      <c r="B111" s="37"/>
      <c r="C111" s="181" t="s">
        <v>505</v>
      </c>
      <c r="D111" s="181" t="s">
        <v>384</v>
      </c>
      <c r="E111" s="182" t="s">
        <v>2341</v>
      </c>
      <c r="F111" s="183" t="s">
        <v>2342</v>
      </c>
      <c r="G111" s="184" t="s">
        <v>422</v>
      </c>
      <c r="H111" s="185">
        <v>30</v>
      </c>
      <c r="I111" s="186"/>
      <c r="J111" s="187">
        <f t="shared" si="1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622</v>
      </c>
    </row>
    <row r="112" spans="1:65" s="2" customFormat="1" ht="16.5" customHeight="1">
      <c r="A112" s="36"/>
      <c r="B112" s="37"/>
      <c r="C112" s="181" t="s">
        <v>510</v>
      </c>
      <c r="D112" s="181" t="s">
        <v>384</v>
      </c>
      <c r="E112" s="182" t="s">
        <v>2384</v>
      </c>
      <c r="F112" s="183" t="s">
        <v>2048</v>
      </c>
      <c r="G112" s="184" t="s">
        <v>607</v>
      </c>
      <c r="H112" s="185">
        <v>1</v>
      </c>
      <c r="I112" s="186"/>
      <c r="J112" s="187">
        <f t="shared" si="1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628</v>
      </c>
    </row>
    <row r="113" spans="1:65" s="2" customFormat="1" ht="24.2" customHeight="1">
      <c r="A113" s="36"/>
      <c r="B113" s="37"/>
      <c r="C113" s="181" t="s">
        <v>516</v>
      </c>
      <c r="D113" s="181" t="s">
        <v>384</v>
      </c>
      <c r="E113" s="182" t="s">
        <v>2385</v>
      </c>
      <c r="F113" s="183" t="s">
        <v>2386</v>
      </c>
      <c r="G113" s="184" t="s">
        <v>431</v>
      </c>
      <c r="H113" s="185">
        <v>1</v>
      </c>
      <c r="I113" s="186"/>
      <c r="J113" s="187">
        <f t="shared" si="10"/>
        <v>0</v>
      </c>
      <c r="K113" s="183" t="s">
        <v>1956</v>
      </c>
      <c r="L113" s="41"/>
      <c r="M113" s="248" t="s">
        <v>19</v>
      </c>
      <c r="N113" s="249" t="s">
        <v>47</v>
      </c>
      <c r="O113" s="250"/>
      <c r="P113" s="251">
        <f t="shared" si="11"/>
        <v>0</v>
      </c>
      <c r="Q113" s="251">
        <v>0</v>
      </c>
      <c r="R113" s="251">
        <f t="shared" si="12"/>
        <v>0</v>
      </c>
      <c r="S113" s="251">
        <v>0</v>
      </c>
      <c r="T113" s="252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634</v>
      </c>
    </row>
    <row r="114" spans="1:65" s="2" customFormat="1" ht="6.95" customHeight="1">
      <c r="A114" s="36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1"/>
      <c r="M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</sheetData>
  <sheetProtection algorithmName="SHA-512" hashValue="G36+Ow3vqRLhWC26lHqiFauR9/7MToEotipqbPzhtH0mAVeG409VPMWJhyD/F4YM996gNVCoh+QMr3Xb33mhFA==" saltValue="nmMOSFuOgZOiZldukleim/qDaMVEc4OiCg3zb2+WtLx0mP00wrbCRllFQf8eFX3rveJkUlyUCHqyanRQXD7YEA==" spinCount="100000" sheet="1" objects="1" scenarios="1" formatColumns="0" formatRows="0" autoFilter="0"/>
  <autoFilter ref="C86:K11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233</v>
      </c>
      <c r="AZ2" s="110" t="s">
        <v>987</v>
      </c>
      <c r="BA2" s="110" t="s">
        <v>19</v>
      </c>
      <c r="BB2" s="110" t="s">
        <v>19</v>
      </c>
      <c r="BC2" s="110" t="s">
        <v>4639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4640</v>
      </c>
      <c r="BA3" s="110" t="s">
        <v>19</v>
      </c>
      <c r="BB3" s="110" t="s">
        <v>19</v>
      </c>
      <c r="BC3" s="110" t="s">
        <v>4639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413" t="s">
        <v>4641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ROUND(J86,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ROUND((SUM(BE86:BE153)),  2)</f>
        <v>0</v>
      </c>
      <c r="G33" s="36"/>
      <c r="H33" s="36"/>
      <c r="I33" s="127">
        <v>0.21</v>
      </c>
      <c r="J33" s="126">
        <f>ROUND(((SUM(BE86:BE153))*I33),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ROUND((SUM(BF86:BF153)),  2)</f>
        <v>0</v>
      </c>
      <c r="G34" s="36"/>
      <c r="H34" s="36"/>
      <c r="I34" s="127">
        <v>0.15</v>
      </c>
      <c r="J34" s="126">
        <f>ROUND(((SUM(BF86:BF153))*I34),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ROUND((SUM(BG86:BG153)),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ROUND((SUM(BH86:BH153)),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ROUND((SUM(BI86:BI153)),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D 107 - Oplocení areálu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349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994</v>
      </c>
      <c r="E61" s="151"/>
      <c r="F61" s="151"/>
      <c r="G61" s="151"/>
      <c r="H61" s="151"/>
      <c r="I61" s="151"/>
      <c r="J61" s="152">
        <f>J88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995</v>
      </c>
      <c r="E62" s="151"/>
      <c r="F62" s="151"/>
      <c r="G62" s="151"/>
      <c r="H62" s="151"/>
      <c r="I62" s="151"/>
      <c r="J62" s="152">
        <f>J103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352</v>
      </c>
      <c r="E63" s="151"/>
      <c r="F63" s="151"/>
      <c r="G63" s="151"/>
      <c r="H63" s="151"/>
      <c r="I63" s="151"/>
      <c r="J63" s="152">
        <f>J125</f>
        <v>0</v>
      </c>
      <c r="K63" s="99"/>
      <c r="L63" s="153"/>
    </row>
    <row r="64" spans="1:47" s="9" customFormat="1" ht="24.95" customHeight="1">
      <c r="B64" s="143"/>
      <c r="C64" s="144"/>
      <c r="D64" s="145" t="s">
        <v>353</v>
      </c>
      <c r="E64" s="146"/>
      <c r="F64" s="146"/>
      <c r="G64" s="146"/>
      <c r="H64" s="146"/>
      <c r="I64" s="146"/>
      <c r="J64" s="147">
        <f>J127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358</v>
      </c>
      <c r="E65" s="151"/>
      <c r="F65" s="151"/>
      <c r="G65" s="151"/>
      <c r="H65" s="151"/>
      <c r="I65" s="151"/>
      <c r="J65" s="152">
        <f>J128</f>
        <v>0</v>
      </c>
      <c r="K65" s="99"/>
      <c r="L65" s="153"/>
    </row>
    <row r="66" spans="1:31" s="9" customFormat="1" ht="24.95" customHeight="1">
      <c r="B66" s="143"/>
      <c r="C66" s="144"/>
      <c r="D66" s="145" t="s">
        <v>365</v>
      </c>
      <c r="E66" s="146"/>
      <c r="F66" s="146"/>
      <c r="G66" s="146"/>
      <c r="H66" s="146"/>
      <c r="I66" s="146"/>
      <c r="J66" s="147">
        <f>J151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324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9" t="str">
        <f>E9</f>
        <v>D 107 - Oplocení areálu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Brno, Pisárky, Výstaviště, k. ú. Brno – Bohunice</v>
      </c>
      <c r="G80" s="38"/>
      <c r="H80" s="38"/>
      <c r="I80" s="31" t="s">
        <v>23</v>
      </c>
      <c r="J80" s="61" t="str">
        <f>IF(J12="","",J12)</f>
        <v>25. 3. 2021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Veletrhy Brno a.s.</v>
      </c>
      <c r="G82" s="38"/>
      <c r="H82" s="38"/>
      <c r="I82" s="31" t="s">
        <v>33</v>
      </c>
      <c r="J82" s="34" t="str">
        <f>E21</f>
        <v>AiD team a.s.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38</v>
      </c>
      <c r="J83" s="34" t="str">
        <f>E24</f>
        <v xml:space="preserve"> 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4"/>
      <c r="B85" s="155"/>
      <c r="C85" s="156" t="s">
        <v>367</v>
      </c>
      <c r="D85" s="157" t="s">
        <v>61</v>
      </c>
      <c r="E85" s="157" t="s">
        <v>57</v>
      </c>
      <c r="F85" s="157" t="s">
        <v>58</v>
      </c>
      <c r="G85" s="157" t="s">
        <v>368</v>
      </c>
      <c r="H85" s="157" t="s">
        <v>369</v>
      </c>
      <c r="I85" s="157" t="s">
        <v>370</v>
      </c>
      <c r="J85" s="157" t="s">
        <v>347</v>
      </c>
      <c r="K85" s="158" t="s">
        <v>371</v>
      </c>
      <c r="L85" s="159"/>
      <c r="M85" s="70" t="s">
        <v>19</v>
      </c>
      <c r="N85" s="71" t="s">
        <v>46</v>
      </c>
      <c r="O85" s="71" t="s">
        <v>372</v>
      </c>
      <c r="P85" s="71" t="s">
        <v>373</v>
      </c>
      <c r="Q85" s="71" t="s">
        <v>374</v>
      </c>
      <c r="R85" s="71" t="s">
        <v>375</v>
      </c>
      <c r="S85" s="71" t="s">
        <v>376</v>
      </c>
      <c r="T85" s="72" t="s">
        <v>377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6"/>
      <c r="B86" s="37"/>
      <c r="C86" s="77" t="s">
        <v>378</v>
      </c>
      <c r="D86" s="38"/>
      <c r="E86" s="38"/>
      <c r="F86" s="38"/>
      <c r="G86" s="38"/>
      <c r="H86" s="38"/>
      <c r="I86" s="38"/>
      <c r="J86" s="160">
        <f>BK86</f>
        <v>0</v>
      </c>
      <c r="K86" s="38"/>
      <c r="L86" s="41"/>
      <c r="M86" s="73"/>
      <c r="N86" s="161"/>
      <c r="O86" s="74"/>
      <c r="P86" s="162">
        <f>P87+P127+P151</f>
        <v>0</v>
      </c>
      <c r="Q86" s="74"/>
      <c r="R86" s="162">
        <f>R87+R127+R151</f>
        <v>79.892554990000008</v>
      </c>
      <c r="S86" s="74"/>
      <c r="T86" s="163">
        <f>T87+T127+T151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75</v>
      </c>
      <c r="AU86" s="19" t="s">
        <v>348</v>
      </c>
      <c r="BK86" s="164">
        <f>BK87+BK127+BK151</f>
        <v>0</v>
      </c>
    </row>
    <row r="87" spans="1:65" s="12" customFormat="1" ht="25.9" customHeight="1">
      <c r="B87" s="165"/>
      <c r="C87" s="166"/>
      <c r="D87" s="167" t="s">
        <v>75</v>
      </c>
      <c r="E87" s="168" t="s">
        <v>379</v>
      </c>
      <c r="F87" s="168" t="s">
        <v>380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P88+P103+P125</f>
        <v>0</v>
      </c>
      <c r="Q87" s="173"/>
      <c r="R87" s="174">
        <f>R88+R103+R125</f>
        <v>79.892554990000008</v>
      </c>
      <c r="S87" s="173"/>
      <c r="T87" s="175">
        <f>T88+T103+T125</f>
        <v>0</v>
      </c>
      <c r="AR87" s="176" t="s">
        <v>83</v>
      </c>
      <c r="AT87" s="177" t="s">
        <v>75</v>
      </c>
      <c r="AU87" s="177" t="s">
        <v>76</v>
      </c>
      <c r="AY87" s="176" t="s">
        <v>381</v>
      </c>
      <c r="BK87" s="178">
        <f>BK88+BK103+BK125</f>
        <v>0</v>
      </c>
    </row>
    <row r="88" spans="1:65" s="12" customFormat="1" ht="22.9" customHeight="1">
      <c r="B88" s="165"/>
      <c r="C88" s="166"/>
      <c r="D88" s="167" t="s">
        <v>75</v>
      </c>
      <c r="E88" s="179" t="s">
        <v>83</v>
      </c>
      <c r="F88" s="179" t="s">
        <v>997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SUM(P89:P102)</f>
        <v>0</v>
      </c>
      <c r="Q88" s="173"/>
      <c r="R88" s="174">
        <f>SUM(R89:R102)</f>
        <v>0</v>
      </c>
      <c r="S88" s="173"/>
      <c r="T88" s="175">
        <f>SUM(T89:T102)</f>
        <v>0</v>
      </c>
      <c r="AR88" s="176" t="s">
        <v>83</v>
      </c>
      <c r="AT88" s="177" t="s">
        <v>75</v>
      </c>
      <c r="AU88" s="177" t="s">
        <v>83</v>
      </c>
      <c r="AY88" s="176" t="s">
        <v>381</v>
      </c>
      <c r="BK88" s="178">
        <f>SUM(BK89:BK102)</f>
        <v>0</v>
      </c>
    </row>
    <row r="89" spans="1:65" s="2" customFormat="1" ht="24.2" customHeight="1">
      <c r="A89" s="36"/>
      <c r="B89" s="37"/>
      <c r="C89" s="181" t="s">
        <v>83</v>
      </c>
      <c r="D89" s="181" t="s">
        <v>384</v>
      </c>
      <c r="E89" s="182" t="s">
        <v>4642</v>
      </c>
      <c r="F89" s="183" t="s">
        <v>4643</v>
      </c>
      <c r="G89" s="184" t="s">
        <v>422</v>
      </c>
      <c r="H89" s="185">
        <v>201.4</v>
      </c>
      <c r="I89" s="186"/>
      <c r="J89" s="187">
        <f>ROUND(I89*H89,2)</f>
        <v>0</v>
      </c>
      <c r="K89" s="183" t="s">
        <v>432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85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4644</v>
      </c>
    </row>
    <row r="90" spans="1:65" s="13" customFormat="1">
      <c r="B90" s="194"/>
      <c r="C90" s="195"/>
      <c r="D90" s="196" t="s">
        <v>391</v>
      </c>
      <c r="E90" s="197" t="s">
        <v>19</v>
      </c>
      <c r="F90" s="198" t="s">
        <v>4645</v>
      </c>
      <c r="G90" s="195"/>
      <c r="H90" s="197" t="s">
        <v>19</v>
      </c>
      <c r="I90" s="199"/>
      <c r="J90" s="195"/>
      <c r="K90" s="195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391</v>
      </c>
      <c r="AU90" s="204" t="s">
        <v>85</v>
      </c>
      <c r="AV90" s="13" t="s">
        <v>83</v>
      </c>
      <c r="AW90" s="13" t="s">
        <v>37</v>
      </c>
      <c r="AX90" s="13" t="s">
        <v>76</v>
      </c>
      <c r="AY90" s="204" t="s">
        <v>381</v>
      </c>
    </row>
    <row r="91" spans="1:65" s="14" customFormat="1">
      <c r="B91" s="205"/>
      <c r="C91" s="206"/>
      <c r="D91" s="196" t="s">
        <v>391</v>
      </c>
      <c r="E91" s="207" t="s">
        <v>19</v>
      </c>
      <c r="F91" s="208" t="s">
        <v>4646</v>
      </c>
      <c r="G91" s="206"/>
      <c r="H91" s="209">
        <v>201.4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391</v>
      </c>
      <c r="AU91" s="215" t="s">
        <v>85</v>
      </c>
      <c r="AV91" s="14" t="s">
        <v>85</v>
      </c>
      <c r="AW91" s="14" t="s">
        <v>37</v>
      </c>
      <c r="AX91" s="14" t="s">
        <v>76</v>
      </c>
      <c r="AY91" s="215" t="s">
        <v>381</v>
      </c>
    </row>
    <row r="92" spans="1:65" s="15" customFormat="1">
      <c r="B92" s="216"/>
      <c r="C92" s="217"/>
      <c r="D92" s="196" t="s">
        <v>391</v>
      </c>
      <c r="E92" s="218" t="s">
        <v>19</v>
      </c>
      <c r="F92" s="219" t="s">
        <v>394</v>
      </c>
      <c r="G92" s="217"/>
      <c r="H92" s="220">
        <v>201.4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391</v>
      </c>
      <c r="AU92" s="226" t="s">
        <v>85</v>
      </c>
      <c r="AV92" s="15" t="s">
        <v>389</v>
      </c>
      <c r="AW92" s="15" t="s">
        <v>37</v>
      </c>
      <c r="AX92" s="15" t="s">
        <v>83</v>
      </c>
      <c r="AY92" s="226" t="s">
        <v>381</v>
      </c>
    </row>
    <row r="93" spans="1:65" s="2" customFormat="1" ht="44.25" customHeight="1">
      <c r="A93" s="36"/>
      <c r="B93" s="37"/>
      <c r="C93" s="181" t="s">
        <v>85</v>
      </c>
      <c r="D93" s="181" t="s">
        <v>384</v>
      </c>
      <c r="E93" s="182" t="s">
        <v>1003</v>
      </c>
      <c r="F93" s="183" t="s">
        <v>1004</v>
      </c>
      <c r="G93" s="184" t="s">
        <v>387</v>
      </c>
      <c r="H93" s="185">
        <v>8.5860000000000003</v>
      </c>
      <c r="I93" s="186"/>
      <c r="J93" s="187">
        <f>ROUND(I93*H93,2)</f>
        <v>0</v>
      </c>
      <c r="K93" s="183" t="s">
        <v>388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85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4647</v>
      </c>
    </row>
    <row r="94" spans="1:65" s="13" customFormat="1">
      <c r="B94" s="194"/>
      <c r="C94" s="195"/>
      <c r="D94" s="196" t="s">
        <v>391</v>
      </c>
      <c r="E94" s="197" t="s">
        <v>19</v>
      </c>
      <c r="F94" s="198" t="s">
        <v>1006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391</v>
      </c>
      <c r="AU94" s="204" t="s">
        <v>85</v>
      </c>
      <c r="AV94" s="13" t="s">
        <v>83</v>
      </c>
      <c r="AW94" s="13" t="s">
        <v>37</v>
      </c>
      <c r="AX94" s="13" t="s">
        <v>76</v>
      </c>
      <c r="AY94" s="204" t="s">
        <v>381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4640</v>
      </c>
      <c r="G95" s="206"/>
      <c r="H95" s="209">
        <v>8.5860000000000003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85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987</v>
      </c>
      <c r="F96" s="219" t="s">
        <v>394</v>
      </c>
      <c r="G96" s="217"/>
      <c r="H96" s="220">
        <v>8.5860000000000003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85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62.65" customHeight="1">
      <c r="A97" s="36"/>
      <c r="B97" s="37"/>
      <c r="C97" s="181" t="s">
        <v>398</v>
      </c>
      <c r="D97" s="181" t="s">
        <v>384</v>
      </c>
      <c r="E97" s="182" t="s">
        <v>1035</v>
      </c>
      <c r="F97" s="183" t="s">
        <v>1036</v>
      </c>
      <c r="G97" s="184" t="s">
        <v>387</v>
      </c>
      <c r="H97" s="185">
        <v>8.5860000000000003</v>
      </c>
      <c r="I97" s="186"/>
      <c r="J97" s="187">
        <f>ROUND(I97*H97,2)</f>
        <v>0</v>
      </c>
      <c r="K97" s="183" t="s">
        <v>388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4648</v>
      </c>
    </row>
    <row r="98" spans="1:65" s="13" customFormat="1">
      <c r="B98" s="194"/>
      <c r="C98" s="195"/>
      <c r="D98" s="196" t="s">
        <v>391</v>
      </c>
      <c r="E98" s="197" t="s">
        <v>19</v>
      </c>
      <c r="F98" s="198" t="s">
        <v>1038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391</v>
      </c>
      <c r="AU98" s="204" t="s">
        <v>85</v>
      </c>
      <c r="AV98" s="13" t="s">
        <v>83</v>
      </c>
      <c r="AW98" s="13" t="s">
        <v>37</v>
      </c>
      <c r="AX98" s="13" t="s">
        <v>76</v>
      </c>
      <c r="AY98" s="204" t="s">
        <v>381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987</v>
      </c>
      <c r="G99" s="206"/>
      <c r="H99" s="209">
        <v>8.5860000000000003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85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5" customFormat="1">
      <c r="B100" s="216"/>
      <c r="C100" s="217"/>
      <c r="D100" s="196" t="s">
        <v>391</v>
      </c>
      <c r="E100" s="218" t="s">
        <v>19</v>
      </c>
      <c r="F100" s="219" t="s">
        <v>394</v>
      </c>
      <c r="G100" s="217"/>
      <c r="H100" s="220">
        <v>8.5860000000000003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391</v>
      </c>
      <c r="AU100" s="226" t="s">
        <v>85</v>
      </c>
      <c r="AV100" s="15" t="s">
        <v>389</v>
      </c>
      <c r="AW100" s="15" t="s">
        <v>37</v>
      </c>
      <c r="AX100" s="15" t="s">
        <v>83</v>
      </c>
      <c r="AY100" s="226" t="s">
        <v>381</v>
      </c>
    </row>
    <row r="101" spans="1:65" s="2" customFormat="1" ht="44.25" customHeight="1">
      <c r="A101" s="36"/>
      <c r="B101" s="37"/>
      <c r="C101" s="181" t="s">
        <v>389</v>
      </c>
      <c r="D101" s="181" t="s">
        <v>384</v>
      </c>
      <c r="E101" s="182" t="s">
        <v>1040</v>
      </c>
      <c r="F101" s="183" t="s">
        <v>1041</v>
      </c>
      <c r="G101" s="184" t="s">
        <v>404</v>
      </c>
      <c r="H101" s="185">
        <v>15.455</v>
      </c>
      <c r="I101" s="186"/>
      <c r="J101" s="187">
        <f>ROUND(I101*H101,2)</f>
        <v>0</v>
      </c>
      <c r="K101" s="183" t="s">
        <v>1042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85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4649</v>
      </c>
    </row>
    <row r="102" spans="1:65" s="14" customFormat="1">
      <c r="B102" s="205"/>
      <c r="C102" s="206"/>
      <c r="D102" s="196" t="s">
        <v>391</v>
      </c>
      <c r="E102" s="206"/>
      <c r="F102" s="208" t="s">
        <v>4650</v>
      </c>
      <c r="G102" s="206"/>
      <c r="H102" s="209">
        <v>15.455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85</v>
      </c>
      <c r="AV102" s="14" t="s">
        <v>85</v>
      </c>
      <c r="AW102" s="14" t="s">
        <v>4</v>
      </c>
      <c r="AX102" s="14" t="s">
        <v>83</v>
      </c>
      <c r="AY102" s="215" t="s">
        <v>381</v>
      </c>
    </row>
    <row r="103" spans="1:65" s="12" customFormat="1" ht="22.9" customHeight="1">
      <c r="B103" s="165"/>
      <c r="C103" s="166"/>
      <c r="D103" s="167" t="s">
        <v>75</v>
      </c>
      <c r="E103" s="179" t="s">
        <v>85</v>
      </c>
      <c r="F103" s="179" t="s">
        <v>1045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SUM(P104:P124)</f>
        <v>0</v>
      </c>
      <c r="Q103" s="173"/>
      <c r="R103" s="174">
        <f>SUM(R104:R124)</f>
        <v>79.892554990000008</v>
      </c>
      <c r="S103" s="173"/>
      <c r="T103" s="175">
        <f>SUM(T104:T124)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SUM(BK104:BK124)</f>
        <v>0</v>
      </c>
    </row>
    <row r="104" spans="1:65" s="2" customFormat="1" ht="33" customHeight="1">
      <c r="A104" s="36"/>
      <c r="B104" s="37"/>
      <c r="C104" s="181" t="s">
        <v>408</v>
      </c>
      <c r="D104" s="181" t="s">
        <v>384</v>
      </c>
      <c r="E104" s="182" t="s">
        <v>4651</v>
      </c>
      <c r="F104" s="183" t="s">
        <v>4652</v>
      </c>
      <c r="G104" s="184" t="s">
        <v>387</v>
      </c>
      <c r="H104" s="185">
        <v>8.5860000000000003</v>
      </c>
      <c r="I104" s="186"/>
      <c r="J104" s="187">
        <f>ROUND(I104*H104,2)</f>
        <v>0</v>
      </c>
      <c r="K104" s="183" t="s">
        <v>388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2.45329</v>
      </c>
      <c r="R104" s="190">
        <f>Q104*H104</f>
        <v>21.063947940000002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4653</v>
      </c>
    </row>
    <row r="105" spans="1:65" s="13" customFormat="1">
      <c r="B105" s="194"/>
      <c r="C105" s="195"/>
      <c r="D105" s="196" t="s">
        <v>391</v>
      </c>
      <c r="E105" s="197" t="s">
        <v>19</v>
      </c>
      <c r="F105" s="198" t="s">
        <v>4654</v>
      </c>
      <c r="G105" s="195"/>
      <c r="H105" s="197" t="s">
        <v>19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391</v>
      </c>
      <c r="AU105" s="204" t="s">
        <v>85</v>
      </c>
      <c r="AV105" s="13" t="s">
        <v>83</v>
      </c>
      <c r="AW105" s="13" t="s">
        <v>37</v>
      </c>
      <c r="AX105" s="13" t="s">
        <v>76</v>
      </c>
      <c r="AY105" s="204" t="s">
        <v>381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4655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4656</v>
      </c>
      <c r="G107" s="206"/>
      <c r="H107" s="209">
        <v>2.08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4657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85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4658</v>
      </c>
      <c r="G109" s="206"/>
      <c r="H109" s="209">
        <v>2.3359999999999999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85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3" customFormat="1">
      <c r="B110" s="194"/>
      <c r="C110" s="195"/>
      <c r="D110" s="196" t="s">
        <v>391</v>
      </c>
      <c r="E110" s="197" t="s">
        <v>19</v>
      </c>
      <c r="F110" s="198" t="s">
        <v>4659</v>
      </c>
      <c r="G110" s="195"/>
      <c r="H110" s="197" t="s">
        <v>19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391</v>
      </c>
      <c r="AU110" s="204" t="s">
        <v>85</v>
      </c>
      <c r="AV110" s="13" t="s">
        <v>83</v>
      </c>
      <c r="AW110" s="13" t="s">
        <v>37</v>
      </c>
      <c r="AX110" s="13" t="s">
        <v>76</v>
      </c>
      <c r="AY110" s="204" t="s">
        <v>381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4660</v>
      </c>
      <c r="G111" s="206"/>
      <c r="H111" s="209">
        <v>1.3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85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3" customFormat="1">
      <c r="B112" s="194"/>
      <c r="C112" s="195"/>
      <c r="D112" s="196" t="s">
        <v>391</v>
      </c>
      <c r="E112" s="197" t="s">
        <v>19</v>
      </c>
      <c r="F112" s="198" t="s">
        <v>4661</v>
      </c>
      <c r="G112" s="195"/>
      <c r="H112" s="197" t="s">
        <v>19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391</v>
      </c>
      <c r="AU112" s="204" t="s">
        <v>85</v>
      </c>
      <c r="AV112" s="13" t="s">
        <v>83</v>
      </c>
      <c r="AW112" s="13" t="s">
        <v>37</v>
      </c>
      <c r="AX112" s="13" t="s">
        <v>76</v>
      </c>
      <c r="AY112" s="204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4662</v>
      </c>
      <c r="G113" s="206"/>
      <c r="H113" s="209">
        <v>1.55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3" customFormat="1">
      <c r="B114" s="194"/>
      <c r="C114" s="195"/>
      <c r="D114" s="196" t="s">
        <v>391</v>
      </c>
      <c r="E114" s="197" t="s">
        <v>19</v>
      </c>
      <c r="F114" s="198" t="s">
        <v>4663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391</v>
      </c>
      <c r="AU114" s="204" t="s">
        <v>85</v>
      </c>
      <c r="AV114" s="13" t="s">
        <v>83</v>
      </c>
      <c r="AW114" s="13" t="s">
        <v>37</v>
      </c>
      <c r="AX114" s="13" t="s">
        <v>76</v>
      </c>
      <c r="AY114" s="204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4664</v>
      </c>
      <c r="G115" s="206"/>
      <c r="H115" s="209">
        <v>1.32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5" customFormat="1">
      <c r="B116" s="216"/>
      <c r="C116" s="217"/>
      <c r="D116" s="196" t="s">
        <v>391</v>
      </c>
      <c r="E116" s="218" t="s">
        <v>4640</v>
      </c>
      <c r="F116" s="219" t="s">
        <v>394</v>
      </c>
      <c r="G116" s="217"/>
      <c r="H116" s="220">
        <v>8.5860000000000003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391</v>
      </c>
      <c r="AU116" s="226" t="s">
        <v>85</v>
      </c>
      <c r="AV116" s="15" t="s">
        <v>389</v>
      </c>
      <c r="AW116" s="15" t="s">
        <v>37</v>
      </c>
      <c r="AX116" s="15" t="s">
        <v>83</v>
      </c>
      <c r="AY116" s="226" t="s">
        <v>381</v>
      </c>
    </row>
    <row r="117" spans="1:65" s="2" customFormat="1" ht="24.2" customHeight="1">
      <c r="A117" s="36"/>
      <c r="B117" s="37"/>
      <c r="C117" s="181" t="s">
        <v>382</v>
      </c>
      <c r="D117" s="181" t="s">
        <v>384</v>
      </c>
      <c r="E117" s="182" t="s">
        <v>4246</v>
      </c>
      <c r="F117" s="183" t="s">
        <v>4247</v>
      </c>
      <c r="G117" s="184" t="s">
        <v>404</v>
      </c>
      <c r="H117" s="185">
        <v>1.1160000000000001</v>
      </c>
      <c r="I117" s="186"/>
      <c r="J117" s="187">
        <f>ROUND(I117*H117,2)</f>
        <v>0</v>
      </c>
      <c r="K117" s="183" t="s">
        <v>388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1.0606199999999999</v>
      </c>
      <c r="R117" s="190">
        <f>Q117*H117</f>
        <v>1.18365192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85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4665</v>
      </c>
    </row>
    <row r="118" spans="1:65" s="13" customFormat="1">
      <c r="B118" s="194"/>
      <c r="C118" s="195"/>
      <c r="D118" s="196" t="s">
        <v>391</v>
      </c>
      <c r="E118" s="197" t="s">
        <v>19</v>
      </c>
      <c r="F118" s="198" t="s">
        <v>4666</v>
      </c>
      <c r="G118" s="195"/>
      <c r="H118" s="197" t="s">
        <v>19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391</v>
      </c>
      <c r="AU118" s="204" t="s">
        <v>85</v>
      </c>
      <c r="AV118" s="13" t="s">
        <v>83</v>
      </c>
      <c r="AW118" s="13" t="s">
        <v>37</v>
      </c>
      <c r="AX118" s="13" t="s">
        <v>76</v>
      </c>
      <c r="AY118" s="204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4667</v>
      </c>
      <c r="G119" s="206"/>
      <c r="H119" s="209">
        <v>1.1160000000000001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85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1.1160000000000001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85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419</v>
      </c>
      <c r="D121" s="181" t="s">
        <v>384</v>
      </c>
      <c r="E121" s="182" t="s">
        <v>4668</v>
      </c>
      <c r="F121" s="183" t="s">
        <v>4669</v>
      </c>
      <c r="G121" s="184" t="s">
        <v>387</v>
      </c>
      <c r="H121" s="185">
        <v>23.497</v>
      </c>
      <c r="I121" s="186"/>
      <c r="J121" s="187">
        <f>ROUND(I121*H121,2)</f>
        <v>0</v>
      </c>
      <c r="K121" s="183" t="s">
        <v>388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2.45329</v>
      </c>
      <c r="R121" s="190">
        <f>Q121*H121</f>
        <v>57.64495513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4670</v>
      </c>
    </row>
    <row r="122" spans="1:65" s="13" customFormat="1">
      <c r="B122" s="194"/>
      <c r="C122" s="195"/>
      <c r="D122" s="196" t="s">
        <v>391</v>
      </c>
      <c r="E122" s="197" t="s">
        <v>19</v>
      </c>
      <c r="F122" s="198" t="s">
        <v>4671</v>
      </c>
      <c r="G122" s="195"/>
      <c r="H122" s="197" t="s">
        <v>19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391</v>
      </c>
      <c r="AU122" s="204" t="s">
        <v>85</v>
      </c>
      <c r="AV122" s="13" t="s">
        <v>83</v>
      </c>
      <c r="AW122" s="13" t="s">
        <v>37</v>
      </c>
      <c r="AX122" s="13" t="s">
        <v>76</v>
      </c>
      <c r="AY122" s="204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4672</v>
      </c>
      <c r="G123" s="206"/>
      <c r="H123" s="209">
        <v>23.497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85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23.497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391</v>
      </c>
      <c r="AU124" s="226" t="s">
        <v>85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12" customFormat="1" ht="22.9" customHeight="1">
      <c r="B125" s="165"/>
      <c r="C125" s="166"/>
      <c r="D125" s="167" t="s">
        <v>75</v>
      </c>
      <c r="E125" s="179" t="s">
        <v>441</v>
      </c>
      <c r="F125" s="179" t="s">
        <v>442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P126</f>
        <v>0</v>
      </c>
      <c r="Q125" s="173"/>
      <c r="R125" s="174">
        <f>R126</f>
        <v>0</v>
      </c>
      <c r="S125" s="173"/>
      <c r="T125" s="175">
        <f>T126</f>
        <v>0</v>
      </c>
      <c r="AR125" s="176" t="s">
        <v>83</v>
      </c>
      <c r="AT125" s="177" t="s">
        <v>75</v>
      </c>
      <c r="AU125" s="177" t="s">
        <v>83</v>
      </c>
      <c r="AY125" s="176" t="s">
        <v>381</v>
      </c>
      <c r="BK125" s="178">
        <f>BK126</f>
        <v>0</v>
      </c>
    </row>
    <row r="126" spans="1:65" s="2" customFormat="1" ht="55.5" customHeight="1">
      <c r="A126" s="36"/>
      <c r="B126" s="37"/>
      <c r="C126" s="181" t="s">
        <v>428</v>
      </c>
      <c r="D126" s="181" t="s">
        <v>384</v>
      </c>
      <c r="E126" s="182" t="s">
        <v>4673</v>
      </c>
      <c r="F126" s="183" t="s">
        <v>4674</v>
      </c>
      <c r="G126" s="184" t="s">
        <v>404</v>
      </c>
      <c r="H126" s="185">
        <v>79.893000000000001</v>
      </c>
      <c r="I126" s="186"/>
      <c r="J126" s="187">
        <f>ROUND(I126*H126,2)</f>
        <v>0</v>
      </c>
      <c r="K126" s="183" t="s">
        <v>388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389</v>
      </c>
      <c r="BM126" s="192" t="s">
        <v>4675</v>
      </c>
    </row>
    <row r="127" spans="1:65" s="12" customFormat="1" ht="25.9" customHeight="1">
      <c r="B127" s="165"/>
      <c r="C127" s="166"/>
      <c r="D127" s="167" t="s">
        <v>75</v>
      </c>
      <c r="E127" s="168" t="s">
        <v>447</v>
      </c>
      <c r="F127" s="168" t="s">
        <v>448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P128</f>
        <v>0</v>
      </c>
      <c r="Q127" s="173"/>
      <c r="R127" s="174">
        <f>R128</f>
        <v>0</v>
      </c>
      <c r="S127" s="173"/>
      <c r="T127" s="175">
        <f>T128</f>
        <v>0</v>
      </c>
      <c r="AR127" s="176" t="s">
        <v>85</v>
      </c>
      <c r="AT127" s="177" t="s">
        <v>75</v>
      </c>
      <c r="AU127" s="177" t="s">
        <v>76</v>
      </c>
      <c r="AY127" s="176" t="s">
        <v>381</v>
      </c>
      <c r="BK127" s="178">
        <f>BK128</f>
        <v>0</v>
      </c>
    </row>
    <row r="128" spans="1:65" s="12" customFormat="1" ht="22.9" customHeight="1">
      <c r="B128" s="165"/>
      <c r="C128" s="166"/>
      <c r="D128" s="167" t="s">
        <v>75</v>
      </c>
      <c r="E128" s="179" t="s">
        <v>694</v>
      </c>
      <c r="F128" s="179" t="s">
        <v>695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SUM(P129:P150)</f>
        <v>0</v>
      </c>
      <c r="Q128" s="173"/>
      <c r="R128" s="174">
        <f>SUM(R129:R150)</f>
        <v>0</v>
      </c>
      <c r="S128" s="173"/>
      <c r="T128" s="175">
        <f>SUM(T129:T150)</f>
        <v>0</v>
      </c>
      <c r="AR128" s="176" t="s">
        <v>85</v>
      </c>
      <c r="AT128" s="177" t="s">
        <v>75</v>
      </c>
      <c r="AU128" s="177" t="s">
        <v>83</v>
      </c>
      <c r="AY128" s="176" t="s">
        <v>381</v>
      </c>
      <c r="BK128" s="178">
        <f>SUM(BK129:BK150)</f>
        <v>0</v>
      </c>
    </row>
    <row r="129" spans="1:65" s="2" customFormat="1" ht="24.2" customHeight="1">
      <c r="A129" s="36"/>
      <c r="B129" s="37"/>
      <c r="C129" s="181" t="s">
        <v>426</v>
      </c>
      <c r="D129" s="181" t="s">
        <v>384</v>
      </c>
      <c r="E129" s="182" t="s">
        <v>3635</v>
      </c>
      <c r="F129" s="183" t="s">
        <v>4676</v>
      </c>
      <c r="G129" s="184" t="s">
        <v>1235</v>
      </c>
      <c r="H129" s="185">
        <v>14732.74</v>
      </c>
      <c r="I129" s="186"/>
      <c r="J129" s="187">
        <f>ROUND(I129*H129,2)</f>
        <v>0</v>
      </c>
      <c r="K129" s="183" t="s">
        <v>432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454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454</v>
      </c>
      <c r="BM129" s="192" t="s">
        <v>4677</v>
      </c>
    </row>
    <row r="130" spans="1:65" s="2" customFormat="1" ht="21.75" customHeight="1">
      <c r="A130" s="36"/>
      <c r="B130" s="37"/>
      <c r="C130" s="181" t="s">
        <v>437</v>
      </c>
      <c r="D130" s="181" t="s">
        <v>384</v>
      </c>
      <c r="E130" s="182" t="s">
        <v>4678</v>
      </c>
      <c r="F130" s="183" t="s">
        <v>4679</v>
      </c>
      <c r="G130" s="184" t="s">
        <v>1235</v>
      </c>
      <c r="H130" s="185">
        <v>5741.46</v>
      </c>
      <c r="I130" s="186"/>
      <c r="J130" s="187">
        <f>ROUND(I130*H130,2)</f>
        <v>0</v>
      </c>
      <c r="K130" s="183" t="s">
        <v>432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454</v>
      </c>
      <c r="AT130" s="192" t="s">
        <v>384</v>
      </c>
      <c r="AU130" s="192" t="s">
        <v>85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454</v>
      </c>
      <c r="BM130" s="192" t="s">
        <v>4680</v>
      </c>
    </row>
    <row r="131" spans="1:65" s="2" customFormat="1" ht="16.5" customHeight="1">
      <c r="A131" s="36"/>
      <c r="B131" s="37"/>
      <c r="C131" s="181" t="s">
        <v>443</v>
      </c>
      <c r="D131" s="181" t="s">
        <v>384</v>
      </c>
      <c r="E131" s="182" t="s">
        <v>4681</v>
      </c>
      <c r="F131" s="183" t="s">
        <v>4682</v>
      </c>
      <c r="G131" s="184" t="s">
        <v>607</v>
      </c>
      <c r="H131" s="185">
        <v>180</v>
      </c>
      <c r="I131" s="186"/>
      <c r="J131" s="187">
        <f>ROUND(I131*H131,2)</f>
        <v>0</v>
      </c>
      <c r="K131" s="183" t="s">
        <v>432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454</v>
      </c>
      <c r="AT131" s="192" t="s">
        <v>384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454</v>
      </c>
      <c r="BM131" s="192" t="s">
        <v>4683</v>
      </c>
    </row>
    <row r="132" spans="1:65" s="2" customFormat="1" ht="29.25">
      <c r="A132" s="36"/>
      <c r="B132" s="37"/>
      <c r="C132" s="38"/>
      <c r="D132" s="196" t="s">
        <v>1198</v>
      </c>
      <c r="E132" s="38"/>
      <c r="F132" s="253" t="s">
        <v>4684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85</v>
      </c>
    </row>
    <row r="133" spans="1:65" s="2" customFormat="1" ht="21.75" customHeight="1">
      <c r="A133" s="36"/>
      <c r="B133" s="37"/>
      <c r="C133" s="181" t="s">
        <v>451</v>
      </c>
      <c r="D133" s="181" t="s">
        <v>384</v>
      </c>
      <c r="E133" s="182" t="s">
        <v>4685</v>
      </c>
      <c r="F133" s="183" t="s">
        <v>4686</v>
      </c>
      <c r="G133" s="184" t="s">
        <v>607</v>
      </c>
      <c r="H133" s="185">
        <v>94</v>
      </c>
      <c r="I133" s="186"/>
      <c r="J133" s="187">
        <f>ROUND(I133*H133,2)</f>
        <v>0</v>
      </c>
      <c r="K133" s="183" t="s">
        <v>432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454</v>
      </c>
      <c r="AT133" s="192" t="s">
        <v>384</v>
      </c>
      <c r="AU133" s="192" t="s">
        <v>85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454</v>
      </c>
      <c r="BM133" s="192" t="s">
        <v>4687</v>
      </c>
    </row>
    <row r="134" spans="1:65" s="2" customFormat="1" ht="78">
      <c r="A134" s="36"/>
      <c r="B134" s="37"/>
      <c r="C134" s="38"/>
      <c r="D134" s="196" t="s">
        <v>1198</v>
      </c>
      <c r="E134" s="38"/>
      <c r="F134" s="253" t="s">
        <v>4688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85</v>
      </c>
    </row>
    <row r="135" spans="1:65" s="2" customFormat="1" ht="21.75" customHeight="1">
      <c r="A135" s="36"/>
      <c r="B135" s="37"/>
      <c r="C135" s="181" t="s">
        <v>457</v>
      </c>
      <c r="D135" s="181" t="s">
        <v>384</v>
      </c>
      <c r="E135" s="182" t="s">
        <v>4689</v>
      </c>
      <c r="F135" s="183" t="s">
        <v>4690</v>
      </c>
      <c r="G135" s="184" t="s">
        <v>1235</v>
      </c>
      <c r="H135" s="185">
        <v>66.3</v>
      </c>
      <c r="I135" s="186"/>
      <c r="J135" s="187">
        <f>ROUND(I135*H135,2)</f>
        <v>0</v>
      </c>
      <c r="K135" s="183" t="s">
        <v>432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454</v>
      </c>
      <c r="AT135" s="192" t="s">
        <v>384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454</v>
      </c>
      <c r="BM135" s="192" t="s">
        <v>4691</v>
      </c>
    </row>
    <row r="136" spans="1:65" s="2" customFormat="1" ht="24.2" customHeight="1">
      <c r="A136" s="36"/>
      <c r="B136" s="37"/>
      <c r="C136" s="181" t="s">
        <v>464</v>
      </c>
      <c r="D136" s="181" t="s">
        <v>384</v>
      </c>
      <c r="E136" s="182" t="s">
        <v>4692</v>
      </c>
      <c r="F136" s="183" t="s">
        <v>4693</v>
      </c>
      <c r="G136" s="184" t="s">
        <v>607</v>
      </c>
      <c r="H136" s="185">
        <v>1</v>
      </c>
      <c r="I136" s="186"/>
      <c r="J136" s="187">
        <f>ROUND(I136*H136,2)</f>
        <v>0</v>
      </c>
      <c r="K136" s="183" t="s">
        <v>432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454</v>
      </c>
      <c r="AT136" s="192" t="s">
        <v>384</v>
      </c>
      <c r="AU136" s="192" t="s">
        <v>85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454</v>
      </c>
      <c r="BM136" s="192" t="s">
        <v>4694</v>
      </c>
    </row>
    <row r="137" spans="1:65" s="2" customFormat="1" ht="78">
      <c r="A137" s="36"/>
      <c r="B137" s="37"/>
      <c r="C137" s="38"/>
      <c r="D137" s="196" t="s">
        <v>1198</v>
      </c>
      <c r="E137" s="38"/>
      <c r="F137" s="253" t="s">
        <v>4695</v>
      </c>
      <c r="G137" s="38"/>
      <c r="H137" s="38"/>
      <c r="I137" s="254"/>
      <c r="J137" s="38"/>
      <c r="K137" s="38"/>
      <c r="L137" s="41"/>
      <c r="M137" s="255"/>
      <c r="N137" s="256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1198</v>
      </c>
      <c r="AU137" s="19" t="s">
        <v>85</v>
      </c>
    </row>
    <row r="138" spans="1:65" s="2" customFormat="1" ht="24.2" customHeight="1">
      <c r="A138" s="36"/>
      <c r="B138" s="37"/>
      <c r="C138" s="181" t="s">
        <v>8</v>
      </c>
      <c r="D138" s="181" t="s">
        <v>384</v>
      </c>
      <c r="E138" s="182" t="s">
        <v>4696</v>
      </c>
      <c r="F138" s="183" t="s">
        <v>4697</v>
      </c>
      <c r="G138" s="184" t="s">
        <v>607</v>
      </c>
      <c r="H138" s="185">
        <v>1</v>
      </c>
      <c r="I138" s="186"/>
      <c r="J138" s="187">
        <f>ROUND(I138*H138,2)</f>
        <v>0</v>
      </c>
      <c r="K138" s="183" t="s">
        <v>432</v>
      </c>
      <c r="L138" s="41"/>
      <c r="M138" s="188" t="s">
        <v>19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454</v>
      </c>
      <c r="AT138" s="192" t="s">
        <v>384</v>
      </c>
      <c r="AU138" s="192" t="s">
        <v>85</v>
      </c>
      <c r="AY138" s="19" t="s">
        <v>381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83</v>
      </c>
      <c r="BK138" s="193">
        <f>ROUND(I138*H138,2)</f>
        <v>0</v>
      </c>
      <c r="BL138" s="19" t="s">
        <v>454</v>
      </c>
      <c r="BM138" s="192" t="s">
        <v>4698</v>
      </c>
    </row>
    <row r="139" spans="1:65" s="2" customFormat="1" ht="78">
      <c r="A139" s="36"/>
      <c r="B139" s="37"/>
      <c r="C139" s="38"/>
      <c r="D139" s="196" t="s">
        <v>1198</v>
      </c>
      <c r="E139" s="38"/>
      <c r="F139" s="253" t="s">
        <v>4699</v>
      </c>
      <c r="G139" s="38"/>
      <c r="H139" s="38"/>
      <c r="I139" s="254"/>
      <c r="J139" s="38"/>
      <c r="K139" s="38"/>
      <c r="L139" s="41"/>
      <c r="M139" s="255"/>
      <c r="N139" s="256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1198</v>
      </c>
      <c r="AU139" s="19" t="s">
        <v>85</v>
      </c>
    </row>
    <row r="140" spans="1:65" s="2" customFormat="1" ht="21.75" customHeight="1">
      <c r="A140" s="36"/>
      <c r="B140" s="37"/>
      <c r="C140" s="181" t="s">
        <v>454</v>
      </c>
      <c r="D140" s="181" t="s">
        <v>384</v>
      </c>
      <c r="E140" s="182" t="s">
        <v>4700</v>
      </c>
      <c r="F140" s="183" t="s">
        <v>4701</v>
      </c>
      <c r="G140" s="184" t="s">
        <v>1235</v>
      </c>
      <c r="H140" s="185">
        <v>1706.19</v>
      </c>
      <c r="I140" s="186"/>
      <c r="J140" s="187">
        <f>ROUND(I140*H140,2)</f>
        <v>0</v>
      </c>
      <c r="K140" s="183" t="s">
        <v>432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454</v>
      </c>
      <c r="AT140" s="192" t="s">
        <v>384</v>
      </c>
      <c r="AU140" s="192" t="s">
        <v>85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454</v>
      </c>
      <c r="BM140" s="192" t="s">
        <v>4702</v>
      </c>
    </row>
    <row r="141" spans="1:65" s="2" customFormat="1" ht="24.2" customHeight="1">
      <c r="A141" s="36"/>
      <c r="B141" s="37"/>
      <c r="C141" s="181" t="s">
        <v>481</v>
      </c>
      <c r="D141" s="181" t="s">
        <v>384</v>
      </c>
      <c r="E141" s="182" t="s">
        <v>4703</v>
      </c>
      <c r="F141" s="183" t="s">
        <v>4704</v>
      </c>
      <c r="G141" s="184" t="s">
        <v>607</v>
      </c>
      <c r="H141" s="185">
        <v>3</v>
      </c>
      <c r="I141" s="186"/>
      <c r="J141" s="187">
        <f>ROUND(I141*H141,2)</f>
        <v>0</v>
      </c>
      <c r="K141" s="183" t="s">
        <v>432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454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454</v>
      </c>
      <c r="BM141" s="192" t="s">
        <v>4705</v>
      </c>
    </row>
    <row r="142" spans="1:65" s="2" customFormat="1" ht="58.5">
      <c r="A142" s="36"/>
      <c r="B142" s="37"/>
      <c r="C142" s="38"/>
      <c r="D142" s="196" t="s">
        <v>1198</v>
      </c>
      <c r="E142" s="38"/>
      <c r="F142" s="253" t="s">
        <v>4706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85</v>
      </c>
    </row>
    <row r="143" spans="1:65" s="2" customFormat="1" ht="24.2" customHeight="1">
      <c r="A143" s="36"/>
      <c r="B143" s="37"/>
      <c r="C143" s="181" t="s">
        <v>486</v>
      </c>
      <c r="D143" s="181" t="s">
        <v>384</v>
      </c>
      <c r="E143" s="182" t="s">
        <v>4707</v>
      </c>
      <c r="F143" s="183" t="s">
        <v>4708</v>
      </c>
      <c r="G143" s="184" t="s">
        <v>607</v>
      </c>
      <c r="H143" s="185">
        <v>1</v>
      </c>
      <c r="I143" s="186"/>
      <c r="J143" s="187">
        <f>ROUND(I143*H143,2)</f>
        <v>0</v>
      </c>
      <c r="K143" s="183" t="s">
        <v>432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454</v>
      </c>
      <c r="AT143" s="192" t="s">
        <v>384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454</v>
      </c>
      <c r="BM143" s="192" t="s">
        <v>4709</v>
      </c>
    </row>
    <row r="144" spans="1:65" s="2" customFormat="1" ht="58.5">
      <c r="A144" s="36"/>
      <c r="B144" s="37"/>
      <c r="C144" s="38"/>
      <c r="D144" s="196" t="s">
        <v>1198</v>
      </c>
      <c r="E144" s="38"/>
      <c r="F144" s="253" t="s">
        <v>4710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85</v>
      </c>
    </row>
    <row r="145" spans="1:65" s="2" customFormat="1" ht="24.2" customHeight="1">
      <c r="A145" s="36"/>
      <c r="B145" s="37"/>
      <c r="C145" s="181" t="s">
        <v>490</v>
      </c>
      <c r="D145" s="181" t="s">
        <v>384</v>
      </c>
      <c r="E145" s="182" t="s">
        <v>4711</v>
      </c>
      <c r="F145" s="183" t="s">
        <v>4712</v>
      </c>
      <c r="G145" s="184" t="s">
        <v>607</v>
      </c>
      <c r="H145" s="185">
        <v>1</v>
      </c>
      <c r="I145" s="186"/>
      <c r="J145" s="187">
        <f>ROUND(I145*H145,2)</f>
        <v>0</v>
      </c>
      <c r="K145" s="183" t="s">
        <v>432</v>
      </c>
      <c r="L145" s="41"/>
      <c r="M145" s="188" t="s">
        <v>19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454</v>
      </c>
      <c r="AT145" s="192" t="s">
        <v>384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454</v>
      </c>
      <c r="BM145" s="192" t="s">
        <v>4713</v>
      </c>
    </row>
    <row r="146" spans="1:65" s="2" customFormat="1" ht="68.25">
      <c r="A146" s="36"/>
      <c r="B146" s="37"/>
      <c r="C146" s="38"/>
      <c r="D146" s="196" t="s">
        <v>1198</v>
      </c>
      <c r="E146" s="38"/>
      <c r="F146" s="253" t="s">
        <v>4714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85</v>
      </c>
    </row>
    <row r="147" spans="1:65" s="2" customFormat="1" ht="24.2" customHeight="1">
      <c r="A147" s="36"/>
      <c r="B147" s="37"/>
      <c r="C147" s="181" t="s">
        <v>495</v>
      </c>
      <c r="D147" s="181" t="s">
        <v>384</v>
      </c>
      <c r="E147" s="182" t="s">
        <v>4715</v>
      </c>
      <c r="F147" s="183" t="s">
        <v>4716</v>
      </c>
      <c r="G147" s="184" t="s">
        <v>607</v>
      </c>
      <c r="H147" s="185">
        <v>1</v>
      </c>
      <c r="I147" s="186"/>
      <c r="J147" s="187">
        <f>ROUND(I147*H147,2)</f>
        <v>0</v>
      </c>
      <c r="K147" s="183" t="s">
        <v>432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454</v>
      </c>
      <c r="AT147" s="192" t="s">
        <v>384</v>
      </c>
      <c r="AU147" s="192" t="s">
        <v>85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454</v>
      </c>
      <c r="BM147" s="192" t="s">
        <v>4717</v>
      </c>
    </row>
    <row r="148" spans="1:65" s="2" customFormat="1" ht="68.25">
      <c r="A148" s="36"/>
      <c r="B148" s="37"/>
      <c r="C148" s="38"/>
      <c r="D148" s="196" t="s">
        <v>1198</v>
      </c>
      <c r="E148" s="38"/>
      <c r="F148" s="253" t="s">
        <v>4714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85</v>
      </c>
    </row>
    <row r="149" spans="1:65" s="2" customFormat="1" ht="24.2" customHeight="1">
      <c r="A149" s="36"/>
      <c r="B149" s="37"/>
      <c r="C149" s="181" t="s">
        <v>7</v>
      </c>
      <c r="D149" s="181" t="s">
        <v>384</v>
      </c>
      <c r="E149" s="182" t="s">
        <v>4718</v>
      </c>
      <c r="F149" s="183" t="s">
        <v>4719</v>
      </c>
      <c r="G149" s="184" t="s">
        <v>607</v>
      </c>
      <c r="H149" s="185">
        <v>1</v>
      </c>
      <c r="I149" s="186"/>
      <c r="J149" s="187">
        <f>ROUND(I149*H149,2)</f>
        <v>0</v>
      </c>
      <c r="K149" s="183" t="s">
        <v>432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454</v>
      </c>
      <c r="AT149" s="192" t="s">
        <v>384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454</v>
      </c>
      <c r="BM149" s="192" t="s">
        <v>4720</v>
      </c>
    </row>
    <row r="150" spans="1:65" s="2" customFormat="1" ht="136.5">
      <c r="A150" s="36"/>
      <c r="B150" s="37"/>
      <c r="C150" s="38"/>
      <c r="D150" s="196" t="s">
        <v>1198</v>
      </c>
      <c r="E150" s="38"/>
      <c r="F150" s="253" t="s">
        <v>4721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85</v>
      </c>
    </row>
    <row r="151" spans="1:65" s="12" customFormat="1" ht="25.9" customHeight="1">
      <c r="B151" s="165"/>
      <c r="C151" s="166"/>
      <c r="D151" s="167" t="s">
        <v>75</v>
      </c>
      <c r="E151" s="168" t="s">
        <v>920</v>
      </c>
      <c r="F151" s="168" t="s">
        <v>921</v>
      </c>
      <c r="G151" s="166"/>
      <c r="H151" s="166"/>
      <c r="I151" s="169"/>
      <c r="J151" s="170">
        <f>BK151</f>
        <v>0</v>
      </c>
      <c r="K151" s="166"/>
      <c r="L151" s="171"/>
      <c r="M151" s="172"/>
      <c r="N151" s="173"/>
      <c r="O151" s="173"/>
      <c r="P151" s="174">
        <f>SUM(P152:P153)</f>
        <v>0</v>
      </c>
      <c r="Q151" s="173"/>
      <c r="R151" s="174">
        <f>SUM(R152:R153)</f>
        <v>0</v>
      </c>
      <c r="S151" s="173"/>
      <c r="T151" s="175">
        <f>SUM(T152:T153)</f>
        <v>0</v>
      </c>
      <c r="AR151" s="176" t="s">
        <v>389</v>
      </c>
      <c r="AT151" s="177" t="s">
        <v>75</v>
      </c>
      <c r="AU151" s="177" t="s">
        <v>76</v>
      </c>
      <c r="AY151" s="176" t="s">
        <v>381</v>
      </c>
      <c r="BK151" s="178">
        <f>SUM(BK152:BK153)</f>
        <v>0</v>
      </c>
    </row>
    <row r="152" spans="1:65" s="2" customFormat="1" ht="37.9" customHeight="1">
      <c r="A152" s="36"/>
      <c r="B152" s="37"/>
      <c r="C152" s="181" t="s">
        <v>505</v>
      </c>
      <c r="D152" s="181" t="s">
        <v>384</v>
      </c>
      <c r="E152" s="182" t="s">
        <v>4722</v>
      </c>
      <c r="F152" s="183" t="s">
        <v>4723</v>
      </c>
      <c r="G152" s="184" t="s">
        <v>422</v>
      </c>
      <c r="H152" s="185">
        <v>357.91</v>
      </c>
      <c r="I152" s="186"/>
      <c r="J152" s="187">
        <f>ROUND(I152*H152,2)</f>
        <v>0</v>
      </c>
      <c r="K152" s="183" t="s">
        <v>432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83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4724</v>
      </c>
    </row>
    <row r="153" spans="1:65" s="2" customFormat="1" ht="37.9" customHeight="1">
      <c r="A153" s="36"/>
      <c r="B153" s="37"/>
      <c r="C153" s="181" t="s">
        <v>510</v>
      </c>
      <c r="D153" s="181" t="s">
        <v>384</v>
      </c>
      <c r="E153" s="182" t="s">
        <v>4725</v>
      </c>
      <c r="F153" s="183" t="s">
        <v>4726</v>
      </c>
      <c r="G153" s="184" t="s">
        <v>431</v>
      </c>
      <c r="H153" s="185">
        <v>2</v>
      </c>
      <c r="I153" s="186"/>
      <c r="J153" s="187">
        <f>ROUND(I153*H153,2)</f>
        <v>0</v>
      </c>
      <c r="K153" s="183" t="s">
        <v>432</v>
      </c>
      <c r="L153" s="41"/>
      <c r="M153" s="248" t="s">
        <v>19</v>
      </c>
      <c r="N153" s="249" t="s">
        <v>47</v>
      </c>
      <c r="O153" s="250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83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4727</v>
      </c>
    </row>
    <row r="154" spans="1:65" s="2" customFormat="1" ht="6.95" customHeight="1">
      <c r="A154" s="36"/>
      <c r="B154" s="49"/>
      <c r="C154" s="50"/>
      <c r="D154" s="50"/>
      <c r="E154" s="50"/>
      <c r="F154" s="50"/>
      <c r="G154" s="50"/>
      <c r="H154" s="50"/>
      <c r="I154" s="50"/>
      <c r="J154" s="50"/>
      <c r="K154" s="50"/>
      <c r="L154" s="41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algorithmName="SHA-512" hashValue="4LQDACmNeXS7RQZEAHJJve6R/0XDzajKSjjZRZuOSN6vFlWGyc293xB2+zdLGMb2uiqyFg6SoUsQOV5jX3RQlg==" saltValue="D1q4N1TTm0rfWWG6uAKnf6ISbkVSsB2ubTGHQXTJlRiSLoZJsBnivg4t4KOQJxGo85t7pB2alKTkeSlIY3Q7Ag==" spinCount="100000" sheet="1" objects="1" scenarios="1" formatColumns="0" formatRows="0" autoFilter="0"/>
  <autoFilter ref="C85:K15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239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4728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4729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ROUND((SUM(BE95:BE217)),  2)</f>
        <v>0</v>
      </c>
      <c r="G35" s="36"/>
      <c r="H35" s="36"/>
      <c r="I35" s="127">
        <v>0.21</v>
      </c>
      <c r="J35" s="126">
        <f>ROUND(((SUM(BE95:BE217))*I35),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ROUND((SUM(BF95:BF217)),  2)</f>
        <v>0</v>
      </c>
      <c r="G36" s="36"/>
      <c r="H36" s="36"/>
      <c r="I36" s="127">
        <v>0.15</v>
      </c>
      <c r="J36" s="126">
        <f>ROUND(((SUM(BF95:BF217))*I36),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ROUND((SUM(BG95:BG217)),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ROUND((SUM(BH95:BH217)),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ROUND((SUM(BI95:BI217)),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4728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201.1 - HTÚ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J97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4730</v>
      </c>
      <c r="E66" s="151"/>
      <c r="F66" s="151"/>
      <c r="G66" s="151"/>
      <c r="H66" s="151"/>
      <c r="I66" s="151"/>
      <c r="J66" s="152">
        <f>J140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4731</v>
      </c>
      <c r="E67" s="151"/>
      <c r="F67" s="151"/>
      <c r="G67" s="151"/>
      <c r="H67" s="151"/>
      <c r="I67" s="151"/>
      <c r="J67" s="152">
        <f>J152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351</v>
      </c>
      <c r="E68" s="151"/>
      <c r="F68" s="151"/>
      <c r="G68" s="151"/>
      <c r="H68" s="151"/>
      <c r="I68" s="151"/>
      <c r="J68" s="152">
        <f>J155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4732</v>
      </c>
      <c r="E69" s="151"/>
      <c r="F69" s="151"/>
      <c r="G69" s="151"/>
      <c r="H69" s="151"/>
      <c r="I69" s="151"/>
      <c r="J69" s="152">
        <f>J162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4733</v>
      </c>
      <c r="E70" s="151"/>
      <c r="F70" s="151"/>
      <c r="G70" s="151"/>
      <c r="H70" s="151"/>
      <c r="I70" s="151"/>
      <c r="J70" s="152">
        <f>J169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4734</v>
      </c>
      <c r="E71" s="151"/>
      <c r="F71" s="151"/>
      <c r="G71" s="151"/>
      <c r="H71" s="151"/>
      <c r="I71" s="151"/>
      <c r="J71" s="152">
        <f>J170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996</v>
      </c>
      <c r="E72" s="151"/>
      <c r="F72" s="151"/>
      <c r="G72" s="151"/>
      <c r="H72" s="151"/>
      <c r="I72" s="151"/>
      <c r="J72" s="152">
        <f>J171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352</v>
      </c>
      <c r="E73" s="151"/>
      <c r="F73" s="151"/>
      <c r="G73" s="151"/>
      <c r="H73" s="151"/>
      <c r="I73" s="151"/>
      <c r="J73" s="152">
        <f>J213</f>
        <v>0</v>
      </c>
      <c r="K73" s="99"/>
      <c r="L73" s="153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366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6.25" customHeight="1">
      <c r="A83" s="36"/>
      <c r="B83" s="37"/>
      <c r="C83" s="38"/>
      <c r="D83" s="38"/>
      <c r="E83" s="408" t="str">
        <f>E7</f>
        <v>Nová vstupní a vjezdová zóna v západní části výstaviště včetně nového odpadového hospodářství</v>
      </c>
      <c r="F83" s="409"/>
      <c r="G83" s="409"/>
      <c r="H83" s="409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324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08" t="s">
        <v>4728</v>
      </c>
      <c r="F85" s="407"/>
      <c r="G85" s="407"/>
      <c r="H85" s="40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330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9" t="str">
        <f>E11</f>
        <v>SO 201.1 - HTÚ</v>
      </c>
      <c r="F87" s="407"/>
      <c r="G87" s="407"/>
      <c r="H87" s="40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25. 3. 2021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Veletrhy Brno a.s.</v>
      </c>
      <c r="G91" s="38"/>
      <c r="H91" s="38"/>
      <c r="I91" s="31" t="s">
        <v>33</v>
      </c>
      <c r="J91" s="34" t="str">
        <f>E23</f>
        <v>AiD team a.s.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31</v>
      </c>
      <c r="D92" s="38"/>
      <c r="E92" s="38"/>
      <c r="F92" s="29" t="str">
        <f>IF(E20="","",E20)</f>
        <v>Vyplň údaj</v>
      </c>
      <c r="G92" s="38"/>
      <c r="H92" s="38"/>
      <c r="I92" s="31" t="s">
        <v>38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367</v>
      </c>
      <c r="D94" s="157" t="s">
        <v>61</v>
      </c>
      <c r="E94" s="157" t="s">
        <v>57</v>
      </c>
      <c r="F94" s="157" t="s">
        <v>58</v>
      </c>
      <c r="G94" s="157" t="s">
        <v>368</v>
      </c>
      <c r="H94" s="157" t="s">
        <v>369</v>
      </c>
      <c r="I94" s="157" t="s">
        <v>370</v>
      </c>
      <c r="J94" s="157" t="s">
        <v>347</v>
      </c>
      <c r="K94" s="158" t="s">
        <v>371</v>
      </c>
      <c r="L94" s="159"/>
      <c r="M94" s="70" t="s">
        <v>19</v>
      </c>
      <c r="N94" s="71" t="s">
        <v>46</v>
      </c>
      <c r="O94" s="71" t="s">
        <v>372</v>
      </c>
      <c r="P94" s="71" t="s">
        <v>373</v>
      </c>
      <c r="Q94" s="71" t="s">
        <v>374</v>
      </c>
      <c r="R94" s="71" t="s">
        <v>375</v>
      </c>
      <c r="S94" s="71" t="s">
        <v>376</v>
      </c>
      <c r="T94" s="72" t="s">
        <v>377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6"/>
      <c r="B95" s="37"/>
      <c r="C95" s="77" t="s">
        <v>378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</f>
        <v>0</v>
      </c>
      <c r="Q95" s="74"/>
      <c r="R95" s="162">
        <f>R96</f>
        <v>0</v>
      </c>
      <c r="S95" s="74"/>
      <c r="T95" s="163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75</v>
      </c>
      <c r="AU95" s="19" t="s">
        <v>348</v>
      </c>
      <c r="BK95" s="164">
        <f>BK96</f>
        <v>0</v>
      </c>
    </row>
    <row r="96" spans="1:63" s="12" customFormat="1" ht="25.9" customHeight="1">
      <c r="B96" s="165"/>
      <c r="C96" s="166"/>
      <c r="D96" s="167" t="s">
        <v>75</v>
      </c>
      <c r="E96" s="168" t="s">
        <v>379</v>
      </c>
      <c r="F96" s="168" t="s">
        <v>380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P97+P140+P152+P155+P162+SUM(P169:P171)+P213</f>
        <v>0</v>
      </c>
      <c r="Q96" s="173"/>
      <c r="R96" s="174">
        <f>R97+R140+R152+R155+R162+SUM(R169:R171)+R213</f>
        <v>0</v>
      </c>
      <c r="S96" s="173"/>
      <c r="T96" s="175">
        <f>T97+T140+T152+T155+T162+SUM(T169:T171)+T213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BK97+BK140+BK152+BK155+BK162+SUM(BK169:BK171)+BK213</f>
        <v>0</v>
      </c>
    </row>
    <row r="97" spans="1:65" s="12" customFormat="1" ht="22.9" customHeight="1">
      <c r="B97" s="165"/>
      <c r="C97" s="166"/>
      <c r="D97" s="167" t="s">
        <v>75</v>
      </c>
      <c r="E97" s="179" t="s">
        <v>83</v>
      </c>
      <c r="F97" s="179" t="s">
        <v>997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SUM(P98:P139)</f>
        <v>0</v>
      </c>
      <c r="Q97" s="173"/>
      <c r="R97" s="174">
        <f>SUM(R98:R139)</f>
        <v>0</v>
      </c>
      <c r="S97" s="173"/>
      <c r="T97" s="175">
        <f>SUM(T98:T139)</f>
        <v>0</v>
      </c>
      <c r="AR97" s="176" t="s">
        <v>83</v>
      </c>
      <c r="AT97" s="177" t="s">
        <v>75</v>
      </c>
      <c r="AU97" s="177" t="s">
        <v>83</v>
      </c>
      <c r="AY97" s="176" t="s">
        <v>381</v>
      </c>
      <c r="BK97" s="178">
        <f>SUM(BK98:BK139)</f>
        <v>0</v>
      </c>
    </row>
    <row r="98" spans="1:65" s="2" customFormat="1" ht="49.15" customHeight="1">
      <c r="A98" s="36"/>
      <c r="B98" s="37"/>
      <c r="C98" s="181" t="s">
        <v>83</v>
      </c>
      <c r="D98" s="181" t="s">
        <v>384</v>
      </c>
      <c r="E98" s="182" t="s">
        <v>4735</v>
      </c>
      <c r="F98" s="183" t="s">
        <v>4736</v>
      </c>
      <c r="G98" s="184" t="s">
        <v>411</v>
      </c>
      <c r="H98" s="185">
        <v>18</v>
      </c>
      <c r="I98" s="186"/>
      <c r="J98" s="187">
        <f>ROUND(I98*H98,2)</f>
        <v>0</v>
      </c>
      <c r="K98" s="183" t="s">
        <v>4737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85</v>
      </c>
    </row>
    <row r="99" spans="1:65" s="2" customFormat="1" ht="29.25">
      <c r="A99" s="36"/>
      <c r="B99" s="37"/>
      <c r="C99" s="38"/>
      <c r="D99" s="196" t="s">
        <v>1198</v>
      </c>
      <c r="E99" s="38"/>
      <c r="F99" s="253" t="s">
        <v>4738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85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4739</v>
      </c>
      <c r="G100" s="206"/>
      <c r="H100" s="209">
        <v>18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18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62.65" customHeight="1">
      <c r="A102" s="36"/>
      <c r="B102" s="37"/>
      <c r="C102" s="181" t="s">
        <v>85</v>
      </c>
      <c r="D102" s="181" t="s">
        <v>384</v>
      </c>
      <c r="E102" s="182" t="s">
        <v>4740</v>
      </c>
      <c r="F102" s="183" t="s">
        <v>4741</v>
      </c>
      <c r="G102" s="184" t="s">
        <v>411</v>
      </c>
      <c r="H102" s="185">
        <v>787</v>
      </c>
      <c r="I102" s="186"/>
      <c r="J102" s="187">
        <f>ROUND(I102*H102,2)</f>
        <v>0</v>
      </c>
      <c r="K102" s="183" t="s">
        <v>4737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389</v>
      </c>
    </row>
    <row r="103" spans="1:65" s="2" customFormat="1" ht="39">
      <c r="A103" s="36"/>
      <c r="B103" s="37"/>
      <c r="C103" s="38"/>
      <c r="D103" s="196" t="s">
        <v>1198</v>
      </c>
      <c r="E103" s="38"/>
      <c r="F103" s="253" t="s">
        <v>4742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85</v>
      </c>
    </row>
    <row r="104" spans="1:65" s="2" customFormat="1" ht="66.75" customHeight="1">
      <c r="A104" s="36"/>
      <c r="B104" s="37"/>
      <c r="C104" s="181" t="s">
        <v>398</v>
      </c>
      <c r="D104" s="181" t="s">
        <v>384</v>
      </c>
      <c r="E104" s="182" t="s">
        <v>4743</v>
      </c>
      <c r="F104" s="183" t="s">
        <v>4744</v>
      </c>
      <c r="G104" s="184" t="s">
        <v>411</v>
      </c>
      <c r="H104" s="185">
        <v>611</v>
      </c>
      <c r="I104" s="186"/>
      <c r="J104" s="187">
        <f>ROUND(I104*H104,2)</f>
        <v>0</v>
      </c>
      <c r="K104" s="183" t="s">
        <v>4737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382</v>
      </c>
    </row>
    <row r="105" spans="1:65" s="2" customFormat="1" ht="66.75" customHeight="1">
      <c r="A105" s="36"/>
      <c r="B105" s="37"/>
      <c r="C105" s="181" t="s">
        <v>389</v>
      </c>
      <c r="D105" s="181" t="s">
        <v>384</v>
      </c>
      <c r="E105" s="182" t="s">
        <v>4745</v>
      </c>
      <c r="F105" s="183" t="s">
        <v>4746</v>
      </c>
      <c r="G105" s="184" t="s">
        <v>411</v>
      </c>
      <c r="H105" s="185">
        <v>120</v>
      </c>
      <c r="I105" s="186"/>
      <c r="J105" s="187">
        <f>ROUND(I105*H105,2)</f>
        <v>0</v>
      </c>
      <c r="K105" s="183" t="s">
        <v>4737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428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4747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4748</v>
      </c>
      <c r="G107" s="206"/>
      <c r="H107" s="209">
        <v>120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120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49.15" customHeight="1">
      <c r="A109" s="36"/>
      <c r="B109" s="37"/>
      <c r="C109" s="181" t="s">
        <v>408</v>
      </c>
      <c r="D109" s="181" t="s">
        <v>384</v>
      </c>
      <c r="E109" s="182" t="s">
        <v>4749</v>
      </c>
      <c r="F109" s="183" t="s">
        <v>4750</v>
      </c>
      <c r="G109" s="184" t="s">
        <v>422</v>
      </c>
      <c r="H109" s="185">
        <v>687.1</v>
      </c>
      <c r="I109" s="186"/>
      <c r="J109" s="187">
        <f>ROUND(I109*H109,2)</f>
        <v>0</v>
      </c>
      <c r="K109" s="183" t="s">
        <v>4737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437</v>
      </c>
    </row>
    <row r="110" spans="1:65" s="2" customFormat="1" ht="19.5">
      <c r="A110" s="36"/>
      <c r="B110" s="37"/>
      <c r="C110" s="38"/>
      <c r="D110" s="196" t="s">
        <v>1198</v>
      </c>
      <c r="E110" s="38"/>
      <c r="F110" s="253" t="s">
        <v>4747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85</v>
      </c>
    </row>
    <row r="111" spans="1:65" s="2" customFormat="1" ht="44.25" customHeight="1">
      <c r="A111" s="36"/>
      <c r="B111" s="37"/>
      <c r="C111" s="181" t="s">
        <v>382</v>
      </c>
      <c r="D111" s="181" t="s">
        <v>384</v>
      </c>
      <c r="E111" s="182" t="s">
        <v>4751</v>
      </c>
      <c r="F111" s="183" t="s">
        <v>4752</v>
      </c>
      <c r="G111" s="184" t="s">
        <v>422</v>
      </c>
      <c r="H111" s="185">
        <v>445</v>
      </c>
      <c r="I111" s="186"/>
      <c r="J111" s="187">
        <f>ROUND(I111*H111,2)</f>
        <v>0</v>
      </c>
      <c r="K111" s="183" t="s">
        <v>4737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451</v>
      </c>
    </row>
    <row r="112" spans="1:65" s="2" customFormat="1" ht="29.25">
      <c r="A112" s="36"/>
      <c r="B112" s="37"/>
      <c r="C112" s="38"/>
      <c r="D112" s="196" t="s">
        <v>1198</v>
      </c>
      <c r="E112" s="38"/>
      <c r="F112" s="253" t="s">
        <v>4753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1198</v>
      </c>
      <c r="AU112" s="19" t="s">
        <v>85</v>
      </c>
    </row>
    <row r="113" spans="1:65" s="2" customFormat="1" ht="16.5" customHeight="1">
      <c r="A113" s="36"/>
      <c r="B113" s="37"/>
      <c r="C113" s="181" t="s">
        <v>419</v>
      </c>
      <c r="D113" s="181" t="s">
        <v>384</v>
      </c>
      <c r="E113" s="182" t="s">
        <v>4754</v>
      </c>
      <c r="F113" s="183" t="s">
        <v>4755</v>
      </c>
      <c r="G113" s="184" t="s">
        <v>422</v>
      </c>
      <c r="H113" s="185">
        <v>30.3</v>
      </c>
      <c r="I113" s="186"/>
      <c r="J113" s="187">
        <f>ROUND(I113*H113,2)</f>
        <v>0</v>
      </c>
      <c r="K113" s="183" t="s">
        <v>4756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464</v>
      </c>
    </row>
    <row r="114" spans="1:65" s="2" customFormat="1" ht="19.5">
      <c r="A114" s="36"/>
      <c r="B114" s="37"/>
      <c r="C114" s="38"/>
      <c r="D114" s="196" t="s">
        <v>1198</v>
      </c>
      <c r="E114" s="38"/>
      <c r="F114" s="253" t="s">
        <v>4747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85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4757</v>
      </c>
      <c r="G115" s="206"/>
      <c r="H115" s="209">
        <v>30.3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5" customFormat="1">
      <c r="B116" s="216"/>
      <c r="C116" s="217"/>
      <c r="D116" s="196" t="s">
        <v>391</v>
      </c>
      <c r="E116" s="218" t="s">
        <v>19</v>
      </c>
      <c r="F116" s="219" t="s">
        <v>394</v>
      </c>
      <c r="G116" s="217"/>
      <c r="H116" s="220">
        <v>30.3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391</v>
      </c>
      <c r="AU116" s="226" t="s">
        <v>85</v>
      </c>
      <c r="AV116" s="15" t="s">
        <v>389</v>
      </c>
      <c r="AW116" s="15" t="s">
        <v>37</v>
      </c>
      <c r="AX116" s="15" t="s">
        <v>83</v>
      </c>
      <c r="AY116" s="226" t="s">
        <v>381</v>
      </c>
    </row>
    <row r="117" spans="1:65" s="2" customFormat="1" ht="33" customHeight="1">
      <c r="A117" s="36"/>
      <c r="B117" s="37"/>
      <c r="C117" s="181" t="s">
        <v>428</v>
      </c>
      <c r="D117" s="181" t="s">
        <v>384</v>
      </c>
      <c r="E117" s="182" t="s">
        <v>4758</v>
      </c>
      <c r="F117" s="183" t="s">
        <v>4759</v>
      </c>
      <c r="G117" s="184" t="s">
        <v>387</v>
      </c>
      <c r="H117" s="185">
        <v>1589.83</v>
      </c>
      <c r="I117" s="186"/>
      <c r="J117" s="187">
        <f>ROUND(I117*H117,2)</f>
        <v>0</v>
      </c>
      <c r="K117" s="183" t="s">
        <v>4737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85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454</v>
      </c>
    </row>
    <row r="118" spans="1:65" s="2" customFormat="1" ht="19.5">
      <c r="A118" s="36"/>
      <c r="B118" s="37"/>
      <c r="C118" s="38"/>
      <c r="D118" s="196" t="s">
        <v>1198</v>
      </c>
      <c r="E118" s="38"/>
      <c r="F118" s="253" t="s">
        <v>4760</v>
      </c>
      <c r="G118" s="38"/>
      <c r="H118" s="38"/>
      <c r="I118" s="254"/>
      <c r="J118" s="38"/>
      <c r="K118" s="38"/>
      <c r="L118" s="41"/>
      <c r="M118" s="255"/>
      <c r="N118" s="25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1198</v>
      </c>
      <c r="AU118" s="19" t="s">
        <v>85</v>
      </c>
    </row>
    <row r="119" spans="1:65" s="2" customFormat="1" ht="37.9" customHeight="1">
      <c r="A119" s="36"/>
      <c r="B119" s="37"/>
      <c r="C119" s="181" t="s">
        <v>426</v>
      </c>
      <c r="D119" s="181" t="s">
        <v>384</v>
      </c>
      <c r="E119" s="182" t="s">
        <v>4761</v>
      </c>
      <c r="F119" s="183" t="s">
        <v>4762</v>
      </c>
      <c r="G119" s="184" t="s">
        <v>387</v>
      </c>
      <c r="H119" s="185">
        <v>2951.4</v>
      </c>
      <c r="I119" s="186"/>
      <c r="J119" s="187">
        <f>ROUND(I119*H119,2)</f>
        <v>0</v>
      </c>
      <c r="K119" s="183" t="s">
        <v>4737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486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4763</v>
      </c>
      <c r="G120" s="206"/>
      <c r="H120" s="209">
        <v>2644.9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85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4764</v>
      </c>
      <c r="G121" s="206"/>
      <c r="H121" s="209">
        <v>174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4765</v>
      </c>
      <c r="G122" s="206"/>
      <c r="H122" s="209">
        <v>132.5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5" customFormat="1">
      <c r="B123" s="216"/>
      <c r="C123" s="217"/>
      <c r="D123" s="196" t="s">
        <v>391</v>
      </c>
      <c r="E123" s="218" t="s">
        <v>19</v>
      </c>
      <c r="F123" s="219" t="s">
        <v>394</v>
      </c>
      <c r="G123" s="217"/>
      <c r="H123" s="220">
        <v>2951.4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391</v>
      </c>
      <c r="AU123" s="226" t="s">
        <v>85</v>
      </c>
      <c r="AV123" s="15" t="s">
        <v>389</v>
      </c>
      <c r="AW123" s="15" t="s">
        <v>37</v>
      </c>
      <c r="AX123" s="15" t="s">
        <v>83</v>
      </c>
      <c r="AY123" s="226" t="s">
        <v>381</v>
      </c>
    </row>
    <row r="124" spans="1:65" s="2" customFormat="1" ht="55.5" customHeight="1">
      <c r="A124" s="36"/>
      <c r="B124" s="37"/>
      <c r="C124" s="181" t="s">
        <v>437</v>
      </c>
      <c r="D124" s="181" t="s">
        <v>384</v>
      </c>
      <c r="E124" s="182" t="s">
        <v>4766</v>
      </c>
      <c r="F124" s="183" t="s">
        <v>4767</v>
      </c>
      <c r="G124" s="184" t="s">
        <v>1557</v>
      </c>
      <c r="H124" s="185">
        <v>4</v>
      </c>
      <c r="I124" s="186"/>
      <c r="J124" s="187">
        <f>ROUND(I124*H124,2)</f>
        <v>0</v>
      </c>
      <c r="K124" s="183" t="s">
        <v>4756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85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495</v>
      </c>
    </row>
    <row r="125" spans="1:65" s="2" customFormat="1" ht="39">
      <c r="A125" s="36"/>
      <c r="B125" s="37"/>
      <c r="C125" s="38"/>
      <c r="D125" s="196" t="s">
        <v>1198</v>
      </c>
      <c r="E125" s="38"/>
      <c r="F125" s="253" t="s">
        <v>4768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85</v>
      </c>
    </row>
    <row r="126" spans="1:65" s="2" customFormat="1" ht="24.2" customHeight="1">
      <c r="A126" s="36"/>
      <c r="B126" s="37"/>
      <c r="C126" s="181" t="s">
        <v>443</v>
      </c>
      <c r="D126" s="181" t="s">
        <v>384</v>
      </c>
      <c r="E126" s="182" t="s">
        <v>4769</v>
      </c>
      <c r="F126" s="183" t="s">
        <v>4770</v>
      </c>
      <c r="G126" s="184" t="s">
        <v>411</v>
      </c>
      <c r="H126" s="185">
        <v>880.77</v>
      </c>
      <c r="I126" s="186"/>
      <c r="J126" s="187">
        <f>ROUND(I126*H126,2)</f>
        <v>0</v>
      </c>
      <c r="K126" s="183" t="s">
        <v>4737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389</v>
      </c>
      <c r="BM126" s="192" t="s">
        <v>505</v>
      </c>
    </row>
    <row r="127" spans="1:65" s="2" customFormat="1" ht="44.25" customHeight="1">
      <c r="A127" s="36"/>
      <c r="B127" s="37"/>
      <c r="C127" s="181" t="s">
        <v>451</v>
      </c>
      <c r="D127" s="181" t="s">
        <v>384</v>
      </c>
      <c r="E127" s="182" t="s">
        <v>4771</v>
      </c>
      <c r="F127" s="183" t="s">
        <v>4772</v>
      </c>
      <c r="G127" s="184" t="s">
        <v>411</v>
      </c>
      <c r="H127" s="185">
        <v>880.77</v>
      </c>
      <c r="I127" s="186"/>
      <c r="J127" s="187">
        <f>ROUND(I127*H127,2)</f>
        <v>0</v>
      </c>
      <c r="K127" s="183" t="s">
        <v>4737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85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516</v>
      </c>
    </row>
    <row r="128" spans="1:65" s="2" customFormat="1" ht="62.65" customHeight="1">
      <c r="A128" s="36"/>
      <c r="B128" s="37"/>
      <c r="C128" s="181" t="s">
        <v>457</v>
      </c>
      <c r="D128" s="181" t="s">
        <v>384</v>
      </c>
      <c r="E128" s="182" t="s">
        <v>4773</v>
      </c>
      <c r="F128" s="183" t="s">
        <v>4774</v>
      </c>
      <c r="G128" s="184" t="s">
        <v>387</v>
      </c>
      <c r="H128" s="185">
        <v>4595.2299999999996</v>
      </c>
      <c r="I128" s="186"/>
      <c r="J128" s="187">
        <f>ROUND(I128*H128,2)</f>
        <v>0</v>
      </c>
      <c r="K128" s="183" t="s">
        <v>4737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529</v>
      </c>
    </row>
    <row r="129" spans="1:65" s="2" customFormat="1" ht="39">
      <c r="A129" s="36"/>
      <c r="B129" s="37"/>
      <c r="C129" s="38"/>
      <c r="D129" s="196" t="s">
        <v>1198</v>
      </c>
      <c r="E129" s="38"/>
      <c r="F129" s="253" t="s">
        <v>4775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85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4776</v>
      </c>
      <c r="G130" s="206"/>
      <c r="H130" s="209">
        <v>2951.4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4777</v>
      </c>
      <c r="G131" s="206"/>
      <c r="H131" s="209">
        <v>54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4778</v>
      </c>
      <c r="G132" s="206"/>
      <c r="H132" s="209">
        <v>1589.83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5" customFormat="1">
      <c r="B133" s="216"/>
      <c r="C133" s="217"/>
      <c r="D133" s="196" t="s">
        <v>391</v>
      </c>
      <c r="E133" s="218" t="s">
        <v>19</v>
      </c>
      <c r="F133" s="219" t="s">
        <v>394</v>
      </c>
      <c r="G133" s="217"/>
      <c r="H133" s="220">
        <v>4595.2299999999996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391</v>
      </c>
      <c r="AU133" s="226" t="s">
        <v>85</v>
      </c>
      <c r="AV133" s="15" t="s">
        <v>389</v>
      </c>
      <c r="AW133" s="15" t="s">
        <v>37</v>
      </c>
      <c r="AX133" s="15" t="s">
        <v>83</v>
      </c>
      <c r="AY133" s="226" t="s">
        <v>381</v>
      </c>
    </row>
    <row r="134" spans="1:65" s="2" customFormat="1" ht="44.25" customHeight="1">
      <c r="A134" s="36"/>
      <c r="B134" s="37"/>
      <c r="C134" s="181" t="s">
        <v>464</v>
      </c>
      <c r="D134" s="181" t="s">
        <v>384</v>
      </c>
      <c r="E134" s="182" t="s">
        <v>1040</v>
      </c>
      <c r="F134" s="183" t="s">
        <v>1041</v>
      </c>
      <c r="G134" s="184" t="s">
        <v>404</v>
      </c>
      <c r="H134" s="185">
        <v>9185.06</v>
      </c>
      <c r="I134" s="186"/>
      <c r="J134" s="187">
        <f>ROUND(I134*H134,2)</f>
        <v>0</v>
      </c>
      <c r="K134" s="183" t="s">
        <v>4737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85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540</v>
      </c>
    </row>
    <row r="135" spans="1:65" s="2" customFormat="1" ht="29.25">
      <c r="A135" s="36"/>
      <c r="B135" s="37"/>
      <c r="C135" s="38"/>
      <c r="D135" s="196" t="s">
        <v>1198</v>
      </c>
      <c r="E135" s="38"/>
      <c r="F135" s="253" t="s">
        <v>4779</v>
      </c>
      <c r="G135" s="38"/>
      <c r="H135" s="38"/>
      <c r="I135" s="254"/>
      <c r="J135" s="38"/>
      <c r="K135" s="38"/>
      <c r="L135" s="41"/>
      <c r="M135" s="255"/>
      <c r="N135" s="256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1198</v>
      </c>
      <c r="AU135" s="19" t="s">
        <v>85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4780</v>
      </c>
      <c r="G136" s="206"/>
      <c r="H136" s="209">
        <v>5902.8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85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4781</v>
      </c>
      <c r="G137" s="206"/>
      <c r="H137" s="209">
        <v>102.6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4782</v>
      </c>
      <c r="G138" s="206"/>
      <c r="H138" s="209">
        <v>3179.66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5" customFormat="1">
      <c r="B139" s="216"/>
      <c r="C139" s="217"/>
      <c r="D139" s="196" t="s">
        <v>391</v>
      </c>
      <c r="E139" s="218" t="s">
        <v>19</v>
      </c>
      <c r="F139" s="219" t="s">
        <v>394</v>
      </c>
      <c r="G139" s="217"/>
      <c r="H139" s="220">
        <v>9185.0600000000013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391</v>
      </c>
      <c r="AU139" s="226" t="s">
        <v>85</v>
      </c>
      <c r="AV139" s="15" t="s">
        <v>389</v>
      </c>
      <c r="AW139" s="15" t="s">
        <v>37</v>
      </c>
      <c r="AX139" s="15" t="s">
        <v>83</v>
      </c>
      <c r="AY139" s="226" t="s">
        <v>381</v>
      </c>
    </row>
    <row r="140" spans="1:65" s="12" customFormat="1" ht="22.9" customHeight="1">
      <c r="B140" s="165"/>
      <c r="C140" s="166"/>
      <c r="D140" s="167" t="s">
        <v>75</v>
      </c>
      <c r="E140" s="179" t="s">
        <v>454</v>
      </c>
      <c r="F140" s="179" t="s">
        <v>4783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SUM(P141:P151)</f>
        <v>0</v>
      </c>
      <c r="Q140" s="173"/>
      <c r="R140" s="174">
        <f>SUM(R141:R151)</f>
        <v>0</v>
      </c>
      <c r="S140" s="173"/>
      <c r="T140" s="175">
        <f>SUM(T141:T151)</f>
        <v>0</v>
      </c>
      <c r="AR140" s="176" t="s">
        <v>83</v>
      </c>
      <c r="AT140" s="177" t="s">
        <v>75</v>
      </c>
      <c r="AU140" s="177" t="s">
        <v>83</v>
      </c>
      <c r="AY140" s="176" t="s">
        <v>381</v>
      </c>
      <c r="BK140" s="178">
        <f>SUM(BK141:BK151)</f>
        <v>0</v>
      </c>
    </row>
    <row r="141" spans="1:65" s="2" customFormat="1" ht="55.5" customHeight="1">
      <c r="A141" s="36"/>
      <c r="B141" s="37"/>
      <c r="C141" s="181" t="s">
        <v>8</v>
      </c>
      <c r="D141" s="181" t="s">
        <v>384</v>
      </c>
      <c r="E141" s="182" t="s">
        <v>4784</v>
      </c>
      <c r="F141" s="183" t="s">
        <v>4785</v>
      </c>
      <c r="G141" s="184" t="s">
        <v>411</v>
      </c>
      <c r="H141" s="185">
        <v>2487</v>
      </c>
      <c r="I141" s="186"/>
      <c r="J141" s="187">
        <f>ROUND(I141*H141,2)</f>
        <v>0</v>
      </c>
      <c r="K141" s="183" t="s">
        <v>4737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556</v>
      </c>
    </row>
    <row r="142" spans="1:65" s="2" customFormat="1" ht="55.5" customHeight="1">
      <c r="A142" s="36"/>
      <c r="B142" s="37"/>
      <c r="C142" s="181" t="s">
        <v>454</v>
      </c>
      <c r="D142" s="181" t="s">
        <v>384</v>
      </c>
      <c r="E142" s="182" t="s">
        <v>4786</v>
      </c>
      <c r="F142" s="183" t="s">
        <v>4787</v>
      </c>
      <c r="G142" s="184" t="s">
        <v>387</v>
      </c>
      <c r="H142" s="185">
        <v>410</v>
      </c>
      <c r="I142" s="186"/>
      <c r="J142" s="187">
        <f>ROUND(I142*H142,2)</f>
        <v>0</v>
      </c>
      <c r="K142" s="183" t="s">
        <v>4737</v>
      </c>
      <c r="L142" s="41"/>
      <c r="M142" s="188" t="s">
        <v>19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85</v>
      </c>
      <c r="AY142" s="19" t="s">
        <v>381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83</v>
      </c>
      <c r="BK142" s="193">
        <f>ROUND(I142*H142,2)</f>
        <v>0</v>
      </c>
      <c r="BL142" s="19" t="s">
        <v>389</v>
      </c>
      <c r="BM142" s="192" t="s">
        <v>468</v>
      </c>
    </row>
    <row r="143" spans="1:65" s="2" customFormat="1" ht="29.25">
      <c r="A143" s="36"/>
      <c r="B143" s="37"/>
      <c r="C143" s="38"/>
      <c r="D143" s="196" t="s">
        <v>1198</v>
      </c>
      <c r="E143" s="38"/>
      <c r="F143" s="253" t="s">
        <v>4788</v>
      </c>
      <c r="G143" s="38"/>
      <c r="H143" s="38"/>
      <c r="I143" s="254"/>
      <c r="J143" s="38"/>
      <c r="K143" s="38"/>
      <c r="L143" s="41"/>
      <c r="M143" s="255"/>
      <c r="N143" s="256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1198</v>
      </c>
      <c r="AU143" s="19" t="s">
        <v>85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4789</v>
      </c>
      <c r="G144" s="206"/>
      <c r="H144" s="209">
        <v>410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5" customFormat="1">
      <c r="B145" s="216"/>
      <c r="C145" s="217"/>
      <c r="D145" s="196" t="s">
        <v>391</v>
      </c>
      <c r="E145" s="218" t="s">
        <v>19</v>
      </c>
      <c r="F145" s="219" t="s">
        <v>394</v>
      </c>
      <c r="G145" s="217"/>
      <c r="H145" s="220">
        <v>410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391</v>
      </c>
      <c r="AU145" s="226" t="s">
        <v>85</v>
      </c>
      <c r="AV145" s="15" t="s">
        <v>389</v>
      </c>
      <c r="AW145" s="15" t="s">
        <v>37</v>
      </c>
      <c r="AX145" s="15" t="s">
        <v>83</v>
      </c>
      <c r="AY145" s="226" t="s">
        <v>381</v>
      </c>
    </row>
    <row r="146" spans="1:65" s="2" customFormat="1" ht="33" customHeight="1">
      <c r="A146" s="36"/>
      <c r="B146" s="37"/>
      <c r="C146" s="181" t="s">
        <v>481</v>
      </c>
      <c r="D146" s="181" t="s">
        <v>384</v>
      </c>
      <c r="E146" s="182" t="s">
        <v>4790</v>
      </c>
      <c r="F146" s="183" t="s">
        <v>4791</v>
      </c>
      <c r="G146" s="184" t="s">
        <v>411</v>
      </c>
      <c r="H146" s="185">
        <v>12919</v>
      </c>
      <c r="I146" s="186"/>
      <c r="J146" s="187">
        <f>ROUND(I146*H146,2)</f>
        <v>0</v>
      </c>
      <c r="K146" s="183" t="s">
        <v>4737</v>
      </c>
      <c r="L146" s="41"/>
      <c r="M146" s="188" t="s">
        <v>19</v>
      </c>
      <c r="N146" s="189" t="s">
        <v>47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85</v>
      </c>
      <c r="AY146" s="19" t="s">
        <v>381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83</v>
      </c>
      <c r="BK146" s="193">
        <f>ROUND(I146*H146,2)</f>
        <v>0</v>
      </c>
      <c r="BL146" s="19" t="s">
        <v>389</v>
      </c>
      <c r="BM146" s="192" t="s">
        <v>577</v>
      </c>
    </row>
    <row r="147" spans="1:65" s="2" customFormat="1" ht="29.25">
      <c r="A147" s="36"/>
      <c r="B147" s="37"/>
      <c r="C147" s="38"/>
      <c r="D147" s="196" t="s">
        <v>1198</v>
      </c>
      <c r="E147" s="38"/>
      <c r="F147" s="253" t="s">
        <v>4792</v>
      </c>
      <c r="G147" s="38"/>
      <c r="H147" s="38"/>
      <c r="I147" s="254"/>
      <c r="J147" s="38"/>
      <c r="K147" s="38"/>
      <c r="L147" s="41"/>
      <c r="M147" s="255"/>
      <c r="N147" s="256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1198</v>
      </c>
      <c r="AU147" s="19" t="s">
        <v>85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4793</v>
      </c>
      <c r="G148" s="206"/>
      <c r="H148" s="209">
        <v>11897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85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4794</v>
      </c>
      <c r="G149" s="206"/>
      <c r="H149" s="209">
        <v>454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85</v>
      </c>
      <c r="AV149" s="14" t="s">
        <v>85</v>
      </c>
      <c r="AW149" s="14" t="s">
        <v>37</v>
      </c>
      <c r="AX149" s="14" t="s">
        <v>76</v>
      </c>
      <c r="AY149" s="215" t="s">
        <v>381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4795</v>
      </c>
      <c r="G150" s="206"/>
      <c r="H150" s="209">
        <v>568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5" customFormat="1">
      <c r="B151" s="216"/>
      <c r="C151" s="217"/>
      <c r="D151" s="196" t="s">
        <v>391</v>
      </c>
      <c r="E151" s="218" t="s">
        <v>19</v>
      </c>
      <c r="F151" s="219" t="s">
        <v>394</v>
      </c>
      <c r="G151" s="217"/>
      <c r="H151" s="220">
        <v>12919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391</v>
      </c>
      <c r="AU151" s="226" t="s">
        <v>85</v>
      </c>
      <c r="AV151" s="15" t="s">
        <v>389</v>
      </c>
      <c r="AW151" s="15" t="s">
        <v>37</v>
      </c>
      <c r="AX151" s="15" t="s">
        <v>83</v>
      </c>
      <c r="AY151" s="226" t="s">
        <v>381</v>
      </c>
    </row>
    <row r="152" spans="1:65" s="12" customFormat="1" ht="22.9" customHeight="1">
      <c r="B152" s="165"/>
      <c r="C152" s="166"/>
      <c r="D152" s="167" t="s">
        <v>75</v>
      </c>
      <c r="E152" s="179" t="s">
        <v>428</v>
      </c>
      <c r="F152" s="179" t="s">
        <v>4796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SUM(P153:P154)</f>
        <v>0</v>
      </c>
      <c r="Q152" s="173"/>
      <c r="R152" s="174">
        <f>SUM(R153:R154)</f>
        <v>0</v>
      </c>
      <c r="S152" s="173"/>
      <c r="T152" s="175">
        <f>SUM(T153:T154)</f>
        <v>0</v>
      </c>
      <c r="AR152" s="176" t="s">
        <v>83</v>
      </c>
      <c r="AT152" s="177" t="s">
        <v>75</v>
      </c>
      <c r="AU152" s="177" t="s">
        <v>83</v>
      </c>
      <c r="AY152" s="176" t="s">
        <v>381</v>
      </c>
      <c r="BK152" s="178">
        <f>SUM(BK153:BK154)</f>
        <v>0</v>
      </c>
    </row>
    <row r="153" spans="1:65" s="2" customFormat="1" ht="33" customHeight="1">
      <c r="A153" s="36"/>
      <c r="B153" s="37"/>
      <c r="C153" s="181" t="s">
        <v>486</v>
      </c>
      <c r="D153" s="181" t="s">
        <v>384</v>
      </c>
      <c r="E153" s="182" t="s">
        <v>4797</v>
      </c>
      <c r="F153" s="183" t="s">
        <v>4798</v>
      </c>
      <c r="G153" s="184" t="s">
        <v>1557</v>
      </c>
      <c r="H153" s="185">
        <v>8</v>
      </c>
      <c r="I153" s="186"/>
      <c r="J153" s="187">
        <f>ROUND(I153*H153,2)</f>
        <v>0</v>
      </c>
      <c r="K153" s="183" t="s">
        <v>19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587</v>
      </c>
    </row>
    <row r="154" spans="1:65" s="2" customFormat="1" ht="29.25">
      <c r="A154" s="36"/>
      <c r="B154" s="37"/>
      <c r="C154" s="38"/>
      <c r="D154" s="196" t="s">
        <v>1198</v>
      </c>
      <c r="E154" s="38"/>
      <c r="F154" s="253" t="s">
        <v>4799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85</v>
      </c>
    </row>
    <row r="155" spans="1:65" s="12" customFormat="1" ht="22.9" customHeight="1">
      <c r="B155" s="165"/>
      <c r="C155" s="166"/>
      <c r="D155" s="167" t="s">
        <v>75</v>
      </c>
      <c r="E155" s="179" t="s">
        <v>426</v>
      </c>
      <c r="F155" s="179" t="s">
        <v>427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SUM(P156:P161)</f>
        <v>0</v>
      </c>
      <c r="Q155" s="173"/>
      <c r="R155" s="174">
        <f>SUM(R156:R161)</f>
        <v>0</v>
      </c>
      <c r="S155" s="173"/>
      <c r="T155" s="175">
        <f>SUM(T156:T161)</f>
        <v>0</v>
      </c>
      <c r="AR155" s="176" t="s">
        <v>83</v>
      </c>
      <c r="AT155" s="177" t="s">
        <v>75</v>
      </c>
      <c r="AU155" s="177" t="s">
        <v>83</v>
      </c>
      <c r="AY155" s="176" t="s">
        <v>381</v>
      </c>
      <c r="BK155" s="178">
        <f>SUM(BK156:BK161)</f>
        <v>0</v>
      </c>
    </row>
    <row r="156" spans="1:65" s="2" customFormat="1" ht="33" customHeight="1">
      <c r="A156" s="36"/>
      <c r="B156" s="37"/>
      <c r="C156" s="181" t="s">
        <v>490</v>
      </c>
      <c r="D156" s="181" t="s">
        <v>384</v>
      </c>
      <c r="E156" s="182" t="s">
        <v>4800</v>
      </c>
      <c r="F156" s="183" t="s">
        <v>4801</v>
      </c>
      <c r="G156" s="184" t="s">
        <v>431</v>
      </c>
      <c r="H156" s="185">
        <v>21</v>
      </c>
      <c r="I156" s="186"/>
      <c r="J156" s="187">
        <f>ROUND(I156*H156,2)</f>
        <v>0</v>
      </c>
      <c r="K156" s="183" t="s">
        <v>19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85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598</v>
      </c>
    </row>
    <row r="157" spans="1:65" s="2" customFormat="1" ht="29.25">
      <c r="A157" s="36"/>
      <c r="B157" s="37"/>
      <c r="C157" s="38"/>
      <c r="D157" s="196" t="s">
        <v>1198</v>
      </c>
      <c r="E157" s="38"/>
      <c r="F157" s="253" t="s">
        <v>4802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1198</v>
      </c>
      <c r="AU157" s="19" t="s">
        <v>85</v>
      </c>
    </row>
    <row r="158" spans="1:65" s="2" customFormat="1" ht="33" customHeight="1">
      <c r="A158" s="36"/>
      <c r="B158" s="37"/>
      <c r="C158" s="181" t="s">
        <v>495</v>
      </c>
      <c r="D158" s="181" t="s">
        <v>384</v>
      </c>
      <c r="E158" s="182" t="s">
        <v>4803</v>
      </c>
      <c r="F158" s="183" t="s">
        <v>4801</v>
      </c>
      <c r="G158" s="184" t="s">
        <v>431</v>
      </c>
      <c r="H158" s="185">
        <v>4</v>
      </c>
      <c r="I158" s="186"/>
      <c r="J158" s="187">
        <f>ROUND(I158*H158,2)</f>
        <v>0</v>
      </c>
      <c r="K158" s="183" t="s">
        <v>19</v>
      </c>
      <c r="L158" s="41"/>
      <c r="M158" s="188" t="s">
        <v>19</v>
      </c>
      <c r="N158" s="189" t="s">
        <v>47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389</v>
      </c>
      <c r="AT158" s="192" t="s">
        <v>384</v>
      </c>
      <c r="AU158" s="192" t="s">
        <v>85</v>
      </c>
      <c r="AY158" s="19" t="s">
        <v>381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83</v>
      </c>
      <c r="BK158" s="193">
        <f>ROUND(I158*H158,2)</f>
        <v>0</v>
      </c>
      <c r="BL158" s="19" t="s">
        <v>389</v>
      </c>
      <c r="BM158" s="192" t="s">
        <v>609</v>
      </c>
    </row>
    <row r="159" spans="1:65" s="2" customFormat="1" ht="19.5">
      <c r="A159" s="36"/>
      <c r="B159" s="37"/>
      <c r="C159" s="38"/>
      <c r="D159" s="196" t="s">
        <v>1198</v>
      </c>
      <c r="E159" s="38"/>
      <c r="F159" s="253" t="s">
        <v>4804</v>
      </c>
      <c r="G159" s="38"/>
      <c r="H159" s="38"/>
      <c r="I159" s="254"/>
      <c r="J159" s="38"/>
      <c r="K159" s="38"/>
      <c r="L159" s="41"/>
      <c r="M159" s="255"/>
      <c r="N159" s="256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1198</v>
      </c>
      <c r="AU159" s="19" t="s">
        <v>85</v>
      </c>
    </row>
    <row r="160" spans="1:65" s="2" customFormat="1" ht="24.2" customHeight="1">
      <c r="A160" s="36"/>
      <c r="B160" s="37"/>
      <c r="C160" s="181" t="s">
        <v>7</v>
      </c>
      <c r="D160" s="181" t="s">
        <v>384</v>
      </c>
      <c r="E160" s="182" t="s">
        <v>4805</v>
      </c>
      <c r="F160" s="183" t="s">
        <v>4806</v>
      </c>
      <c r="G160" s="184" t="s">
        <v>422</v>
      </c>
      <c r="H160" s="185">
        <v>40</v>
      </c>
      <c r="I160" s="186"/>
      <c r="J160" s="187">
        <f>ROUND(I160*H160,2)</f>
        <v>0</v>
      </c>
      <c r="K160" s="183" t="s">
        <v>4737</v>
      </c>
      <c r="L160" s="41"/>
      <c r="M160" s="188" t="s">
        <v>19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389</v>
      </c>
      <c r="AT160" s="192" t="s">
        <v>384</v>
      </c>
      <c r="AU160" s="192" t="s">
        <v>85</v>
      </c>
      <c r="AY160" s="19" t="s">
        <v>381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83</v>
      </c>
      <c r="BK160" s="193">
        <f>ROUND(I160*H160,2)</f>
        <v>0</v>
      </c>
      <c r="BL160" s="19" t="s">
        <v>389</v>
      </c>
      <c r="BM160" s="192" t="s">
        <v>615</v>
      </c>
    </row>
    <row r="161" spans="1:65" s="2" customFormat="1" ht="19.5">
      <c r="A161" s="36"/>
      <c r="B161" s="37"/>
      <c r="C161" s="38"/>
      <c r="D161" s="196" t="s">
        <v>1198</v>
      </c>
      <c r="E161" s="38"/>
      <c r="F161" s="253" t="s">
        <v>4804</v>
      </c>
      <c r="G161" s="38"/>
      <c r="H161" s="38"/>
      <c r="I161" s="254"/>
      <c r="J161" s="38"/>
      <c r="K161" s="38"/>
      <c r="L161" s="41"/>
      <c r="M161" s="255"/>
      <c r="N161" s="256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1198</v>
      </c>
      <c r="AU161" s="19" t="s">
        <v>85</v>
      </c>
    </row>
    <row r="162" spans="1:65" s="12" customFormat="1" ht="22.9" customHeight="1">
      <c r="B162" s="165"/>
      <c r="C162" s="166"/>
      <c r="D162" s="167" t="s">
        <v>75</v>
      </c>
      <c r="E162" s="179" t="s">
        <v>871</v>
      </c>
      <c r="F162" s="179" t="s">
        <v>4807</v>
      </c>
      <c r="G162" s="166"/>
      <c r="H162" s="166"/>
      <c r="I162" s="169"/>
      <c r="J162" s="180">
        <f>BK162</f>
        <v>0</v>
      </c>
      <c r="K162" s="166"/>
      <c r="L162" s="171"/>
      <c r="M162" s="172"/>
      <c r="N162" s="173"/>
      <c r="O162" s="173"/>
      <c r="P162" s="174">
        <f>SUM(P163:P168)</f>
        <v>0</v>
      </c>
      <c r="Q162" s="173"/>
      <c r="R162" s="174">
        <f>SUM(R163:R168)</f>
        <v>0</v>
      </c>
      <c r="S162" s="173"/>
      <c r="T162" s="175">
        <f>SUM(T163:T168)</f>
        <v>0</v>
      </c>
      <c r="AR162" s="176" t="s">
        <v>83</v>
      </c>
      <c r="AT162" s="177" t="s">
        <v>75</v>
      </c>
      <c r="AU162" s="177" t="s">
        <v>83</v>
      </c>
      <c r="AY162" s="176" t="s">
        <v>381</v>
      </c>
      <c r="BK162" s="178">
        <f>SUM(BK163:BK168)</f>
        <v>0</v>
      </c>
    </row>
    <row r="163" spans="1:65" s="2" customFormat="1" ht="55.5" customHeight="1">
      <c r="A163" s="36"/>
      <c r="B163" s="37"/>
      <c r="C163" s="181" t="s">
        <v>505</v>
      </c>
      <c r="D163" s="181" t="s">
        <v>384</v>
      </c>
      <c r="E163" s="182" t="s">
        <v>4808</v>
      </c>
      <c r="F163" s="183" t="s">
        <v>4809</v>
      </c>
      <c r="G163" s="184" t="s">
        <v>411</v>
      </c>
      <c r="H163" s="185">
        <v>787</v>
      </c>
      <c r="I163" s="186"/>
      <c r="J163" s="187">
        <f>ROUND(I163*H163,2)</f>
        <v>0</v>
      </c>
      <c r="K163" s="183" t="s">
        <v>4737</v>
      </c>
      <c r="L163" s="41"/>
      <c r="M163" s="188" t="s">
        <v>19</v>
      </c>
      <c r="N163" s="189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389</v>
      </c>
      <c r="AT163" s="192" t="s">
        <v>384</v>
      </c>
      <c r="AU163" s="192" t="s">
        <v>85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622</v>
      </c>
    </row>
    <row r="164" spans="1:65" s="2" customFormat="1" ht="19.5">
      <c r="A164" s="36"/>
      <c r="B164" s="37"/>
      <c r="C164" s="38"/>
      <c r="D164" s="196" t="s">
        <v>1198</v>
      </c>
      <c r="E164" s="38"/>
      <c r="F164" s="253" t="s">
        <v>4810</v>
      </c>
      <c r="G164" s="38"/>
      <c r="H164" s="38"/>
      <c r="I164" s="254"/>
      <c r="J164" s="38"/>
      <c r="K164" s="38"/>
      <c r="L164" s="41"/>
      <c r="M164" s="255"/>
      <c r="N164" s="256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1198</v>
      </c>
      <c r="AU164" s="19" t="s">
        <v>85</v>
      </c>
    </row>
    <row r="165" spans="1:65" s="2" customFormat="1" ht="76.349999999999994" customHeight="1">
      <c r="A165" s="36"/>
      <c r="B165" s="37"/>
      <c r="C165" s="181" t="s">
        <v>510</v>
      </c>
      <c r="D165" s="181" t="s">
        <v>384</v>
      </c>
      <c r="E165" s="182" t="s">
        <v>4811</v>
      </c>
      <c r="F165" s="183" t="s">
        <v>4812</v>
      </c>
      <c r="G165" s="184" t="s">
        <v>411</v>
      </c>
      <c r="H165" s="185">
        <v>44.5</v>
      </c>
      <c r="I165" s="186"/>
      <c r="J165" s="187">
        <f>ROUND(I165*H165,2)</f>
        <v>0</v>
      </c>
      <c r="K165" s="183" t="s">
        <v>4737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628</v>
      </c>
    </row>
    <row r="166" spans="1:65" s="2" customFormat="1" ht="19.5">
      <c r="A166" s="36"/>
      <c r="B166" s="37"/>
      <c r="C166" s="38"/>
      <c r="D166" s="196" t="s">
        <v>1198</v>
      </c>
      <c r="E166" s="38"/>
      <c r="F166" s="253" t="s">
        <v>4813</v>
      </c>
      <c r="G166" s="38"/>
      <c r="H166" s="38"/>
      <c r="I166" s="254"/>
      <c r="J166" s="38"/>
      <c r="K166" s="38"/>
      <c r="L166" s="41"/>
      <c r="M166" s="255"/>
      <c r="N166" s="25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1198</v>
      </c>
      <c r="AU166" s="19" t="s">
        <v>85</v>
      </c>
    </row>
    <row r="167" spans="1:65" s="14" customFormat="1">
      <c r="B167" s="205"/>
      <c r="C167" s="206"/>
      <c r="D167" s="196" t="s">
        <v>391</v>
      </c>
      <c r="E167" s="207" t="s">
        <v>19</v>
      </c>
      <c r="F167" s="208" t="s">
        <v>4814</v>
      </c>
      <c r="G167" s="206"/>
      <c r="H167" s="209">
        <v>44.5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391</v>
      </c>
      <c r="AU167" s="215" t="s">
        <v>85</v>
      </c>
      <c r="AV167" s="14" t="s">
        <v>85</v>
      </c>
      <c r="AW167" s="14" t="s">
        <v>37</v>
      </c>
      <c r="AX167" s="14" t="s">
        <v>76</v>
      </c>
      <c r="AY167" s="215" t="s">
        <v>381</v>
      </c>
    </row>
    <row r="168" spans="1:65" s="15" customFormat="1">
      <c r="B168" s="216"/>
      <c r="C168" s="217"/>
      <c r="D168" s="196" t="s">
        <v>391</v>
      </c>
      <c r="E168" s="218" t="s">
        <v>19</v>
      </c>
      <c r="F168" s="219" t="s">
        <v>394</v>
      </c>
      <c r="G168" s="217"/>
      <c r="H168" s="220">
        <v>44.5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391</v>
      </c>
      <c r="AU168" s="226" t="s">
        <v>85</v>
      </c>
      <c r="AV168" s="15" t="s">
        <v>389</v>
      </c>
      <c r="AW168" s="15" t="s">
        <v>37</v>
      </c>
      <c r="AX168" s="15" t="s">
        <v>83</v>
      </c>
      <c r="AY168" s="226" t="s">
        <v>381</v>
      </c>
    </row>
    <row r="169" spans="1:65" s="12" customFormat="1" ht="22.9" customHeight="1">
      <c r="B169" s="165"/>
      <c r="C169" s="166"/>
      <c r="D169" s="167" t="s">
        <v>75</v>
      </c>
      <c r="E169" s="179" t="s">
        <v>883</v>
      </c>
      <c r="F169" s="179" t="s">
        <v>4815</v>
      </c>
      <c r="G169" s="166"/>
      <c r="H169" s="166"/>
      <c r="I169" s="169"/>
      <c r="J169" s="180">
        <f>BK169</f>
        <v>0</v>
      </c>
      <c r="K169" s="166"/>
      <c r="L169" s="171"/>
      <c r="M169" s="172"/>
      <c r="N169" s="173"/>
      <c r="O169" s="173"/>
      <c r="P169" s="174">
        <v>0</v>
      </c>
      <c r="Q169" s="173"/>
      <c r="R169" s="174">
        <v>0</v>
      </c>
      <c r="S169" s="173"/>
      <c r="T169" s="175">
        <v>0</v>
      </c>
      <c r="AR169" s="176" t="s">
        <v>83</v>
      </c>
      <c r="AT169" s="177" t="s">
        <v>75</v>
      </c>
      <c r="AU169" s="177" t="s">
        <v>83</v>
      </c>
      <c r="AY169" s="176" t="s">
        <v>381</v>
      </c>
      <c r="BK169" s="178">
        <v>0</v>
      </c>
    </row>
    <row r="170" spans="1:65" s="12" customFormat="1" ht="22.9" customHeight="1">
      <c r="B170" s="165"/>
      <c r="C170" s="166"/>
      <c r="D170" s="167" t="s">
        <v>75</v>
      </c>
      <c r="E170" s="179" t="s">
        <v>889</v>
      </c>
      <c r="F170" s="179" t="s">
        <v>4816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v>0</v>
      </c>
      <c r="Q170" s="173"/>
      <c r="R170" s="174">
        <v>0</v>
      </c>
      <c r="S170" s="173"/>
      <c r="T170" s="175">
        <v>0</v>
      </c>
      <c r="AR170" s="176" t="s">
        <v>83</v>
      </c>
      <c r="AT170" s="177" t="s">
        <v>75</v>
      </c>
      <c r="AU170" s="177" t="s">
        <v>83</v>
      </c>
      <c r="AY170" s="176" t="s">
        <v>381</v>
      </c>
      <c r="BK170" s="178">
        <v>0</v>
      </c>
    </row>
    <row r="171" spans="1:65" s="12" customFormat="1" ht="22.9" customHeight="1">
      <c r="B171" s="165"/>
      <c r="C171" s="166"/>
      <c r="D171" s="167" t="s">
        <v>75</v>
      </c>
      <c r="E171" s="179" t="s">
        <v>1163</v>
      </c>
      <c r="F171" s="179" t="s">
        <v>1164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SUM(P172:P212)</f>
        <v>0</v>
      </c>
      <c r="Q171" s="173"/>
      <c r="R171" s="174">
        <f>SUM(R172:R212)</f>
        <v>0</v>
      </c>
      <c r="S171" s="173"/>
      <c r="T171" s="175">
        <f>SUM(T172:T212)</f>
        <v>0</v>
      </c>
      <c r="AR171" s="176" t="s">
        <v>83</v>
      </c>
      <c r="AT171" s="177" t="s">
        <v>75</v>
      </c>
      <c r="AU171" s="177" t="s">
        <v>83</v>
      </c>
      <c r="AY171" s="176" t="s">
        <v>381</v>
      </c>
      <c r="BK171" s="178">
        <f>SUM(BK172:BK212)</f>
        <v>0</v>
      </c>
    </row>
    <row r="172" spans="1:65" s="2" customFormat="1" ht="37.9" customHeight="1">
      <c r="A172" s="36"/>
      <c r="B172" s="37"/>
      <c r="C172" s="181" t="s">
        <v>516</v>
      </c>
      <c r="D172" s="181" t="s">
        <v>384</v>
      </c>
      <c r="E172" s="182" t="s">
        <v>1165</v>
      </c>
      <c r="F172" s="183" t="s">
        <v>1166</v>
      </c>
      <c r="G172" s="184" t="s">
        <v>404</v>
      </c>
      <c r="H172" s="185">
        <v>2230.5500000000002</v>
      </c>
      <c r="I172" s="186"/>
      <c r="J172" s="187">
        <f>ROUND(I172*H172,2)</f>
        <v>0</v>
      </c>
      <c r="K172" s="183" t="s">
        <v>4737</v>
      </c>
      <c r="L172" s="41"/>
      <c r="M172" s="188" t="s">
        <v>19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389</v>
      </c>
      <c r="AT172" s="192" t="s">
        <v>384</v>
      </c>
      <c r="AU172" s="192" t="s">
        <v>85</v>
      </c>
      <c r="AY172" s="19" t="s">
        <v>381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83</v>
      </c>
      <c r="BK172" s="193">
        <f>ROUND(I172*H172,2)</f>
        <v>0</v>
      </c>
      <c r="BL172" s="19" t="s">
        <v>389</v>
      </c>
      <c r="BM172" s="192" t="s">
        <v>634</v>
      </c>
    </row>
    <row r="173" spans="1:65" s="2" customFormat="1" ht="19.5">
      <c r="A173" s="36"/>
      <c r="B173" s="37"/>
      <c r="C173" s="38"/>
      <c r="D173" s="196" t="s">
        <v>1198</v>
      </c>
      <c r="E173" s="38"/>
      <c r="F173" s="253" t="s">
        <v>4817</v>
      </c>
      <c r="G173" s="38"/>
      <c r="H173" s="38"/>
      <c r="I173" s="254"/>
      <c r="J173" s="38"/>
      <c r="K173" s="38"/>
      <c r="L173" s="41"/>
      <c r="M173" s="255"/>
      <c r="N173" s="256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1198</v>
      </c>
      <c r="AU173" s="19" t="s">
        <v>85</v>
      </c>
    </row>
    <row r="174" spans="1:65" s="2" customFormat="1" ht="44.25" customHeight="1">
      <c r="A174" s="36"/>
      <c r="B174" s="37"/>
      <c r="C174" s="181" t="s">
        <v>523</v>
      </c>
      <c r="D174" s="181" t="s">
        <v>384</v>
      </c>
      <c r="E174" s="182" t="s">
        <v>1168</v>
      </c>
      <c r="F174" s="183" t="s">
        <v>1169</v>
      </c>
      <c r="G174" s="184" t="s">
        <v>404</v>
      </c>
      <c r="H174" s="185">
        <v>20074.95</v>
      </c>
      <c r="I174" s="186"/>
      <c r="J174" s="187">
        <f>ROUND(I174*H174,2)</f>
        <v>0</v>
      </c>
      <c r="K174" s="183" t="s">
        <v>4737</v>
      </c>
      <c r="L174" s="41"/>
      <c r="M174" s="188" t="s">
        <v>19</v>
      </c>
      <c r="N174" s="189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389</v>
      </c>
      <c r="AT174" s="192" t="s">
        <v>384</v>
      </c>
      <c r="AU174" s="192" t="s">
        <v>85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389</v>
      </c>
      <c r="BM174" s="192" t="s">
        <v>640</v>
      </c>
    </row>
    <row r="175" spans="1:65" s="2" customFormat="1" ht="19.5">
      <c r="A175" s="36"/>
      <c r="B175" s="37"/>
      <c r="C175" s="38"/>
      <c r="D175" s="196" t="s">
        <v>1198</v>
      </c>
      <c r="E175" s="38"/>
      <c r="F175" s="253" t="s">
        <v>4817</v>
      </c>
      <c r="G175" s="38"/>
      <c r="H175" s="38"/>
      <c r="I175" s="254"/>
      <c r="J175" s="38"/>
      <c r="K175" s="38"/>
      <c r="L175" s="41"/>
      <c r="M175" s="255"/>
      <c r="N175" s="256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1198</v>
      </c>
      <c r="AU175" s="19" t="s">
        <v>85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4818</v>
      </c>
      <c r="G176" s="206"/>
      <c r="H176" s="209">
        <v>20074.95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76</v>
      </c>
      <c r="AY176" s="215" t="s">
        <v>381</v>
      </c>
    </row>
    <row r="177" spans="1:65" s="15" customFormat="1">
      <c r="B177" s="216"/>
      <c r="C177" s="217"/>
      <c r="D177" s="196" t="s">
        <v>391</v>
      </c>
      <c r="E177" s="218" t="s">
        <v>19</v>
      </c>
      <c r="F177" s="219" t="s">
        <v>394</v>
      </c>
      <c r="G177" s="217"/>
      <c r="H177" s="220">
        <v>20074.95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391</v>
      </c>
      <c r="AU177" s="226" t="s">
        <v>85</v>
      </c>
      <c r="AV177" s="15" t="s">
        <v>389</v>
      </c>
      <c r="AW177" s="15" t="s">
        <v>37</v>
      </c>
      <c r="AX177" s="15" t="s">
        <v>83</v>
      </c>
      <c r="AY177" s="226" t="s">
        <v>381</v>
      </c>
    </row>
    <row r="178" spans="1:65" s="2" customFormat="1" ht="24.2" customHeight="1">
      <c r="A178" s="36"/>
      <c r="B178" s="37"/>
      <c r="C178" s="181" t="s">
        <v>529</v>
      </c>
      <c r="D178" s="181" t="s">
        <v>384</v>
      </c>
      <c r="E178" s="182" t="s">
        <v>1172</v>
      </c>
      <c r="F178" s="183" t="s">
        <v>1173</v>
      </c>
      <c r="G178" s="184" t="s">
        <v>404</v>
      </c>
      <c r="H178" s="185">
        <v>2230.5500000000002</v>
      </c>
      <c r="I178" s="186"/>
      <c r="J178" s="187">
        <f>ROUND(I178*H178,2)</f>
        <v>0</v>
      </c>
      <c r="K178" s="183" t="s">
        <v>4737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647</v>
      </c>
    </row>
    <row r="179" spans="1:65" s="2" customFormat="1" ht="29.25">
      <c r="A179" s="36"/>
      <c r="B179" s="37"/>
      <c r="C179" s="38"/>
      <c r="D179" s="196" t="s">
        <v>1198</v>
      </c>
      <c r="E179" s="38"/>
      <c r="F179" s="253" t="s">
        <v>4819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1198</v>
      </c>
      <c r="AU179" s="19" t="s">
        <v>85</v>
      </c>
    </row>
    <row r="180" spans="1:65" s="14" customFormat="1">
      <c r="B180" s="205"/>
      <c r="C180" s="206"/>
      <c r="D180" s="196" t="s">
        <v>391</v>
      </c>
      <c r="E180" s="207" t="s">
        <v>19</v>
      </c>
      <c r="F180" s="208" t="s">
        <v>4820</v>
      </c>
      <c r="G180" s="206"/>
      <c r="H180" s="209">
        <v>547.14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391</v>
      </c>
      <c r="AU180" s="215" t="s">
        <v>85</v>
      </c>
      <c r="AV180" s="14" t="s">
        <v>85</v>
      </c>
      <c r="AW180" s="14" t="s">
        <v>37</v>
      </c>
      <c r="AX180" s="14" t="s">
        <v>76</v>
      </c>
      <c r="AY180" s="215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4821</v>
      </c>
      <c r="G181" s="206"/>
      <c r="H181" s="209">
        <v>351.32499999999999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76</v>
      </c>
      <c r="AY181" s="215" t="s">
        <v>381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4822</v>
      </c>
      <c r="G182" s="206"/>
      <c r="H182" s="209">
        <v>106.245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4823</v>
      </c>
      <c r="G183" s="206"/>
      <c r="H183" s="209">
        <v>3.1819999999999999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85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4824</v>
      </c>
      <c r="G184" s="206"/>
      <c r="H184" s="209">
        <v>11.125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85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4825</v>
      </c>
      <c r="G185" s="206"/>
      <c r="H185" s="209">
        <v>59.777999999999999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4826</v>
      </c>
      <c r="G186" s="206"/>
      <c r="H186" s="209">
        <v>117.92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4827</v>
      </c>
      <c r="G187" s="206"/>
      <c r="H187" s="209">
        <v>287.04000000000002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4828</v>
      </c>
      <c r="G188" s="206"/>
      <c r="H188" s="209">
        <v>6.0750000000000002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85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4829</v>
      </c>
      <c r="G189" s="206"/>
      <c r="H189" s="209">
        <v>469.3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4830</v>
      </c>
      <c r="G190" s="206"/>
      <c r="H190" s="209">
        <v>2.0699999999999998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4831</v>
      </c>
      <c r="G191" s="206"/>
      <c r="H191" s="209">
        <v>487.35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4832</v>
      </c>
      <c r="G192" s="206"/>
      <c r="H192" s="209">
        <v>-218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85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5" customFormat="1">
      <c r="B193" s="216"/>
      <c r="C193" s="217"/>
      <c r="D193" s="196" t="s">
        <v>391</v>
      </c>
      <c r="E193" s="218" t="s">
        <v>19</v>
      </c>
      <c r="F193" s="219" t="s">
        <v>394</v>
      </c>
      <c r="G193" s="217"/>
      <c r="H193" s="220">
        <v>2230.5499999999997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391</v>
      </c>
      <c r="AU193" s="226" t="s">
        <v>85</v>
      </c>
      <c r="AV193" s="15" t="s">
        <v>389</v>
      </c>
      <c r="AW193" s="15" t="s">
        <v>37</v>
      </c>
      <c r="AX193" s="15" t="s">
        <v>83</v>
      </c>
      <c r="AY193" s="226" t="s">
        <v>381</v>
      </c>
    </row>
    <row r="194" spans="1:65" s="2" customFormat="1" ht="44.25" customHeight="1">
      <c r="A194" s="36"/>
      <c r="B194" s="37"/>
      <c r="C194" s="181" t="s">
        <v>534</v>
      </c>
      <c r="D194" s="181" t="s">
        <v>384</v>
      </c>
      <c r="E194" s="182" t="s">
        <v>4833</v>
      </c>
      <c r="F194" s="183" t="s">
        <v>1176</v>
      </c>
      <c r="G194" s="184" t="s">
        <v>404</v>
      </c>
      <c r="H194" s="185">
        <v>1565.49</v>
      </c>
      <c r="I194" s="186"/>
      <c r="J194" s="187">
        <f>ROUND(I194*H194,2)</f>
        <v>0</v>
      </c>
      <c r="K194" s="183" t="s">
        <v>1042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85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653</v>
      </c>
    </row>
    <row r="195" spans="1:65" s="2" customFormat="1" ht="19.5">
      <c r="A195" s="36"/>
      <c r="B195" s="37"/>
      <c r="C195" s="38"/>
      <c r="D195" s="196" t="s">
        <v>1198</v>
      </c>
      <c r="E195" s="38"/>
      <c r="F195" s="253" t="s">
        <v>4817</v>
      </c>
      <c r="G195" s="38"/>
      <c r="H195" s="38"/>
      <c r="I195" s="254"/>
      <c r="J195" s="38"/>
      <c r="K195" s="38"/>
      <c r="L195" s="41"/>
      <c r="M195" s="255"/>
      <c r="N195" s="256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1198</v>
      </c>
      <c r="AU195" s="19" t="s">
        <v>85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4821</v>
      </c>
      <c r="G196" s="206"/>
      <c r="H196" s="209">
        <v>351.32499999999999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85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4822</v>
      </c>
      <c r="G197" s="206"/>
      <c r="H197" s="209">
        <v>106.245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4823</v>
      </c>
      <c r="G198" s="206"/>
      <c r="H198" s="209">
        <v>3.1819999999999999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4824</v>
      </c>
      <c r="G199" s="206"/>
      <c r="H199" s="209">
        <v>11.125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85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4" customFormat="1">
      <c r="B200" s="205"/>
      <c r="C200" s="206"/>
      <c r="D200" s="196" t="s">
        <v>391</v>
      </c>
      <c r="E200" s="207" t="s">
        <v>19</v>
      </c>
      <c r="F200" s="208" t="s">
        <v>4825</v>
      </c>
      <c r="G200" s="206"/>
      <c r="H200" s="209">
        <v>59.777999999999999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85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4827</v>
      </c>
      <c r="G201" s="206"/>
      <c r="H201" s="209">
        <v>287.04000000000002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4828</v>
      </c>
      <c r="G202" s="206"/>
      <c r="H202" s="209">
        <v>6.0750000000000002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4" customFormat="1">
      <c r="B203" s="205"/>
      <c r="C203" s="206"/>
      <c r="D203" s="196" t="s">
        <v>391</v>
      </c>
      <c r="E203" s="207" t="s">
        <v>19</v>
      </c>
      <c r="F203" s="208" t="s">
        <v>4829</v>
      </c>
      <c r="G203" s="206"/>
      <c r="H203" s="209">
        <v>469.3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391</v>
      </c>
      <c r="AU203" s="215" t="s">
        <v>85</v>
      </c>
      <c r="AV203" s="14" t="s">
        <v>85</v>
      </c>
      <c r="AW203" s="14" t="s">
        <v>37</v>
      </c>
      <c r="AX203" s="14" t="s">
        <v>76</v>
      </c>
      <c r="AY203" s="215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4830</v>
      </c>
      <c r="G204" s="206"/>
      <c r="H204" s="209">
        <v>2.0699999999999998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76</v>
      </c>
      <c r="AY204" s="215" t="s">
        <v>381</v>
      </c>
    </row>
    <row r="205" spans="1:65" s="14" customFormat="1">
      <c r="B205" s="205"/>
      <c r="C205" s="206"/>
      <c r="D205" s="196" t="s">
        <v>391</v>
      </c>
      <c r="E205" s="207" t="s">
        <v>19</v>
      </c>
      <c r="F205" s="208" t="s">
        <v>4831</v>
      </c>
      <c r="G205" s="206"/>
      <c r="H205" s="209">
        <v>487.35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1:65" s="14" customFormat="1">
      <c r="B206" s="205"/>
      <c r="C206" s="206"/>
      <c r="D206" s="196" t="s">
        <v>391</v>
      </c>
      <c r="E206" s="207" t="s">
        <v>19</v>
      </c>
      <c r="F206" s="208" t="s">
        <v>4832</v>
      </c>
      <c r="G206" s="206"/>
      <c r="H206" s="209">
        <v>-218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391</v>
      </c>
      <c r="AU206" s="215" t="s">
        <v>85</v>
      </c>
      <c r="AV206" s="14" t="s">
        <v>85</v>
      </c>
      <c r="AW206" s="14" t="s">
        <v>37</v>
      </c>
      <c r="AX206" s="14" t="s">
        <v>76</v>
      </c>
      <c r="AY206" s="215" t="s">
        <v>381</v>
      </c>
    </row>
    <row r="207" spans="1:65" s="15" customFormat="1">
      <c r="B207" s="216"/>
      <c r="C207" s="217"/>
      <c r="D207" s="196" t="s">
        <v>391</v>
      </c>
      <c r="E207" s="218" t="s">
        <v>19</v>
      </c>
      <c r="F207" s="219" t="s">
        <v>394</v>
      </c>
      <c r="G207" s="217"/>
      <c r="H207" s="220">
        <v>1565.4899999999998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391</v>
      </c>
      <c r="AU207" s="226" t="s">
        <v>85</v>
      </c>
      <c r="AV207" s="15" t="s">
        <v>389</v>
      </c>
      <c r="AW207" s="15" t="s">
        <v>37</v>
      </c>
      <c r="AX207" s="15" t="s">
        <v>83</v>
      </c>
      <c r="AY207" s="226" t="s">
        <v>381</v>
      </c>
    </row>
    <row r="208" spans="1:65" s="2" customFormat="1" ht="44.25" customHeight="1">
      <c r="A208" s="36"/>
      <c r="B208" s="37"/>
      <c r="C208" s="181" t="s">
        <v>540</v>
      </c>
      <c r="D208" s="181" t="s">
        <v>384</v>
      </c>
      <c r="E208" s="182" t="s">
        <v>4834</v>
      </c>
      <c r="F208" s="183" t="s">
        <v>4835</v>
      </c>
      <c r="G208" s="184" t="s">
        <v>404</v>
      </c>
      <c r="H208" s="185">
        <v>665.06</v>
      </c>
      <c r="I208" s="186"/>
      <c r="J208" s="187">
        <f>ROUND(I208*H208,2)</f>
        <v>0</v>
      </c>
      <c r="K208" s="183" t="s">
        <v>1042</v>
      </c>
      <c r="L208" s="41"/>
      <c r="M208" s="188" t="s">
        <v>19</v>
      </c>
      <c r="N208" s="189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389</v>
      </c>
      <c r="AT208" s="192" t="s">
        <v>384</v>
      </c>
      <c r="AU208" s="192" t="s">
        <v>85</v>
      </c>
      <c r="AY208" s="19" t="s">
        <v>381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83</v>
      </c>
      <c r="BK208" s="193">
        <f>ROUND(I208*H208,2)</f>
        <v>0</v>
      </c>
      <c r="BL208" s="19" t="s">
        <v>389</v>
      </c>
      <c r="BM208" s="192" t="s">
        <v>659</v>
      </c>
    </row>
    <row r="209" spans="1:65" s="2" customFormat="1" ht="19.5">
      <c r="A209" s="36"/>
      <c r="B209" s="37"/>
      <c r="C209" s="38"/>
      <c r="D209" s="196" t="s">
        <v>1198</v>
      </c>
      <c r="E209" s="38"/>
      <c r="F209" s="253" t="s">
        <v>4817</v>
      </c>
      <c r="G209" s="38"/>
      <c r="H209" s="38"/>
      <c r="I209" s="254"/>
      <c r="J209" s="38"/>
      <c r="K209" s="38"/>
      <c r="L209" s="41"/>
      <c r="M209" s="255"/>
      <c r="N209" s="256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1198</v>
      </c>
      <c r="AU209" s="19" t="s">
        <v>85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4826</v>
      </c>
      <c r="G210" s="206"/>
      <c r="H210" s="209">
        <v>117.92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4" customFormat="1">
      <c r="B211" s="205"/>
      <c r="C211" s="206"/>
      <c r="D211" s="196" t="s">
        <v>391</v>
      </c>
      <c r="E211" s="207" t="s">
        <v>19</v>
      </c>
      <c r="F211" s="208" t="s">
        <v>4820</v>
      </c>
      <c r="G211" s="206"/>
      <c r="H211" s="209">
        <v>547.14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391</v>
      </c>
      <c r="AU211" s="215" t="s">
        <v>85</v>
      </c>
      <c r="AV211" s="14" t="s">
        <v>85</v>
      </c>
      <c r="AW211" s="14" t="s">
        <v>37</v>
      </c>
      <c r="AX211" s="14" t="s">
        <v>76</v>
      </c>
      <c r="AY211" s="215" t="s">
        <v>381</v>
      </c>
    </row>
    <row r="212" spans="1:65" s="15" customFormat="1">
      <c r="B212" s="216"/>
      <c r="C212" s="217"/>
      <c r="D212" s="196" t="s">
        <v>391</v>
      </c>
      <c r="E212" s="218" t="s">
        <v>19</v>
      </c>
      <c r="F212" s="219" t="s">
        <v>394</v>
      </c>
      <c r="G212" s="217"/>
      <c r="H212" s="220">
        <v>665.06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391</v>
      </c>
      <c r="AU212" s="226" t="s">
        <v>85</v>
      </c>
      <c r="AV212" s="15" t="s">
        <v>389</v>
      </c>
      <c r="AW212" s="15" t="s">
        <v>37</v>
      </c>
      <c r="AX212" s="15" t="s">
        <v>83</v>
      </c>
      <c r="AY212" s="226" t="s">
        <v>381</v>
      </c>
    </row>
    <row r="213" spans="1:65" s="12" customFormat="1" ht="22.9" customHeight="1">
      <c r="B213" s="165"/>
      <c r="C213" s="166"/>
      <c r="D213" s="167" t="s">
        <v>75</v>
      </c>
      <c r="E213" s="179" t="s">
        <v>441</v>
      </c>
      <c r="F213" s="179" t="s">
        <v>442</v>
      </c>
      <c r="G213" s="166"/>
      <c r="H213" s="166"/>
      <c r="I213" s="169"/>
      <c r="J213" s="180">
        <f>BK213</f>
        <v>0</v>
      </c>
      <c r="K213" s="166"/>
      <c r="L213" s="171"/>
      <c r="M213" s="172"/>
      <c r="N213" s="173"/>
      <c r="O213" s="173"/>
      <c r="P213" s="174">
        <f>SUM(P214:P217)</f>
        <v>0</v>
      </c>
      <c r="Q213" s="173"/>
      <c r="R213" s="174">
        <f>SUM(R214:R217)</f>
        <v>0</v>
      </c>
      <c r="S213" s="173"/>
      <c r="T213" s="175">
        <f>SUM(T214:T217)</f>
        <v>0</v>
      </c>
      <c r="AR213" s="176" t="s">
        <v>83</v>
      </c>
      <c r="AT213" s="177" t="s">
        <v>75</v>
      </c>
      <c r="AU213" s="177" t="s">
        <v>83</v>
      </c>
      <c r="AY213" s="176" t="s">
        <v>381</v>
      </c>
      <c r="BK213" s="178">
        <f>SUM(BK214:BK217)</f>
        <v>0</v>
      </c>
    </row>
    <row r="214" spans="1:65" s="2" customFormat="1" ht="44.25" customHeight="1">
      <c r="A214" s="36"/>
      <c r="B214" s="37"/>
      <c r="C214" s="181" t="s">
        <v>549</v>
      </c>
      <c r="D214" s="181" t="s">
        <v>384</v>
      </c>
      <c r="E214" s="182" t="s">
        <v>4836</v>
      </c>
      <c r="F214" s="183" t="s">
        <v>4837</v>
      </c>
      <c r="G214" s="184" t="s">
        <v>404</v>
      </c>
      <c r="H214" s="185">
        <v>1.032</v>
      </c>
      <c r="I214" s="186"/>
      <c r="J214" s="187">
        <f>ROUND(I214*H214,2)</f>
        <v>0</v>
      </c>
      <c r="K214" s="183" t="s">
        <v>4838</v>
      </c>
      <c r="L214" s="41"/>
      <c r="M214" s="188" t="s">
        <v>19</v>
      </c>
      <c r="N214" s="189" t="s">
        <v>47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389</v>
      </c>
      <c r="AT214" s="192" t="s">
        <v>384</v>
      </c>
      <c r="AU214" s="192" t="s">
        <v>85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389</v>
      </c>
      <c r="BM214" s="192" t="s">
        <v>667</v>
      </c>
    </row>
    <row r="215" spans="1:65" s="2" customFormat="1" ht="19.5">
      <c r="A215" s="36"/>
      <c r="B215" s="37"/>
      <c r="C215" s="38"/>
      <c r="D215" s="196" t="s">
        <v>1198</v>
      </c>
      <c r="E215" s="38"/>
      <c r="F215" s="253" t="s">
        <v>4839</v>
      </c>
      <c r="G215" s="38"/>
      <c r="H215" s="38"/>
      <c r="I215" s="254"/>
      <c r="J215" s="38"/>
      <c r="K215" s="38"/>
      <c r="L215" s="41"/>
      <c r="M215" s="255"/>
      <c r="N215" s="256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1198</v>
      </c>
      <c r="AU215" s="19" t="s">
        <v>85</v>
      </c>
    </row>
    <row r="216" spans="1:65" s="2" customFormat="1" ht="55.5" customHeight="1">
      <c r="A216" s="36"/>
      <c r="B216" s="37"/>
      <c r="C216" s="181" t="s">
        <v>556</v>
      </c>
      <c r="D216" s="181" t="s">
        <v>384</v>
      </c>
      <c r="E216" s="182" t="s">
        <v>4840</v>
      </c>
      <c r="F216" s="183" t="s">
        <v>4841</v>
      </c>
      <c r="G216" s="184" t="s">
        <v>404</v>
      </c>
      <c r="H216" s="185">
        <v>1.032</v>
      </c>
      <c r="I216" s="186"/>
      <c r="J216" s="187">
        <f>ROUND(I216*H216,2)</f>
        <v>0</v>
      </c>
      <c r="K216" s="183" t="s">
        <v>4838</v>
      </c>
      <c r="L216" s="41"/>
      <c r="M216" s="188" t="s">
        <v>19</v>
      </c>
      <c r="N216" s="189" t="s">
        <v>47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389</v>
      </c>
      <c r="AT216" s="192" t="s">
        <v>384</v>
      </c>
      <c r="AU216" s="192" t="s">
        <v>85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389</v>
      </c>
      <c r="BM216" s="192" t="s">
        <v>674</v>
      </c>
    </row>
    <row r="217" spans="1:65" s="2" customFormat="1" ht="19.5">
      <c r="A217" s="36"/>
      <c r="B217" s="37"/>
      <c r="C217" s="38"/>
      <c r="D217" s="196" t="s">
        <v>1198</v>
      </c>
      <c r="E217" s="38"/>
      <c r="F217" s="253" t="s">
        <v>4839</v>
      </c>
      <c r="G217" s="38"/>
      <c r="H217" s="38"/>
      <c r="I217" s="254"/>
      <c r="J217" s="38"/>
      <c r="K217" s="38"/>
      <c r="L217" s="41"/>
      <c r="M217" s="257"/>
      <c r="N217" s="258"/>
      <c r="O217" s="250"/>
      <c r="P217" s="250"/>
      <c r="Q217" s="250"/>
      <c r="R217" s="250"/>
      <c r="S217" s="250"/>
      <c r="T217" s="259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1198</v>
      </c>
      <c r="AU217" s="19" t="s">
        <v>85</v>
      </c>
    </row>
    <row r="218" spans="1:65" s="2" customFormat="1" ht="6.95" customHeight="1">
      <c r="A218" s="36"/>
      <c r="B218" s="49"/>
      <c r="C218" s="50"/>
      <c r="D218" s="50"/>
      <c r="E218" s="50"/>
      <c r="F218" s="50"/>
      <c r="G218" s="50"/>
      <c r="H218" s="50"/>
      <c r="I218" s="50"/>
      <c r="J218" s="50"/>
      <c r="K218" s="50"/>
      <c r="L218" s="41"/>
      <c r="M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</sheetData>
  <sheetProtection algorithmName="SHA-512" hashValue="wxNJEfEvruk0HDSCT7Y8DaqeGBpG/6ijtCXtC+KnDe3XChW6BwgXpkRQYqCXMNWPWa0MVhFb97l2v4QGmviBdA==" saltValue="H//adxC0Xpvqv8Xbf3FAYPjdM/wMQCA6g4f19LuOtVzWLDiyltKlCH+5CxPXOnk/RYme5HSy2X0PyLl8SVQNaQ==" spinCount="100000" sheet="1" objects="1" scenarios="1" formatColumns="0" formatRows="0" autoFilter="0"/>
  <autoFilter ref="C94:K217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242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4842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6" t="s">
        <v>19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ROUND(J80,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ROUND((SUM(BE80:BE151)),  2)</f>
        <v>0</v>
      </c>
      <c r="G33" s="36"/>
      <c r="H33" s="36"/>
      <c r="I33" s="127">
        <v>0.21</v>
      </c>
      <c r="J33" s="126">
        <f>ROUND(((SUM(BE80:BE151))*I33),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ROUND((SUM(BF80:BF151)),  2)</f>
        <v>0</v>
      </c>
      <c r="G34" s="36"/>
      <c r="H34" s="36"/>
      <c r="I34" s="127">
        <v>0.15</v>
      </c>
      <c r="J34" s="126">
        <f>ROUND(((SUM(BF80:BF151))*I34),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ROUND((SUM(BG80:BG151)),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ROUND((SUM(BH80:BH151)),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ROUND((SUM(BI80:BI151)),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D 202 - Sadové úpravy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349</v>
      </c>
      <c r="E60" s="146"/>
      <c r="F60" s="146"/>
      <c r="G60" s="146"/>
      <c r="H60" s="146"/>
      <c r="I60" s="146"/>
      <c r="J60" s="147">
        <f>J81</f>
        <v>0</v>
      </c>
      <c r="K60" s="144"/>
      <c r="L60" s="148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366</v>
      </c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26.25" customHeight="1">
      <c r="A70" s="36"/>
      <c r="B70" s="37"/>
      <c r="C70" s="38"/>
      <c r="D70" s="38"/>
      <c r="E70" s="408" t="str">
        <f>E7</f>
        <v>Nová vstupní a vjezdová zóna v západní části výstaviště včetně nového odpadového hospodářství</v>
      </c>
      <c r="F70" s="409"/>
      <c r="G70" s="409"/>
      <c r="H70" s="409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324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89" t="str">
        <f>E9</f>
        <v>D 202 - Sadové úpravy</v>
      </c>
      <c r="F72" s="407"/>
      <c r="G72" s="407"/>
      <c r="H72" s="407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Brno, Pisárky, Výstaviště, k. ú. Brno – Bohunice</v>
      </c>
      <c r="G74" s="38"/>
      <c r="H74" s="38"/>
      <c r="I74" s="31" t="s">
        <v>23</v>
      </c>
      <c r="J74" s="61" t="str">
        <f>IF(J12="","",J12)</f>
        <v>25. 3. 2021</v>
      </c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Veletrhy Brno a.s.</v>
      </c>
      <c r="G76" s="38"/>
      <c r="H76" s="38"/>
      <c r="I76" s="31" t="s">
        <v>33</v>
      </c>
      <c r="J76" s="34" t="str">
        <f>E21</f>
        <v>AiD team a.s.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31</v>
      </c>
      <c r="D77" s="38"/>
      <c r="E77" s="38"/>
      <c r="F77" s="29" t="str">
        <f>IF(E18="","",E18)</f>
        <v>Vyplň údaj</v>
      </c>
      <c r="G77" s="38"/>
      <c r="H77" s="38"/>
      <c r="I77" s="31" t="s">
        <v>38</v>
      </c>
      <c r="J77" s="34" t="str">
        <f>E24</f>
        <v xml:space="preserve"> </v>
      </c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4"/>
      <c r="B79" s="155"/>
      <c r="C79" s="156" t="s">
        <v>367</v>
      </c>
      <c r="D79" s="157" t="s">
        <v>61</v>
      </c>
      <c r="E79" s="157" t="s">
        <v>57</v>
      </c>
      <c r="F79" s="157" t="s">
        <v>58</v>
      </c>
      <c r="G79" s="157" t="s">
        <v>368</v>
      </c>
      <c r="H79" s="157" t="s">
        <v>369</v>
      </c>
      <c r="I79" s="157" t="s">
        <v>370</v>
      </c>
      <c r="J79" s="157" t="s">
        <v>347</v>
      </c>
      <c r="K79" s="158" t="s">
        <v>371</v>
      </c>
      <c r="L79" s="159"/>
      <c r="M79" s="70" t="s">
        <v>19</v>
      </c>
      <c r="N79" s="71" t="s">
        <v>46</v>
      </c>
      <c r="O79" s="71" t="s">
        <v>372</v>
      </c>
      <c r="P79" s="71" t="s">
        <v>373</v>
      </c>
      <c r="Q79" s="71" t="s">
        <v>374</v>
      </c>
      <c r="R79" s="71" t="s">
        <v>375</v>
      </c>
      <c r="S79" s="71" t="s">
        <v>376</v>
      </c>
      <c r="T79" s="72" t="s">
        <v>377</v>
      </c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</row>
    <row r="80" spans="1:63" s="2" customFormat="1" ht="22.9" customHeight="1">
      <c r="A80" s="36"/>
      <c r="B80" s="37"/>
      <c r="C80" s="77" t="s">
        <v>378</v>
      </c>
      <c r="D80" s="38"/>
      <c r="E80" s="38"/>
      <c r="F80" s="38"/>
      <c r="G80" s="38"/>
      <c r="H80" s="38"/>
      <c r="I80" s="38"/>
      <c r="J80" s="160">
        <f>BK80</f>
        <v>0</v>
      </c>
      <c r="K80" s="38"/>
      <c r="L80" s="41"/>
      <c r="M80" s="73"/>
      <c r="N80" s="161"/>
      <c r="O80" s="74"/>
      <c r="P80" s="162">
        <f>P81</f>
        <v>0</v>
      </c>
      <c r="Q80" s="74"/>
      <c r="R80" s="162">
        <f>R81</f>
        <v>0</v>
      </c>
      <c r="S80" s="74"/>
      <c r="T80" s="163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75</v>
      </c>
      <c r="AU80" s="19" t="s">
        <v>348</v>
      </c>
      <c r="BK80" s="164">
        <f>BK81</f>
        <v>0</v>
      </c>
    </row>
    <row r="81" spans="1:65" s="12" customFormat="1" ht="25.9" customHeight="1">
      <c r="B81" s="165"/>
      <c r="C81" s="166"/>
      <c r="D81" s="167" t="s">
        <v>75</v>
      </c>
      <c r="E81" s="168" t="s">
        <v>379</v>
      </c>
      <c r="F81" s="168" t="s">
        <v>380</v>
      </c>
      <c r="G81" s="166"/>
      <c r="H81" s="166"/>
      <c r="I81" s="169"/>
      <c r="J81" s="170">
        <f>BK81</f>
        <v>0</v>
      </c>
      <c r="K81" s="166"/>
      <c r="L81" s="171"/>
      <c r="M81" s="172"/>
      <c r="N81" s="173"/>
      <c r="O81" s="173"/>
      <c r="P81" s="174">
        <f>SUM(P82:P151)</f>
        <v>0</v>
      </c>
      <c r="Q81" s="173"/>
      <c r="R81" s="174">
        <f>SUM(R82:R151)</f>
        <v>0</v>
      </c>
      <c r="S81" s="173"/>
      <c r="T81" s="175">
        <f>SUM(T82:T151)</f>
        <v>0</v>
      </c>
      <c r="AR81" s="176" t="s">
        <v>83</v>
      </c>
      <c r="AT81" s="177" t="s">
        <v>75</v>
      </c>
      <c r="AU81" s="177" t="s">
        <v>76</v>
      </c>
      <c r="AY81" s="176" t="s">
        <v>381</v>
      </c>
      <c r="BK81" s="178">
        <f>SUM(BK82:BK151)</f>
        <v>0</v>
      </c>
    </row>
    <row r="82" spans="1:65" s="2" customFormat="1" ht="24.2" customHeight="1">
      <c r="A82" s="36"/>
      <c r="B82" s="37"/>
      <c r="C82" s="181" t="s">
        <v>83</v>
      </c>
      <c r="D82" s="181" t="s">
        <v>384</v>
      </c>
      <c r="E82" s="182" t="s">
        <v>4843</v>
      </c>
      <c r="F82" s="183" t="s">
        <v>4844</v>
      </c>
      <c r="G82" s="184" t="s">
        <v>411</v>
      </c>
      <c r="H82" s="185">
        <v>629.5</v>
      </c>
      <c r="I82" s="186"/>
      <c r="J82" s="187">
        <f>ROUND(I82*H82,2)</f>
        <v>0</v>
      </c>
      <c r="K82" s="183" t="s">
        <v>19</v>
      </c>
      <c r="L82" s="41"/>
      <c r="M82" s="188" t="s">
        <v>19</v>
      </c>
      <c r="N82" s="189" t="s">
        <v>47</v>
      </c>
      <c r="O82" s="66"/>
      <c r="P82" s="190">
        <f>O82*H82</f>
        <v>0</v>
      </c>
      <c r="Q82" s="190">
        <v>0</v>
      </c>
      <c r="R82" s="190">
        <f>Q82*H82</f>
        <v>0</v>
      </c>
      <c r="S82" s="190">
        <v>0</v>
      </c>
      <c r="T82" s="191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92" t="s">
        <v>389</v>
      </c>
      <c r="AT82" s="192" t="s">
        <v>384</v>
      </c>
      <c r="AU82" s="192" t="s">
        <v>83</v>
      </c>
      <c r="AY82" s="19" t="s">
        <v>381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9" t="s">
        <v>83</v>
      </c>
      <c r="BK82" s="193">
        <f>ROUND(I82*H82,2)</f>
        <v>0</v>
      </c>
      <c r="BL82" s="19" t="s">
        <v>389</v>
      </c>
      <c r="BM82" s="192" t="s">
        <v>4845</v>
      </c>
    </row>
    <row r="83" spans="1:65" s="13" customFormat="1">
      <c r="B83" s="194"/>
      <c r="C83" s="195"/>
      <c r="D83" s="196" t="s">
        <v>391</v>
      </c>
      <c r="E83" s="197" t="s">
        <v>19</v>
      </c>
      <c r="F83" s="198" t="s">
        <v>4846</v>
      </c>
      <c r="G83" s="195"/>
      <c r="H83" s="197" t="s">
        <v>19</v>
      </c>
      <c r="I83" s="199"/>
      <c r="J83" s="195"/>
      <c r="K83" s="195"/>
      <c r="L83" s="200"/>
      <c r="M83" s="201"/>
      <c r="N83" s="202"/>
      <c r="O83" s="202"/>
      <c r="P83" s="202"/>
      <c r="Q83" s="202"/>
      <c r="R83" s="202"/>
      <c r="S83" s="202"/>
      <c r="T83" s="203"/>
      <c r="AT83" s="204" t="s">
        <v>391</v>
      </c>
      <c r="AU83" s="204" t="s">
        <v>83</v>
      </c>
      <c r="AV83" s="13" t="s">
        <v>83</v>
      </c>
      <c r="AW83" s="13" t="s">
        <v>37</v>
      </c>
      <c r="AX83" s="13" t="s">
        <v>76</v>
      </c>
      <c r="AY83" s="204" t="s">
        <v>381</v>
      </c>
    </row>
    <row r="84" spans="1:65" s="14" customFormat="1">
      <c r="B84" s="205"/>
      <c r="C84" s="206"/>
      <c r="D84" s="196" t="s">
        <v>391</v>
      </c>
      <c r="E84" s="207" t="s">
        <v>19</v>
      </c>
      <c r="F84" s="208" t="s">
        <v>4847</v>
      </c>
      <c r="G84" s="206"/>
      <c r="H84" s="209">
        <v>629.5</v>
      </c>
      <c r="I84" s="210"/>
      <c r="J84" s="206"/>
      <c r="K84" s="206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391</v>
      </c>
      <c r="AU84" s="215" t="s">
        <v>83</v>
      </c>
      <c r="AV84" s="14" t="s">
        <v>85</v>
      </c>
      <c r="AW84" s="14" t="s">
        <v>37</v>
      </c>
      <c r="AX84" s="14" t="s">
        <v>83</v>
      </c>
      <c r="AY84" s="215" t="s">
        <v>381</v>
      </c>
    </row>
    <row r="85" spans="1:65" s="2" customFormat="1" ht="21.75" customHeight="1">
      <c r="A85" s="36"/>
      <c r="B85" s="37"/>
      <c r="C85" s="181" t="s">
        <v>85</v>
      </c>
      <c r="D85" s="181" t="s">
        <v>384</v>
      </c>
      <c r="E85" s="182" t="s">
        <v>4848</v>
      </c>
      <c r="F85" s="183" t="s">
        <v>4849</v>
      </c>
      <c r="G85" s="184" t="s">
        <v>411</v>
      </c>
      <c r="H85" s="185">
        <v>490.2</v>
      </c>
      <c r="I85" s="186"/>
      <c r="J85" s="187">
        <f>ROUND(I85*H85,2)</f>
        <v>0</v>
      </c>
      <c r="K85" s="183" t="s">
        <v>19</v>
      </c>
      <c r="L85" s="41"/>
      <c r="M85" s="188" t="s">
        <v>19</v>
      </c>
      <c r="N85" s="189" t="s">
        <v>47</v>
      </c>
      <c r="O85" s="66"/>
      <c r="P85" s="190">
        <f>O85*H85</f>
        <v>0</v>
      </c>
      <c r="Q85" s="190">
        <v>0</v>
      </c>
      <c r="R85" s="190">
        <f>Q85*H85</f>
        <v>0</v>
      </c>
      <c r="S85" s="190">
        <v>0</v>
      </c>
      <c r="T85" s="191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2" t="s">
        <v>389</v>
      </c>
      <c r="AT85" s="192" t="s">
        <v>384</v>
      </c>
      <c r="AU85" s="192" t="s">
        <v>83</v>
      </c>
      <c r="AY85" s="19" t="s">
        <v>381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19" t="s">
        <v>83</v>
      </c>
      <c r="BK85" s="193">
        <f>ROUND(I85*H85,2)</f>
        <v>0</v>
      </c>
      <c r="BL85" s="19" t="s">
        <v>389</v>
      </c>
      <c r="BM85" s="192" t="s">
        <v>4850</v>
      </c>
    </row>
    <row r="86" spans="1:65" s="2" customFormat="1" ht="21.75" customHeight="1">
      <c r="A86" s="36"/>
      <c r="B86" s="37"/>
      <c r="C86" s="181" t="s">
        <v>398</v>
      </c>
      <c r="D86" s="181" t="s">
        <v>384</v>
      </c>
      <c r="E86" s="182" t="s">
        <v>4851</v>
      </c>
      <c r="F86" s="183" t="s">
        <v>4852</v>
      </c>
      <c r="G86" s="184" t="s">
        <v>411</v>
      </c>
      <c r="H86" s="185">
        <v>139.30000000000001</v>
      </c>
      <c r="I86" s="186"/>
      <c r="J86" s="187">
        <f>ROUND(I86*H86,2)</f>
        <v>0</v>
      </c>
      <c r="K86" s="183" t="s">
        <v>19</v>
      </c>
      <c r="L86" s="41"/>
      <c r="M86" s="188" t="s">
        <v>19</v>
      </c>
      <c r="N86" s="189" t="s">
        <v>47</v>
      </c>
      <c r="O86" s="66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9" t="s">
        <v>83</v>
      </c>
      <c r="BK86" s="193">
        <f>ROUND(I86*H86,2)</f>
        <v>0</v>
      </c>
      <c r="BL86" s="19" t="s">
        <v>389</v>
      </c>
      <c r="BM86" s="192" t="s">
        <v>4853</v>
      </c>
    </row>
    <row r="87" spans="1:65" s="2" customFormat="1" ht="16.5" customHeight="1">
      <c r="A87" s="36"/>
      <c r="B87" s="37"/>
      <c r="C87" s="181" t="s">
        <v>389</v>
      </c>
      <c r="D87" s="181" t="s">
        <v>384</v>
      </c>
      <c r="E87" s="182" t="s">
        <v>4854</v>
      </c>
      <c r="F87" s="183" t="s">
        <v>4855</v>
      </c>
      <c r="G87" s="184" t="s">
        <v>411</v>
      </c>
      <c r="H87" s="185">
        <v>139.30000000000001</v>
      </c>
      <c r="I87" s="186"/>
      <c r="J87" s="187">
        <f>ROUND(I87*H87,2)</f>
        <v>0</v>
      </c>
      <c r="K87" s="183" t="s">
        <v>19</v>
      </c>
      <c r="L87" s="41"/>
      <c r="M87" s="188" t="s">
        <v>19</v>
      </c>
      <c r="N87" s="189" t="s">
        <v>47</v>
      </c>
      <c r="O87" s="66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389</v>
      </c>
      <c r="AT87" s="192" t="s">
        <v>384</v>
      </c>
      <c r="AU87" s="192" t="s">
        <v>83</v>
      </c>
      <c r="AY87" s="19" t="s">
        <v>381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83</v>
      </c>
      <c r="BK87" s="193">
        <f>ROUND(I87*H87,2)</f>
        <v>0</v>
      </c>
      <c r="BL87" s="19" t="s">
        <v>389</v>
      </c>
      <c r="BM87" s="192" t="s">
        <v>4856</v>
      </c>
    </row>
    <row r="88" spans="1:65" s="13" customFormat="1">
      <c r="B88" s="194"/>
      <c r="C88" s="195"/>
      <c r="D88" s="196" t="s">
        <v>391</v>
      </c>
      <c r="E88" s="197" t="s">
        <v>19</v>
      </c>
      <c r="F88" s="198" t="s">
        <v>4857</v>
      </c>
      <c r="G88" s="195"/>
      <c r="H88" s="197" t="s">
        <v>19</v>
      </c>
      <c r="I88" s="199"/>
      <c r="J88" s="195"/>
      <c r="K88" s="195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391</v>
      </c>
      <c r="AU88" s="204" t="s">
        <v>83</v>
      </c>
      <c r="AV88" s="13" t="s">
        <v>83</v>
      </c>
      <c r="AW88" s="13" t="s">
        <v>37</v>
      </c>
      <c r="AX88" s="13" t="s">
        <v>76</v>
      </c>
      <c r="AY88" s="204" t="s">
        <v>381</v>
      </c>
    </row>
    <row r="89" spans="1:65" s="14" customFormat="1">
      <c r="B89" s="205"/>
      <c r="C89" s="206"/>
      <c r="D89" s="196" t="s">
        <v>391</v>
      </c>
      <c r="E89" s="207" t="s">
        <v>19</v>
      </c>
      <c r="F89" s="208" t="s">
        <v>4858</v>
      </c>
      <c r="G89" s="206"/>
      <c r="H89" s="209">
        <v>139.30000000000001</v>
      </c>
      <c r="I89" s="210"/>
      <c r="J89" s="206"/>
      <c r="K89" s="206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391</v>
      </c>
      <c r="AU89" s="215" t="s">
        <v>83</v>
      </c>
      <c r="AV89" s="14" t="s">
        <v>85</v>
      </c>
      <c r="AW89" s="14" t="s">
        <v>37</v>
      </c>
      <c r="AX89" s="14" t="s">
        <v>83</v>
      </c>
      <c r="AY89" s="215" t="s">
        <v>381</v>
      </c>
    </row>
    <row r="90" spans="1:65" s="2" customFormat="1" ht="16.5" customHeight="1">
      <c r="A90" s="36"/>
      <c r="B90" s="37"/>
      <c r="C90" s="181" t="s">
        <v>408</v>
      </c>
      <c r="D90" s="181" t="s">
        <v>384</v>
      </c>
      <c r="E90" s="182" t="s">
        <v>4859</v>
      </c>
      <c r="F90" s="183" t="s">
        <v>4860</v>
      </c>
      <c r="G90" s="184" t="s">
        <v>411</v>
      </c>
      <c r="H90" s="185">
        <v>139.30000000000001</v>
      </c>
      <c r="I90" s="186"/>
      <c r="J90" s="187">
        <f>ROUND(I90*H90,2)</f>
        <v>0</v>
      </c>
      <c r="K90" s="183" t="s">
        <v>19</v>
      </c>
      <c r="L90" s="41"/>
      <c r="M90" s="188" t="s">
        <v>19</v>
      </c>
      <c r="N90" s="189" t="s">
        <v>47</v>
      </c>
      <c r="O90" s="66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9" t="s">
        <v>83</v>
      </c>
      <c r="BK90" s="193">
        <f>ROUND(I90*H90,2)</f>
        <v>0</v>
      </c>
      <c r="BL90" s="19" t="s">
        <v>389</v>
      </c>
      <c r="BM90" s="192" t="s">
        <v>4861</v>
      </c>
    </row>
    <row r="91" spans="1:65" s="13" customFormat="1">
      <c r="B91" s="194"/>
      <c r="C91" s="195"/>
      <c r="D91" s="196" t="s">
        <v>391</v>
      </c>
      <c r="E91" s="197" t="s">
        <v>19</v>
      </c>
      <c r="F91" s="198" t="s">
        <v>4857</v>
      </c>
      <c r="G91" s="195"/>
      <c r="H91" s="197" t="s">
        <v>19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391</v>
      </c>
      <c r="AU91" s="204" t="s">
        <v>83</v>
      </c>
      <c r="AV91" s="13" t="s">
        <v>83</v>
      </c>
      <c r="AW91" s="13" t="s">
        <v>37</v>
      </c>
      <c r="AX91" s="13" t="s">
        <v>76</v>
      </c>
      <c r="AY91" s="204" t="s">
        <v>381</v>
      </c>
    </row>
    <row r="92" spans="1:65" s="14" customFormat="1">
      <c r="B92" s="205"/>
      <c r="C92" s="206"/>
      <c r="D92" s="196" t="s">
        <v>391</v>
      </c>
      <c r="E92" s="207" t="s">
        <v>19</v>
      </c>
      <c r="F92" s="208" t="s">
        <v>4858</v>
      </c>
      <c r="G92" s="206"/>
      <c r="H92" s="209">
        <v>139.30000000000001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391</v>
      </c>
      <c r="AU92" s="215" t="s">
        <v>83</v>
      </c>
      <c r="AV92" s="14" t="s">
        <v>85</v>
      </c>
      <c r="AW92" s="14" t="s">
        <v>37</v>
      </c>
      <c r="AX92" s="14" t="s">
        <v>83</v>
      </c>
      <c r="AY92" s="215" t="s">
        <v>381</v>
      </c>
    </row>
    <row r="93" spans="1:65" s="2" customFormat="1" ht="24.2" customHeight="1">
      <c r="A93" s="36"/>
      <c r="B93" s="37"/>
      <c r="C93" s="227" t="s">
        <v>382</v>
      </c>
      <c r="D93" s="227" t="s">
        <v>465</v>
      </c>
      <c r="E93" s="228" t="s">
        <v>4862</v>
      </c>
      <c r="F93" s="229" t="s">
        <v>4863</v>
      </c>
      <c r="G93" s="230" t="s">
        <v>387</v>
      </c>
      <c r="H93" s="231">
        <v>91.6</v>
      </c>
      <c r="I93" s="232"/>
      <c r="J93" s="233">
        <f t="shared" ref="J93:J124" si="0">ROUND(I93*H93,2)</f>
        <v>0</v>
      </c>
      <c r="K93" s="229" t="s">
        <v>19</v>
      </c>
      <c r="L93" s="234"/>
      <c r="M93" s="235" t="s">
        <v>19</v>
      </c>
      <c r="N93" s="236" t="s">
        <v>47</v>
      </c>
      <c r="O93" s="66"/>
      <c r="P93" s="190">
        <f t="shared" ref="P93:P124" si="1">O93*H93</f>
        <v>0</v>
      </c>
      <c r="Q93" s="190">
        <v>0</v>
      </c>
      <c r="R93" s="190">
        <f t="shared" ref="R93:R124" si="2">Q93*H93</f>
        <v>0</v>
      </c>
      <c r="S93" s="190">
        <v>0</v>
      </c>
      <c r="T93" s="191">
        <f t="shared" ref="T93:T124" si="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428</v>
      </c>
      <c r="AT93" s="192" t="s">
        <v>465</v>
      </c>
      <c r="AU93" s="192" t="s">
        <v>83</v>
      </c>
      <c r="AY93" s="19" t="s">
        <v>381</v>
      </c>
      <c r="BE93" s="193">
        <f t="shared" ref="BE93:BE124" si="4">IF(N93="základní",J93,0)</f>
        <v>0</v>
      </c>
      <c r="BF93" s="193">
        <f t="shared" ref="BF93:BF124" si="5">IF(N93="snížená",J93,0)</f>
        <v>0</v>
      </c>
      <c r="BG93" s="193">
        <f t="shared" ref="BG93:BG124" si="6">IF(N93="zákl. přenesená",J93,0)</f>
        <v>0</v>
      </c>
      <c r="BH93" s="193">
        <f t="shared" ref="BH93:BH124" si="7">IF(N93="sníž. přenesená",J93,0)</f>
        <v>0</v>
      </c>
      <c r="BI93" s="193">
        <f t="shared" ref="BI93:BI124" si="8">IF(N93="nulová",J93,0)</f>
        <v>0</v>
      </c>
      <c r="BJ93" s="19" t="s">
        <v>83</v>
      </c>
      <c r="BK93" s="193">
        <f t="shared" ref="BK93:BK124" si="9">ROUND(I93*H93,2)</f>
        <v>0</v>
      </c>
      <c r="BL93" s="19" t="s">
        <v>389</v>
      </c>
      <c r="BM93" s="192" t="s">
        <v>4864</v>
      </c>
    </row>
    <row r="94" spans="1:65" s="2" customFormat="1" ht="21.75" customHeight="1">
      <c r="A94" s="36"/>
      <c r="B94" s="37"/>
      <c r="C94" s="181" t="s">
        <v>419</v>
      </c>
      <c r="D94" s="181" t="s">
        <v>384</v>
      </c>
      <c r="E94" s="182" t="s">
        <v>4865</v>
      </c>
      <c r="F94" s="183" t="s">
        <v>4866</v>
      </c>
      <c r="G94" s="184" t="s">
        <v>1557</v>
      </c>
      <c r="H94" s="185">
        <v>11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4867</v>
      </c>
    </row>
    <row r="95" spans="1:65" s="2" customFormat="1" ht="16.5" customHeight="1">
      <c r="A95" s="36"/>
      <c r="B95" s="37"/>
      <c r="C95" s="227" t="s">
        <v>428</v>
      </c>
      <c r="D95" s="227" t="s">
        <v>465</v>
      </c>
      <c r="E95" s="228" t="s">
        <v>4868</v>
      </c>
      <c r="F95" s="229" t="s">
        <v>4869</v>
      </c>
      <c r="G95" s="230" t="s">
        <v>387</v>
      </c>
      <c r="H95" s="231">
        <v>8.8000000000000007</v>
      </c>
      <c r="I95" s="232"/>
      <c r="J95" s="233">
        <f t="shared" si="0"/>
        <v>0</v>
      </c>
      <c r="K95" s="229" t="s">
        <v>19</v>
      </c>
      <c r="L95" s="234"/>
      <c r="M95" s="235" t="s">
        <v>19</v>
      </c>
      <c r="N95" s="236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4870</v>
      </c>
    </row>
    <row r="96" spans="1:65" s="2" customFormat="1" ht="16.5" customHeight="1">
      <c r="A96" s="36"/>
      <c r="B96" s="37"/>
      <c r="C96" s="181" t="s">
        <v>426</v>
      </c>
      <c r="D96" s="181" t="s">
        <v>384</v>
      </c>
      <c r="E96" s="182" t="s">
        <v>4871</v>
      </c>
      <c r="F96" s="183" t="s">
        <v>4872</v>
      </c>
      <c r="G96" s="184" t="s">
        <v>1557</v>
      </c>
      <c r="H96" s="185">
        <v>11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4873</v>
      </c>
    </row>
    <row r="97" spans="1:65" s="2" customFormat="1" ht="16.5" customHeight="1">
      <c r="A97" s="36"/>
      <c r="B97" s="37"/>
      <c r="C97" s="227" t="s">
        <v>437</v>
      </c>
      <c r="D97" s="227" t="s">
        <v>465</v>
      </c>
      <c r="E97" s="228" t="s">
        <v>4874</v>
      </c>
      <c r="F97" s="229" t="s">
        <v>4875</v>
      </c>
      <c r="G97" s="230" t="s">
        <v>1557</v>
      </c>
      <c r="H97" s="231">
        <v>5</v>
      </c>
      <c r="I97" s="232"/>
      <c r="J97" s="233">
        <f t="shared" si="0"/>
        <v>0</v>
      </c>
      <c r="K97" s="229" t="s">
        <v>19</v>
      </c>
      <c r="L97" s="234"/>
      <c r="M97" s="235" t="s">
        <v>19</v>
      </c>
      <c r="N97" s="236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428</v>
      </c>
      <c r="AT97" s="192" t="s">
        <v>465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4876</v>
      </c>
    </row>
    <row r="98" spans="1:65" s="2" customFormat="1" ht="16.5" customHeight="1">
      <c r="A98" s="36"/>
      <c r="B98" s="37"/>
      <c r="C98" s="227" t="s">
        <v>443</v>
      </c>
      <c r="D98" s="227" t="s">
        <v>465</v>
      </c>
      <c r="E98" s="228" t="s">
        <v>4877</v>
      </c>
      <c r="F98" s="229" t="s">
        <v>4878</v>
      </c>
      <c r="G98" s="230" t="s">
        <v>1557</v>
      </c>
      <c r="H98" s="231">
        <v>6</v>
      </c>
      <c r="I98" s="232"/>
      <c r="J98" s="233">
        <f t="shared" si="0"/>
        <v>0</v>
      </c>
      <c r="K98" s="229" t="s">
        <v>19</v>
      </c>
      <c r="L98" s="234"/>
      <c r="M98" s="235" t="s">
        <v>19</v>
      </c>
      <c r="N98" s="236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4879</v>
      </c>
    </row>
    <row r="99" spans="1:65" s="2" customFormat="1" ht="16.5" customHeight="1">
      <c r="A99" s="36"/>
      <c r="B99" s="37"/>
      <c r="C99" s="181" t="s">
        <v>451</v>
      </c>
      <c r="D99" s="181" t="s">
        <v>384</v>
      </c>
      <c r="E99" s="182" t="s">
        <v>4880</v>
      </c>
      <c r="F99" s="183" t="s">
        <v>4881</v>
      </c>
      <c r="G99" s="184" t="s">
        <v>1557</v>
      </c>
      <c r="H99" s="185">
        <v>11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4882</v>
      </c>
    </row>
    <row r="100" spans="1:65" s="2" customFormat="1" ht="21.75" customHeight="1">
      <c r="A100" s="36"/>
      <c r="B100" s="37"/>
      <c r="C100" s="181" t="s">
        <v>457</v>
      </c>
      <c r="D100" s="181" t="s">
        <v>384</v>
      </c>
      <c r="E100" s="182" t="s">
        <v>4883</v>
      </c>
      <c r="F100" s="183" t="s">
        <v>4884</v>
      </c>
      <c r="G100" s="184" t="s">
        <v>1557</v>
      </c>
      <c r="H100" s="185">
        <v>6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4885</v>
      </c>
    </row>
    <row r="101" spans="1:65" s="2" customFormat="1" ht="16.5" customHeight="1">
      <c r="A101" s="36"/>
      <c r="B101" s="37"/>
      <c r="C101" s="227" t="s">
        <v>464</v>
      </c>
      <c r="D101" s="227" t="s">
        <v>465</v>
      </c>
      <c r="E101" s="228" t="s">
        <v>4886</v>
      </c>
      <c r="F101" s="229" t="s">
        <v>4887</v>
      </c>
      <c r="G101" s="230" t="s">
        <v>1557</v>
      </c>
      <c r="H101" s="231">
        <v>6</v>
      </c>
      <c r="I101" s="232"/>
      <c r="J101" s="233">
        <f t="shared" si="0"/>
        <v>0</v>
      </c>
      <c r="K101" s="229" t="s">
        <v>19</v>
      </c>
      <c r="L101" s="234"/>
      <c r="M101" s="235" t="s">
        <v>19</v>
      </c>
      <c r="N101" s="236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428</v>
      </c>
      <c r="AT101" s="192" t="s">
        <v>465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4888</v>
      </c>
    </row>
    <row r="102" spans="1:65" s="2" customFormat="1" ht="24.2" customHeight="1">
      <c r="A102" s="36"/>
      <c r="B102" s="37"/>
      <c r="C102" s="181" t="s">
        <v>8</v>
      </c>
      <c r="D102" s="181" t="s">
        <v>384</v>
      </c>
      <c r="E102" s="182" t="s">
        <v>4889</v>
      </c>
      <c r="F102" s="183" t="s">
        <v>4890</v>
      </c>
      <c r="G102" s="184" t="s">
        <v>411</v>
      </c>
      <c r="H102" s="185">
        <v>6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4891</v>
      </c>
    </row>
    <row r="103" spans="1:65" s="2" customFormat="1" ht="16.5" customHeight="1">
      <c r="A103" s="36"/>
      <c r="B103" s="37"/>
      <c r="C103" s="227" t="s">
        <v>454</v>
      </c>
      <c r="D103" s="227" t="s">
        <v>465</v>
      </c>
      <c r="E103" s="228" t="s">
        <v>4892</v>
      </c>
      <c r="F103" s="229" t="s">
        <v>4893</v>
      </c>
      <c r="G103" s="230" t="s">
        <v>411</v>
      </c>
      <c r="H103" s="231">
        <v>6</v>
      </c>
      <c r="I103" s="232"/>
      <c r="J103" s="233">
        <f t="shared" si="0"/>
        <v>0</v>
      </c>
      <c r="K103" s="229" t="s">
        <v>19</v>
      </c>
      <c r="L103" s="234"/>
      <c r="M103" s="235" t="s">
        <v>19</v>
      </c>
      <c r="N103" s="236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428</v>
      </c>
      <c r="AT103" s="192" t="s">
        <v>465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4894</v>
      </c>
    </row>
    <row r="104" spans="1:65" s="2" customFormat="1" ht="16.5" customHeight="1">
      <c r="A104" s="36"/>
      <c r="B104" s="37"/>
      <c r="C104" s="181" t="s">
        <v>481</v>
      </c>
      <c r="D104" s="181" t="s">
        <v>384</v>
      </c>
      <c r="E104" s="182" t="s">
        <v>4895</v>
      </c>
      <c r="F104" s="183" t="s">
        <v>4896</v>
      </c>
      <c r="G104" s="184" t="s">
        <v>411</v>
      </c>
      <c r="H104" s="185">
        <v>490.2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4897</v>
      </c>
    </row>
    <row r="105" spans="1:65" s="2" customFormat="1" ht="21.75" customHeight="1">
      <c r="A105" s="36"/>
      <c r="B105" s="37"/>
      <c r="C105" s="181" t="s">
        <v>486</v>
      </c>
      <c r="D105" s="181" t="s">
        <v>384</v>
      </c>
      <c r="E105" s="182" t="s">
        <v>4898</v>
      </c>
      <c r="F105" s="183" t="s">
        <v>4899</v>
      </c>
      <c r="G105" s="184" t="s">
        <v>1557</v>
      </c>
      <c r="H105" s="185">
        <v>1559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4900</v>
      </c>
    </row>
    <row r="106" spans="1:65" s="2" customFormat="1" ht="16.5" customHeight="1">
      <c r="A106" s="36"/>
      <c r="B106" s="37"/>
      <c r="C106" s="181" t="s">
        <v>490</v>
      </c>
      <c r="D106" s="181" t="s">
        <v>384</v>
      </c>
      <c r="E106" s="182" t="s">
        <v>4901</v>
      </c>
      <c r="F106" s="183" t="s">
        <v>4902</v>
      </c>
      <c r="G106" s="184" t="s">
        <v>1557</v>
      </c>
      <c r="H106" s="185">
        <v>1559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4903</v>
      </c>
    </row>
    <row r="107" spans="1:65" s="2" customFormat="1" ht="16.5" customHeight="1">
      <c r="A107" s="36"/>
      <c r="B107" s="37"/>
      <c r="C107" s="227" t="s">
        <v>495</v>
      </c>
      <c r="D107" s="227" t="s">
        <v>465</v>
      </c>
      <c r="E107" s="228" t="s">
        <v>4904</v>
      </c>
      <c r="F107" s="229" t="s">
        <v>4905</v>
      </c>
      <c r="G107" s="230" t="s">
        <v>1557</v>
      </c>
      <c r="H107" s="231">
        <v>347</v>
      </c>
      <c r="I107" s="232"/>
      <c r="J107" s="233">
        <f t="shared" si="0"/>
        <v>0</v>
      </c>
      <c r="K107" s="229" t="s">
        <v>19</v>
      </c>
      <c r="L107" s="234"/>
      <c r="M107" s="235" t="s">
        <v>19</v>
      </c>
      <c r="N107" s="236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428</v>
      </c>
      <c r="AT107" s="192" t="s">
        <v>465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4906</v>
      </c>
    </row>
    <row r="108" spans="1:65" s="2" customFormat="1" ht="16.5" customHeight="1">
      <c r="A108" s="36"/>
      <c r="B108" s="37"/>
      <c r="C108" s="227" t="s">
        <v>7</v>
      </c>
      <c r="D108" s="227" t="s">
        <v>465</v>
      </c>
      <c r="E108" s="228" t="s">
        <v>4907</v>
      </c>
      <c r="F108" s="229" t="s">
        <v>4908</v>
      </c>
      <c r="G108" s="230" t="s">
        <v>1557</v>
      </c>
      <c r="H108" s="231">
        <v>154</v>
      </c>
      <c r="I108" s="232"/>
      <c r="J108" s="233">
        <f t="shared" si="0"/>
        <v>0</v>
      </c>
      <c r="K108" s="229" t="s">
        <v>19</v>
      </c>
      <c r="L108" s="234"/>
      <c r="M108" s="235" t="s">
        <v>19</v>
      </c>
      <c r="N108" s="236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428</v>
      </c>
      <c r="AT108" s="192" t="s">
        <v>465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4909</v>
      </c>
    </row>
    <row r="109" spans="1:65" s="2" customFormat="1" ht="16.5" customHeight="1">
      <c r="A109" s="36"/>
      <c r="B109" s="37"/>
      <c r="C109" s="227" t="s">
        <v>505</v>
      </c>
      <c r="D109" s="227" t="s">
        <v>465</v>
      </c>
      <c r="E109" s="228" t="s">
        <v>4910</v>
      </c>
      <c r="F109" s="229" t="s">
        <v>4911</v>
      </c>
      <c r="G109" s="230" t="s">
        <v>1557</v>
      </c>
      <c r="H109" s="231">
        <v>125</v>
      </c>
      <c r="I109" s="232"/>
      <c r="J109" s="233">
        <f t="shared" si="0"/>
        <v>0</v>
      </c>
      <c r="K109" s="229" t="s">
        <v>19</v>
      </c>
      <c r="L109" s="234"/>
      <c r="M109" s="235" t="s">
        <v>19</v>
      </c>
      <c r="N109" s="236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428</v>
      </c>
      <c r="AT109" s="192" t="s">
        <v>465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4912</v>
      </c>
    </row>
    <row r="110" spans="1:65" s="2" customFormat="1" ht="16.5" customHeight="1">
      <c r="A110" s="36"/>
      <c r="B110" s="37"/>
      <c r="C110" s="227" t="s">
        <v>510</v>
      </c>
      <c r="D110" s="227" t="s">
        <v>465</v>
      </c>
      <c r="E110" s="228" t="s">
        <v>4913</v>
      </c>
      <c r="F110" s="229" t="s">
        <v>4914</v>
      </c>
      <c r="G110" s="230" t="s">
        <v>1557</v>
      </c>
      <c r="H110" s="231">
        <v>691</v>
      </c>
      <c r="I110" s="232"/>
      <c r="J110" s="233">
        <f t="shared" si="0"/>
        <v>0</v>
      </c>
      <c r="K110" s="229" t="s">
        <v>19</v>
      </c>
      <c r="L110" s="234"/>
      <c r="M110" s="235" t="s">
        <v>19</v>
      </c>
      <c r="N110" s="236" t="s">
        <v>47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428</v>
      </c>
      <c r="AT110" s="192" t="s">
        <v>465</v>
      </c>
      <c r="AU110" s="192" t="s">
        <v>83</v>
      </c>
      <c r="AY110" s="19" t="s">
        <v>381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83</v>
      </c>
      <c r="BK110" s="193">
        <f t="shared" si="9"/>
        <v>0</v>
      </c>
      <c r="BL110" s="19" t="s">
        <v>389</v>
      </c>
      <c r="BM110" s="192" t="s">
        <v>4915</v>
      </c>
    </row>
    <row r="111" spans="1:65" s="2" customFormat="1" ht="16.5" customHeight="1">
      <c r="A111" s="36"/>
      <c r="B111" s="37"/>
      <c r="C111" s="227" t="s">
        <v>516</v>
      </c>
      <c r="D111" s="227" t="s">
        <v>465</v>
      </c>
      <c r="E111" s="228" t="s">
        <v>4916</v>
      </c>
      <c r="F111" s="229" t="s">
        <v>4917</v>
      </c>
      <c r="G111" s="230" t="s">
        <v>1557</v>
      </c>
      <c r="H111" s="231">
        <v>45</v>
      </c>
      <c r="I111" s="232"/>
      <c r="J111" s="233">
        <f t="shared" si="0"/>
        <v>0</v>
      </c>
      <c r="K111" s="229" t="s">
        <v>19</v>
      </c>
      <c r="L111" s="234"/>
      <c r="M111" s="235" t="s">
        <v>19</v>
      </c>
      <c r="N111" s="236" t="s">
        <v>47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428</v>
      </c>
      <c r="AT111" s="192" t="s">
        <v>465</v>
      </c>
      <c r="AU111" s="192" t="s">
        <v>83</v>
      </c>
      <c r="AY111" s="19" t="s">
        <v>381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83</v>
      </c>
      <c r="BK111" s="193">
        <f t="shared" si="9"/>
        <v>0</v>
      </c>
      <c r="BL111" s="19" t="s">
        <v>389</v>
      </c>
      <c r="BM111" s="192" t="s">
        <v>4918</v>
      </c>
    </row>
    <row r="112" spans="1:65" s="2" customFormat="1" ht="16.5" customHeight="1">
      <c r="A112" s="36"/>
      <c r="B112" s="37"/>
      <c r="C112" s="227" t="s">
        <v>523</v>
      </c>
      <c r="D112" s="227" t="s">
        <v>465</v>
      </c>
      <c r="E112" s="228" t="s">
        <v>4919</v>
      </c>
      <c r="F112" s="229" t="s">
        <v>4920</v>
      </c>
      <c r="G112" s="230" t="s">
        <v>1557</v>
      </c>
      <c r="H112" s="231">
        <v>197</v>
      </c>
      <c r="I112" s="232"/>
      <c r="J112" s="233">
        <f t="shared" si="0"/>
        <v>0</v>
      </c>
      <c r="K112" s="229" t="s">
        <v>19</v>
      </c>
      <c r="L112" s="234"/>
      <c r="M112" s="235" t="s">
        <v>19</v>
      </c>
      <c r="N112" s="236" t="s">
        <v>47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428</v>
      </c>
      <c r="AT112" s="192" t="s">
        <v>465</v>
      </c>
      <c r="AU112" s="192" t="s">
        <v>83</v>
      </c>
      <c r="AY112" s="19" t="s">
        <v>381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83</v>
      </c>
      <c r="BK112" s="193">
        <f t="shared" si="9"/>
        <v>0</v>
      </c>
      <c r="BL112" s="19" t="s">
        <v>389</v>
      </c>
      <c r="BM112" s="192" t="s">
        <v>4921</v>
      </c>
    </row>
    <row r="113" spans="1:65" s="2" customFormat="1" ht="16.5" customHeight="1">
      <c r="A113" s="36"/>
      <c r="B113" s="37"/>
      <c r="C113" s="181" t="s">
        <v>529</v>
      </c>
      <c r="D113" s="181" t="s">
        <v>384</v>
      </c>
      <c r="E113" s="182" t="s">
        <v>4922</v>
      </c>
      <c r="F113" s="183" t="s">
        <v>4923</v>
      </c>
      <c r="G113" s="184" t="s">
        <v>1557</v>
      </c>
      <c r="H113" s="185">
        <v>12002</v>
      </c>
      <c r="I113" s="186"/>
      <c r="J113" s="187">
        <f t="shared" si="0"/>
        <v>0</v>
      </c>
      <c r="K113" s="183" t="s">
        <v>19</v>
      </c>
      <c r="L113" s="41"/>
      <c r="M113" s="188" t="s">
        <v>19</v>
      </c>
      <c r="N113" s="189" t="s">
        <v>47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83</v>
      </c>
      <c r="BK113" s="193">
        <f t="shared" si="9"/>
        <v>0</v>
      </c>
      <c r="BL113" s="19" t="s">
        <v>389</v>
      </c>
      <c r="BM113" s="192" t="s">
        <v>4924</v>
      </c>
    </row>
    <row r="114" spans="1:65" s="2" customFormat="1" ht="16.5" customHeight="1">
      <c r="A114" s="36"/>
      <c r="B114" s="37"/>
      <c r="C114" s="227" t="s">
        <v>534</v>
      </c>
      <c r="D114" s="227" t="s">
        <v>465</v>
      </c>
      <c r="E114" s="228" t="s">
        <v>4925</v>
      </c>
      <c r="F114" s="229" t="s">
        <v>4926</v>
      </c>
      <c r="G114" s="230" t="s">
        <v>1557</v>
      </c>
      <c r="H114" s="231">
        <v>4800</v>
      </c>
      <c r="I114" s="232"/>
      <c r="J114" s="233">
        <f t="shared" si="0"/>
        <v>0</v>
      </c>
      <c r="K114" s="229" t="s">
        <v>19</v>
      </c>
      <c r="L114" s="234"/>
      <c r="M114" s="235" t="s">
        <v>19</v>
      </c>
      <c r="N114" s="236" t="s">
        <v>47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428</v>
      </c>
      <c r="AT114" s="192" t="s">
        <v>465</v>
      </c>
      <c r="AU114" s="192" t="s">
        <v>83</v>
      </c>
      <c r="AY114" s="19" t="s">
        <v>381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83</v>
      </c>
      <c r="BK114" s="193">
        <f t="shared" si="9"/>
        <v>0</v>
      </c>
      <c r="BL114" s="19" t="s">
        <v>389</v>
      </c>
      <c r="BM114" s="192" t="s">
        <v>4927</v>
      </c>
    </row>
    <row r="115" spans="1:65" s="2" customFormat="1" ht="16.5" customHeight="1">
      <c r="A115" s="36"/>
      <c r="B115" s="37"/>
      <c r="C115" s="227" t="s">
        <v>540</v>
      </c>
      <c r="D115" s="227" t="s">
        <v>465</v>
      </c>
      <c r="E115" s="228" t="s">
        <v>4928</v>
      </c>
      <c r="F115" s="229" t="s">
        <v>4929</v>
      </c>
      <c r="G115" s="230" t="s">
        <v>1557</v>
      </c>
      <c r="H115" s="231">
        <v>3601</v>
      </c>
      <c r="I115" s="232"/>
      <c r="J115" s="233">
        <f t="shared" si="0"/>
        <v>0</v>
      </c>
      <c r="K115" s="229" t="s">
        <v>19</v>
      </c>
      <c r="L115" s="234"/>
      <c r="M115" s="235" t="s">
        <v>19</v>
      </c>
      <c r="N115" s="236" t="s">
        <v>47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428</v>
      </c>
      <c r="AT115" s="192" t="s">
        <v>465</v>
      </c>
      <c r="AU115" s="192" t="s">
        <v>83</v>
      </c>
      <c r="AY115" s="19" t="s">
        <v>381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83</v>
      </c>
      <c r="BK115" s="193">
        <f t="shared" si="9"/>
        <v>0</v>
      </c>
      <c r="BL115" s="19" t="s">
        <v>389</v>
      </c>
      <c r="BM115" s="192" t="s">
        <v>4930</v>
      </c>
    </row>
    <row r="116" spans="1:65" s="2" customFormat="1" ht="16.5" customHeight="1">
      <c r="A116" s="36"/>
      <c r="B116" s="37"/>
      <c r="C116" s="227" t="s">
        <v>549</v>
      </c>
      <c r="D116" s="227" t="s">
        <v>465</v>
      </c>
      <c r="E116" s="228" t="s">
        <v>4931</v>
      </c>
      <c r="F116" s="229" t="s">
        <v>4932</v>
      </c>
      <c r="G116" s="230" t="s">
        <v>1557</v>
      </c>
      <c r="H116" s="231">
        <v>3601</v>
      </c>
      <c r="I116" s="232"/>
      <c r="J116" s="233">
        <f t="shared" si="0"/>
        <v>0</v>
      </c>
      <c r="K116" s="229" t="s">
        <v>19</v>
      </c>
      <c r="L116" s="234"/>
      <c r="M116" s="235" t="s">
        <v>19</v>
      </c>
      <c r="N116" s="236" t="s">
        <v>47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428</v>
      </c>
      <c r="AT116" s="192" t="s">
        <v>465</v>
      </c>
      <c r="AU116" s="192" t="s">
        <v>83</v>
      </c>
      <c r="AY116" s="19" t="s">
        <v>381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83</v>
      </c>
      <c r="BK116" s="193">
        <f t="shared" si="9"/>
        <v>0</v>
      </c>
      <c r="BL116" s="19" t="s">
        <v>389</v>
      </c>
      <c r="BM116" s="192" t="s">
        <v>4933</v>
      </c>
    </row>
    <row r="117" spans="1:65" s="2" customFormat="1" ht="21.75" customHeight="1">
      <c r="A117" s="36"/>
      <c r="B117" s="37"/>
      <c r="C117" s="181" t="s">
        <v>556</v>
      </c>
      <c r="D117" s="181" t="s">
        <v>384</v>
      </c>
      <c r="E117" s="182" t="s">
        <v>4934</v>
      </c>
      <c r="F117" s="183" t="s">
        <v>4935</v>
      </c>
      <c r="G117" s="184" t="s">
        <v>1557</v>
      </c>
      <c r="H117" s="185">
        <v>56</v>
      </c>
      <c r="I117" s="186"/>
      <c r="J117" s="187">
        <f t="shared" si="0"/>
        <v>0</v>
      </c>
      <c r="K117" s="183" t="s">
        <v>19</v>
      </c>
      <c r="L117" s="41"/>
      <c r="M117" s="188" t="s">
        <v>19</v>
      </c>
      <c r="N117" s="189" t="s">
        <v>47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83</v>
      </c>
      <c r="BK117" s="193">
        <f t="shared" si="9"/>
        <v>0</v>
      </c>
      <c r="BL117" s="19" t="s">
        <v>389</v>
      </c>
      <c r="BM117" s="192" t="s">
        <v>4936</v>
      </c>
    </row>
    <row r="118" spans="1:65" s="2" customFormat="1" ht="21.75" customHeight="1">
      <c r="A118" s="36"/>
      <c r="B118" s="37"/>
      <c r="C118" s="181" t="s">
        <v>561</v>
      </c>
      <c r="D118" s="181" t="s">
        <v>384</v>
      </c>
      <c r="E118" s="182" t="s">
        <v>4937</v>
      </c>
      <c r="F118" s="183" t="s">
        <v>4938</v>
      </c>
      <c r="G118" s="184" t="s">
        <v>1557</v>
      </c>
      <c r="H118" s="185">
        <v>56</v>
      </c>
      <c r="I118" s="186"/>
      <c r="J118" s="187">
        <f t="shared" si="0"/>
        <v>0</v>
      </c>
      <c r="K118" s="183" t="s">
        <v>19</v>
      </c>
      <c r="L118" s="41"/>
      <c r="M118" s="188" t="s">
        <v>19</v>
      </c>
      <c r="N118" s="189" t="s">
        <v>47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83</v>
      </c>
      <c r="BK118" s="193">
        <f t="shared" si="9"/>
        <v>0</v>
      </c>
      <c r="BL118" s="19" t="s">
        <v>389</v>
      </c>
      <c r="BM118" s="192" t="s">
        <v>4939</v>
      </c>
    </row>
    <row r="119" spans="1:65" s="2" customFormat="1" ht="24.2" customHeight="1">
      <c r="A119" s="36"/>
      <c r="B119" s="37"/>
      <c r="C119" s="227" t="s">
        <v>468</v>
      </c>
      <c r="D119" s="227" t="s">
        <v>465</v>
      </c>
      <c r="E119" s="228" t="s">
        <v>4940</v>
      </c>
      <c r="F119" s="229" t="s">
        <v>4941</v>
      </c>
      <c r="G119" s="230" t="s">
        <v>1557</v>
      </c>
      <c r="H119" s="231">
        <v>4</v>
      </c>
      <c r="I119" s="232"/>
      <c r="J119" s="233">
        <f t="shared" si="0"/>
        <v>0</v>
      </c>
      <c r="K119" s="229" t="s">
        <v>19</v>
      </c>
      <c r="L119" s="234"/>
      <c r="M119" s="235" t="s">
        <v>19</v>
      </c>
      <c r="N119" s="236" t="s">
        <v>47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428</v>
      </c>
      <c r="AT119" s="192" t="s">
        <v>465</v>
      </c>
      <c r="AU119" s="192" t="s">
        <v>83</v>
      </c>
      <c r="AY119" s="19" t="s">
        <v>381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83</v>
      </c>
      <c r="BK119" s="193">
        <f t="shared" si="9"/>
        <v>0</v>
      </c>
      <c r="BL119" s="19" t="s">
        <v>389</v>
      </c>
      <c r="BM119" s="192" t="s">
        <v>4942</v>
      </c>
    </row>
    <row r="120" spans="1:65" s="2" customFormat="1" ht="16.5" customHeight="1">
      <c r="A120" s="36"/>
      <c r="B120" s="37"/>
      <c r="C120" s="227" t="s">
        <v>571</v>
      </c>
      <c r="D120" s="227" t="s">
        <v>465</v>
      </c>
      <c r="E120" s="228" t="s">
        <v>4943</v>
      </c>
      <c r="F120" s="229" t="s">
        <v>4944</v>
      </c>
      <c r="G120" s="230" t="s">
        <v>1557</v>
      </c>
      <c r="H120" s="231">
        <v>8</v>
      </c>
      <c r="I120" s="232"/>
      <c r="J120" s="233">
        <f t="shared" si="0"/>
        <v>0</v>
      </c>
      <c r="K120" s="229" t="s">
        <v>19</v>
      </c>
      <c r="L120" s="234"/>
      <c r="M120" s="235" t="s">
        <v>19</v>
      </c>
      <c r="N120" s="236" t="s">
        <v>47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428</v>
      </c>
      <c r="AT120" s="192" t="s">
        <v>465</v>
      </c>
      <c r="AU120" s="192" t="s">
        <v>83</v>
      </c>
      <c r="AY120" s="19" t="s">
        <v>381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83</v>
      </c>
      <c r="BK120" s="193">
        <f t="shared" si="9"/>
        <v>0</v>
      </c>
      <c r="BL120" s="19" t="s">
        <v>389</v>
      </c>
      <c r="BM120" s="192" t="s">
        <v>4945</v>
      </c>
    </row>
    <row r="121" spans="1:65" s="2" customFormat="1" ht="24.2" customHeight="1">
      <c r="A121" s="36"/>
      <c r="B121" s="37"/>
      <c r="C121" s="227" t="s">
        <v>577</v>
      </c>
      <c r="D121" s="227" t="s">
        <v>465</v>
      </c>
      <c r="E121" s="228" t="s">
        <v>4946</v>
      </c>
      <c r="F121" s="229" t="s">
        <v>4947</v>
      </c>
      <c r="G121" s="230" t="s">
        <v>1557</v>
      </c>
      <c r="H121" s="231">
        <v>22</v>
      </c>
      <c r="I121" s="232"/>
      <c r="J121" s="233">
        <f t="shared" si="0"/>
        <v>0</v>
      </c>
      <c r="K121" s="229" t="s">
        <v>19</v>
      </c>
      <c r="L121" s="234"/>
      <c r="M121" s="235" t="s">
        <v>19</v>
      </c>
      <c r="N121" s="236" t="s">
        <v>47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428</v>
      </c>
      <c r="AT121" s="192" t="s">
        <v>465</v>
      </c>
      <c r="AU121" s="192" t="s">
        <v>83</v>
      </c>
      <c r="AY121" s="19" t="s">
        <v>381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83</v>
      </c>
      <c r="BK121" s="193">
        <f t="shared" si="9"/>
        <v>0</v>
      </c>
      <c r="BL121" s="19" t="s">
        <v>389</v>
      </c>
      <c r="BM121" s="192" t="s">
        <v>4948</v>
      </c>
    </row>
    <row r="122" spans="1:65" s="2" customFormat="1" ht="16.5" customHeight="1">
      <c r="A122" s="36"/>
      <c r="B122" s="37"/>
      <c r="C122" s="227" t="s">
        <v>582</v>
      </c>
      <c r="D122" s="227" t="s">
        <v>465</v>
      </c>
      <c r="E122" s="228" t="s">
        <v>4949</v>
      </c>
      <c r="F122" s="229" t="s">
        <v>4950</v>
      </c>
      <c r="G122" s="230" t="s">
        <v>1557</v>
      </c>
      <c r="H122" s="231">
        <v>22</v>
      </c>
      <c r="I122" s="232"/>
      <c r="J122" s="233">
        <f t="shared" si="0"/>
        <v>0</v>
      </c>
      <c r="K122" s="229" t="s">
        <v>19</v>
      </c>
      <c r="L122" s="234"/>
      <c r="M122" s="235" t="s">
        <v>19</v>
      </c>
      <c r="N122" s="236" t="s">
        <v>47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428</v>
      </c>
      <c r="AT122" s="192" t="s">
        <v>465</v>
      </c>
      <c r="AU122" s="192" t="s">
        <v>83</v>
      </c>
      <c r="AY122" s="19" t="s">
        <v>381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83</v>
      </c>
      <c r="BK122" s="193">
        <f t="shared" si="9"/>
        <v>0</v>
      </c>
      <c r="BL122" s="19" t="s">
        <v>389</v>
      </c>
      <c r="BM122" s="192" t="s">
        <v>4951</v>
      </c>
    </row>
    <row r="123" spans="1:65" s="2" customFormat="1" ht="21.75" customHeight="1">
      <c r="A123" s="36"/>
      <c r="B123" s="37"/>
      <c r="C123" s="181" t="s">
        <v>587</v>
      </c>
      <c r="D123" s="181" t="s">
        <v>384</v>
      </c>
      <c r="E123" s="182" t="s">
        <v>4952</v>
      </c>
      <c r="F123" s="183" t="s">
        <v>4953</v>
      </c>
      <c r="G123" s="184" t="s">
        <v>1557</v>
      </c>
      <c r="H123" s="185">
        <v>22</v>
      </c>
      <c r="I123" s="186"/>
      <c r="J123" s="187">
        <f t="shared" si="0"/>
        <v>0</v>
      </c>
      <c r="K123" s="183" t="s">
        <v>19</v>
      </c>
      <c r="L123" s="41"/>
      <c r="M123" s="188" t="s">
        <v>19</v>
      </c>
      <c r="N123" s="189" t="s">
        <v>47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83</v>
      </c>
      <c r="BK123" s="193">
        <f t="shared" si="9"/>
        <v>0</v>
      </c>
      <c r="BL123" s="19" t="s">
        <v>389</v>
      </c>
      <c r="BM123" s="192" t="s">
        <v>4954</v>
      </c>
    </row>
    <row r="124" spans="1:65" s="2" customFormat="1" ht="21.75" customHeight="1">
      <c r="A124" s="36"/>
      <c r="B124" s="37"/>
      <c r="C124" s="181" t="s">
        <v>593</v>
      </c>
      <c r="D124" s="181" t="s">
        <v>384</v>
      </c>
      <c r="E124" s="182" t="s">
        <v>4955</v>
      </c>
      <c r="F124" s="183" t="s">
        <v>4956</v>
      </c>
      <c r="G124" s="184" t="s">
        <v>1557</v>
      </c>
      <c r="H124" s="185">
        <v>22</v>
      </c>
      <c r="I124" s="186"/>
      <c r="J124" s="187">
        <f t="shared" si="0"/>
        <v>0</v>
      </c>
      <c r="K124" s="183" t="s">
        <v>19</v>
      </c>
      <c r="L124" s="41"/>
      <c r="M124" s="188" t="s">
        <v>19</v>
      </c>
      <c r="N124" s="189" t="s">
        <v>47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83</v>
      </c>
      <c r="BK124" s="193">
        <f t="shared" si="9"/>
        <v>0</v>
      </c>
      <c r="BL124" s="19" t="s">
        <v>389</v>
      </c>
      <c r="BM124" s="192" t="s">
        <v>4957</v>
      </c>
    </row>
    <row r="125" spans="1:65" s="2" customFormat="1" ht="16.5" customHeight="1">
      <c r="A125" s="36"/>
      <c r="B125" s="37"/>
      <c r="C125" s="227" t="s">
        <v>598</v>
      </c>
      <c r="D125" s="227" t="s">
        <v>465</v>
      </c>
      <c r="E125" s="228" t="s">
        <v>4958</v>
      </c>
      <c r="F125" s="229" t="s">
        <v>4959</v>
      </c>
      <c r="G125" s="230" t="s">
        <v>1557</v>
      </c>
      <c r="H125" s="231">
        <v>14</v>
      </c>
      <c r="I125" s="232"/>
      <c r="J125" s="233">
        <f t="shared" ref="J125:J151" si="10">ROUND(I125*H125,2)</f>
        <v>0</v>
      </c>
      <c r="K125" s="229" t="s">
        <v>19</v>
      </c>
      <c r="L125" s="234"/>
      <c r="M125" s="235" t="s">
        <v>19</v>
      </c>
      <c r="N125" s="236" t="s">
        <v>47</v>
      </c>
      <c r="O125" s="66"/>
      <c r="P125" s="190">
        <f t="shared" ref="P125:P151" si="11">O125*H125</f>
        <v>0</v>
      </c>
      <c r="Q125" s="190">
        <v>0</v>
      </c>
      <c r="R125" s="190">
        <f t="shared" ref="R125:R151" si="12">Q125*H125</f>
        <v>0</v>
      </c>
      <c r="S125" s="190">
        <v>0</v>
      </c>
      <c r="T125" s="191">
        <f t="shared" ref="T125:T151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428</v>
      </c>
      <c r="AT125" s="192" t="s">
        <v>465</v>
      </c>
      <c r="AU125" s="192" t="s">
        <v>83</v>
      </c>
      <c r="AY125" s="19" t="s">
        <v>381</v>
      </c>
      <c r="BE125" s="193">
        <f t="shared" ref="BE125:BE151" si="14">IF(N125="základní",J125,0)</f>
        <v>0</v>
      </c>
      <c r="BF125" s="193">
        <f t="shared" ref="BF125:BF151" si="15">IF(N125="snížená",J125,0)</f>
        <v>0</v>
      </c>
      <c r="BG125" s="193">
        <f t="shared" ref="BG125:BG151" si="16">IF(N125="zákl. přenesená",J125,0)</f>
        <v>0</v>
      </c>
      <c r="BH125" s="193">
        <f t="shared" ref="BH125:BH151" si="17">IF(N125="sníž. přenesená",J125,0)</f>
        <v>0</v>
      </c>
      <c r="BI125" s="193">
        <f t="shared" ref="BI125:BI151" si="18">IF(N125="nulová",J125,0)</f>
        <v>0</v>
      </c>
      <c r="BJ125" s="19" t="s">
        <v>83</v>
      </c>
      <c r="BK125" s="193">
        <f t="shared" ref="BK125:BK151" si="19">ROUND(I125*H125,2)</f>
        <v>0</v>
      </c>
      <c r="BL125" s="19" t="s">
        <v>389</v>
      </c>
      <c r="BM125" s="192" t="s">
        <v>4960</v>
      </c>
    </row>
    <row r="126" spans="1:65" s="2" customFormat="1" ht="16.5" customHeight="1">
      <c r="A126" s="36"/>
      <c r="B126" s="37"/>
      <c r="C126" s="227" t="s">
        <v>604</v>
      </c>
      <c r="D126" s="227" t="s">
        <v>465</v>
      </c>
      <c r="E126" s="228" t="s">
        <v>4961</v>
      </c>
      <c r="F126" s="229" t="s">
        <v>4962</v>
      </c>
      <c r="G126" s="230" t="s">
        <v>1557</v>
      </c>
      <c r="H126" s="231">
        <v>8</v>
      </c>
      <c r="I126" s="232"/>
      <c r="J126" s="233">
        <f t="shared" si="10"/>
        <v>0</v>
      </c>
      <c r="K126" s="229" t="s">
        <v>19</v>
      </c>
      <c r="L126" s="234"/>
      <c r="M126" s="235" t="s">
        <v>19</v>
      </c>
      <c r="N126" s="236" t="s">
        <v>47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428</v>
      </c>
      <c r="AT126" s="192" t="s">
        <v>465</v>
      </c>
      <c r="AU126" s="192" t="s">
        <v>83</v>
      </c>
      <c r="AY126" s="19" t="s">
        <v>381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83</v>
      </c>
      <c r="BK126" s="193">
        <f t="shared" si="19"/>
        <v>0</v>
      </c>
      <c r="BL126" s="19" t="s">
        <v>389</v>
      </c>
      <c r="BM126" s="192" t="s">
        <v>4963</v>
      </c>
    </row>
    <row r="127" spans="1:65" s="2" customFormat="1" ht="21.75" customHeight="1">
      <c r="A127" s="36"/>
      <c r="B127" s="37"/>
      <c r="C127" s="181" t="s">
        <v>609</v>
      </c>
      <c r="D127" s="181" t="s">
        <v>384</v>
      </c>
      <c r="E127" s="182" t="s">
        <v>4964</v>
      </c>
      <c r="F127" s="183" t="s">
        <v>4965</v>
      </c>
      <c r="G127" s="184" t="s">
        <v>387</v>
      </c>
      <c r="H127" s="185">
        <v>66.224999999999994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47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83</v>
      </c>
      <c r="BK127" s="193">
        <f t="shared" si="19"/>
        <v>0</v>
      </c>
      <c r="BL127" s="19" t="s">
        <v>389</v>
      </c>
      <c r="BM127" s="192" t="s">
        <v>4966</v>
      </c>
    </row>
    <row r="128" spans="1:65" s="2" customFormat="1" ht="16.5" customHeight="1">
      <c r="A128" s="36"/>
      <c r="B128" s="37"/>
      <c r="C128" s="181" t="s">
        <v>612</v>
      </c>
      <c r="D128" s="181" t="s">
        <v>384</v>
      </c>
      <c r="E128" s="182" t="s">
        <v>4967</v>
      </c>
      <c r="F128" s="183" t="s">
        <v>4968</v>
      </c>
      <c r="G128" s="184" t="s">
        <v>387</v>
      </c>
      <c r="H128" s="185">
        <v>66.224999999999994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47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83</v>
      </c>
      <c r="BK128" s="193">
        <f t="shared" si="19"/>
        <v>0</v>
      </c>
      <c r="BL128" s="19" t="s">
        <v>389</v>
      </c>
      <c r="BM128" s="192" t="s">
        <v>4969</v>
      </c>
    </row>
    <row r="129" spans="1:65" s="2" customFormat="1" ht="16.5" customHeight="1">
      <c r="A129" s="36"/>
      <c r="B129" s="37"/>
      <c r="C129" s="181" t="s">
        <v>615</v>
      </c>
      <c r="D129" s="181" t="s">
        <v>384</v>
      </c>
      <c r="E129" s="182" t="s">
        <v>4970</v>
      </c>
      <c r="F129" s="183" t="s">
        <v>4971</v>
      </c>
      <c r="G129" s="184" t="s">
        <v>411</v>
      </c>
      <c r="H129" s="185">
        <v>490.2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47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83</v>
      </c>
      <c r="BK129" s="193">
        <f t="shared" si="19"/>
        <v>0</v>
      </c>
      <c r="BL129" s="19" t="s">
        <v>389</v>
      </c>
      <c r="BM129" s="192" t="s">
        <v>4972</v>
      </c>
    </row>
    <row r="130" spans="1:65" s="2" customFormat="1" ht="16.5" customHeight="1">
      <c r="A130" s="36"/>
      <c r="B130" s="37"/>
      <c r="C130" s="227" t="s">
        <v>619</v>
      </c>
      <c r="D130" s="227" t="s">
        <v>465</v>
      </c>
      <c r="E130" s="228" t="s">
        <v>4973</v>
      </c>
      <c r="F130" s="229" t="s">
        <v>4974</v>
      </c>
      <c r="G130" s="230" t="s">
        <v>387</v>
      </c>
      <c r="H130" s="231">
        <v>34.299999999999997</v>
      </c>
      <c r="I130" s="232"/>
      <c r="J130" s="233">
        <f t="shared" si="10"/>
        <v>0</v>
      </c>
      <c r="K130" s="229" t="s">
        <v>19</v>
      </c>
      <c r="L130" s="234"/>
      <c r="M130" s="235" t="s">
        <v>19</v>
      </c>
      <c r="N130" s="236" t="s">
        <v>47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428</v>
      </c>
      <c r="AT130" s="192" t="s">
        <v>465</v>
      </c>
      <c r="AU130" s="192" t="s">
        <v>83</v>
      </c>
      <c r="AY130" s="19" t="s">
        <v>381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83</v>
      </c>
      <c r="BK130" s="193">
        <f t="shared" si="19"/>
        <v>0</v>
      </c>
      <c r="BL130" s="19" t="s">
        <v>389</v>
      </c>
      <c r="BM130" s="192" t="s">
        <v>4975</v>
      </c>
    </row>
    <row r="131" spans="1:65" s="2" customFormat="1" ht="16.5" customHeight="1">
      <c r="A131" s="36"/>
      <c r="B131" s="37"/>
      <c r="C131" s="181" t="s">
        <v>622</v>
      </c>
      <c r="D131" s="181" t="s">
        <v>384</v>
      </c>
      <c r="E131" s="182" t="s">
        <v>4976</v>
      </c>
      <c r="F131" s="183" t="s">
        <v>4977</v>
      </c>
      <c r="G131" s="184" t="s">
        <v>411</v>
      </c>
      <c r="H131" s="185">
        <v>490.2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47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83</v>
      </c>
      <c r="BK131" s="193">
        <f t="shared" si="19"/>
        <v>0</v>
      </c>
      <c r="BL131" s="19" t="s">
        <v>389</v>
      </c>
      <c r="BM131" s="192" t="s">
        <v>4978</v>
      </c>
    </row>
    <row r="132" spans="1:65" s="2" customFormat="1" ht="16.5" customHeight="1">
      <c r="A132" s="36"/>
      <c r="B132" s="37"/>
      <c r="C132" s="181" t="s">
        <v>625</v>
      </c>
      <c r="D132" s="181" t="s">
        <v>384</v>
      </c>
      <c r="E132" s="182" t="s">
        <v>4979</v>
      </c>
      <c r="F132" s="183" t="s">
        <v>4980</v>
      </c>
      <c r="G132" s="184" t="s">
        <v>411</v>
      </c>
      <c r="H132" s="185">
        <v>139.30000000000001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47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83</v>
      </c>
      <c r="AY132" s="19" t="s">
        <v>381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83</v>
      </c>
      <c r="BK132" s="193">
        <f t="shared" si="19"/>
        <v>0</v>
      </c>
      <c r="BL132" s="19" t="s">
        <v>389</v>
      </c>
      <c r="BM132" s="192" t="s">
        <v>4981</v>
      </c>
    </row>
    <row r="133" spans="1:65" s="2" customFormat="1" ht="16.5" customHeight="1">
      <c r="A133" s="36"/>
      <c r="B133" s="37"/>
      <c r="C133" s="227" t="s">
        <v>628</v>
      </c>
      <c r="D133" s="227" t="s">
        <v>465</v>
      </c>
      <c r="E133" s="228" t="s">
        <v>4982</v>
      </c>
      <c r="F133" s="229" t="s">
        <v>4983</v>
      </c>
      <c r="G133" s="230" t="s">
        <v>1235</v>
      </c>
      <c r="H133" s="231">
        <v>2.7</v>
      </c>
      <c r="I133" s="232"/>
      <c r="J133" s="233">
        <f t="shared" si="10"/>
        <v>0</v>
      </c>
      <c r="K133" s="229" t="s">
        <v>19</v>
      </c>
      <c r="L133" s="234"/>
      <c r="M133" s="235" t="s">
        <v>19</v>
      </c>
      <c r="N133" s="236" t="s">
        <v>47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428</v>
      </c>
      <c r="AT133" s="192" t="s">
        <v>465</v>
      </c>
      <c r="AU133" s="192" t="s">
        <v>83</v>
      </c>
      <c r="AY133" s="19" t="s">
        <v>381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83</v>
      </c>
      <c r="BK133" s="193">
        <f t="shared" si="19"/>
        <v>0</v>
      </c>
      <c r="BL133" s="19" t="s">
        <v>389</v>
      </c>
      <c r="BM133" s="192" t="s">
        <v>4984</v>
      </c>
    </row>
    <row r="134" spans="1:65" s="2" customFormat="1" ht="16.5" customHeight="1">
      <c r="A134" s="36"/>
      <c r="B134" s="37"/>
      <c r="C134" s="181" t="s">
        <v>631</v>
      </c>
      <c r="D134" s="181" t="s">
        <v>384</v>
      </c>
      <c r="E134" s="182" t="s">
        <v>4985</v>
      </c>
      <c r="F134" s="183" t="s">
        <v>4986</v>
      </c>
      <c r="G134" s="184" t="s">
        <v>404</v>
      </c>
      <c r="H134" s="185">
        <v>0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47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83</v>
      </c>
      <c r="BK134" s="193">
        <f t="shared" si="19"/>
        <v>0</v>
      </c>
      <c r="BL134" s="19" t="s">
        <v>389</v>
      </c>
      <c r="BM134" s="192" t="s">
        <v>4987</v>
      </c>
    </row>
    <row r="135" spans="1:65" s="2" customFormat="1" ht="16.5" customHeight="1">
      <c r="A135" s="36"/>
      <c r="B135" s="37"/>
      <c r="C135" s="227" t="s">
        <v>634</v>
      </c>
      <c r="D135" s="227" t="s">
        <v>465</v>
      </c>
      <c r="E135" s="228" t="s">
        <v>4988</v>
      </c>
      <c r="F135" s="229" t="s">
        <v>4989</v>
      </c>
      <c r="G135" s="230" t="s">
        <v>1235</v>
      </c>
      <c r="H135" s="231">
        <v>4.3929999999999998</v>
      </c>
      <c r="I135" s="232"/>
      <c r="J135" s="233">
        <f t="shared" si="10"/>
        <v>0</v>
      </c>
      <c r="K135" s="229" t="s">
        <v>19</v>
      </c>
      <c r="L135" s="234"/>
      <c r="M135" s="235" t="s">
        <v>19</v>
      </c>
      <c r="N135" s="236" t="s">
        <v>47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428</v>
      </c>
      <c r="AT135" s="192" t="s">
        <v>465</v>
      </c>
      <c r="AU135" s="192" t="s">
        <v>83</v>
      </c>
      <c r="AY135" s="19" t="s">
        <v>381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83</v>
      </c>
      <c r="BK135" s="193">
        <f t="shared" si="19"/>
        <v>0</v>
      </c>
      <c r="BL135" s="19" t="s">
        <v>389</v>
      </c>
      <c r="BM135" s="192" t="s">
        <v>4990</v>
      </c>
    </row>
    <row r="136" spans="1:65" s="2" customFormat="1" ht="16.5" customHeight="1">
      <c r="A136" s="36"/>
      <c r="B136" s="37"/>
      <c r="C136" s="181" t="s">
        <v>637</v>
      </c>
      <c r="D136" s="181" t="s">
        <v>384</v>
      </c>
      <c r="E136" s="182" t="s">
        <v>4991</v>
      </c>
      <c r="F136" s="183" t="s">
        <v>4992</v>
      </c>
      <c r="G136" s="184" t="s">
        <v>411</v>
      </c>
      <c r="H136" s="185">
        <v>139.30000000000001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47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83</v>
      </c>
      <c r="BK136" s="193">
        <f t="shared" si="19"/>
        <v>0</v>
      </c>
      <c r="BL136" s="19" t="s">
        <v>389</v>
      </c>
      <c r="BM136" s="192" t="s">
        <v>4993</v>
      </c>
    </row>
    <row r="137" spans="1:65" s="2" customFormat="1" ht="24.2" customHeight="1">
      <c r="A137" s="36"/>
      <c r="B137" s="37"/>
      <c r="C137" s="181" t="s">
        <v>640</v>
      </c>
      <c r="D137" s="181" t="s">
        <v>384</v>
      </c>
      <c r="E137" s="182" t="s">
        <v>4994</v>
      </c>
      <c r="F137" s="183" t="s">
        <v>4995</v>
      </c>
      <c r="G137" s="184" t="s">
        <v>411</v>
      </c>
      <c r="H137" s="185">
        <v>139.30000000000001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47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83</v>
      </c>
      <c r="BK137" s="193">
        <f t="shared" si="19"/>
        <v>0</v>
      </c>
      <c r="BL137" s="19" t="s">
        <v>389</v>
      </c>
      <c r="BM137" s="192" t="s">
        <v>4996</v>
      </c>
    </row>
    <row r="138" spans="1:65" s="2" customFormat="1" ht="16.5" customHeight="1">
      <c r="A138" s="36"/>
      <c r="B138" s="37"/>
      <c r="C138" s="181" t="s">
        <v>644</v>
      </c>
      <c r="D138" s="181" t="s">
        <v>384</v>
      </c>
      <c r="E138" s="182" t="s">
        <v>4997</v>
      </c>
      <c r="F138" s="183" t="s">
        <v>4998</v>
      </c>
      <c r="G138" s="184" t="s">
        <v>411</v>
      </c>
      <c r="H138" s="185">
        <v>1944.6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47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389</v>
      </c>
      <c r="AT138" s="192" t="s">
        <v>384</v>
      </c>
      <c r="AU138" s="192" t="s">
        <v>83</v>
      </c>
      <c r="AY138" s="19" t="s">
        <v>381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83</v>
      </c>
      <c r="BK138" s="193">
        <f t="shared" si="19"/>
        <v>0</v>
      </c>
      <c r="BL138" s="19" t="s">
        <v>389</v>
      </c>
      <c r="BM138" s="192" t="s">
        <v>4999</v>
      </c>
    </row>
    <row r="139" spans="1:65" s="2" customFormat="1" ht="16.5" customHeight="1">
      <c r="A139" s="36"/>
      <c r="B139" s="37"/>
      <c r="C139" s="227" t="s">
        <v>647</v>
      </c>
      <c r="D139" s="227" t="s">
        <v>465</v>
      </c>
      <c r="E139" s="228" t="s">
        <v>5000</v>
      </c>
      <c r="F139" s="229" t="s">
        <v>5001</v>
      </c>
      <c r="G139" s="230" t="s">
        <v>411</v>
      </c>
      <c r="H139" s="231">
        <v>2041.83</v>
      </c>
      <c r="I139" s="232"/>
      <c r="J139" s="233">
        <f t="shared" si="10"/>
        <v>0</v>
      </c>
      <c r="K139" s="229" t="s">
        <v>19</v>
      </c>
      <c r="L139" s="234"/>
      <c r="M139" s="235" t="s">
        <v>19</v>
      </c>
      <c r="N139" s="236" t="s">
        <v>47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428</v>
      </c>
      <c r="AT139" s="192" t="s">
        <v>465</v>
      </c>
      <c r="AU139" s="192" t="s">
        <v>83</v>
      </c>
      <c r="AY139" s="19" t="s">
        <v>381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83</v>
      </c>
      <c r="BK139" s="193">
        <f t="shared" si="19"/>
        <v>0</v>
      </c>
      <c r="BL139" s="19" t="s">
        <v>389</v>
      </c>
      <c r="BM139" s="192" t="s">
        <v>5002</v>
      </c>
    </row>
    <row r="140" spans="1:65" s="2" customFormat="1" ht="16.5" customHeight="1">
      <c r="A140" s="36"/>
      <c r="B140" s="37"/>
      <c r="C140" s="181" t="s">
        <v>650</v>
      </c>
      <c r="D140" s="181" t="s">
        <v>384</v>
      </c>
      <c r="E140" s="182" t="s">
        <v>5003</v>
      </c>
      <c r="F140" s="183" t="s">
        <v>5004</v>
      </c>
      <c r="G140" s="184" t="s">
        <v>411</v>
      </c>
      <c r="H140" s="185">
        <v>2706.8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47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83</v>
      </c>
      <c r="BK140" s="193">
        <f t="shared" si="19"/>
        <v>0</v>
      </c>
      <c r="BL140" s="19" t="s">
        <v>389</v>
      </c>
      <c r="BM140" s="192" t="s">
        <v>5005</v>
      </c>
    </row>
    <row r="141" spans="1:65" s="2" customFormat="1" ht="16.5" customHeight="1">
      <c r="A141" s="36"/>
      <c r="B141" s="37"/>
      <c r="C141" s="227" t="s">
        <v>653</v>
      </c>
      <c r="D141" s="227" t="s">
        <v>465</v>
      </c>
      <c r="E141" s="228" t="s">
        <v>5006</v>
      </c>
      <c r="F141" s="229" t="s">
        <v>5007</v>
      </c>
      <c r="G141" s="230" t="s">
        <v>411</v>
      </c>
      <c r="H141" s="231">
        <v>2706.8</v>
      </c>
      <c r="I141" s="232"/>
      <c r="J141" s="233">
        <f t="shared" si="10"/>
        <v>0</v>
      </c>
      <c r="K141" s="229" t="s">
        <v>19</v>
      </c>
      <c r="L141" s="234"/>
      <c r="M141" s="235" t="s">
        <v>19</v>
      </c>
      <c r="N141" s="236" t="s">
        <v>47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428</v>
      </c>
      <c r="AT141" s="192" t="s">
        <v>465</v>
      </c>
      <c r="AU141" s="192" t="s">
        <v>83</v>
      </c>
      <c r="AY141" s="19" t="s">
        <v>381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83</v>
      </c>
      <c r="BK141" s="193">
        <f t="shared" si="19"/>
        <v>0</v>
      </c>
      <c r="BL141" s="19" t="s">
        <v>389</v>
      </c>
      <c r="BM141" s="192" t="s">
        <v>5008</v>
      </c>
    </row>
    <row r="142" spans="1:65" s="2" customFormat="1" ht="21.75" customHeight="1">
      <c r="A142" s="36"/>
      <c r="B142" s="37"/>
      <c r="C142" s="181" t="s">
        <v>656</v>
      </c>
      <c r="D142" s="181" t="s">
        <v>384</v>
      </c>
      <c r="E142" s="182" t="s">
        <v>5009</v>
      </c>
      <c r="F142" s="183" t="s">
        <v>4849</v>
      </c>
      <c r="G142" s="184" t="s">
        <v>411</v>
      </c>
      <c r="H142" s="185">
        <v>1944.6</v>
      </c>
      <c r="I142" s="186"/>
      <c r="J142" s="187">
        <f t="shared" si="10"/>
        <v>0</v>
      </c>
      <c r="K142" s="183" t="s">
        <v>19</v>
      </c>
      <c r="L142" s="41"/>
      <c r="M142" s="188" t="s">
        <v>19</v>
      </c>
      <c r="N142" s="189" t="s">
        <v>47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83</v>
      </c>
      <c r="BK142" s="193">
        <f t="shared" si="19"/>
        <v>0</v>
      </c>
      <c r="BL142" s="19" t="s">
        <v>389</v>
      </c>
      <c r="BM142" s="192" t="s">
        <v>5010</v>
      </c>
    </row>
    <row r="143" spans="1:65" s="2" customFormat="1" ht="16.5" customHeight="1">
      <c r="A143" s="36"/>
      <c r="B143" s="37"/>
      <c r="C143" s="181" t="s">
        <v>659</v>
      </c>
      <c r="D143" s="181" t="s">
        <v>384</v>
      </c>
      <c r="E143" s="182" t="s">
        <v>5011</v>
      </c>
      <c r="F143" s="183" t="s">
        <v>5012</v>
      </c>
      <c r="G143" s="184" t="s">
        <v>5013</v>
      </c>
      <c r="H143" s="185">
        <v>1944.6</v>
      </c>
      <c r="I143" s="186"/>
      <c r="J143" s="187">
        <f t="shared" si="10"/>
        <v>0</v>
      </c>
      <c r="K143" s="183" t="s">
        <v>19</v>
      </c>
      <c r="L143" s="41"/>
      <c r="M143" s="188" t="s">
        <v>19</v>
      </c>
      <c r="N143" s="189" t="s">
        <v>47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83</v>
      </c>
      <c r="BK143" s="193">
        <f t="shared" si="19"/>
        <v>0</v>
      </c>
      <c r="BL143" s="19" t="s">
        <v>389</v>
      </c>
      <c r="BM143" s="192" t="s">
        <v>5014</v>
      </c>
    </row>
    <row r="144" spans="1:65" s="2" customFormat="1" ht="16.5" customHeight="1">
      <c r="A144" s="36"/>
      <c r="B144" s="37"/>
      <c r="C144" s="227" t="s">
        <v>663</v>
      </c>
      <c r="D144" s="227" t="s">
        <v>465</v>
      </c>
      <c r="E144" s="228" t="s">
        <v>5015</v>
      </c>
      <c r="F144" s="229" t="s">
        <v>5016</v>
      </c>
      <c r="G144" s="230" t="s">
        <v>387</v>
      </c>
      <c r="H144" s="231">
        <v>110.3</v>
      </c>
      <c r="I144" s="232"/>
      <c r="J144" s="233">
        <f t="shared" si="10"/>
        <v>0</v>
      </c>
      <c r="K144" s="229" t="s">
        <v>19</v>
      </c>
      <c r="L144" s="234"/>
      <c r="M144" s="235" t="s">
        <v>19</v>
      </c>
      <c r="N144" s="236" t="s">
        <v>47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428</v>
      </c>
      <c r="AT144" s="192" t="s">
        <v>465</v>
      </c>
      <c r="AU144" s="192" t="s">
        <v>83</v>
      </c>
      <c r="AY144" s="19" t="s">
        <v>381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83</v>
      </c>
      <c r="BK144" s="193">
        <f t="shared" si="19"/>
        <v>0</v>
      </c>
      <c r="BL144" s="19" t="s">
        <v>389</v>
      </c>
      <c r="BM144" s="192" t="s">
        <v>5017</v>
      </c>
    </row>
    <row r="145" spans="1:65" s="2" customFormat="1" ht="16.5" customHeight="1">
      <c r="A145" s="36"/>
      <c r="B145" s="37"/>
      <c r="C145" s="227" t="s">
        <v>667</v>
      </c>
      <c r="D145" s="227" t="s">
        <v>465</v>
      </c>
      <c r="E145" s="228" t="s">
        <v>5018</v>
      </c>
      <c r="F145" s="229" t="s">
        <v>5019</v>
      </c>
      <c r="G145" s="230" t="s">
        <v>1235</v>
      </c>
      <c r="H145" s="231">
        <v>194.5</v>
      </c>
      <c r="I145" s="232"/>
      <c r="J145" s="233">
        <f t="shared" si="10"/>
        <v>0</v>
      </c>
      <c r="K145" s="229" t="s">
        <v>19</v>
      </c>
      <c r="L145" s="234"/>
      <c r="M145" s="235" t="s">
        <v>19</v>
      </c>
      <c r="N145" s="236" t="s">
        <v>47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428</v>
      </c>
      <c r="AT145" s="192" t="s">
        <v>465</v>
      </c>
      <c r="AU145" s="192" t="s">
        <v>83</v>
      </c>
      <c r="AY145" s="19" t="s">
        <v>381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83</v>
      </c>
      <c r="BK145" s="193">
        <f t="shared" si="19"/>
        <v>0</v>
      </c>
      <c r="BL145" s="19" t="s">
        <v>389</v>
      </c>
      <c r="BM145" s="192" t="s">
        <v>5020</v>
      </c>
    </row>
    <row r="146" spans="1:65" s="2" customFormat="1" ht="16.5" customHeight="1">
      <c r="A146" s="36"/>
      <c r="B146" s="37"/>
      <c r="C146" s="181" t="s">
        <v>671</v>
      </c>
      <c r="D146" s="181" t="s">
        <v>384</v>
      </c>
      <c r="E146" s="182" t="s">
        <v>5021</v>
      </c>
      <c r="F146" s="183" t="s">
        <v>5022</v>
      </c>
      <c r="G146" s="184" t="s">
        <v>404</v>
      </c>
      <c r="H146" s="185">
        <v>165.45</v>
      </c>
      <c r="I146" s="186"/>
      <c r="J146" s="187">
        <f t="shared" si="10"/>
        <v>0</v>
      </c>
      <c r="K146" s="183" t="s">
        <v>19</v>
      </c>
      <c r="L146" s="41"/>
      <c r="M146" s="188" t="s">
        <v>19</v>
      </c>
      <c r="N146" s="189" t="s">
        <v>47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83</v>
      </c>
      <c r="BK146" s="193">
        <f t="shared" si="19"/>
        <v>0</v>
      </c>
      <c r="BL146" s="19" t="s">
        <v>389</v>
      </c>
      <c r="BM146" s="192" t="s">
        <v>5023</v>
      </c>
    </row>
    <row r="147" spans="1:65" s="2" customFormat="1" ht="16.5" customHeight="1">
      <c r="A147" s="36"/>
      <c r="B147" s="37"/>
      <c r="C147" s="181" t="s">
        <v>674</v>
      </c>
      <c r="D147" s="181" t="s">
        <v>384</v>
      </c>
      <c r="E147" s="182" t="s">
        <v>5024</v>
      </c>
      <c r="F147" s="183" t="s">
        <v>5025</v>
      </c>
      <c r="G147" s="184" t="s">
        <v>1277</v>
      </c>
      <c r="H147" s="185">
        <v>2</v>
      </c>
      <c r="I147" s="186"/>
      <c r="J147" s="187">
        <f t="shared" si="10"/>
        <v>0</v>
      </c>
      <c r="K147" s="183" t="s">
        <v>19</v>
      </c>
      <c r="L147" s="41"/>
      <c r="M147" s="188" t="s">
        <v>19</v>
      </c>
      <c r="N147" s="189" t="s">
        <v>47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83</v>
      </c>
      <c r="BK147" s="193">
        <f t="shared" si="19"/>
        <v>0</v>
      </c>
      <c r="BL147" s="19" t="s">
        <v>389</v>
      </c>
      <c r="BM147" s="192" t="s">
        <v>5026</v>
      </c>
    </row>
    <row r="148" spans="1:65" s="2" customFormat="1" ht="16.5" customHeight="1">
      <c r="A148" s="36"/>
      <c r="B148" s="37"/>
      <c r="C148" s="227" t="s">
        <v>678</v>
      </c>
      <c r="D148" s="227" t="s">
        <v>465</v>
      </c>
      <c r="E148" s="228" t="s">
        <v>5027</v>
      </c>
      <c r="F148" s="229" t="s">
        <v>5028</v>
      </c>
      <c r="G148" s="230" t="s">
        <v>1557</v>
      </c>
      <c r="H148" s="231">
        <v>2</v>
      </c>
      <c r="I148" s="232"/>
      <c r="J148" s="233">
        <f t="shared" si="10"/>
        <v>0</v>
      </c>
      <c r="K148" s="229" t="s">
        <v>19</v>
      </c>
      <c r="L148" s="234"/>
      <c r="M148" s="235" t="s">
        <v>19</v>
      </c>
      <c r="N148" s="236" t="s">
        <v>47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428</v>
      </c>
      <c r="AT148" s="192" t="s">
        <v>465</v>
      </c>
      <c r="AU148" s="192" t="s">
        <v>83</v>
      </c>
      <c r="AY148" s="19" t="s">
        <v>381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83</v>
      </c>
      <c r="BK148" s="193">
        <f t="shared" si="19"/>
        <v>0</v>
      </c>
      <c r="BL148" s="19" t="s">
        <v>389</v>
      </c>
      <c r="BM148" s="192" t="s">
        <v>5029</v>
      </c>
    </row>
    <row r="149" spans="1:65" s="2" customFormat="1" ht="16.5" customHeight="1">
      <c r="A149" s="36"/>
      <c r="B149" s="37"/>
      <c r="C149" s="181" t="s">
        <v>682</v>
      </c>
      <c r="D149" s="181" t="s">
        <v>384</v>
      </c>
      <c r="E149" s="182" t="s">
        <v>5030</v>
      </c>
      <c r="F149" s="183" t="s">
        <v>5031</v>
      </c>
      <c r="G149" s="184" t="s">
        <v>1771</v>
      </c>
      <c r="H149" s="185">
        <v>3</v>
      </c>
      <c r="I149" s="186"/>
      <c r="J149" s="187">
        <f t="shared" si="10"/>
        <v>0</v>
      </c>
      <c r="K149" s="183" t="s">
        <v>19</v>
      </c>
      <c r="L149" s="41"/>
      <c r="M149" s="188" t="s">
        <v>19</v>
      </c>
      <c r="N149" s="189" t="s">
        <v>47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83</v>
      </c>
      <c r="BK149" s="193">
        <f t="shared" si="19"/>
        <v>0</v>
      </c>
      <c r="BL149" s="19" t="s">
        <v>389</v>
      </c>
      <c r="BM149" s="192" t="s">
        <v>5032</v>
      </c>
    </row>
    <row r="150" spans="1:65" s="2" customFormat="1" ht="21.75" customHeight="1">
      <c r="A150" s="36"/>
      <c r="B150" s="37"/>
      <c r="C150" s="181" t="s">
        <v>686</v>
      </c>
      <c r="D150" s="181" t="s">
        <v>384</v>
      </c>
      <c r="E150" s="182" t="s">
        <v>5033</v>
      </c>
      <c r="F150" s="183" t="s">
        <v>5034</v>
      </c>
      <c r="G150" s="184" t="s">
        <v>404</v>
      </c>
      <c r="H150" s="185">
        <v>67</v>
      </c>
      <c r="I150" s="186"/>
      <c r="J150" s="187">
        <f t="shared" si="10"/>
        <v>0</v>
      </c>
      <c r="K150" s="183" t="s">
        <v>19</v>
      </c>
      <c r="L150" s="41"/>
      <c r="M150" s="188" t="s">
        <v>19</v>
      </c>
      <c r="N150" s="189" t="s">
        <v>47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83</v>
      </c>
      <c r="BK150" s="193">
        <f t="shared" si="19"/>
        <v>0</v>
      </c>
      <c r="BL150" s="19" t="s">
        <v>389</v>
      </c>
      <c r="BM150" s="192" t="s">
        <v>5035</v>
      </c>
    </row>
    <row r="151" spans="1:65" s="2" customFormat="1" ht="16.5" customHeight="1">
      <c r="A151" s="36"/>
      <c r="B151" s="37"/>
      <c r="C151" s="181" t="s">
        <v>690</v>
      </c>
      <c r="D151" s="181" t="s">
        <v>384</v>
      </c>
      <c r="E151" s="182" t="s">
        <v>5036</v>
      </c>
      <c r="F151" s="183" t="s">
        <v>5037</v>
      </c>
      <c r="G151" s="184" t="s">
        <v>1277</v>
      </c>
      <c r="H151" s="185">
        <v>3</v>
      </c>
      <c r="I151" s="186"/>
      <c r="J151" s="187">
        <f t="shared" si="10"/>
        <v>0</v>
      </c>
      <c r="K151" s="183" t="s">
        <v>19</v>
      </c>
      <c r="L151" s="41"/>
      <c r="M151" s="248" t="s">
        <v>19</v>
      </c>
      <c r="N151" s="249" t="s">
        <v>47</v>
      </c>
      <c r="O151" s="250"/>
      <c r="P151" s="251">
        <f t="shared" si="11"/>
        <v>0</v>
      </c>
      <c r="Q151" s="251">
        <v>0</v>
      </c>
      <c r="R151" s="251">
        <f t="shared" si="12"/>
        <v>0</v>
      </c>
      <c r="S151" s="251">
        <v>0</v>
      </c>
      <c r="T151" s="252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9" t="s">
        <v>83</v>
      </c>
      <c r="BK151" s="193">
        <f t="shared" si="19"/>
        <v>0</v>
      </c>
      <c r="BL151" s="19" t="s">
        <v>389</v>
      </c>
      <c r="BM151" s="192" t="s">
        <v>5038</v>
      </c>
    </row>
    <row r="152" spans="1:65" s="2" customFormat="1" ht="6.95" customHeight="1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gAmUjSOQdH6NjGpbiyyHjQmRtyFUBbRrOZv6ytIbwyIOgwl2Kp7A+tpxQB5zCnTCxnnQLLBrcHotyl9hDKoqXA==" saltValue="W/YHZE2MomyEEw6HCboU2wUNzujjRrAmZzerwU3QkXLGhMOFMAPQmReeXlvMP+TLgIkxZ4DZrLn+iniErF0pcQ==" spinCount="100000" sheet="1" objects="1" scenarios="1" formatColumns="0" formatRows="0" autoFilter="0"/>
  <autoFilter ref="C79:K15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1"/>
  <sheetViews>
    <sheetView showGridLines="0" topLeftCell="A76" workbookViewId="0">
      <selection activeCell="F105" sqref="F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247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413" t="s">
        <v>5040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ROUND((SUM(BE96:BE320)),  2)</f>
        <v>0</v>
      </c>
      <c r="G35" s="36"/>
      <c r="H35" s="36"/>
      <c r="I35" s="127">
        <v>0.21</v>
      </c>
      <c r="J35" s="126">
        <f>ROUND(((SUM(BE96:BE320))*I35),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ROUND((SUM(BF96:BF320)),  2)</f>
        <v>0</v>
      </c>
      <c r="G36" s="36"/>
      <c r="H36" s="36"/>
      <c r="I36" s="127">
        <v>0.15</v>
      </c>
      <c r="J36" s="126">
        <f>ROUND(((SUM(BF96:BF320))*I36),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ROUND((SUM(BG96:BG320)),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ROUND((SUM(BH96:BH320)),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ROUND((SUM(BI96:BI320)),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89" t="str">
        <f>E11</f>
        <v>SO 203.1 - Komunikace a zpevněné plochy, chodníky, dopravní značení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J98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5041</v>
      </c>
      <c r="E66" s="151"/>
      <c r="F66" s="151"/>
      <c r="G66" s="151"/>
      <c r="H66" s="151"/>
      <c r="I66" s="151"/>
      <c r="J66" s="152">
        <f>J99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5042</v>
      </c>
      <c r="E67" s="151"/>
      <c r="F67" s="151"/>
      <c r="G67" s="151"/>
      <c r="H67" s="151"/>
      <c r="I67" s="151"/>
      <c r="J67" s="152">
        <f>J102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995</v>
      </c>
      <c r="E68" s="151"/>
      <c r="F68" s="151"/>
      <c r="G68" s="151"/>
      <c r="H68" s="151"/>
      <c r="I68" s="151"/>
      <c r="J68" s="152">
        <f>J109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5043</v>
      </c>
      <c r="E69" s="151"/>
      <c r="F69" s="151"/>
      <c r="G69" s="151"/>
      <c r="H69" s="151"/>
      <c r="I69" s="151"/>
      <c r="J69" s="152">
        <f>J123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4731</v>
      </c>
      <c r="E70" s="151"/>
      <c r="F70" s="151"/>
      <c r="G70" s="151"/>
      <c r="H70" s="151"/>
      <c r="I70" s="151"/>
      <c r="J70" s="152">
        <f>J229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351</v>
      </c>
      <c r="E71" s="151"/>
      <c r="F71" s="151"/>
      <c r="G71" s="151"/>
      <c r="H71" s="151"/>
      <c r="I71" s="151"/>
      <c r="J71" s="152">
        <f>J232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5044</v>
      </c>
      <c r="E72" s="151"/>
      <c r="F72" s="151"/>
      <c r="G72" s="151"/>
      <c r="H72" s="151"/>
      <c r="I72" s="151"/>
      <c r="J72" s="152">
        <f>J233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996</v>
      </c>
      <c r="E73" s="151"/>
      <c r="F73" s="151"/>
      <c r="G73" s="151"/>
      <c r="H73" s="151"/>
      <c r="I73" s="151"/>
      <c r="J73" s="152">
        <f>J299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352</v>
      </c>
      <c r="E74" s="151"/>
      <c r="F74" s="151"/>
      <c r="G74" s="151"/>
      <c r="H74" s="151"/>
      <c r="I74" s="151"/>
      <c r="J74" s="152">
        <f>J316</f>
        <v>0</v>
      </c>
      <c r="K74" s="99"/>
      <c r="L74" s="153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366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26.25" customHeight="1">
      <c r="A84" s="36"/>
      <c r="B84" s="37"/>
      <c r="C84" s="38"/>
      <c r="D84" s="38"/>
      <c r="E84" s="408" t="str">
        <f>E7</f>
        <v>Nová vstupní a vjezdová zóna v západní části výstaviště včetně nového odpadového hospodářství</v>
      </c>
      <c r="F84" s="409"/>
      <c r="G84" s="409"/>
      <c r="H84" s="409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324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08" t="s">
        <v>5039</v>
      </c>
      <c r="F86" s="407"/>
      <c r="G86" s="407"/>
      <c r="H86" s="40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330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30" customHeight="1">
      <c r="A88" s="36"/>
      <c r="B88" s="37"/>
      <c r="C88" s="38"/>
      <c r="D88" s="38"/>
      <c r="E88" s="389" t="str">
        <f>E11</f>
        <v>SO 203.1 - Komunikace a zpevněné plochy, chodníky, dopravní značení</v>
      </c>
      <c r="F88" s="407"/>
      <c r="G88" s="407"/>
      <c r="H88" s="40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 xml:space="preserve"> </v>
      </c>
      <c r="G90" s="38"/>
      <c r="H90" s="38"/>
      <c r="I90" s="31" t="s">
        <v>23</v>
      </c>
      <c r="J90" s="61" t="str">
        <f>IF(J14="","",J14)</f>
        <v>25. 3. 2021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>Veletrhy Brno a.s.</v>
      </c>
      <c r="G92" s="38"/>
      <c r="H92" s="38"/>
      <c r="I92" s="31" t="s">
        <v>33</v>
      </c>
      <c r="J92" s="34" t="str">
        <f>E23</f>
        <v>AiD team a.s.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31</v>
      </c>
      <c r="D93" s="38"/>
      <c r="E93" s="38"/>
      <c r="F93" s="29" t="str">
        <f>IF(E20="","",E20)</f>
        <v>Vyplň údaj</v>
      </c>
      <c r="G93" s="38"/>
      <c r="H93" s="38"/>
      <c r="I93" s="31" t="s">
        <v>38</v>
      </c>
      <c r="J93" s="34" t="str">
        <f>E26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4"/>
      <c r="B95" s="155"/>
      <c r="C95" s="156" t="s">
        <v>367</v>
      </c>
      <c r="D95" s="157" t="s">
        <v>61</v>
      </c>
      <c r="E95" s="157" t="s">
        <v>57</v>
      </c>
      <c r="F95" s="157" t="s">
        <v>58</v>
      </c>
      <c r="G95" s="157" t="s">
        <v>368</v>
      </c>
      <c r="H95" s="157" t="s">
        <v>369</v>
      </c>
      <c r="I95" s="157" t="s">
        <v>370</v>
      </c>
      <c r="J95" s="157" t="s">
        <v>347</v>
      </c>
      <c r="K95" s="158" t="s">
        <v>371</v>
      </c>
      <c r="L95" s="159"/>
      <c r="M95" s="70" t="s">
        <v>19</v>
      </c>
      <c r="N95" s="71" t="s">
        <v>46</v>
      </c>
      <c r="O95" s="71" t="s">
        <v>372</v>
      </c>
      <c r="P95" s="71" t="s">
        <v>373</v>
      </c>
      <c r="Q95" s="71" t="s">
        <v>374</v>
      </c>
      <c r="R95" s="71" t="s">
        <v>375</v>
      </c>
      <c r="S95" s="71" t="s">
        <v>376</v>
      </c>
      <c r="T95" s="72" t="s">
        <v>377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6"/>
      <c r="B96" s="37"/>
      <c r="C96" s="77" t="s">
        <v>378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</f>
        <v>0</v>
      </c>
      <c r="Q96" s="74"/>
      <c r="R96" s="162">
        <f>R97</f>
        <v>0</v>
      </c>
      <c r="S96" s="74"/>
      <c r="T96" s="163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75</v>
      </c>
      <c r="AU96" s="19" t="s">
        <v>348</v>
      </c>
      <c r="BK96" s="164">
        <f>BK97</f>
        <v>0</v>
      </c>
    </row>
    <row r="97" spans="1:65" s="12" customFormat="1" ht="25.9" customHeight="1">
      <c r="B97" s="165"/>
      <c r="C97" s="166"/>
      <c r="D97" s="167" t="s">
        <v>75</v>
      </c>
      <c r="E97" s="168" t="s">
        <v>379</v>
      </c>
      <c r="F97" s="168" t="s">
        <v>380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P98+P99+P102+P109+P123+P229+P232+P233+P299+P316</f>
        <v>0</v>
      </c>
      <c r="Q97" s="173"/>
      <c r="R97" s="174">
        <f>R98+R99+R102+R109+R123+R229+R232+R233+R299+R316</f>
        <v>0</v>
      </c>
      <c r="S97" s="173"/>
      <c r="T97" s="175">
        <f>T98+T99+T102+T109+T123+T229+T232+T233+T299+T316</f>
        <v>0</v>
      </c>
      <c r="AR97" s="176" t="s">
        <v>83</v>
      </c>
      <c r="AT97" s="177" t="s">
        <v>75</v>
      </c>
      <c r="AU97" s="177" t="s">
        <v>76</v>
      </c>
      <c r="AY97" s="176" t="s">
        <v>381</v>
      </c>
      <c r="BK97" s="178">
        <f>BK98+BK99+BK102+BK109+BK123+BK229+BK232+BK233+BK299+BK316</f>
        <v>0</v>
      </c>
    </row>
    <row r="98" spans="1:65" s="12" customFormat="1" ht="22.9" customHeight="1">
      <c r="B98" s="165"/>
      <c r="C98" s="166"/>
      <c r="D98" s="167" t="s">
        <v>75</v>
      </c>
      <c r="E98" s="179" t="s">
        <v>83</v>
      </c>
      <c r="F98" s="179" t="s">
        <v>997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v>0</v>
      </c>
      <c r="Q98" s="173"/>
      <c r="R98" s="174">
        <v>0</v>
      </c>
      <c r="S98" s="173"/>
      <c r="T98" s="175">
        <v>0</v>
      </c>
      <c r="AR98" s="176" t="s">
        <v>83</v>
      </c>
      <c r="AT98" s="177" t="s">
        <v>75</v>
      </c>
      <c r="AU98" s="177" t="s">
        <v>83</v>
      </c>
      <c r="AY98" s="176" t="s">
        <v>381</v>
      </c>
      <c r="BK98" s="178">
        <v>0</v>
      </c>
    </row>
    <row r="99" spans="1:65" s="12" customFormat="1" ht="22.9" customHeight="1">
      <c r="B99" s="165"/>
      <c r="C99" s="166"/>
      <c r="D99" s="167" t="s">
        <v>75</v>
      </c>
      <c r="E99" s="179" t="s">
        <v>443</v>
      </c>
      <c r="F99" s="179" t="s">
        <v>5045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SUM(P100:P101)</f>
        <v>0</v>
      </c>
      <c r="Q99" s="173"/>
      <c r="R99" s="174">
        <f>SUM(R100:R101)</f>
        <v>0</v>
      </c>
      <c r="S99" s="173"/>
      <c r="T99" s="175">
        <f>SUM(T100:T101)</f>
        <v>0</v>
      </c>
      <c r="AR99" s="176" t="s">
        <v>83</v>
      </c>
      <c r="AT99" s="177" t="s">
        <v>75</v>
      </c>
      <c r="AU99" s="177" t="s">
        <v>83</v>
      </c>
      <c r="AY99" s="176" t="s">
        <v>381</v>
      </c>
      <c r="BK99" s="178">
        <f>SUM(BK100:BK101)</f>
        <v>0</v>
      </c>
    </row>
    <row r="100" spans="1:65" s="2" customFormat="1" ht="55.5" customHeight="1">
      <c r="A100" s="36"/>
      <c r="B100" s="37"/>
      <c r="C100" s="181" t="s">
        <v>83</v>
      </c>
      <c r="D100" s="181" t="s">
        <v>384</v>
      </c>
      <c r="E100" s="182" t="s">
        <v>5046</v>
      </c>
      <c r="F100" s="183" t="s">
        <v>5047</v>
      </c>
      <c r="G100" s="184" t="s">
        <v>411</v>
      </c>
      <c r="H100" s="185">
        <v>205</v>
      </c>
      <c r="I100" s="186"/>
      <c r="J100" s="187">
        <f>ROUND(I100*H100,2)</f>
        <v>0</v>
      </c>
      <c r="K100" s="183" t="s">
        <v>4737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85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85</v>
      </c>
    </row>
    <row r="101" spans="1:65" s="2" customFormat="1" ht="29.25">
      <c r="A101" s="36"/>
      <c r="B101" s="37"/>
      <c r="C101" s="38"/>
      <c r="D101" s="196" t="s">
        <v>1198</v>
      </c>
      <c r="E101" s="38"/>
      <c r="F101" s="253" t="s">
        <v>5048</v>
      </c>
      <c r="G101" s="38"/>
      <c r="H101" s="38"/>
      <c r="I101" s="254"/>
      <c r="J101" s="38"/>
      <c r="K101" s="38"/>
      <c r="L101" s="41"/>
      <c r="M101" s="255"/>
      <c r="N101" s="256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1198</v>
      </c>
      <c r="AU101" s="19" t="s">
        <v>85</v>
      </c>
    </row>
    <row r="102" spans="1:65" s="12" customFormat="1" ht="22.9" customHeight="1">
      <c r="B102" s="165"/>
      <c r="C102" s="166"/>
      <c r="D102" s="167" t="s">
        <v>75</v>
      </c>
      <c r="E102" s="179" t="s">
        <v>486</v>
      </c>
      <c r="F102" s="179" t="s">
        <v>5049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SUM(P103:P108)</f>
        <v>0</v>
      </c>
      <c r="Q102" s="173"/>
      <c r="R102" s="174">
        <f>SUM(R103:R108)</f>
        <v>0</v>
      </c>
      <c r="S102" s="173"/>
      <c r="T102" s="175">
        <f>SUM(T103:T108)</f>
        <v>0</v>
      </c>
      <c r="AR102" s="176" t="s">
        <v>83</v>
      </c>
      <c r="AT102" s="177" t="s">
        <v>75</v>
      </c>
      <c r="AU102" s="177" t="s">
        <v>83</v>
      </c>
      <c r="AY102" s="176" t="s">
        <v>381</v>
      </c>
      <c r="BK102" s="178">
        <f>SUM(BK103:BK108)</f>
        <v>0</v>
      </c>
    </row>
    <row r="103" spans="1:65" s="2" customFormat="1" ht="24.2" customHeight="1">
      <c r="A103" s="36"/>
      <c r="B103" s="37"/>
      <c r="C103" s="181" t="s">
        <v>85</v>
      </c>
      <c r="D103" s="181" t="s">
        <v>384</v>
      </c>
      <c r="E103" s="182" t="s">
        <v>5050</v>
      </c>
      <c r="F103" s="183" t="s">
        <v>5051</v>
      </c>
      <c r="G103" s="184" t="s">
        <v>411</v>
      </c>
      <c r="H103" s="185">
        <v>27.45</v>
      </c>
      <c r="I103" s="186"/>
      <c r="J103" s="187">
        <f>ROUND(I103*H103,2)</f>
        <v>0</v>
      </c>
      <c r="K103" s="183" t="s">
        <v>4737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85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389</v>
      </c>
    </row>
    <row r="104" spans="1:65" s="2" customFormat="1" ht="29.25">
      <c r="A104" s="36"/>
      <c r="B104" s="37"/>
      <c r="C104" s="38"/>
      <c r="D104" s="196" t="s">
        <v>1198</v>
      </c>
      <c r="E104" s="38"/>
      <c r="F104" s="253" t="s">
        <v>5052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85</v>
      </c>
    </row>
    <row r="105" spans="1:65" s="2" customFormat="1" ht="16.5" customHeight="1">
      <c r="A105" s="36"/>
      <c r="B105" s="37"/>
      <c r="C105" s="227" t="s">
        <v>398</v>
      </c>
      <c r="D105" s="227" t="s">
        <v>465</v>
      </c>
      <c r="E105" s="228" t="s">
        <v>5053</v>
      </c>
      <c r="F105" s="229" t="s">
        <v>5054</v>
      </c>
      <c r="G105" s="230" t="s">
        <v>404</v>
      </c>
      <c r="H105" s="231">
        <v>5.3529999999999998</v>
      </c>
      <c r="I105" s="232"/>
      <c r="J105" s="233">
        <f>ROUND(I105*H105,2)</f>
        <v>0</v>
      </c>
      <c r="K105" s="229" t="s">
        <v>4737</v>
      </c>
      <c r="L105" s="234"/>
      <c r="M105" s="235" t="s">
        <v>19</v>
      </c>
      <c r="N105" s="236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428</v>
      </c>
      <c r="AT105" s="192" t="s">
        <v>465</v>
      </c>
      <c r="AU105" s="192" t="s">
        <v>85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382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5055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85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5056</v>
      </c>
      <c r="G107" s="206"/>
      <c r="H107" s="209">
        <v>5.3529999999999998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5.3529999999999998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12" customFormat="1" ht="22.9" customHeight="1">
      <c r="B109" s="165"/>
      <c r="C109" s="166"/>
      <c r="D109" s="167" t="s">
        <v>75</v>
      </c>
      <c r="E109" s="179" t="s">
        <v>85</v>
      </c>
      <c r="F109" s="179" t="s">
        <v>1045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SUM(P110:P122)</f>
        <v>0</v>
      </c>
      <c r="Q109" s="173"/>
      <c r="R109" s="174">
        <f>SUM(R110:R122)</f>
        <v>0</v>
      </c>
      <c r="S109" s="173"/>
      <c r="T109" s="175">
        <f>SUM(T110:T122)</f>
        <v>0</v>
      </c>
      <c r="AR109" s="176" t="s">
        <v>83</v>
      </c>
      <c r="AT109" s="177" t="s">
        <v>75</v>
      </c>
      <c r="AU109" s="177" t="s">
        <v>83</v>
      </c>
      <c r="AY109" s="176" t="s">
        <v>381</v>
      </c>
      <c r="BK109" s="178">
        <f>SUM(BK110:BK122)</f>
        <v>0</v>
      </c>
    </row>
    <row r="110" spans="1:65" s="2" customFormat="1" ht="37.9" customHeight="1">
      <c r="A110" s="36"/>
      <c r="B110" s="37"/>
      <c r="C110" s="181" t="s">
        <v>389</v>
      </c>
      <c r="D110" s="181" t="s">
        <v>384</v>
      </c>
      <c r="E110" s="182" t="s">
        <v>5057</v>
      </c>
      <c r="F110" s="183" t="s">
        <v>5058</v>
      </c>
      <c r="G110" s="184" t="s">
        <v>411</v>
      </c>
      <c r="H110" s="185">
        <v>351.5</v>
      </c>
      <c r="I110" s="186"/>
      <c r="J110" s="187">
        <f>ROUND(I110*H110,2)</f>
        <v>0</v>
      </c>
      <c r="K110" s="183" t="s">
        <v>4737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428</v>
      </c>
    </row>
    <row r="111" spans="1:65" s="2" customFormat="1" ht="19.5">
      <c r="A111" s="36"/>
      <c r="B111" s="37"/>
      <c r="C111" s="38"/>
      <c r="D111" s="196" t="s">
        <v>1198</v>
      </c>
      <c r="E111" s="38"/>
      <c r="F111" s="253" t="s">
        <v>5059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85</v>
      </c>
    </row>
    <row r="112" spans="1:65" s="2" customFormat="1" ht="24.2" customHeight="1">
      <c r="A112" s="36"/>
      <c r="B112" s="37"/>
      <c r="C112" s="227" t="s">
        <v>408</v>
      </c>
      <c r="D112" s="227" t="s">
        <v>465</v>
      </c>
      <c r="E112" s="228" t="s">
        <v>3037</v>
      </c>
      <c r="F112" s="229" t="s">
        <v>3038</v>
      </c>
      <c r="G112" s="230" t="s">
        <v>411</v>
      </c>
      <c r="H112" s="231">
        <v>966.625</v>
      </c>
      <c r="I112" s="232"/>
      <c r="J112" s="233">
        <f>ROUND(I112*H112,2)</f>
        <v>0</v>
      </c>
      <c r="K112" s="229" t="s">
        <v>4737</v>
      </c>
      <c r="L112" s="234"/>
      <c r="M112" s="235" t="s">
        <v>19</v>
      </c>
      <c r="N112" s="236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428</v>
      </c>
      <c r="AT112" s="192" t="s">
        <v>465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437</v>
      </c>
    </row>
    <row r="113" spans="1:65" s="2" customFormat="1" ht="19.5">
      <c r="A113" s="36"/>
      <c r="B113" s="37"/>
      <c r="C113" s="38"/>
      <c r="D113" s="196" t="s">
        <v>1198</v>
      </c>
      <c r="E113" s="38"/>
      <c r="F113" s="253" t="s">
        <v>5060</v>
      </c>
      <c r="G113" s="38"/>
      <c r="H113" s="38"/>
      <c r="I113" s="254"/>
      <c r="J113" s="38"/>
      <c r="K113" s="38"/>
      <c r="L113" s="41"/>
      <c r="M113" s="255"/>
      <c r="N113" s="256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1198</v>
      </c>
      <c r="AU113" s="19" t="s">
        <v>85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5061</v>
      </c>
      <c r="G114" s="206"/>
      <c r="H114" s="209">
        <v>263.625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5062</v>
      </c>
      <c r="G115" s="206"/>
      <c r="H115" s="209">
        <v>703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5" customFormat="1">
      <c r="B116" s="216"/>
      <c r="C116" s="217"/>
      <c r="D116" s="196" t="s">
        <v>391</v>
      </c>
      <c r="E116" s="218" t="s">
        <v>19</v>
      </c>
      <c r="F116" s="219" t="s">
        <v>394</v>
      </c>
      <c r="G116" s="217"/>
      <c r="H116" s="220">
        <v>966.625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391</v>
      </c>
      <c r="AU116" s="226" t="s">
        <v>85</v>
      </c>
      <c r="AV116" s="15" t="s">
        <v>389</v>
      </c>
      <c r="AW116" s="15" t="s">
        <v>37</v>
      </c>
      <c r="AX116" s="15" t="s">
        <v>83</v>
      </c>
      <c r="AY116" s="226" t="s">
        <v>381</v>
      </c>
    </row>
    <row r="117" spans="1:65" s="2" customFormat="1" ht="55.5" customHeight="1">
      <c r="A117" s="36"/>
      <c r="B117" s="37"/>
      <c r="C117" s="181" t="s">
        <v>382</v>
      </c>
      <c r="D117" s="181" t="s">
        <v>384</v>
      </c>
      <c r="E117" s="182" t="s">
        <v>5063</v>
      </c>
      <c r="F117" s="183" t="s">
        <v>5064</v>
      </c>
      <c r="G117" s="184" t="s">
        <v>422</v>
      </c>
      <c r="H117" s="185">
        <v>351.5</v>
      </c>
      <c r="I117" s="186"/>
      <c r="J117" s="187">
        <f>ROUND(I117*H117,2)</f>
        <v>0</v>
      </c>
      <c r="K117" s="183" t="s">
        <v>4737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85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451</v>
      </c>
    </row>
    <row r="118" spans="1:65" s="2" customFormat="1" ht="58.5">
      <c r="A118" s="36"/>
      <c r="B118" s="37"/>
      <c r="C118" s="38"/>
      <c r="D118" s="196" t="s">
        <v>1198</v>
      </c>
      <c r="E118" s="38"/>
      <c r="F118" s="253" t="s">
        <v>5065</v>
      </c>
      <c r="G118" s="38"/>
      <c r="H118" s="38"/>
      <c r="I118" s="254"/>
      <c r="J118" s="38"/>
      <c r="K118" s="38"/>
      <c r="L118" s="41"/>
      <c r="M118" s="255"/>
      <c r="N118" s="25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1198</v>
      </c>
      <c r="AU118" s="19" t="s">
        <v>85</v>
      </c>
    </row>
    <row r="119" spans="1:65" s="2" customFormat="1" ht="37.9" customHeight="1">
      <c r="A119" s="36"/>
      <c r="B119" s="37"/>
      <c r="C119" s="181" t="s">
        <v>419</v>
      </c>
      <c r="D119" s="181" t="s">
        <v>384</v>
      </c>
      <c r="E119" s="182" t="s">
        <v>5066</v>
      </c>
      <c r="F119" s="183" t="s">
        <v>5067</v>
      </c>
      <c r="G119" s="184" t="s">
        <v>411</v>
      </c>
      <c r="H119" s="185">
        <v>27.45</v>
      </c>
      <c r="I119" s="186"/>
      <c r="J119" s="187">
        <f>ROUND(I119*H119,2)</f>
        <v>0</v>
      </c>
      <c r="K119" s="183" t="s">
        <v>4737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464</v>
      </c>
    </row>
    <row r="120" spans="1:65" s="2" customFormat="1" ht="29.25">
      <c r="A120" s="36"/>
      <c r="B120" s="37"/>
      <c r="C120" s="38"/>
      <c r="D120" s="196" t="s">
        <v>1198</v>
      </c>
      <c r="E120" s="38"/>
      <c r="F120" s="253" t="s">
        <v>5068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85</v>
      </c>
    </row>
    <row r="121" spans="1:65" s="2" customFormat="1" ht="24.2" customHeight="1">
      <c r="A121" s="36"/>
      <c r="B121" s="37"/>
      <c r="C121" s="227" t="s">
        <v>428</v>
      </c>
      <c r="D121" s="227" t="s">
        <v>465</v>
      </c>
      <c r="E121" s="228" t="s">
        <v>5069</v>
      </c>
      <c r="F121" s="229" t="s">
        <v>5070</v>
      </c>
      <c r="G121" s="230" t="s">
        <v>411</v>
      </c>
      <c r="H121" s="231">
        <v>27.45</v>
      </c>
      <c r="I121" s="232"/>
      <c r="J121" s="233">
        <f>ROUND(I121*H121,2)</f>
        <v>0</v>
      </c>
      <c r="K121" s="229" t="s">
        <v>4737</v>
      </c>
      <c r="L121" s="234"/>
      <c r="M121" s="235" t="s">
        <v>19</v>
      </c>
      <c r="N121" s="236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428</v>
      </c>
      <c r="AT121" s="192" t="s">
        <v>465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454</v>
      </c>
    </row>
    <row r="122" spans="1:65" s="2" customFormat="1" ht="19.5">
      <c r="A122" s="36"/>
      <c r="B122" s="37"/>
      <c r="C122" s="38"/>
      <c r="D122" s="196" t="s">
        <v>1198</v>
      </c>
      <c r="E122" s="38"/>
      <c r="F122" s="253" t="s">
        <v>5071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85</v>
      </c>
    </row>
    <row r="123" spans="1:65" s="12" customFormat="1" ht="22.9" customHeight="1">
      <c r="B123" s="165"/>
      <c r="C123" s="166"/>
      <c r="D123" s="167" t="s">
        <v>75</v>
      </c>
      <c r="E123" s="179" t="s">
        <v>408</v>
      </c>
      <c r="F123" s="179" t="s">
        <v>5072</v>
      </c>
      <c r="G123" s="166"/>
      <c r="H123" s="166"/>
      <c r="I123" s="169"/>
      <c r="J123" s="180">
        <f>BK123</f>
        <v>0</v>
      </c>
      <c r="K123" s="166"/>
      <c r="L123" s="171"/>
      <c r="M123" s="172"/>
      <c r="N123" s="173"/>
      <c r="O123" s="173"/>
      <c r="P123" s="174">
        <f>SUM(P124:P228)</f>
        <v>0</v>
      </c>
      <c r="Q123" s="173"/>
      <c r="R123" s="174">
        <f>SUM(R124:R228)</f>
        <v>0</v>
      </c>
      <c r="S123" s="173"/>
      <c r="T123" s="175">
        <f>SUM(T124:T228)</f>
        <v>0</v>
      </c>
      <c r="AR123" s="176" t="s">
        <v>83</v>
      </c>
      <c r="AT123" s="177" t="s">
        <v>75</v>
      </c>
      <c r="AU123" s="177" t="s">
        <v>83</v>
      </c>
      <c r="AY123" s="176" t="s">
        <v>381</v>
      </c>
      <c r="BK123" s="178">
        <f>SUM(BK124:BK228)</f>
        <v>0</v>
      </c>
    </row>
    <row r="124" spans="1:65" s="2" customFormat="1" ht="24.2" customHeight="1">
      <c r="A124" s="36"/>
      <c r="B124" s="37"/>
      <c r="C124" s="181" t="s">
        <v>426</v>
      </c>
      <c r="D124" s="181" t="s">
        <v>384</v>
      </c>
      <c r="E124" s="182" t="s">
        <v>5073</v>
      </c>
      <c r="F124" s="183" t="s">
        <v>5074</v>
      </c>
      <c r="G124" s="184" t="s">
        <v>411</v>
      </c>
      <c r="H124" s="185">
        <v>6183.5</v>
      </c>
      <c r="I124" s="186"/>
      <c r="J124" s="187">
        <f>ROUND(I124*H124,2)</f>
        <v>0</v>
      </c>
      <c r="K124" s="183" t="s">
        <v>4737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85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486</v>
      </c>
    </row>
    <row r="125" spans="1:65" s="2" customFormat="1" ht="29.25">
      <c r="A125" s="36"/>
      <c r="B125" s="37"/>
      <c r="C125" s="38"/>
      <c r="D125" s="196" t="s">
        <v>1198</v>
      </c>
      <c r="E125" s="38"/>
      <c r="F125" s="253" t="s">
        <v>5075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85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5076</v>
      </c>
      <c r="G126" s="206"/>
      <c r="H126" s="209">
        <v>721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5077</v>
      </c>
      <c r="G127" s="206"/>
      <c r="H127" s="209">
        <v>131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5078</v>
      </c>
      <c r="G128" s="206"/>
      <c r="H128" s="209">
        <v>3242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85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5079</v>
      </c>
      <c r="G129" s="206"/>
      <c r="H129" s="209">
        <v>66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85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5080</v>
      </c>
      <c r="G130" s="206"/>
      <c r="H130" s="209">
        <v>817.5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5081</v>
      </c>
      <c r="G131" s="206"/>
      <c r="H131" s="209">
        <v>528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5082</v>
      </c>
      <c r="G132" s="206"/>
      <c r="H132" s="209">
        <v>264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85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5083</v>
      </c>
      <c r="G133" s="206"/>
      <c r="H133" s="209">
        <v>148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85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5084</v>
      </c>
      <c r="G134" s="206"/>
      <c r="H134" s="209">
        <v>266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5" customFormat="1">
      <c r="B135" s="216"/>
      <c r="C135" s="217"/>
      <c r="D135" s="196" t="s">
        <v>391</v>
      </c>
      <c r="E135" s="218" t="s">
        <v>19</v>
      </c>
      <c r="F135" s="219" t="s">
        <v>394</v>
      </c>
      <c r="G135" s="217"/>
      <c r="H135" s="220">
        <v>6183.5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391</v>
      </c>
      <c r="AU135" s="226" t="s">
        <v>85</v>
      </c>
      <c r="AV135" s="15" t="s">
        <v>389</v>
      </c>
      <c r="AW135" s="15" t="s">
        <v>37</v>
      </c>
      <c r="AX135" s="15" t="s">
        <v>83</v>
      </c>
      <c r="AY135" s="226" t="s">
        <v>381</v>
      </c>
    </row>
    <row r="136" spans="1:65" s="2" customFormat="1" ht="24.2" customHeight="1">
      <c r="A136" s="36"/>
      <c r="B136" s="37"/>
      <c r="C136" s="181" t="s">
        <v>437</v>
      </c>
      <c r="D136" s="181" t="s">
        <v>384</v>
      </c>
      <c r="E136" s="182" t="s">
        <v>5085</v>
      </c>
      <c r="F136" s="183" t="s">
        <v>5086</v>
      </c>
      <c r="G136" s="184" t="s">
        <v>411</v>
      </c>
      <c r="H136" s="185">
        <v>7073.5</v>
      </c>
      <c r="I136" s="186"/>
      <c r="J136" s="187">
        <f>ROUND(I136*H136,2)</f>
        <v>0</v>
      </c>
      <c r="K136" s="183" t="s">
        <v>4737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85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495</v>
      </c>
    </row>
    <row r="137" spans="1:65" s="2" customFormat="1" ht="29.25">
      <c r="A137" s="36"/>
      <c r="B137" s="37"/>
      <c r="C137" s="38"/>
      <c r="D137" s="196" t="s">
        <v>1198</v>
      </c>
      <c r="E137" s="38"/>
      <c r="F137" s="253" t="s">
        <v>5075</v>
      </c>
      <c r="G137" s="38"/>
      <c r="H137" s="38"/>
      <c r="I137" s="254"/>
      <c r="J137" s="38"/>
      <c r="K137" s="38"/>
      <c r="L137" s="41"/>
      <c r="M137" s="255"/>
      <c r="N137" s="256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1198</v>
      </c>
      <c r="AU137" s="19" t="s">
        <v>85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5076</v>
      </c>
      <c r="G138" s="206"/>
      <c r="H138" s="209">
        <v>721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85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4" customFormat="1">
      <c r="B139" s="205"/>
      <c r="C139" s="206"/>
      <c r="D139" s="196" t="s">
        <v>391</v>
      </c>
      <c r="E139" s="207" t="s">
        <v>19</v>
      </c>
      <c r="F139" s="208" t="s">
        <v>5077</v>
      </c>
      <c r="G139" s="206"/>
      <c r="H139" s="209">
        <v>131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391</v>
      </c>
      <c r="AU139" s="215" t="s">
        <v>85</v>
      </c>
      <c r="AV139" s="14" t="s">
        <v>85</v>
      </c>
      <c r="AW139" s="14" t="s">
        <v>37</v>
      </c>
      <c r="AX139" s="14" t="s">
        <v>76</v>
      </c>
      <c r="AY139" s="215" t="s">
        <v>381</v>
      </c>
    </row>
    <row r="140" spans="1:65" s="14" customFormat="1">
      <c r="B140" s="205"/>
      <c r="C140" s="206"/>
      <c r="D140" s="196" t="s">
        <v>391</v>
      </c>
      <c r="E140" s="207" t="s">
        <v>19</v>
      </c>
      <c r="F140" s="208" t="s">
        <v>5078</v>
      </c>
      <c r="G140" s="206"/>
      <c r="H140" s="209">
        <v>3242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391</v>
      </c>
      <c r="AU140" s="215" t="s">
        <v>85</v>
      </c>
      <c r="AV140" s="14" t="s">
        <v>85</v>
      </c>
      <c r="AW140" s="14" t="s">
        <v>37</v>
      </c>
      <c r="AX140" s="14" t="s">
        <v>76</v>
      </c>
      <c r="AY140" s="215" t="s">
        <v>381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5079</v>
      </c>
      <c r="G141" s="206"/>
      <c r="H141" s="209">
        <v>66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85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5080</v>
      </c>
      <c r="G142" s="206"/>
      <c r="H142" s="209">
        <v>817.5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85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5081</v>
      </c>
      <c r="G143" s="206"/>
      <c r="H143" s="209">
        <v>528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5082</v>
      </c>
      <c r="G144" s="206"/>
      <c r="H144" s="209">
        <v>264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85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5083</v>
      </c>
      <c r="G145" s="206"/>
      <c r="H145" s="209">
        <v>148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85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5084</v>
      </c>
      <c r="G146" s="206"/>
      <c r="H146" s="209">
        <v>266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5087</v>
      </c>
      <c r="G147" s="206"/>
      <c r="H147" s="209">
        <v>890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85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5" customFormat="1">
      <c r="B148" s="216"/>
      <c r="C148" s="217"/>
      <c r="D148" s="196" t="s">
        <v>391</v>
      </c>
      <c r="E148" s="218" t="s">
        <v>19</v>
      </c>
      <c r="F148" s="219" t="s">
        <v>394</v>
      </c>
      <c r="G148" s="217"/>
      <c r="H148" s="220">
        <v>7073.5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391</v>
      </c>
      <c r="AU148" s="226" t="s">
        <v>85</v>
      </c>
      <c r="AV148" s="15" t="s">
        <v>389</v>
      </c>
      <c r="AW148" s="15" t="s">
        <v>37</v>
      </c>
      <c r="AX148" s="15" t="s">
        <v>83</v>
      </c>
      <c r="AY148" s="226" t="s">
        <v>381</v>
      </c>
    </row>
    <row r="149" spans="1:65" s="2" customFormat="1" ht="24.2" customHeight="1">
      <c r="A149" s="36"/>
      <c r="B149" s="37"/>
      <c r="C149" s="181" t="s">
        <v>443</v>
      </c>
      <c r="D149" s="181" t="s">
        <v>384</v>
      </c>
      <c r="E149" s="182" t="s">
        <v>5088</v>
      </c>
      <c r="F149" s="183" t="s">
        <v>5089</v>
      </c>
      <c r="G149" s="184" t="s">
        <v>411</v>
      </c>
      <c r="H149" s="185">
        <v>1390</v>
      </c>
      <c r="I149" s="186"/>
      <c r="J149" s="187">
        <f>ROUND(I149*H149,2)</f>
        <v>0</v>
      </c>
      <c r="K149" s="183" t="s">
        <v>4737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389</v>
      </c>
      <c r="BM149" s="192" t="s">
        <v>505</v>
      </c>
    </row>
    <row r="150" spans="1:65" s="2" customFormat="1" ht="29.25">
      <c r="A150" s="36"/>
      <c r="B150" s="37"/>
      <c r="C150" s="38"/>
      <c r="D150" s="196" t="s">
        <v>1198</v>
      </c>
      <c r="E150" s="38"/>
      <c r="F150" s="253" t="s">
        <v>5075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85</v>
      </c>
    </row>
    <row r="151" spans="1:65" s="14" customFormat="1">
      <c r="B151" s="205"/>
      <c r="C151" s="206"/>
      <c r="D151" s="196" t="s">
        <v>391</v>
      </c>
      <c r="E151" s="207" t="s">
        <v>19</v>
      </c>
      <c r="F151" s="208" t="s">
        <v>5090</v>
      </c>
      <c r="G151" s="206"/>
      <c r="H151" s="209">
        <v>1390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391</v>
      </c>
      <c r="AU151" s="215" t="s">
        <v>85</v>
      </c>
      <c r="AV151" s="14" t="s">
        <v>85</v>
      </c>
      <c r="AW151" s="14" t="s">
        <v>37</v>
      </c>
      <c r="AX151" s="14" t="s">
        <v>76</v>
      </c>
      <c r="AY151" s="215" t="s">
        <v>381</v>
      </c>
    </row>
    <row r="152" spans="1:65" s="15" customFormat="1">
      <c r="B152" s="216"/>
      <c r="C152" s="217"/>
      <c r="D152" s="196" t="s">
        <v>391</v>
      </c>
      <c r="E152" s="218" t="s">
        <v>19</v>
      </c>
      <c r="F152" s="219" t="s">
        <v>394</v>
      </c>
      <c r="G152" s="217"/>
      <c r="H152" s="220">
        <v>1390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391</v>
      </c>
      <c r="AU152" s="226" t="s">
        <v>85</v>
      </c>
      <c r="AV152" s="15" t="s">
        <v>389</v>
      </c>
      <c r="AW152" s="15" t="s">
        <v>37</v>
      </c>
      <c r="AX152" s="15" t="s">
        <v>83</v>
      </c>
      <c r="AY152" s="226" t="s">
        <v>381</v>
      </c>
    </row>
    <row r="153" spans="1:65" s="2" customFormat="1" ht="49.15" customHeight="1">
      <c r="A153" s="36"/>
      <c r="B153" s="37"/>
      <c r="C153" s="181" t="s">
        <v>451</v>
      </c>
      <c r="D153" s="181" t="s">
        <v>384</v>
      </c>
      <c r="E153" s="182" t="s">
        <v>5091</v>
      </c>
      <c r="F153" s="183" t="s">
        <v>5092</v>
      </c>
      <c r="G153" s="184" t="s">
        <v>411</v>
      </c>
      <c r="H153" s="185">
        <v>6275.5</v>
      </c>
      <c r="I153" s="186"/>
      <c r="J153" s="187">
        <f>ROUND(I153*H153,2)</f>
        <v>0</v>
      </c>
      <c r="K153" s="183" t="s">
        <v>4737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516</v>
      </c>
    </row>
    <row r="154" spans="1:65" s="2" customFormat="1" ht="19.5">
      <c r="A154" s="36"/>
      <c r="B154" s="37"/>
      <c r="C154" s="38"/>
      <c r="D154" s="196" t="s">
        <v>1198</v>
      </c>
      <c r="E154" s="38"/>
      <c r="F154" s="253" t="s">
        <v>5093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85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5076</v>
      </c>
      <c r="G155" s="206"/>
      <c r="H155" s="209">
        <v>721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5077</v>
      </c>
      <c r="G156" s="206"/>
      <c r="H156" s="209">
        <v>131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5078</v>
      </c>
      <c r="G157" s="206"/>
      <c r="H157" s="209">
        <v>3242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5079</v>
      </c>
      <c r="G158" s="206"/>
      <c r="H158" s="209">
        <v>66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5080</v>
      </c>
      <c r="G159" s="206"/>
      <c r="H159" s="209">
        <v>817.5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85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5094</v>
      </c>
      <c r="G160" s="206"/>
      <c r="H160" s="209">
        <v>536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85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5082</v>
      </c>
      <c r="G161" s="206"/>
      <c r="H161" s="209">
        <v>264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5083</v>
      </c>
      <c r="G162" s="206"/>
      <c r="H162" s="209">
        <v>148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85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5095</v>
      </c>
      <c r="G163" s="206"/>
      <c r="H163" s="209">
        <v>350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5" customFormat="1">
      <c r="B164" s="216"/>
      <c r="C164" s="217"/>
      <c r="D164" s="196" t="s">
        <v>391</v>
      </c>
      <c r="E164" s="218" t="s">
        <v>19</v>
      </c>
      <c r="F164" s="219" t="s">
        <v>394</v>
      </c>
      <c r="G164" s="217"/>
      <c r="H164" s="220">
        <v>6275.5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391</v>
      </c>
      <c r="AU164" s="226" t="s">
        <v>85</v>
      </c>
      <c r="AV164" s="15" t="s">
        <v>389</v>
      </c>
      <c r="AW164" s="15" t="s">
        <v>37</v>
      </c>
      <c r="AX164" s="15" t="s">
        <v>83</v>
      </c>
      <c r="AY164" s="226" t="s">
        <v>381</v>
      </c>
    </row>
    <row r="165" spans="1:65" s="2" customFormat="1" ht="37.9" customHeight="1">
      <c r="A165" s="36"/>
      <c r="B165" s="37"/>
      <c r="C165" s="181" t="s">
        <v>457</v>
      </c>
      <c r="D165" s="181" t="s">
        <v>384</v>
      </c>
      <c r="E165" s="182" t="s">
        <v>5096</v>
      </c>
      <c r="F165" s="183" t="s">
        <v>5097</v>
      </c>
      <c r="G165" s="184" t="s">
        <v>411</v>
      </c>
      <c r="H165" s="185">
        <v>1390</v>
      </c>
      <c r="I165" s="186"/>
      <c r="J165" s="187">
        <f>ROUND(I165*H165,2)</f>
        <v>0</v>
      </c>
      <c r="K165" s="183" t="s">
        <v>4737</v>
      </c>
      <c r="L165" s="41"/>
      <c r="M165" s="188" t="s">
        <v>19</v>
      </c>
      <c r="N165" s="189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389</v>
      </c>
      <c r="AT165" s="192" t="s">
        <v>384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529</v>
      </c>
    </row>
    <row r="166" spans="1:65" s="2" customFormat="1" ht="19.5">
      <c r="A166" s="36"/>
      <c r="B166" s="37"/>
      <c r="C166" s="38"/>
      <c r="D166" s="196" t="s">
        <v>1198</v>
      </c>
      <c r="E166" s="38"/>
      <c r="F166" s="253" t="s">
        <v>5093</v>
      </c>
      <c r="G166" s="38"/>
      <c r="H166" s="38"/>
      <c r="I166" s="254"/>
      <c r="J166" s="38"/>
      <c r="K166" s="38"/>
      <c r="L166" s="41"/>
      <c r="M166" s="255"/>
      <c r="N166" s="25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1198</v>
      </c>
      <c r="AU166" s="19" t="s">
        <v>85</v>
      </c>
    </row>
    <row r="167" spans="1:65" s="2" customFormat="1" ht="24.2" customHeight="1">
      <c r="A167" s="36"/>
      <c r="B167" s="37"/>
      <c r="C167" s="181" t="s">
        <v>464</v>
      </c>
      <c r="D167" s="181" t="s">
        <v>384</v>
      </c>
      <c r="E167" s="182" t="s">
        <v>5098</v>
      </c>
      <c r="F167" s="183" t="s">
        <v>5099</v>
      </c>
      <c r="G167" s="184" t="s">
        <v>387</v>
      </c>
      <c r="H167" s="185">
        <v>232</v>
      </c>
      <c r="I167" s="186"/>
      <c r="J167" s="187">
        <f>ROUND(I167*H167,2)</f>
        <v>0</v>
      </c>
      <c r="K167" s="183" t="s">
        <v>4737</v>
      </c>
      <c r="L167" s="41"/>
      <c r="M167" s="188" t="s">
        <v>19</v>
      </c>
      <c r="N167" s="189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85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540</v>
      </c>
    </row>
    <row r="168" spans="1:65" s="2" customFormat="1" ht="19.5">
      <c r="A168" s="36"/>
      <c r="B168" s="37"/>
      <c r="C168" s="38"/>
      <c r="D168" s="196" t="s">
        <v>1198</v>
      </c>
      <c r="E168" s="38"/>
      <c r="F168" s="253" t="s">
        <v>5093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85</v>
      </c>
    </row>
    <row r="169" spans="1:65" s="14" customFormat="1">
      <c r="B169" s="205"/>
      <c r="C169" s="206"/>
      <c r="D169" s="196" t="s">
        <v>391</v>
      </c>
      <c r="E169" s="207" t="s">
        <v>19</v>
      </c>
      <c r="F169" s="208" t="s">
        <v>5100</v>
      </c>
      <c r="G169" s="206"/>
      <c r="H169" s="209">
        <v>232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391</v>
      </c>
      <c r="AU169" s="215" t="s">
        <v>85</v>
      </c>
      <c r="AV169" s="14" t="s">
        <v>85</v>
      </c>
      <c r="AW169" s="14" t="s">
        <v>37</v>
      </c>
      <c r="AX169" s="14" t="s">
        <v>76</v>
      </c>
      <c r="AY169" s="215" t="s">
        <v>381</v>
      </c>
    </row>
    <row r="170" spans="1:65" s="15" customFormat="1">
      <c r="B170" s="216"/>
      <c r="C170" s="217"/>
      <c r="D170" s="196" t="s">
        <v>391</v>
      </c>
      <c r="E170" s="218" t="s">
        <v>19</v>
      </c>
      <c r="F170" s="219" t="s">
        <v>394</v>
      </c>
      <c r="G170" s="217"/>
      <c r="H170" s="220">
        <v>232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391</v>
      </c>
      <c r="AU170" s="226" t="s">
        <v>85</v>
      </c>
      <c r="AV170" s="15" t="s">
        <v>389</v>
      </c>
      <c r="AW170" s="15" t="s">
        <v>37</v>
      </c>
      <c r="AX170" s="15" t="s">
        <v>83</v>
      </c>
      <c r="AY170" s="226" t="s">
        <v>381</v>
      </c>
    </row>
    <row r="171" spans="1:65" s="2" customFormat="1" ht="16.5" customHeight="1">
      <c r="A171" s="36"/>
      <c r="B171" s="37"/>
      <c r="C171" s="227" t="s">
        <v>8</v>
      </c>
      <c r="D171" s="227" t="s">
        <v>465</v>
      </c>
      <c r="E171" s="228" t="s">
        <v>5101</v>
      </c>
      <c r="F171" s="229" t="s">
        <v>5102</v>
      </c>
      <c r="G171" s="230" t="s">
        <v>404</v>
      </c>
      <c r="H171" s="231">
        <v>417.6</v>
      </c>
      <c r="I171" s="232"/>
      <c r="J171" s="233">
        <f>ROUND(I171*H171,2)</f>
        <v>0</v>
      </c>
      <c r="K171" s="229" t="s">
        <v>4737</v>
      </c>
      <c r="L171" s="234"/>
      <c r="M171" s="235" t="s">
        <v>19</v>
      </c>
      <c r="N171" s="236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428</v>
      </c>
      <c r="AT171" s="192" t="s">
        <v>465</v>
      </c>
      <c r="AU171" s="192" t="s">
        <v>85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556</v>
      </c>
    </row>
    <row r="172" spans="1:65" s="2" customFormat="1" ht="19.5">
      <c r="A172" s="36"/>
      <c r="B172" s="37"/>
      <c r="C172" s="38"/>
      <c r="D172" s="196" t="s">
        <v>1198</v>
      </c>
      <c r="E172" s="38"/>
      <c r="F172" s="253" t="s">
        <v>5103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85</v>
      </c>
    </row>
    <row r="173" spans="1:65" s="14" customFormat="1">
      <c r="B173" s="205"/>
      <c r="C173" s="206"/>
      <c r="D173" s="196" t="s">
        <v>391</v>
      </c>
      <c r="E173" s="207" t="s">
        <v>19</v>
      </c>
      <c r="F173" s="208" t="s">
        <v>5104</v>
      </c>
      <c r="G173" s="206"/>
      <c r="H173" s="209">
        <v>417.6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391</v>
      </c>
      <c r="AU173" s="215" t="s">
        <v>85</v>
      </c>
      <c r="AV173" s="14" t="s">
        <v>85</v>
      </c>
      <c r="AW173" s="14" t="s">
        <v>37</v>
      </c>
      <c r="AX173" s="14" t="s">
        <v>76</v>
      </c>
      <c r="AY173" s="215" t="s">
        <v>381</v>
      </c>
    </row>
    <row r="174" spans="1:65" s="15" customFormat="1">
      <c r="B174" s="216"/>
      <c r="C174" s="217"/>
      <c r="D174" s="196" t="s">
        <v>391</v>
      </c>
      <c r="E174" s="218" t="s">
        <v>19</v>
      </c>
      <c r="F174" s="219" t="s">
        <v>394</v>
      </c>
      <c r="G174" s="217"/>
      <c r="H174" s="220">
        <v>417.6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391</v>
      </c>
      <c r="AU174" s="226" t="s">
        <v>85</v>
      </c>
      <c r="AV174" s="15" t="s">
        <v>389</v>
      </c>
      <c r="AW174" s="15" t="s">
        <v>37</v>
      </c>
      <c r="AX174" s="15" t="s">
        <v>83</v>
      </c>
      <c r="AY174" s="226" t="s">
        <v>381</v>
      </c>
    </row>
    <row r="175" spans="1:65" s="2" customFormat="1" ht="24.2" customHeight="1">
      <c r="A175" s="36"/>
      <c r="B175" s="37"/>
      <c r="C175" s="181" t="s">
        <v>454</v>
      </c>
      <c r="D175" s="181" t="s">
        <v>384</v>
      </c>
      <c r="E175" s="182" t="s">
        <v>5105</v>
      </c>
      <c r="F175" s="183" t="s">
        <v>5106</v>
      </c>
      <c r="G175" s="184" t="s">
        <v>411</v>
      </c>
      <c r="H175" s="185">
        <v>13651</v>
      </c>
      <c r="I175" s="186"/>
      <c r="J175" s="187">
        <f>ROUND(I175*H175,2)</f>
        <v>0</v>
      </c>
      <c r="K175" s="183" t="s">
        <v>4737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85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468</v>
      </c>
    </row>
    <row r="176" spans="1:65" s="2" customFormat="1" ht="19.5">
      <c r="A176" s="36"/>
      <c r="B176" s="37"/>
      <c r="C176" s="38"/>
      <c r="D176" s="196" t="s">
        <v>1198</v>
      </c>
      <c r="E176" s="38"/>
      <c r="F176" s="253" t="s">
        <v>5093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85</v>
      </c>
    </row>
    <row r="177" spans="1:65" s="14" customFormat="1">
      <c r="B177" s="205"/>
      <c r="C177" s="206"/>
      <c r="D177" s="196" t="s">
        <v>391</v>
      </c>
      <c r="E177" s="207" t="s">
        <v>19</v>
      </c>
      <c r="F177" s="208" t="s">
        <v>5107</v>
      </c>
      <c r="G177" s="206"/>
      <c r="H177" s="209">
        <v>13301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391</v>
      </c>
      <c r="AU177" s="215" t="s">
        <v>85</v>
      </c>
      <c r="AV177" s="14" t="s">
        <v>85</v>
      </c>
      <c r="AW177" s="14" t="s">
        <v>37</v>
      </c>
      <c r="AX177" s="14" t="s">
        <v>76</v>
      </c>
      <c r="AY177" s="215" t="s">
        <v>381</v>
      </c>
    </row>
    <row r="178" spans="1:65" s="14" customFormat="1">
      <c r="B178" s="205"/>
      <c r="C178" s="206"/>
      <c r="D178" s="196" t="s">
        <v>391</v>
      </c>
      <c r="E178" s="207" t="s">
        <v>19</v>
      </c>
      <c r="F178" s="208" t="s">
        <v>5095</v>
      </c>
      <c r="G178" s="206"/>
      <c r="H178" s="209">
        <v>350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391</v>
      </c>
      <c r="AU178" s="215" t="s">
        <v>85</v>
      </c>
      <c r="AV178" s="14" t="s">
        <v>85</v>
      </c>
      <c r="AW178" s="14" t="s">
        <v>37</v>
      </c>
      <c r="AX178" s="14" t="s">
        <v>76</v>
      </c>
      <c r="AY178" s="215" t="s">
        <v>381</v>
      </c>
    </row>
    <row r="179" spans="1:65" s="15" customFormat="1">
      <c r="B179" s="216"/>
      <c r="C179" s="217"/>
      <c r="D179" s="196" t="s">
        <v>391</v>
      </c>
      <c r="E179" s="218" t="s">
        <v>19</v>
      </c>
      <c r="F179" s="219" t="s">
        <v>394</v>
      </c>
      <c r="G179" s="217"/>
      <c r="H179" s="220">
        <v>13651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391</v>
      </c>
      <c r="AU179" s="226" t="s">
        <v>85</v>
      </c>
      <c r="AV179" s="15" t="s">
        <v>389</v>
      </c>
      <c r="AW179" s="15" t="s">
        <v>37</v>
      </c>
      <c r="AX179" s="15" t="s">
        <v>83</v>
      </c>
      <c r="AY179" s="226" t="s">
        <v>381</v>
      </c>
    </row>
    <row r="180" spans="1:65" s="2" customFormat="1" ht="44.25" customHeight="1">
      <c r="A180" s="36"/>
      <c r="B180" s="37"/>
      <c r="C180" s="181" t="s">
        <v>481</v>
      </c>
      <c r="D180" s="181" t="s">
        <v>384</v>
      </c>
      <c r="E180" s="182" t="s">
        <v>5108</v>
      </c>
      <c r="F180" s="183" t="s">
        <v>5109</v>
      </c>
      <c r="G180" s="184" t="s">
        <v>411</v>
      </c>
      <c r="H180" s="185">
        <v>6600.5</v>
      </c>
      <c r="I180" s="186"/>
      <c r="J180" s="187">
        <f>ROUND(I180*H180,2)</f>
        <v>0</v>
      </c>
      <c r="K180" s="183" t="s">
        <v>4737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85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577</v>
      </c>
    </row>
    <row r="181" spans="1:65" s="2" customFormat="1" ht="19.5">
      <c r="A181" s="36"/>
      <c r="B181" s="37"/>
      <c r="C181" s="38"/>
      <c r="D181" s="196" t="s">
        <v>1198</v>
      </c>
      <c r="E181" s="38"/>
      <c r="F181" s="253" t="s">
        <v>5093</v>
      </c>
      <c r="G181" s="38"/>
      <c r="H181" s="38"/>
      <c r="I181" s="254"/>
      <c r="J181" s="38"/>
      <c r="K181" s="38"/>
      <c r="L181" s="41"/>
      <c r="M181" s="255"/>
      <c r="N181" s="25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1198</v>
      </c>
      <c r="AU181" s="19" t="s">
        <v>85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5076</v>
      </c>
      <c r="G182" s="206"/>
      <c r="H182" s="209">
        <v>721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85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4" customFormat="1">
      <c r="B183" s="205"/>
      <c r="C183" s="206"/>
      <c r="D183" s="196" t="s">
        <v>391</v>
      </c>
      <c r="E183" s="207" t="s">
        <v>19</v>
      </c>
      <c r="F183" s="208" t="s">
        <v>5077</v>
      </c>
      <c r="G183" s="206"/>
      <c r="H183" s="209">
        <v>131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391</v>
      </c>
      <c r="AU183" s="215" t="s">
        <v>85</v>
      </c>
      <c r="AV183" s="14" t="s">
        <v>85</v>
      </c>
      <c r="AW183" s="14" t="s">
        <v>37</v>
      </c>
      <c r="AX183" s="14" t="s">
        <v>76</v>
      </c>
      <c r="AY183" s="215" t="s">
        <v>381</v>
      </c>
    </row>
    <row r="184" spans="1:65" s="14" customFormat="1">
      <c r="B184" s="205"/>
      <c r="C184" s="206"/>
      <c r="D184" s="196" t="s">
        <v>391</v>
      </c>
      <c r="E184" s="207" t="s">
        <v>19</v>
      </c>
      <c r="F184" s="208" t="s">
        <v>5078</v>
      </c>
      <c r="G184" s="206"/>
      <c r="H184" s="209">
        <v>3242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391</v>
      </c>
      <c r="AU184" s="215" t="s">
        <v>85</v>
      </c>
      <c r="AV184" s="14" t="s">
        <v>85</v>
      </c>
      <c r="AW184" s="14" t="s">
        <v>37</v>
      </c>
      <c r="AX184" s="14" t="s">
        <v>76</v>
      </c>
      <c r="AY184" s="215" t="s">
        <v>381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5079</v>
      </c>
      <c r="G185" s="206"/>
      <c r="H185" s="209">
        <v>66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85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5080</v>
      </c>
      <c r="G186" s="206"/>
      <c r="H186" s="209">
        <v>817.5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76</v>
      </c>
      <c r="AY186" s="215" t="s">
        <v>381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5094</v>
      </c>
      <c r="G187" s="206"/>
      <c r="H187" s="209">
        <v>536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85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5082</v>
      </c>
      <c r="G188" s="206"/>
      <c r="H188" s="209">
        <v>264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85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5083</v>
      </c>
      <c r="G189" s="206"/>
      <c r="H189" s="209">
        <v>148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5110</v>
      </c>
      <c r="G190" s="206"/>
      <c r="H190" s="209">
        <v>205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85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5111</v>
      </c>
      <c r="G191" s="206"/>
      <c r="H191" s="209">
        <v>470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85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5" customFormat="1">
      <c r="B192" s="216"/>
      <c r="C192" s="217"/>
      <c r="D192" s="196" t="s">
        <v>391</v>
      </c>
      <c r="E192" s="218" t="s">
        <v>19</v>
      </c>
      <c r="F192" s="219" t="s">
        <v>394</v>
      </c>
      <c r="G192" s="217"/>
      <c r="H192" s="220">
        <v>6600.5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391</v>
      </c>
      <c r="AU192" s="226" t="s">
        <v>85</v>
      </c>
      <c r="AV192" s="15" t="s">
        <v>389</v>
      </c>
      <c r="AW192" s="15" t="s">
        <v>37</v>
      </c>
      <c r="AX192" s="15" t="s">
        <v>83</v>
      </c>
      <c r="AY192" s="226" t="s">
        <v>381</v>
      </c>
    </row>
    <row r="193" spans="1:65" s="2" customFormat="1" ht="44.25" customHeight="1">
      <c r="A193" s="36"/>
      <c r="B193" s="37"/>
      <c r="C193" s="181" t="s">
        <v>486</v>
      </c>
      <c r="D193" s="181" t="s">
        <v>384</v>
      </c>
      <c r="E193" s="182" t="s">
        <v>5112</v>
      </c>
      <c r="F193" s="183" t="s">
        <v>5113</v>
      </c>
      <c r="G193" s="184" t="s">
        <v>411</v>
      </c>
      <c r="H193" s="185">
        <v>6600.5</v>
      </c>
      <c r="I193" s="186"/>
      <c r="J193" s="187">
        <f>ROUND(I193*H193,2)</f>
        <v>0</v>
      </c>
      <c r="K193" s="183" t="s">
        <v>4737</v>
      </c>
      <c r="L193" s="41"/>
      <c r="M193" s="188" t="s">
        <v>19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389</v>
      </c>
      <c r="AT193" s="192" t="s">
        <v>384</v>
      </c>
      <c r="AU193" s="192" t="s">
        <v>85</v>
      </c>
      <c r="AY193" s="19" t="s">
        <v>381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83</v>
      </c>
      <c r="BK193" s="193">
        <f>ROUND(I193*H193,2)</f>
        <v>0</v>
      </c>
      <c r="BL193" s="19" t="s">
        <v>389</v>
      </c>
      <c r="BM193" s="192" t="s">
        <v>587</v>
      </c>
    </row>
    <row r="194" spans="1:65" s="2" customFormat="1" ht="19.5">
      <c r="A194" s="36"/>
      <c r="B194" s="37"/>
      <c r="C194" s="38"/>
      <c r="D194" s="196" t="s">
        <v>1198</v>
      </c>
      <c r="E194" s="38"/>
      <c r="F194" s="253" t="s">
        <v>5093</v>
      </c>
      <c r="G194" s="38"/>
      <c r="H194" s="38"/>
      <c r="I194" s="254"/>
      <c r="J194" s="38"/>
      <c r="K194" s="38"/>
      <c r="L194" s="41"/>
      <c r="M194" s="255"/>
      <c r="N194" s="256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1198</v>
      </c>
      <c r="AU194" s="19" t="s">
        <v>85</v>
      </c>
    </row>
    <row r="195" spans="1:65" s="2" customFormat="1" ht="21.75" customHeight="1">
      <c r="A195" s="36"/>
      <c r="B195" s="37"/>
      <c r="C195" s="181" t="s">
        <v>490</v>
      </c>
      <c r="D195" s="181" t="s">
        <v>384</v>
      </c>
      <c r="E195" s="182" t="s">
        <v>5114</v>
      </c>
      <c r="F195" s="183" t="s">
        <v>5115</v>
      </c>
      <c r="G195" s="184" t="s">
        <v>411</v>
      </c>
      <c r="H195" s="185">
        <v>11.685</v>
      </c>
      <c r="I195" s="186"/>
      <c r="J195" s="187">
        <f>ROUND(I195*H195,2)</f>
        <v>0</v>
      </c>
      <c r="K195" s="183" t="s">
        <v>4737</v>
      </c>
      <c r="L195" s="41"/>
      <c r="M195" s="188" t="s">
        <v>19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389</v>
      </c>
      <c r="AT195" s="192" t="s">
        <v>384</v>
      </c>
      <c r="AU195" s="192" t="s">
        <v>85</v>
      </c>
      <c r="AY195" s="19" t="s">
        <v>381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83</v>
      </c>
      <c r="BK195" s="193">
        <f>ROUND(I195*H195,2)</f>
        <v>0</v>
      </c>
      <c r="BL195" s="19" t="s">
        <v>389</v>
      </c>
      <c r="BM195" s="192" t="s">
        <v>598</v>
      </c>
    </row>
    <row r="196" spans="1:65" s="2" customFormat="1" ht="29.25">
      <c r="A196" s="36"/>
      <c r="B196" s="37"/>
      <c r="C196" s="38"/>
      <c r="D196" s="196" t="s">
        <v>1198</v>
      </c>
      <c r="E196" s="38"/>
      <c r="F196" s="253" t="s">
        <v>5116</v>
      </c>
      <c r="G196" s="38"/>
      <c r="H196" s="38"/>
      <c r="I196" s="254"/>
      <c r="J196" s="38"/>
      <c r="K196" s="38"/>
      <c r="L196" s="41"/>
      <c r="M196" s="255"/>
      <c r="N196" s="256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1198</v>
      </c>
      <c r="AU196" s="19" t="s">
        <v>85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5117</v>
      </c>
      <c r="G197" s="206"/>
      <c r="H197" s="209">
        <v>6.8849999999999998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85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5118</v>
      </c>
      <c r="G198" s="206"/>
      <c r="H198" s="209">
        <v>4.8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85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5" customFormat="1">
      <c r="B199" s="216"/>
      <c r="C199" s="217"/>
      <c r="D199" s="196" t="s">
        <v>391</v>
      </c>
      <c r="E199" s="218" t="s">
        <v>19</v>
      </c>
      <c r="F199" s="219" t="s">
        <v>394</v>
      </c>
      <c r="G199" s="217"/>
      <c r="H199" s="220">
        <v>11.684999999999999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391</v>
      </c>
      <c r="AU199" s="226" t="s">
        <v>85</v>
      </c>
      <c r="AV199" s="15" t="s">
        <v>389</v>
      </c>
      <c r="AW199" s="15" t="s">
        <v>37</v>
      </c>
      <c r="AX199" s="15" t="s">
        <v>83</v>
      </c>
      <c r="AY199" s="226" t="s">
        <v>381</v>
      </c>
    </row>
    <row r="200" spans="1:65" s="2" customFormat="1" ht="24.2" customHeight="1">
      <c r="A200" s="36"/>
      <c r="B200" s="37"/>
      <c r="C200" s="181" t="s">
        <v>495</v>
      </c>
      <c r="D200" s="181" t="s">
        <v>384</v>
      </c>
      <c r="E200" s="182" t="s">
        <v>5119</v>
      </c>
      <c r="F200" s="183" t="s">
        <v>5120</v>
      </c>
      <c r="G200" s="184" t="s">
        <v>411</v>
      </c>
      <c r="H200" s="185">
        <v>1390</v>
      </c>
      <c r="I200" s="186"/>
      <c r="J200" s="187">
        <f>ROUND(I200*H200,2)</f>
        <v>0</v>
      </c>
      <c r="K200" s="183" t="s">
        <v>4737</v>
      </c>
      <c r="L200" s="41"/>
      <c r="M200" s="188" t="s">
        <v>19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389</v>
      </c>
      <c r="AT200" s="192" t="s">
        <v>384</v>
      </c>
      <c r="AU200" s="192" t="s">
        <v>85</v>
      </c>
      <c r="AY200" s="19" t="s">
        <v>381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83</v>
      </c>
      <c r="BK200" s="193">
        <f>ROUND(I200*H200,2)</f>
        <v>0</v>
      </c>
      <c r="BL200" s="19" t="s">
        <v>389</v>
      </c>
      <c r="BM200" s="192" t="s">
        <v>609</v>
      </c>
    </row>
    <row r="201" spans="1:65" s="2" customFormat="1" ht="39">
      <c r="A201" s="36"/>
      <c r="B201" s="37"/>
      <c r="C201" s="38"/>
      <c r="D201" s="196" t="s">
        <v>1198</v>
      </c>
      <c r="E201" s="38"/>
      <c r="F201" s="253" t="s">
        <v>5121</v>
      </c>
      <c r="G201" s="38"/>
      <c r="H201" s="38"/>
      <c r="I201" s="254"/>
      <c r="J201" s="38"/>
      <c r="K201" s="38"/>
      <c r="L201" s="41"/>
      <c r="M201" s="255"/>
      <c r="N201" s="256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1198</v>
      </c>
      <c r="AU201" s="19" t="s">
        <v>85</v>
      </c>
    </row>
    <row r="202" spans="1:65" s="2" customFormat="1" ht="78" customHeight="1">
      <c r="A202" s="36"/>
      <c r="B202" s="37"/>
      <c r="C202" s="181" t="s">
        <v>7</v>
      </c>
      <c r="D202" s="181" t="s">
        <v>384</v>
      </c>
      <c r="E202" s="182" t="s">
        <v>5122</v>
      </c>
      <c r="F202" s="183" t="s">
        <v>5123</v>
      </c>
      <c r="G202" s="184" t="s">
        <v>411</v>
      </c>
      <c r="H202" s="185">
        <v>144</v>
      </c>
      <c r="I202" s="186"/>
      <c r="J202" s="187">
        <f>ROUND(I202*H202,2)</f>
        <v>0</v>
      </c>
      <c r="K202" s="183" t="s">
        <v>4737</v>
      </c>
      <c r="L202" s="41"/>
      <c r="M202" s="188" t="s">
        <v>19</v>
      </c>
      <c r="N202" s="189" t="s">
        <v>47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389</v>
      </c>
      <c r="AT202" s="192" t="s">
        <v>384</v>
      </c>
      <c r="AU202" s="192" t="s">
        <v>85</v>
      </c>
      <c r="AY202" s="19" t="s">
        <v>381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83</v>
      </c>
      <c r="BK202" s="193">
        <f>ROUND(I202*H202,2)</f>
        <v>0</v>
      </c>
      <c r="BL202" s="19" t="s">
        <v>389</v>
      </c>
      <c r="BM202" s="192" t="s">
        <v>615</v>
      </c>
    </row>
    <row r="203" spans="1:65" s="2" customFormat="1" ht="78" customHeight="1">
      <c r="A203" s="36"/>
      <c r="B203" s="37"/>
      <c r="C203" s="181" t="s">
        <v>505</v>
      </c>
      <c r="D203" s="181" t="s">
        <v>384</v>
      </c>
      <c r="E203" s="182" t="s">
        <v>5124</v>
      </c>
      <c r="F203" s="183" t="s">
        <v>5125</v>
      </c>
      <c r="G203" s="184" t="s">
        <v>411</v>
      </c>
      <c r="H203" s="185">
        <v>930</v>
      </c>
      <c r="I203" s="186"/>
      <c r="J203" s="187">
        <f>ROUND(I203*H203,2)</f>
        <v>0</v>
      </c>
      <c r="K203" s="183" t="s">
        <v>4737</v>
      </c>
      <c r="L203" s="41"/>
      <c r="M203" s="188" t="s">
        <v>19</v>
      </c>
      <c r="N203" s="189" t="s">
        <v>47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389</v>
      </c>
      <c r="AT203" s="192" t="s">
        <v>384</v>
      </c>
      <c r="AU203" s="192" t="s">
        <v>85</v>
      </c>
      <c r="AY203" s="19" t="s">
        <v>381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83</v>
      </c>
      <c r="BK203" s="193">
        <f>ROUND(I203*H203,2)</f>
        <v>0</v>
      </c>
      <c r="BL203" s="19" t="s">
        <v>389</v>
      </c>
      <c r="BM203" s="192" t="s">
        <v>622</v>
      </c>
    </row>
    <row r="204" spans="1:65" s="2" customFormat="1" ht="24.2" customHeight="1">
      <c r="A204" s="36"/>
      <c r="B204" s="37"/>
      <c r="C204" s="227" t="s">
        <v>510</v>
      </c>
      <c r="D204" s="227" t="s">
        <v>465</v>
      </c>
      <c r="E204" s="228" t="s">
        <v>5126</v>
      </c>
      <c r="F204" s="229" t="s">
        <v>5127</v>
      </c>
      <c r="G204" s="230" t="s">
        <v>411</v>
      </c>
      <c r="H204" s="231">
        <v>3.2</v>
      </c>
      <c r="I204" s="232"/>
      <c r="J204" s="233">
        <f>ROUND(I204*H204,2)</f>
        <v>0</v>
      </c>
      <c r="K204" s="229" t="s">
        <v>4737</v>
      </c>
      <c r="L204" s="234"/>
      <c r="M204" s="235" t="s">
        <v>19</v>
      </c>
      <c r="N204" s="236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428</v>
      </c>
      <c r="AT204" s="192" t="s">
        <v>465</v>
      </c>
      <c r="AU204" s="192" t="s">
        <v>85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628</v>
      </c>
    </row>
    <row r="205" spans="1:65" s="14" customFormat="1">
      <c r="B205" s="205"/>
      <c r="C205" s="206"/>
      <c r="D205" s="196" t="s">
        <v>391</v>
      </c>
      <c r="E205" s="207" t="s">
        <v>19</v>
      </c>
      <c r="F205" s="208" t="s">
        <v>5128</v>
      </c>
      <c r="G205" s="206"/>
      <c r="H205" s="209">
        <v>3.2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391</v>
      </c>
      <c r="AU205" s="215" t="s">
        <v>85</v>
      </c>
      <c r="AV205" s="14" t="s">
        <v>85</v>
      </c>
      <c r="AW205" s="14" t="s">
        <v>37</v>
      </c>
      <c r="AX205" s="14" t="s">
        <v>76</v>
      </c>
      <c r="AY205" s="215" t="s">
        <v>381</v>
      </c>
    </row>
    <row r="206" spans="1:65" s="15" customFormat="1">
      <c r="B206" s="216"/>
      <c r="C206" s="217"/>
      <c r="D206" s="196" t="s">
        <v>391</v>
      </c>
      <c r="E206" s="218" t="s">
        <v>19</v>
      </c>
      <c r="F206" s="219" t="s">
        <v>394</v>
      </c>
      <c r="G206" s="217"/>
      <c r="H206" s="220">
        <v>3.2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391</v>
      </c>
      <c r="AU206" s="226" t="s">
        <v>85</v>
      </c>
      <c r="AV206" s="15" t="s">
        <v>389</v>
      </c>
      <c r="AW206" s="15" t="s">
        <v>37</v>
      </c>
      <c r="AX206" s="15" t="s">
        <v>83</v>
      </c>
      <c r="AY206" s="226" t="s">
        <v>381</v>
      </c>
    </row>
    <row r="207" spans="1:65" s="2" customFormat="1" ht="21.75" customHeight="1">
      <c r="A207" s="36"/>
      <c r="B207" s="37"/>
      <c r="C207" s="227" t="s">
        <v>516</v>
      </c>
      <c r="D207" s="227" t="s">
        <v>465</v>
      </c>
      <c r="E207" s="228" t="s">
        <v>5129</v>
      </c>
      <c r="F207" s="229" t="s">
        <v>5130</v>
      </c>
      <c r="G207" s="230" t="s">
        <v>411</v>
      </c>
      <c r="H207" s="231">
        <v>926.8</v>
      </c>
      <c r="I207" s="232"/>
      <c r="J207" s="233">
        <f>ROUND(I207*H207,2)</f>
        <v>0</v>
      </c>
      <c r="K207" s="229" t="s">
        <v>4737</v>
      </c>
      <c r="L207" s="234"/>
      <c r="M207" s="235" t="s">
        <v>19</v>
      </c>
      <c r="N207" s="236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428</v>
      </c>
      <c r="AT207" s="192" t="s">
        <v>465</v>
      </c>
      <c r="AU207" s="192" t="s">
        <v>85</v>
      </c>
      <c r="AY207" s="19" t="s">
        <v>381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83</v>
      </c>
      <c r="BK207" s="193">
        <f>ROUND(I207*H207,2)</f>
        <v>0</v>
      </c>
      <c r="BL207" s="19" t="s">
        <v>389</v>
      </c>
      <c r="BM207" s="192" t="s">
        <v>634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5131</v>
      </c>
      <c r="G208" s="206"/>
      <c r="H208" s="209">
        <v>652.79999999999995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4" customFormat="1">
      <c r="B209" s="205"/>
      <c r="C209" s="206"/>
      <c r="D209" s="196" t="s">
        <v>391</v>
      </c>
      <c r="E209" s="207" t="s">
        <v>19</v>
      </c>
      <c r="F209" s="208" t="s">
        <v>5132</v>
      </c>
      <c r="G209" s="206"/>
      <c r="H209" s="209">
        <v>98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391</v>
      </c>
      <c r="AU209" s="215" t="s">
        <v>85</v>
      </c>
      <c r="AV209" s="14" t="s">
        <v>85</v>
      </c>
      <c r="AW209" s="14" t="s">
        <v>37</v>
      </c>
      <c r="AX209" s="14" t="s">
        <v>76</v>
      </c>
      <c r="AY209" s="215" t="s">
        <v>381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5133</v>
      </c>
      <c r="G210" s="206"/>
      <c r="H210" s="209">
        <v>176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5" customFormat="1">
      <c r="B211" s="216"/>
      <c r="C211" s="217"/>
      <c r="D211" s="196" t="s">
        <v>391</v>
      </c>
      <c r="E211" s="218" t="s">
        <v>19</v>
      </c>
      <c r="F211" s="219" t="s">
        <v>394</v>
      </c>
      <c r="G211" s="217"/>
      <c r="H211" s="220">
        <v>926.8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391</v>
      </c>
      <c r="AU211" s="226" t="s">
        <v>85</v>
      </c>
      <c r="AV211" s="15" t="s">
        <v>389</v>
      </c>
      <c r="AW211" s="15" t="s">
        <v>37</v>
      </c>
      <c r="AX211" s="15" t="s">
        <v>83</v>
      </c>
      <c r="AY211" s="226" t="s">
        <v>381</v>
      </c>
    </row>
    <row r="212" spans="1:65" s="2" customFormat="1" ht="90" customHeight="1">
      <c r="A212" s="36"/>
      <c r="B212" s="37"/>
      <c r="C212" s="181" t="s">
        <v>523</v>
      </c>
      <c r="D212" s="181" t="s">
        <v>384</v>
      </c>
      <c r="E212" s="182" t="s">
        <v>5134</v>
      </c>
      <c r="F212" s="183" t="s">
        <v>5135</v>
      </c>
      <c r="G212" s="184" t="s">
        <v>411</v>
      </c>
      <c r="H212" s="185">
        <v>3.2</v>
      </c>
      <c r="I212" s="186"/>
      <c r="J212" s="187">
        <f>ROUND(I212*H212,2)</f>
        <v>0</v>
      </c>
      <c r="K212" s="183" t="s">
        <v>4737</v>
      </c>
      <c r="L212" s="41"/>
      <c r="M212" s="188" t="s">
        <v>19</v>
      </c>
      <c r="N212" s="189" t="s">
        <v>47</v>
      </c>
      <c r="O212" s="66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389</v>
      </c>
      <c r="AT212" s="192" t="s">
        <v>384</v>
      </c>
      <c r="AU212" s="192" t="s">
        <v>85</v>
      </c>
      <c r="AY212" s="19" t="s">
        <v>381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83</v>
      </c>
      <c r="BK212" s="193">
        <f>ROUND(I212*H212,2)</f>
        <v>0</v>
      </c>
      <c r="BL212" s="19" t="s">
        <v>389</v>
      </c>
      <c r="BM212" s="192" t="s">
        <v>640</v>
      </c>
    </row>
    <row r="213" spans="1:65" s="2" customFormat="1" ht="19.5">
      <c r="A213" s="36"/>
      <c r="B213" s="37"/>
      <c r="C213" s="38"/>
      <c r="D213" s="196" t="s">
        <v>1198</v>
      </c>
      <c r="E213" s="38"/>
      <c r="F213" s="253" t="s">
        <v>5093</v>
      </c>
      <c r="G213" s="38"/>
      <c r="H213" s="38"/>
      <c r="I213" s="254"/>
      <c r="J213" s="38"/>
      <c r="K213" s="38"/>
      <c r="L213" s="41"/>
      <c r="M213" s="255"/>
      <c r="N213" s="256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1198</v>
      </c>
      <c r="AU213" s="19" t="s">
        <v>85</v>
      </c>
    </row>
    <row r="214" spans="1:65" s="2" customFormat="1" ht="78" customHeight="1">
      <c r="A214" s="36"/>
      <c r="B214" s="37"/>
      <c r="C214" s="181" t="s">
        <v>529</v>
      </c>
      <c r="D214" s="181" t="s">
        <v>384</v>
      </c>
      <c r="E214" s="182" t="s">
        <v>5136</v>
      </c>
      <c r="F214" s="183" t="s">
        <v>5137</v>
      </c>
      <c r="G214" s="184" t="s">
        <v>411</v>
      </c>
      <c r="H214" s="185">
        <v>266</v>
      </c>
      <c r="I214" s="186"/>
      <c r="J214" s="187">
        <f>ROUND(I214*H214,2)</f>
        <v>0</v>
      </c>
      <c r="K214" s="183" t="s">
        <v>4737</v>
      </c>
      <c r="L214" s="41"/>
      <c r="M214" s="188" t="s">
        <v>19</v>
      </c>
      <c r="N214" s="189" t="s">
        <v>47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389</v>
      </c>
      <c r="AT214" s="192" t="s">
        <v>384</v>
      </c>
      <c r="AU214" s="192" t="s">
        <v>85</v>
      </c>
      <c r="AY214" s="19" t="s">
        <v>381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83</v>
      </c>
      <c r="BK214" s="193">
        <f>ROUND(I214*H214,2)</f>
        <v>0</v>
      </c>
      <c r="BL214" s="19" t="s">
        <v>389</v>
      </c>
      <c r="BM214" s="192" t="s">
        <v>647</v>
      </c>
    </row>
    <row r="215" spans="1:65" s="2" customFormat="1" ht="19.5">
      <c r="A215" s="36"/>
      <c r="B215" s="37"/>
      <c r="C215" s="38"/>
      <c r="D215" s="196" t="s">
        <v>1198</v>
      </c>
      <c r="E215" s="38"/>
      <c r="F215" s="253" t="s">
        <v>5093</v>
      </c>
      <c r="G215" s="38"/>
      <c r="H215" s="38"/>
      <c r="I215" s="254"/>
      <c r="J215" s="38"/>
      <c r="K215" s="38"/>
      <c r="L215" s="41"/>
      <c r="M215" s="255"/>
      <c r="N215" s="256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1198</v>
      </c>
      <c r="AU215" s="19" t="s">
        <v>85</v>
      </c>
    </row>
    <row r="216" spans="1:65" s="2" customFormat="1" ht="21.75" customHeight="1">
      <c r="A216" s="36"/>
      <c r="B216" s="37"/>
      <c r="C216" s="227" t="s">
        <v>534</v>
      </c>
      <c r="D216" s="227" t="s">
        <v>465</v>
      </c>
      <c r="E216" s="228" t="s">
        <v>5138</v>
      </c>
      <c r="F216" s="229" t="s">
        <v>5139</v>
      </c>
      <c r="G216" s="230" t="s">
        <v>411</v>
      </c>
      <c r="H216" s="231">
        <v>266</v>
      </c>
      <c r="I216" s="232"/>
      <c r="J216" s="233">
        <f>ROUND(I216*H216,2)</f>
        <v>0</v>
      </c>
      <c r="K216" s="229" t="s">
        <v>4737</v>
      </c>
      <c r="L216" s="234"/>
      <c r="M216" s="235" t="s">
        <v>19</v>
      </c>
      <c r="N216" s="236" t="s">
        <v>47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428</v>
      </c>
      <c r="AT216" s="192" t="s">
        <v>465</v>
      </c>
      <c r="AU216" s="192" t="s">
        <v>85</v>
      </c>
      <c r="AY216" s="19" t="s">
        <v>381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83</v>
      </c>
      <c r="BK216" s="193">
        <f>ROUND(I216*H216,2)</f>
        <v>0</v>
      </c>
      <c r="BL216" s="19" t="s">
        <v>389</v>
      </c>
      <c r="BM216" s="192" t="s">
        <v>653</v>
      </c>
    </row>
    <row r="217" spans="1:65" s="2" customFormat="1" ht="44.25" customHeight="1">
      <c r="A217" s="36"/>
      <c r="B217" s="37"/>
      <c r="C217" s="181" t="s">
        <v>540</v>
      </c>
      <c r="D217" s="181" t="s">
        <v>384</v>
      </c>
      <c r="E217" s="182" t="s">
        <v>5140</v>
      </c>
      <c r="F217" s="183" t="s">
        <v>5141</v>
      </c>
      <c r="G217" s="184" t="s">
        <v>422</v>
      </c>
      <c r="H217" s="185">
        <v>154</v>
      </c>
      <c r="I217" s="186"/>
      <c r="J217" s="187">
        <f>ROUND(I217*H217,2)</f>
        <v>0</v>
      </c>
      <c r="K217" s="183" t="s">
        <v>4737</v>
      </c>
      <c r="L217" s="41"/>
      <c r="M217" s="188" t="s">
        <v>19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389</v>
      </c>
      <c r="AT217" s="192" t="s">
        <v>384</v>
      </c>
      <c r="AU217" s="192" t="s">
        <v>85</v>
      </c>
      <c r="AY217" s="19" t="s">
        <v>381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83</v>
      </c>
      <c r="BK217" s="193">
        <f>ROUND(I217*H217,2)</f>
        <v>0</v>
      </c>
      <c r="BL217" s="19" t="s">
        <v>389</v>
      </c>
      <c r="BM217" s="192" t="s">
        <v>659</v>
      </c>
    </row>
    <row r="218" spans="1:65" s="2" customFormat="1" ht="19.5">
      <c r="A218" s="36"/>
      <c r="B218" s="37"/>
      <c r="C218" s="38"/>
      <c r="D218" s="196" t="s">
        <v>1198</v>
      </c>
      <c r="E218" s="38"/>
      <c r="F218" s="253" t="s">
        <v>5093</v>
      </c>
      <c r="G218" s="38"/>
      <c r="H218" s="38"/>
      <c r="I218" s="254"/>
      <c r="J218" s="38"/>
      <c r="K218" s="38"/>
      <c r="L218" s="41"/>
      <c r="M218" s="255"/>
      <c r="N218" s="256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1198</v>
      </c>
      <c r="AU218" s="19" t="s">
        <v>85</v>
      </c>
    </row>
    <row r="219" spans="1:65" s="2" customFormat="1" ht="24.2" customHeight="1">
      <c r="A219" s="36"/>
      <c r="B219" s="37"/>
      <c r="C219" s="227" t="s">
        <v>549</v>
      </c>
      <c r="D219" s="227" t="s">
        <v>465</v>
      </c>
      <c r="E219" s="228" t="s">
        <v>5142</v>
      </c>
      <c r="F219" s="229" t="s">
        <v>5143</v>
      </c>
      <c r="G219" s="230" t="s">
        <v>431</v>
      </c>
      <c r="H219" s="231">
        <v>308</v>
      </c>
      <c r="I219" s="232"/>
      <c r="J219" s="233">
        <f>ROUND(I219*H219,2)</f>
        <v>0</v>
      </c>
      <c r="K219" s="229" t="s">
        <v>5144</v>
      </c>
      <c r="L219" s="234"/>
      <c r="M219" s="235" t="s">
        <v>19</v>
      </c>
      <c r="N219" s="236" t="s">
        <v>47</v>
      </c>
      <c r="O219" s="66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428</v>
      </c>
      <c r="AT219" s="192" t="s">
        <v>465</v>
      </c>
      <c r="AU219" s="192" t="s">
        <v>85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389</v>
      </c>
      <c r="BM219" s="192" t="s">
        <v>667</v>
      </c>
    </row>
    <row r="220" spans="1:65" s="2" customFormat="1" ht="39">
      <c r="A220" s="36"/>
      <c r="B220" s="37"/>
      <c r="C220" s="38"/>
      <c r="D220" s="196" t="s">
        <v>1198</v>
      </c>
      <c r="E220" s="38"/>
      <c r="F220" s="253" t="s">
        <v>5145</v>
      </c>
      <c r="G220" s="38"/>
      <c r="H220" s="38"/>
      <c r="I220" s="254"/>
      <c r="J220" s="38"/>
      <c r="K220" s="38"/>
      <c r="L220" s="41"/>
      <c r="M220" s="255"/>
      <c r="N220" s="256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1198</v>
      </c>
      <c r="AU220" s="19" t="s">
        <v>85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5146</v>
      </c>
      <c r="G221" s="206"/>
      <c r="H221" s="209">
        <v>308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85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5" customFormat="1">
      <c r="B222" s="216"/>
      <c r="C222" s="217"/>
      <c r="D222" s="196" t="s">
        <v>391</v>
      </c>
      <c r="E222" s="218" t="s">
        <v>19</v>
      </c>
      <c r="F222" s="219" t="s">
        <v>394</v>
      </c>
      <c r="G222" s="217"/>
      <c r="H222" s="220">
        <v>308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391</v>
      </c>
      <c r="AU222" s="226" t="s">
        <v>85</v>
      </c>
      <c r="AV222" s="15" t="s">
        <v>389</v>
      </c>
      <c r="AW222" s="15" t="s">
        <v>37</v>
      </c>
      <c r="AX222" s="15" t="s">
        <v>83</v>
      </c>
      <c r="AY222" s="226" t="s">
        <v>381</v>
      </c>
    </row>
    <row r="223" spans="1:65" s="2" customFormat="1" ht="44.25" customHeight="1">
      <c r="A223" s="36"/>
      <c r="B223" s="37"/>
      <c r="C223" s="181" t="s">
        <v>556</v>
      </c>
      <c r="D223" s="181" t="s">
        <v>384</v>
      </c>
      <c r="E223" s="182" t="s">
        <v>5147</v>
      </c>
      <c r="F223" s="183" t="s">
        <v>5141</v>
      </c>
      <c r="G223" s="184" t="s">
        <v>422</v>
      </c>
      <c r="H223" s="185">
        <v>42</v>
      </c>
      <c r="I223" s="186"/>
      <c r="J223" s="187">
        <f>ROUND(I223*H223,2)</f>
        <v>0</v>
      </c>
      <c r="K223" s="183" t="s">
        <v>4737</v>
      </c>
      <c r="L223" s="41"/>
      <c r="M223" s="188" t="s">
        <v>19</v>
      </c>
      <c r="N223" s="189" t="s">
        <v>47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389</v>
      </c>
      <c r="AT223" s="192" t="s">
        <v>384</v>
      </c>
      <c r="AU223" s="192" t="s">
        <v>85</v>
      </c>
      <c r="AY223" s="19" t="s">
        <v>381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83</v>
      </c>
      <c r="BK223" s="193">
        <f>ROUND(I223*H223,2)</f>
        <v>0</v>
      </c>
      <c r="BL223" s="19" t="s">
        <v>389</v>
      </c>
      <c r="BM223" s="192" t="s">
        <v>674</v>
      </c>
    </row>
    <row r="224" spans="1:65" s="2" customFormat="1" ht="29.25">
      <c r="A224" s="36"/>
      <c r="B224" s="37"/>
      <c r="C224" s="38"/>
      <c r="D224" s="196" t="s">
        <v>1198</v>
      </c>
      <c r="E224" s="38"/>
      <c r="F224" s="253" t="s">
        <v>5148</v>
      </c>
      <c r="G224" s="38"/>
      <c r="H224" s="38"/>
      <c r="I224" s="254"/>
      <c r="J224" s="38"/>
      <c r="K224" s="38"/>
      <c r="L224" s="41"/>
      <c r="M224" s="255"/>
      <c r="N224" s="256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1198</v>
      </c>
      <c r="AU224" s="19" t="s">
        <v>85</v>
      </c>
    </row>
    <row r="225" spans="1:65" s="2" customFormat="1" ht="24.2" customHeight="1">
      <c r="A225" s="36"/>
      <c r="B225" s="37"/>
      <c r="C225" s="227" t="s">
        <v>561</v>
      </c>
      <c r="D225" s="227" t="s">
        <v>465</v>
      </c>
      <c r="E225" s="228" t="s">
        <v>5149</v>
      </c>
      <c r="F225" s="229" t="s">
        <v>5150</v>
      </c>
      <c r="G225" s="230" t="s">
        <v>1557</v>
      </c>
      <c r="H225" s="231">
        <v>70</v>
      </c>
      <c r="I225" s="232"/>
      <c r="J225" s="233">
        <f>ROUND(I225*H225,2)</f>
        <v>0</v>
      </c>
      <c r="K225" s="229" t="s">
        <v>4737</v>
      </c>
      <c r="L225" s="234"/>
      <c r="M225" s="235" t="s">
        <v>19</v>
      </c>
      <c r="N225" s="236" t="s">
        <v>47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428</v>
      </c>
      <c r="AT225" s="192" t="s">
        <v>465</v>
      </c>
      <c r="AU225" s="192" t="s">
        <v>85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389</v>
      </c>
      <c r="BM225" s="192" t="s">
        <v>682</v>
      </c>
    </row>
    <row r="226" spans="1:65" s="2" customFormat="1" ht="19.5">
      <c r="A226" s="36"/>
      <c r="B226" s="37"/>
      <c r="C226" s="38"/>
      <c r="D226" s="196" t="s">
        <v>1198</v>
      </c>
      <c r="E226" s="38"/>
      <c r="F226" s="253" t="s">
        <v>5151</v>
      </c>
      <c r="G226" s="38"/>
      <c r="H226" s="38"/>
      <c r="I226" s="254"/>
      <c r="J226" s="38"/>
      <c r="K226" s="38"/>
      <c r="L226" s="41"/>
      <c r="M226" s="255"/>
      <c r="N226" s="256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1198</v>
      </c>
      <c r="AU226" s="19" t="s">
        <v>85</v>
      </c>
    </row>
    <row r="227" spans="1:65" s="14" customFormat="1">
      <c r="B227" s="205"/>
      <c r="C227" s="206"/>
      <c r="D227" s="196" t="s">
        <v>391</v>
      </c>
      <c r="E227" s="207" t="s">
        <v>19</v>
      </c>
      <c r="F227" s="208" t="s">
        <v>5152</v>
      </c>
      <c r="G227" s="206"/>
      <c r="H227" s="209">
        <v>70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391</v>
      </c>
      <c r="AU227" s="215" t="s">
        <v>85</v>
      </c>
      <c r="AV227" s="14" t="s">
        <v>85</v>
      </c>
      <c r="AW227" s="14" t="s">
        <v>37</v>
      </c>
      <c r="AX227" s="14" t="s">
        <v>76</v>
      </c>
      <c r="AY227" s="215" t="s">
        <v>381</v>
      </c>
    </row>
    <row r="228" spans="1:65" s="15" customFormat="1">
      <c r="B228" s="216"/>
      <c r="C228" s="217"/>
      <c r="D228" s="196" t="s">
        <v>391</v>
      </c>
      <c r="E228" s="218" t="s">
        <v>19</v>
      </c>
      <c r="F228" s="219" t="s">
        <v>394</v>
      </c>
      <c r="G228" s="217"/>
      <c r="H228" s="220">
        <v>70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391</v>
      </c>
      <c r="AU228" s="226" t="s">
        <v>85</v>
      </c>
      <c r="AV228" s="15" t="s">
        <v>389</v>
      </c>
      <c r="AW228" s="15" t="s">
        <v>37</v>
      </c>
      <c r="AX228" s="15" t="s">
        <v>83</v>
      </c>
      <c r="AY228" s="226" t="s">
        <v>381</v>
      </c>
    </row>
    <row r="229" spans="1:65" s="12" customFormat="1" ht="22.9" customHeight="1">
      <c r="B229" s="165"/>
      <c r="C229" s="166"/>
      <c r="D229" s="167" t="s">
        <v>75</v>
      </c>
      <c r="E229" s="179" t="s">
        <v>428</v>
      </c>
      <c r="F229" s="179" t="s">
        <v>4796</v>
      </c>
      <c r="G229" s="166"/>
      <c r="H229" s="166"/>
      <c r="I229" s="169"/>
      <c r="J229" s="180">
        <f>BK229</f>
        <v>0</v>
      </c>
      <c r="K229" s="166"/>
      <c r="L229" s="171"/>
      <c r="M229" s="172"/>
      <c r="N229" s="173"/>
      <c r="O229" s="173"/>
      <c r="P229" s="174">
        <f>SUM(P230:P231)</f>
        <v>0</v>
      </c>
      <c r="Q229" s="173"/>
      <c r="R229" s="174">
        <f>SUM(R230:R231)</f>
        <v>0</v>
      </c>
      <c r="S229" s="173"/>
      <c r="T229" s="175">
        <f>SUM(T230:T231)</f>
        <v>0</v>
      </c>
      <c r="AR229" s="176" t="s">
        <v>83</v>
      </c>
      <c r="AT229" s="177" t="s">
        <v>75</v>
      </c>
      <c r="AU229" s="177" t="s">
        <v>83</v>
      </c>
      <c r="AY229" s="176" t="s">
        <v>381</v>
      </c>
      <c r="BK229" s="178">
        <f>SUM(BK230:BK231)</f>
        <v>0</v>
      </c>
    </row>
    <row r="230" spans="1:65" s="2" customFormat="1" ht="24.2" customHeight="1">
      <c r="A230" s="36"/>
      <c r="B230" s="37"/>
      <c r="C230" s="181" t="s">
        <v>468</v>
      </c>
      <c r="D230" s="181" t="s">
        <v>384</v>
      </c>
      <c r="E230" s="182" t="s">
        <v>5153</v>
      </c>
      <c r="F230" s="183" t="s">
        <v>5154</v>
      </c>
      <c r="G230" s="184" t="s">
        <v>431</v>
      </c>
      <c r="H230" s="185">
        <v>3</v>
      </c>
      <c r="I230" s="186"/>
      <c r="J230" s="187">
        <f>ROUND(I230*H230,2)</f>
        <v>0</v>
      </c>
      <c r="K230" s="183" t="s">
        <v>19</v>
      </c>
      <c r="L230" s="41"/>
      <c r="M230" s="188" t="s">
        <v>19</v>
      </c>
      <c r="N230" s="189" t="s">
        <v>47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389</v>
      </c>
      <c r="AT230" s="192" t="s">
        <v>384</v>
      </c>
      <c r="AU230" s="192" t="s">
        <v>85</v>
      </c>
      <c r="AY230" s="19" t="s">
        <v>381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83</v>
      </c>
      <c r="BK230" s="193">
        <f>ROUND(I230*H230,2)</f>
        <v>0</v>
      </c>
      <c r="BL230" s="19" t="s">
        <v>389</v>
      </c>
      <c r="BM230" s="192" t="s">
        <v>690</v>
      </c>
    </row>
    <row r="231" spans="1:65" s="2" customFormat="1" ht="24.2" customHeight="1">
      <c r="A231" s="36"/>
      <c r="B231" s="37"/>
      <c r="C231" s="181" t="s">
        <v>571</v>
      </c>
      <c r="D231" s="181" t="s">
        <v>384</v>
      </c>
      <c r="E231" s="182" t="s">
        <v>5155</v>
      </c>
      <c r="F231" s="183" t="s">
        <v>5154</v>
      </c>
      <c r="G231" s="184" t="s">
        <v>431</v>
      </c>
      <c r="H231" s="185">
        <v>12</v>
      </c>
      <c r="I231" s="186"/>
      <c r="J231" s="187">
        <f>ROUND(I231*H231,2)</f>
        <v>0</v>
      </c>
      <c r="K231" s="183" t="s">
        <v>19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389</v>
      </c>
      <c r="AT231" s="192" t="s">
        <v>384</v>
      </c>
      <c r="AU231" s="192" t="s">
        <v>85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389</v>
      </c>
      <c r="BM231" s="192" t="s">
        <v>701</v>
      </c>
    </row>
    <row r="232" spans="1:65" s="12" customFormat="1" ht="22.9" customHeight="1">
      <c r="B232" s="165"/>
      <c r="C232" s="166"/>
      <c r="D232" s="167" t="s">
        <v>75</v>
      </c>
      <c r="E232" s="179" t="s">
        <v>426</v>
      </c>
      <c r="F232" s="179" t="s">
        <v>427</v>
      </c>
      <c r="G232" s="166"/>
      <c r="H232" s="166"/>
      <c r="I232" s="169"/>
      <c r="J232" s="180">
        <f>BK232</f>
        <v>0</v>
      </c>
      <c r="K232" s="166"/>
      <c r="L232" s="171"/>
      <c r="M232" s="172"/>
      <c r="N232" s="173"/>
      <c r="O232" s="173"/>
      <c r="P232" s="174">
        <v>0</v>
      </c>
      <c r="Q232" s="173"/>
      <c r="R232" s="174">
        <v>0</v>
      </c>
      <c r="S232" s="173"/>
      <c r="T232" s="175">
        <v>0</v>
      </c>
      <c r="AR232" s="176" t="s">
        <v>83</v>
      </c>
      <c r="AT232" s="177" t="s">
        <v>75</v>
      </c>
      <c r="AU232" s="177" t="s">
        <v>83</v>
      </c>
      <c r="AY232" s="176" t="s">
        <v>381</v>
      </c>
      <c r="BK232" s="178">
        <v>0</v>
      </c>
    </row>
    <row r="233" spans="1:65" s="12" customFormat="1" ht="22.9" customHeight="1">
      <c r="B233" s="165"/>
      <c r="C233" s="166"/>
      <c r="D233" s="167" t="s">
        <v>75</v>
      </c>
      <c r="E233" s="179" t="s">
        <v>834</v>
      </c>
      <c r="F233" s="179" t="s">
        <v>5156</v>
      </c>
      <c r="G233" s="166"/>
      <c r="H233" s="166"/>
      <c r="I233" s="169"/>
      <c r="J233" s="180">
        <f>BK233</f>
        <v>0</v>
      </c>
      <c r="K233" s="166"/>
      <c r="L233" s="171"/>
      <c r="M233" s="172"/>
      <c r="N233" s="173"/>
      <c r="O233" s="173"/>
      <c r="P233" s="174">
        <f>SUM(P234:P298)</f>
        <v>0</v>
      </c>
      <c r="Q233" s="173"/>
      <c r="R233" s="174">
        <f>SUM(R234:R298)</f>
        <v>0</v>
      </c>
      <c r="S233" s="173"/>
      <c r="T233" s="175">
        <f>SUM(T234:T298)</f>
        <v>0</v>
      </c>
      <c r="AR233" s="176" t="s">
        <v>83</v>
      </c>
      <c r="AT233" s="177" t="s">
        <v>75</v>
      </c>
      <c r="AU233" s="177" t="s">
        <v>83</v>
      </c>
      <c r="AY233" s="176" t="s">
        <v>381</v>
      </c>
      <c r="BK233" s="178">
        <f>SUM(BK234:BK298)</f>
        <v>0</v>
      </c>
    </row>
    <row r="234" spans="1:65" s="2" customFormat="1" ht="55.5" customHeight="1">
      <c r="A234" s="36"/>
      <c r="B234" s="37"/>
      <c r="C234" s="181" t="s">
        <v>577</v>
      </c>
      <c r="D234" s="181" t="s">
        <v>384</v>
      </c>
      <c r="E234" s="182" t="s">
        <v>5157</v>
      </c>
      <c r="F234" s="183" t="s">
        <v>5158</v>
      </c>
      <c r="G234" s="184" t="s">
        <v>411</v>
      </c>
      <c r="H234" s="185">
        <v>62</v>
      </c>
      <c r="I234" s="186"/>
      <c r="J234" s="187">
        <f>ROUND(I234*H234,2)</f>
        <v>0</v>
      </c>
      <c r="K234" s="183" t="s">
        <v>4737</v>
      </c>
      <c r="L234" s="41"/>
      <c r="M234" s="188" t="s">
        <v>19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389</v>
      </c>
      <c r="AT234" s="192" t="s">
        <v>384</v>
      </c>
      <c r="AU234" s="192" t="s">
        <v>85</v>
      </c>
      <c r="AY234" s="19" t="s">
        <v>381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83</v>
      </c>
      <c r="BK234" s="193">
        <f>ROUND(I234*H234,2)</f>
        <v>0</v>
      </c>
      <c r="BL234" s="19" t="s">
        <v>389</v>
      </c>
      <c r="BM234" s="192" t="s">
        <v>710</v>
      </c>
    </row>
    <row r="235" spans="1:65" s="2" customFormat="1" ht="16.5" customHeight="1">
      <c r="A235" s="36"/>
      <c r="B235" s="37"/>
      <c r="C235" s="227" t="s">
        <v>582</v>
      </c>
      <c r="D235" s="227" t="s">
        <v>465</v>
      </c>
      <c r="E235" s="228" t="s">
        <v>5159</v>
      </c>
      <c r="F235" s="229" t="s">
        <v>5160</v>
      </c>
      <c r="G235" s="230" t="s">
        <v>411</v>
      </c>
      <c r="H235" s="231">
        <v>62</v>
      </c>
      <c r="I235" s="232"/>
      <c r="J235" s="233">
        <f>ROUND(I235*H235,2)</f>
        <v>0</v>
      </c>
      <c r="K235" s="229" t="s">
        <v>4737</v>
      </c>
      <c r="L235" s="234"/>
      <c r="M235" s="235" t="s">
        <v>19</v>
      </c>
      <c r="N235" s="236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428</v>
      </c>
      <c r="AT235" s="192" t="s">
        <v>465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722</v>
      </c>
    </row>
    <row r="236" spans="1:65" s="2" customFormat="1" ht="16.5" customHeight="1">
      <c r="A236" s="36"/>
      <c r="B236" s="37"/>
      <c r="C236" s="181" t="s">
        <v>587</v>
      </c>
      <c r="D236" s="181" t="s">
        <v>384</v>
      </c>
      <c r="E236" s="182" t="s">
        <v>5161</v>
      </c>
      <c r="F236" s="183" t="s">
        <v>5162</v>
      </c>
      <c r="G236" s="184" t="s">
        <v>422</v>
      </c>
      <c r="H236" s="185">
        <v>5.93</v>
      </c>
      <c r="I236" s="186"/>
      <c r="J236" s="187">
        <f>ROUND(I236*H236,2)</f>
        <v>0</v>
      </c>
      <c r="K236" s="183" t="s">
        <v>4737</v>
      </c>
      <c r="L236" s="41"/>
      <c r="M236" s="188" t="s">
        <v>19</v>
      </c>
      <c r="N236" s="189" t="s">
        <v>47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389</v>
      </c>
      <c r="AT236" s="192" t="s">
        <v>384</v>
      </c>
      <c r="AU236" s="192" t="s">
        <v>85</v>
      </c>
      <c r="AY236" s="19" t="s">
        <v>381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83</v>
      </c>
      <c r="BK236" s="193">
        <f>ROUND(I236*H236,2)</f>
        <v>0</v>
      </c>
      <c r="BL236" s="19" t="s">
        <v>389</v>
      </c>
      <c r="BM236" s="192" t="s">
        <v>730</v>
      </c>
    </row>
    <row r="237" spans="1:65" s="2" customFormat="1" ht="29.25">
      <c r="A237" s="36"/>
      <c r="B237" s="37"/>
      <c r="C237" s="38"/>
      <c r="D237" s="196" t="s">
        <v>1198</v>
      </c>
      <c r="E237" s="38"/>
      <c r="F237" s="253" t="s">
        <v>5163</v>
      </c>
      <c r="G237" s="38"/>
      <c r="H237" s="38"/>
      <c r="I237" s="254"/>
      <c r="J237" s="38"/>
      <c r="K237" s="38"/>
      <c r="L237" s="41"/>
      <c r="M237" s="255"/>
      <c r="N237" s="256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1198</v>
      </c>
      <c r="AU237" s="19" t="s">
        <v>85</v>
      </c>
    </row>
    <row r="238" spans="1:65" s="2" customFormat="1" ht="16.5" customHeight="1">
      <c r="A238" s="36"/>
      <c r="B238" s="37"/>
      <c r="C238" s="227" t="s">
        <v>593</v>
      </c>
      <c r="D238" s="227" t="s">
        <v>465</v>
      </c>
      <c r="E238" s="228" t="s">
        <v>5164</v>
      </c>
      <c r="F238" s="229" t="s">
        <v>5165</v>
      </c>
      <c r="G238" s="230" t="s">
        <v>422</v>
      </c>
      <c r="H238" s="231">
        <v>5.93</v>
      </c>
      <c r="I238" s="232"/>
      <c r="J238" s="233">
        <f>ROUND(I238*H238,2)</f>
        <v>0</v>
      </c>
      <c r="K238" s="229" t="s">
        <v>5144</v>
      </c>
      <c r="L238" s="234"/>
      <c r="M238" s="235" t="s">
        <v>19</v>
      </c>
      <c r="N238" s="236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428</v>
      </c>
      <c r="AT238" s="192" t="s">
        <v>465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389</v>
      </c>
      <c r="BM238" s="192" t="s">
        <v>740</v>
      </c>
    </row>
    <row r="239" spans="1:65" s="2" customFormat="1" ht="29.25">
      <c r="A239" s="36"/>
      <c r="B239" s="37"/>
      <c r="C239" s="38"/>
      <c r="D239" s="196" t="s">
        <v>1198</v>
      </c>
      <c r="E239" s="38"/>
      <c r="F239" s="253" t="s">
        <v>5166</v>
      </c>
      <c r="G239" s="38"/>
      <c r="H239" s="38"/>
      <c r="I239" s="254"/>
      <c r="J239" s="38"/>
      <c r="K239" s="38"/>
      <c r="L239" s="41"/>
      <c r="M239" s="255"/>
      <c r="N239" s="256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1198</v>
      </c>
      <c r="AU239" s="19" t="s">
        <v>85</v>
      </c>
    </row>
    <row r="240" spans="1:65" s="2" customFormat="1" ht="66.75" customHeight="1">
      <c r="A240" s="36"/>
      <c r="B240" s="37"/>
      <c r="C240" s="181" t="s">
        <v>598</v>
      </c>
      <c r="D240" s="181" t="s">
        <v>384</v>
      </c>
      <c r="E240" s="182" t="s">
        <v>5167</v>
      </c>
      <c r="F240" s="183" t="s">
        <v>5168</v>
      </c>
      <c r="G240" s="184" t="s">
        <v>422</v>
      </c>
      <c r="H240" s="185">
        <v>493</v>
      </c>
      <c r="I240" s="186"/>
      <c r="J240" s="187">
        <f>ROUND(I240*H240,2)</f>
        <v>0</v>
      </c>
      <c r="K240" s="183" t="s">
        <v>4737</v>
      </c>
      <c r="L240" s="41"/>
      <c r="M240" s="188" t="s">
        <v>19</v>
      </c>
      <c r="N240" s="189" t="s">
        <v>47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389</v>
      </c>
      <c r="AT240" s="192" t="s">
        <v>384</v>
      </c>
      <c r="AU240" s="192" t="s">
        <v>85</v>
      </c>
      <c r="AY240" s="19" t="s">
        <v>381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83</v>
      </c>
      <c r="BK240" s="193">
        <f>ROUND(I240*H240,2)</f>
        <v>0</v>
      </c>
      <c r="BL240" s="19" t="s">
        <v>389</v>
      </c>
      <c r="BM240" s="192" t="s">
        <v>751</v>
      </c>
    </row>
    <row r="241" spans="1:65" s="2" customFormat="1" ht="19.5">
      <c r="A241" s="36"/>
      <c r="B241" s="37"/>
      <c r="C241" s="38"/>
      <c r="D241" s="196" t="s">
        <v>1198</v>
      </c>
      <c r="E241" s="38"/>
      <c r="F241" s="253" t="s">
        <v>5093</v>
      </c>
      <c r="G241" s="38"/>
      <c r="H241" s="38"/>
      <c r="I241" s="254"/>
      <c r="J241" s="38"/>
      <c r="K241" s="38"/>
      <c r="L241" s="41"/>
      <c r="M241" s="255"/>
      <c r="N241" s="256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1198</v>
      </c>
      <c r="AU241" s="19" t="s">
        <v>85</v>
      </c>
    </row>
    <row r="242" spans="1:65" s="14" customFormat="1">
      <c r="B242" s="205"/>
      <c r="C242" s="206"/>
      <c r="D242" s="196" t="s">
        <v>391</v>
      </c>
      <c r="E242" s="207" t="s">
        <v>19</v>
      </c>
      <c r="F242" s="208" t="s">
        <v>5169</v>
      </c>
      <c r="G242" s="206"/>
      <c r="H242" s="209">
        <v>216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391</v>
      </c>
      <c r="AU242" s="215" t="s">
        <v>85</v>
      </c>
      <c r="AV242" s="14" t="s">
        <v>85</v>
      </c>
      <c r="AW242" s="14" t="s">
        <v>37</v>
      </c>
      <c r="AX242" s="14" t="s">
        <v>76</v>
      </c>
      <c r="AY242" s="215" t="s">
        <v>381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5170</v>
      </c>
      <c r="G243" s="206"/>
      <c r="H243" s="209">
        <v>177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76</v>
      </c>
      <c r="AY243" s="215" t="s">
        <v>381</v>
      </c>
    </row>
    <row r="244" spans="1:65" s="14" customFormat="1">
      <c r="B244" s="205"/>
      <c r="C244" s="206"/>
      <c r="D244" s="196" t="s">
        <v>391</v>
      </c>
      <c r="E244" s="207" t="s">
        <v>19</v>
      </c>
      <c r="F244" s="208" t="s">
        <v>5171</v>
      </c>
      <c r="G244" s="206"/>
      <c r="H244" s="209">
        <v>100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391</v>
      </c>
      <c r="AU244" s="215" t="s">
        <v>85</v>
      </c>
      <c r="AV244" s="14" t="s">
        <v>85</v>
      </c>
      <c r="AW244" s="14" t="s">
        <v>37</v>
      </c>
      <c r="AX244" s="14" t="s">
        <v>76</v>
      </c>
      <c r="AY244" s="215" t="s">
        <v>381</v>
      </c>
    </row>
    <row r="245" spans="1:65" s="15" customFormat="1">
      <c r="B245" s="216"/>
      <c r="C245" s="217"/>
      <c r="D245" s="196" t="s">
        <v>391</v>
      </c>
      <c r="E245" s="218" t="s">
        <v>19</v>
      </c>
      <c r="F245" s="219" t="s">
        <v>394</v>
      </c>
      <c r="G245" s="217"/>
      <c r="H245" s="220">
        <v>493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391</v>
      </c>
      <c r="AU245" s="226" t="s">
        <v>85</v>
      </c>
      <c r="AV245" s="15" t="s">
        <v>389</v>
      </c>
      <c r="AW245" s="15" t="s">
        <v>37</v>
      </c>
      <c r="AX245" s="15" t="s">
        <v>83</v>
      </c>
      <c r="AY245" s="226" t="s">
        <v>381</v>
      </c>
    </row>
    <row r="246" spans="1:65" s="2" customFormat="1" ht="16.5" customHeight="1">
      <c r="A246" s="36"/>
      <c r="B246" s="37"/>
      <c r="C246" s="227" t="s">
        <v>604</v>
      </c>
      <c r="D246" s="227" t="s">
        <v>465</v>
      </c>
      <c r="E246" s="228" t="s">
        <v>5159</v>
      </c>
      <c r="F246" s="229" t="s">
        <v>5160</v>
      </c>
      <c r="G246" s="230" t="s">
        <v>411</v>
      </c>
      <c r="H246" s="231">
        <v>98.6</v>
      </c>
      <c r="I246" s="232"/>
      <c r="J246" s="233">
        <f>ROUND(I246*H246,2)</f>
        <v>0</v>
      </c>
      <c r="K246" s="229" t="s">
        <v>4737</v>
      </c>
      <c r="L246" s="234"/>
      <c r="M246" s="235" t="s">
        <v>19</v>
      </c>
      <c r="N246" s="236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428</v>
      </c>
      <c r="AT246" s="192" t="s">
        <v>465</v>
      </c>
      <c r="AU246" s="192" t="s">
        <v>85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762</v>
      </c>
    </row>
    <row r="247" spans="1:65" s="14" customFormat="1">
      <c r="B247" s="205"/>
      <c r="C247" s="206"/>
      <c r="D247" s="196" t="s">
        <v>391</v>
      </c>
      <c r="E247" s="207" t="s">
        <v>19</v>
      </c>
      <c r="F247" s="208" t="s">
        <v>5172</v>
      </c>
      <c r="G247" s="206"/>
      <c r="H247" s="209">
        <v>43.2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391</v>
      </c>
      <c r="AU247" s="215" t="s">
        <v>85</v>
      </c>
      <c r="AV247" s="14" t="s">
        <v>85</v>
      </c>
      <c r="AW247" s="14" t="s">
        <v>37</v>
      </c>
      <c r="AX247" s="14" t="s">
        <v>76</v>
      </c>
      <c r="AY247" s="215" t="s">
        <v>381</v>
      </c>
    </row>
    <row r="248" spans="1:65" s="14" customFormat="1">
      <c r="B248" s="205"/>
      <c r="C248" s="206"/>
      <c r="D248" s="196" t="s">
        <v>391</v>
      </c>
      <c r="E248" s="207" t="s">
        <v>19</v>
      </c>
      <c r="F248" s="208" t="s">
        <v>5173</v>
      </c>
      <c r="G248" s="206"/>
      <c r="H248" s="209">
        <v>35.4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391</v>
      </c>
      <c r="AU248" s="215" t="s">
        <v>85</v>
      </c>
      <c r="AV248" s="14" t="s">
        <v>85</v>
      </c>
      <c r="AW248" s="14" t="s">
        <v>37</v>
      </c>
      <c r="AX248" s="14" t="s">
        <v>76</v>
      </c>
      <c r="AY248" s="215" t="s">
        <v>381</v>
      </c>
    </row>
    <row r="249" spans="1:65" s="14" customFormat="1">
      <c r="B249" s="205"/>
      <c r="C249" s="206"/>
      <c r="D249" s="196" t="s">
        <v>391</v>
      </c>
      <c r="E249" s="207" t="s">
        <v>19</v>
      </c>
      <c r="F249" s="208" t="s">
        <v>5174</v>
      </c>
      <c r="G249" s="206"/>
      <c r="H249" s="209">
        <v>20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391</v>
      </c>
      <c r="AU249" s="215" t="s">
        <v>85</v>
      </c>
      <c r="AV249" s="14" t="s">
        <v>85</v>
      </c>
      <c r="AW249" s="14" t="s">
        <v>37</v>
      </c>
      <c r="AX249" s="14" t="s">
        <v>76</v>
      </c>
      <c r="AY249" s="215" t="s">
        <v>381</v>
      </c>
    </row>
    <row r="250" spans="1:65" s="15" customFormat="1">
      <c r="B250" s="216"/>
      <c r="C250" s="217"/>
      <c r="D250" s="196" t="s">
        <v>391</v>
      </c>
      <c r="E250" s="218" t="s">
        <v>19</v>
      </c>
      <c r="F250" s="219" t="s">
        <v>394</v>
      </c>
      <c r="G250" s="217"/>
      <c r="H250" s="220">
        <v>98.6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391</v>
      </c>
      <c r="AU250" s="226" t="s">
        <v>85</v>
      </c>
      <c r="AV250" s="15" t="s">
        <v>389</v>
      </c>
      <c r="AW250" s="15" t="s">
        <v>37</v>
      </c>
      <c r="AX250" s="15" t="s">
        <v>83</v>
      </c>
      <c r="AY250" s="226" t="s">
        <v>381</v>
      </c>
    </row>
    <row r="251" spans="1:65" s="2" customFormat="1" ht="49.15" customHeight="1">
      <c r="A251" s="36"/>
      <c r="B251" s="37"/>
      <c r="C251" s="181" t="s">
        <v>609</v>
      </c>
      <c r="D251" s="181" t="s">
        <v>384</v>
      </c>
      <c r="E251" s="182" t="s">
        <v>5175</v>
      </c>
      <c r="F251" s="183" t="s">
        <v>5176</v>
      </c>
      <c r="G251" s="184" t="s">
        <v>422</v>
      </c>
      <c r="H251" s="185">
        <v>34</v>
      </c>
      <c r="I251" s="186"/>
      <c r="J251" s="187">
        <f>ROUND(I251*H251,2)</f>
        <v>0</v>
      </c>
      <c r="K251" s="183" t="s">
        <v>4737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389</v>
      </c>
      <c r="AT251" s="192" t="s">
        <v>384</v>
      </c>
      <c r="AU251" s="192" t="s">
        <v>85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389</v>
      </c>
      <c r="BM251" s="192" t="s">
        <v>773</v>
      </c>
    </row>
    <row r="252" spans="1:65" s="2" customFormat="1" ht="19.5">
      <c r="A252" s="36"/>
      <c r="B252" s="37"/>
      <c r="C252" s="38"/>
      <c r="D252" s="196" t="s">
        <v>1198</v>
      </c>
      <c r="E252" s="38"/>
      <c r="F252" s="253" t="s">
        <v>5093</v>
      </c>
      <c r="G252" s="38"/>
      <c r="H252" s="38"/>
      <c r="I252" s="254"/>
      <c r="J252" s="38"/>
      <c r="K252" s="38"/>
      <c r="L252" s="41"/>
      <c r="M252" s="255"/>
      <c r="N252" s="256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1198</v>
      </c>
      <c r="AU252" s="19" t="s">
        <v>85</v>
      </c>
    </row>
    <row r="253" spans="1:65" s="2" customFormat="1" ht="24.2" customHeight="1">
      <c r="A253" s="36"/>
      <c r="B253" s="37"/>
      <c r="C253" s="227" t="s">
        <v>612</v>
      </c>
      <c r="D253" s="227" t="s">
        <v>465</v>
      </c>
      <c r="E253" s="228" t="s">
        <v>5177</v>
      </c>
      <c r="F253" s="229" t="s">
        <v>5178</v>
      </c>
      <c r="G253" s="230" t="s">
        <v>1557</v>
      </c>
      <c r="H253" s="231">
        <v>11</v>
      </c>
      <c r="I253" s="232"/>
      <c r="J253" s="233">
        <f>ROUND(I253*H253,2)</f>
        <v>0</v>
      </c>
      <c r="K253" s="229" t="s">
        <v>5144</v>
      </c>
      <c r="L253" s="234"/>
      <c r="M253" s="235" t="s">
        <v>19</v>
      </c>
      <c r="N253" s="236" t="s">
        <v>47</v>
      </c>
      <c r="O253" s="66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428</v>
      </c>
      <c r="AT253" s="192" t="s">
        <v>465</v>
      </c>
      <c r="AU253" s="192" t="s">
        <v>85</v>
      </c>
      <c r="AY253" s="19" t="s">
        <v>381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83</v>
      </c>
      <c r="BK253" s="193">
        <f>ROUND(I253*H253,2)</f>
        <v>0</v>
      </c>
      <c r="BL253" s="19" t="s">
        <v>389</v>
      </c>
      <c r="BM253" s="192" t="s">
        <v>786</v>
      </c>
    </row>
    <row r="254" spans="1:65" s="2" customFormat="1" ht="29.25">
      <c r="A254" s="36"/>
      <c r="B254" s="37"/>
      <c r="C254" s="38"/>
      <c r="D254" s="196" t="s">
        <v>1198</v>
      </c>
      <c r="E254" s="38"/>
      <c r="F254" s="253" t="s">
        <v>5179</v>
      </c>
      <c r="G254" s="38"/>
      <c r="H254" s="38"/>
      <c r="I254" s="254"/>
      <c r="J254" s="38"/>
      <c r="K254" s="38"/>
      <c r="L254" s="41"/>
      <c r="M254" s="255"/>
      <c r="N254" s="256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1198</v>
      </c>
      <c r="AU254" s="19" t="s">
        <v>85</v>
      </c>
    </row>
    <row r="255" spans="1:65" s="2" customFormat="1" ht="21.75" customHeight="1">
      <c r="A255" s="36"/>
      <c r="B255" s="37"/>
      <c r="C255" s="227" t="s">
        <v>615</v>
      </c>
      <c r="D255" s="227" t="s">
        <v>465</v>
      </c>
      <c r="E255" s="228" t="s">
        <v>5180</v>
      </c>
      <c r="F255" s="229" t="s">
        <v>5181</v>
      </c>
      <c r="G255" s="230" t="s">
        <v>1557</v>
      </c>
      <c r="H255" s="231">
        <v>45</v>
      </c>
      <c r="I255" s="232"/>
      <c r="J255" s="233">
        <f>ROUND(I255*H255,2)</f>
        <v>0</v>
      </c>
      <c r="K255" s="229" t="s">
        <v>5144</v>
      </c>
      <c r="L255" s="234"/>
      <c r="M255" s="235" t="s">
        <v>19</v>
      </c>
      <c r="N255" s="236" t="s">
        <v>47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428</v>
      </c>
      <c r="AT255" s="192" t="s">
        <v>465</v>
      </c>
      <c r="AU255" s="192" t="s">
        <v>85</v>
      </c>
      <c r="AY255" s="19" t="s">
        <v>381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83</v>
      </c>
      <c r="BK255" s="193">
        <f>ROUND(I255*H255,2)</f>
        <v>0</v>
      </c>
      <c r="BL255" s="19" t="s">
        <v>389</v>
      </c>
      <c r="BM255" s="192" t="s">
        <v>797</v>
      </c>
    </row>
    <row r="256" spans="1:65" s="2" customFormat="1" ht="29.25">
      <c r="A256" s="36"/>
      <c r="B256" s="37"/>
      <c r="C256" s="38"/>
      <c r="D256" s="196" t="s">
        <v>1198</v>
      </c>
      <c r="E256" s="38"/>
      <c r="F256" s="253" t="s">
        <v>5179</v>
      </c>
      <c r="G256" s="38"/>
      <c r="H256" s="38"/>
      <c r="I256" s="254"/>
      <c r="J256" s="38"/>
      <c r="K256" s="38"/>
      <c r="L256" s="41"/>
      <c r="M256" s="255"/>
      <c r="N256" s="256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1198</v>
      </c>
      <c r="AU256" s="19" t="s">
        <v>85</v>
      </c>
    </row>
    <row r="257" spans="1:65" s="2" customFormat="1" ht="24.2" customHeight="1">
      <c r="A257" s="36"/>
      <c r="B257" s="37"/>
      <c r="C257" s="227" t="s">
        <v>619</v>
      </c>
      <c r="D257" s="227" t="s">
        <v>465</v>
      </c>
      <c r="E257" s="228" t="s">
        <v>5182</v>
      </c>
      <c r="F257" s="229" t="s">
        <v>5183</v>
      </c>
      <c r="G257" s="230" t="s">
        <v>1557</v>
      </c>
      <c r="H257" s="231">
        <v>5</v>
      </c>
      <c r="I257" s="232"/>
      <c r="J257" s="233">
        <f>ROUND(I257*H257,2)</f>
        <v>0</v>
      </c>
      <c r="K257" s="229" t="s">
        <v>5144</v>
      </c>
      <c r="L257" s="234"/>
      <c r="M257" s="235" t="s">
        <v>19</v>
      </c>
      <c r="N257" s="236" t="s">
        <v>47</v>
      </c>
      <c r="O257" s="6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428</v>
      </c>
      <c r="AT257" s="192" t="s">
        <v>465</v>
      </c>
      <c r="AU257" s="192" t="s">
        <v>85</v>
      </c>
      <c r="AY257" s="19" t="s">
        <v>381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83</v>
      </c>
      <c r="BK257" s="193">
        <f>ROUND(I257*H257,2)</f>
        <v>0</v>
      </c>
      <c r="BL257" s="19" t="s">
        <v>389</v>
      </c>
      <c r="BM257" s="192" t="s">
        <v>808</v>
      </c>
    </row>
    <row r="258" spans="1:65" s="2" customFormat="1" ht="29.25">
      <c r="A258" s="36"/>
      <c r="B258" s="37"/>
      <c r="C258" s="38"/>
      <c r="D258" s="196" t="s">
        <v>1198</v>
      </c>
      <c r="E258" s="38"/>
      <c r="F258" s="253" t="s">
        <v>5179</v>
      </c>
      <c r="G258" s="38"/>
      <c r="H258" s="38"/>
      <c r="I258" s="254"/>
      <c r="J258" s="38"/>
      <c r="K258" s="38"/>
      <c r="L258" s="41"/>
      <c r="M258" s="255"/>
      <c r="N258" s="256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1198</v>
      </c>
      <c r="AU258" s="19" t="s">
        <v>85</v>
      </c>
    </row>
    <row r="259" spans="1:65" s="2" customFormat="1" ht="49.15" customHeight="1">
      <c r="A259" s="36"/>
      <c r="B259" s="37"/>
      <c r="C259" s="181" t="s">
        <v>622</v>
      </c>
      <c r="D259" s="181" t="s">
        <v>384</v>
      </c>
      <c r="E259" s="182" t="s">
        <v>5184</v>
      </c>
      <c r="F259" s="183" t="s">
        <v>5185</v>
      </c>
      <c r="G259" s="184" t="s">
        <v>422</v>
      </c>
      <c r="H259" s="185">
        <v>878</v>
      </c>
      <c r="I259" s="186"/>
      <c r="J259" s="187">
        <f>ROUND(I259*H259,2)</f>
        <v>0</v>
      </c>
      <c r="K259" s="183" t="s">
        <v>4737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85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817</v>
      </c>
    </row>
    <row r="260" spans="1:65" s="2" customFormat="1" ht="19.5">
      <c r="A260" s="36"/>
      <c r="B260" s="37"/>
      <c r="C260" s="38"/>
      <c r="D260" s="196" t="s">
        <v>1198</v>
      </c>
      <c r="E260" s="38"/>
      <c r="F260" s="253" t="s">
        <v>5093</v>
      </c>
      <c r="G260" s="38"/>
      <c r="H260" s="38"/>
      <c r="I260" s="254"/>
      <c r="J260" s="38"/>
      <c r="K260" s="38"/>
      <c r="L260" s="41"/>
      <c r="M260" s="255"/>
      <c r="N260" s="256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1198</v>
      </c>
      <c r="AU260" s="19" t="s">
        <v>85</v>
      </c>
    </row>
    <row r="261" spans="1:65" s="14" customFormat="1">
      <c r="B261" s="205"/>
      <c r="C261" s="206"/>
      <c r="D261" s="196" t="s">
        <v>391</v>
      </c>
      <c r="E261" s="207" t="s">
        <v>19</v>
      </c>
      <c r="F261" s="208" t="s">
        <v>5186</v>
      </c>
      <c r="G261" s="206"/>
      <c r="H261" s="209">
        <v>844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76</v>
      </c>
      <c r="AY261" s="215" t="s">
        <v>381</v>
      </c>
    </row>
    <row r="262" spans="1:65" s="14" customFormat="1">
      <c r="B262" s="205"/>
      <c r="C262" s="206"/>
      <c r="D262" s="196" t="s">
        <v>391</v>
      </c>
      <c r="E262" s="207" t="s">
        <v>19</v>
      </c>
      <c r="F262" s="208" t="s">
        <v>5187</v>
      </c>
      <c r="G262" s="206"/>
      <c r="H262" s="209">
        <v>34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391</v>
      </c>
      <c r="AU262" s="215" t="s">
        <v>85</v>
      </c>
      <c r="AV262" s="14" t="s">
        <v>85</v>
      </c>
      <c r="AW262" s="14" t="s">
        <v>37</v>
      </c>
      <c r="AX262" s="14" t="s">
        <v>76</v>
      </c>
      <c r="AY262" s="215" t="s">
        <v>381</v>
      </c>
    </row>
    <row r="263" spans="1:65" s="15" customFormat="1">
      <c r="B263" s="216"/>
      <c r="C263" s="217"/>
      <c r="D263" s="196" t="s">
        <v>391</v>
      </c>
      <c r="E263" s="218" t="s">
        <v>19</v>
      </c>
      <c r="F263" s="219" t="s">
        <v>394</v>
      </c>
      <c r="G263" s="217"/>
      <c r="H263" s="220">
        <v>878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391</v>
      </c>
      <c r="AU263" s="226" t="s">
        <v>85</v>
      </c>
      <c r="AV263" s="15" t="s">
        <v>389</v>
      </c>
      <c r="AW263" s="15" t="s">
        <v>37</v>
      </c>
      <c r="AX263" s="15" t="s">
        <v>83</v>
      </c>
      <c r="AY263" s="226" t="s">
        <v>381</v>
      </c>
    </row>
    <row r="264" spans="1:65" s="2" customFormat="1" ht="16.5" customHeight="1">
      <c r="A264" s="36"/>
      <c r="B264" s="37"/>
      <c r="C264" s="227" t="s">
        <v>625</v>
      </c>
      <c r="D264" s="227" t="s">
        <v>465</v>
      </c>
      <c r="E264" s="228" t="s">
        <v>5188</v>
      </c>
      <c r="F264" s="229" t="s">
        <v>5189</v>
      </c>
      <c r="G264" s="230" t="s">
        <v>422</v>
      </c>
      <c r="H264" s="231">
        <v>844</v>
      </c>
      <c r="I264" s="232"/>
      <c r="J264" s="233">
        <f>ROUND(I264*H264,2)</f>
        <v>0</v>
      </c>
      <c r="K264" s="229" t="s">
        <v>4737</v>
      </c>
      <c r="L264" s="234"/>
      <c r="M264" s="235" t="s">
        <v>19</v>
      </c>
      <c r="N264" s="236" t="s">
        <v>47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428</v>
      </c>
      <c r="AT264" s="192" t="s">
        <v>465</v>
      </c>
      <c r="AU264" s="192" t="s">
        <v>85</v>
      </c>
      <c r="AY264" s="19" t="s">
        <v>381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83</v>
      </c>
      <c r="BK264" s="193">
        <f>ROUND(I264*H264,2)</f>
        <v>0</v>
      </c>
      <c r="BL264" s="19" t="s">
        <v>389</v>
      </c>
      <c r="BM264" s="192" t="s">
        <v>829</v>
      </c>
    </row>
    <row r="265" spans="1:65" s="2" customFormat="1" ht="19.5">
      <c r="A265" s="36"/>
      <c r="B265" s="37"/>
      <c r="C265" s="38"/>
      <c r="D265" s="196" t="s">
        <v>1198</v>
      </c>
      <c r="E265" s="38"/>
      <c r="F265" s="253" t="s">
        <v>5190</v>
      </c>
      <c r="G265" s="38"/>
      <c r="H265" s="38"/>
      <c r="I265" s="254"/>
      <c r="J265" s="38"/>
      <c r="K265" s="38"/>
      <c r="L265" s="41"/>
      <c r="M265" s="255"/>
      <c r="N265" s="256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1198</v>
      </c>
      <c r="AU265" s="19" t="s">
        <v>85</v>
      </c>
    </row>
    <row r="266" spans="1:65" s="2" customFormat="1" ht="24.2" customHeight="1">
      <c r="A266" s="36"/>
      <c r="B266" s="37"/>
      <c r="C266" s="227" t="s">
        <v>628</v>
      </c>
      <c r="D266" s="227" t="s">
        <v>465</v>
      </c>
      <c r="E266" s="228" t="s">
        <v>5191</v>
      </c>
      <c r="F266" s="229" t="s">
        <v>5192</v>
      </c>
      <c r="G266" s="230" t="s">
        <v>422</v>
      </c>
      <c r="H266" s="231">
        <v>34</v>
      </c>
      <c r="I266" s="232"/>
      <c r="J266" s="233">
        <f>ROUND(I266*H266,2)</f>
        <v>0</v>
      </c>
      <c r="K266" s="229" t="s">
        <v>4737</v>
      </c>
      <c r="L266" s="234"/>
      <c r="M266" s="235" t="s">
        <v>19</v>
      </c>
      <c r="N266" s="236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428</v>
      </c>
      <c r="AT266" s="192" t="s">
        <v>465</v>
      </c>
      <c r="AU266" s="192" t="s">
        <v>85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389</v>
      </c>
      <c r="BM266" s="192" t="s">
        <v>845</v>
      </c>
    </row>
    <row r="267" spans="1:65" s="2" customFormat="1" ht="19.5">
      <c r="A267" s="36"/>
      <c r="B267" s="37"/>
      <c r="C267" s="38"/>
      <c r="D267" s="196" t="s">
        <v>1198</v>
      </c>
      <c r="E267" s="38"/>
      <c r="F267" s="253" t="s">
        <v>5190</v>
      </c>
      <c r="G267" s="38"/>
      <c r="H267" s="38"/>
      <c r="I267" s="254"/>
      <c r="J267" s="38"/>
      <c r="K267" s="38"/>
      <c r="L267" s="41"/>
      <c r="M267" s="255"/>
      <c r="N267" s="256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1198</v>
      </c>
      <c r="AU267" s="19" t="s">
        <v>85</v>
      </c>
    </row>
    <row r="268" spans="1:65" s="2" customFormat="1" ht="49.15" customHeight="1">
      <c r="A268" s="36"/>
      <c r="B268" s="37"/>
      <c r="C268" s="181" t="s">
        <v>631</v>
      </c>
      <c r="D268" s="181" t="s">
        <v>384</v>
      </c>
      <c r="E268" s="182" t="s">
        <v>5193</v>
      </c>
      <c r="F268" s="183" t="s">
        <v>5194</v>
      </c>
      <c r="G268" s="184" t="s">
        <v>422</v>
      </c>
      <c r="H268" s="185">
        <v>383</v>
      </c>
      <c r="I268" s="186"/>
      <c r="J268" s="187">
        <f>ROUND(I268*H268,2)</f>
        <v>0</v>
      </c>
      <c r="K268" s="183" t="s">
        <v>4737</v>
      </c>
      <c r="L268" s="41"/>
      <c r="M268" s="188" t="s">
        <v>19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389</v>
      </c>
      <c r="AT268" s="192" t="s">
        <v>384</v>
      </c>
      <c r="AU268" s="192" t="s">
        <v>85</v>
      </c>
      <c r="AY268" s="19" t="s">
        <v>381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83</v>
      </c>
      <c r="BK268" s="193">
        <f>ROUND(I268*H268,2)</f>
        <v>0</v>
      </c>
      <c r="BL268" s="19" t="s">
        <v>389</v>
      </c>
      <c r="BM268" s="192" t="s">
        <v>855</v>
      </c>
    </row>
    <row r="269" spans="1:65" s="2" customFormat="1" ht="19.5">
      <c r="A269" s="36"/>
      <c r="B269" s="37"/>
      <c r="C269" s="38"/>
      <c r="D269" s="196" t="s">
        <v>1198</v>
      </c>
      <c r="E269" s="38"/>
      <c r="F269" s="253" t="s">
        <v>5093</v>
      </c>
      <c r="G269" s="38"/>
      <c r="H269" s="38"/>
      <c r="I269" s="254"/>
      <c r="J269" s="38"/>
      <c r="K269" s="38"/>
      <c r="L269" s="41"/>
      <c r="M269" s="255"/>
      <c r="N269" s="256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1198</v>
      </c>
      <c r="AU269" s="19" t="s">
        <v>85</v>
      </c>
    </row>
    <row r="270" spans="1:65" s="2" customFormat="1" ht="16.5" customHeight="1">
      <c r="A270" s="36"/>
      <c r="B270" s="37"/>
      <c r="C270" s="227" t="s">
        <v>634</v>
      </c>
      <c r="D270" s="227" t="s">
        <v>465</v>
      </c>
      <c r="E270" s="228" t="s">
        <v>5195</v>
      </c>
      <c r="F270" s="229" t="s">
        <v>5196</v>
      </c>
      <c r="G270" s="230" t="s">
        <v>422</v>
      </c>
      <c r="H270" s="231">
        <v>383</v>
      </c>
      <c r="I270" s="232"/>
      <c r="J270" s="233">
        <f>ROUND(I270*H270,2)</f>
        <v>0</v>
      </c>
      <c r="K270" s="229" t="s">
        <v>4737</v>
      </c>
      <c r="L270" s="234"/>
      <c r="M270" s="235" t="s">
        <v>19</v>
      </c>
      <c r="N270" s="236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428</v>
      </c>
      <c r="AT270" s="192" t="s">
        <v>465</v>
      </c>
      <c r="AU270" s="192" t="s">
        <v>85</v>
      </c>
      <c r="AY270" s="19" t="s">
        <v>381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83</v>
      </c>
      <c r="BK270" s="193">
        <f>ROUND(I270*H270,2)</f>
        <v>0</v>
      </c>
      <c r="BL270" s="19" t="s">
        <v>389</v>
      </c>
      <c r="BM270" s="192" t="s">
        <v>866</v>
      </c>
    </row>
    <row r="271" spans="1:65" s="2" customFormat="1" ht="19.5">
      <c r="A271" s="36"/>
      <c r="B271" s="37"/>
      <c r="C271" s="38"/>
      <c r="D271" s="196" t="s">
        <v>1198</v>
      </c>
      <c r="E271" s="38"/>
      <c r="F271" s="253" t="s">
        <v>5197</v>
      </c>
      <c r="G271" s="38"/>
      <c r="H271" s="38"/>
      <c r="I271" s="254"/>
      <c r="J271" s="38"/>
      <c r="K271" s="38"/>
      <c r="L271" s="41"/>
      <c r="M271" s="255"/>
      <c r="N271" s="256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1198</v>
      </c>
      <c r="AU271" s="19" t="s">
        <v>85</v>
      </c>
    </row>
    <row r="272" spans="1:65" s="2" customFormat="1" ht="44.25" customHeight="1">
      <c r="A272" s="36"/>
      <c r="B272" s="37"/>
      <c r="C272" s="181" t="s">
        <v>637</v>
      </c>
      <c r="D272" s="181" t="s">
        <v>384</v>
      </c>
      <c r="E272" s="182" t="s">
        <v>5198</v>
      </c>
      <c r="F272" s="183" t="s">
        <v>5199</v>
      </c>
      <c r="G272" s="184" t="s">
        <v>422</v>
      </c>
      <c r="H272" s="185">
        <v>567.5</v>
      </c>
      <c r="I272" s="186"/>
      <c r="J272" s="187">
        <f>ROUND(I272*H272,2)</f>
        <v>0</v>
      </c>
      <c r="K272" s="183" t="s">
        <v>4737</v>
      </c>
      <c r="L272" s="41"/>
      <c r="M272" s="188" t="s">
        <v>19</v>
      </c>
      <c r="N272" s="189" t="s">
        <v>47</v>
      </c>
      <c r="O272" s="66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389</v>
      </c>
      <c r="AT272" s="192" t="s">
        <v>384</v>
      </c>
      <c r="AU272" s="192" t="s">
        <v>85</v>
      </c>
      <c r="AY272" s="19" t="s">
        <v>381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83</v>
      </c>
      <c r="BK272" s="193">
        <f>ROUND(I272*H272,2)</f>
        <v>0</v>
      </c>
      <c r="BL272" s="19" t="s">
        <v>389</v>
      </c>
      <c r="BM272" s="192" t="s">
        <v>883</v>
      </c>
    </row>
    <row r="273" spans="1:65" s="2" customFormat="1" ht="29.25">
      <c r="A273" s="36"/>
      <c r="B273" s="37"/>
      <c r="C273" s="38"/>
      <c r="D273" s="196" t="s">
        <v>1198</v>
      </c>
      <c r="E273" s="38"/>
      <c r="F273" s="253" t="s">
        <v>5200</v>
      </c>
      <c r="G273" s="38"/>
      <c r="H273" s="38"/>
      <c r="I273" s="254"/>
      <c r="J273" s="38"/>
      <c r="K273" s="38"/>
      <c r="L273" s="41"/>
      <c r="M273" s="255"/>
      <c r="N273" s="256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1198</v>
      </c>
      <c r="AU273" s="19" t="s">
        <v>85</v>
      </c>
    </row>
    <row r="274" spans="1:65" s="14" customFormat="1">
      <c r="B274" s="205"/>
      <c r="C274" s="206"/>
      <c r="D274" s="196" t="s">
        <v>391</v>
      </c>
      <c r="E274" s="207" t="s">
        <v>19</v>
      </c>
      <c r="F274" s="208" t="s">
        <v>5201</v>
      </c>
      <c r="G274" s="206"/>
      <c r="H274" s="209">
        <v>567.5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391</v>
      </c>
      <c r="AU274" s="215" t="s">
        <v>85</v>
      </c>
      <c r="AV274" s="14" t="s">
        <v>85</v>
      </c>
      <c r="AW274" s="14" t="s">
        <v>37</v>
      </c>
      <c r="AX274" s="14" t="s">
        <v>76</v>
      </c>
      <c r="AY274" s="215" t="s">
        <v>381</v>
      </c>
    </row>
    <row r="275" spans="1:65" s="15" customFormat="1">
      <c r="B275" s="216"/>
      <c r="C275" s="217"/>
      <c r="D275" s="196" t="s">
        <v>391</v>
      </c>
      <c r="E275" s="218" t="s">
        <v>19</v>
      </c>
      <c r="F275" s="219" t="s">
        <v>394</v>
      </c>
      <c r="G275" s="217"/>
      <c r="H275" s="220">
        <v>567.5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391</v>
      </c>
      <c r="AU275" s="226" t="s">
        <v>85</v>
      </c>
      <c r="AV275" s="15" t="s">
        <v>389</v>
      </c>
      <c r="AW275" s="15" t="s">
        <v>37</v>
      </c>
      <c r="AX275" s="15" t="s">
        <v>83</v>
      </c>
      <c r="AY275" s="226" t="s">
        <v>381</v>
      </c>
    </row>
    <row r="276" spans="1:65" s="2" customFormat="1" ht="37.9" customHeight="1">
      <c r="A276" s="36"/>
      <c r="B276" s="37"/>
      <c r="C276" s="181" t="s">
        <v>640</v>
      </c>
      <c r="D276" s="181" t="s">
        <v>384</v>
      </c>
      <c r="E276" s="182" t="s">
        <v>5202</v>
      </c>
      <c r="F276" s="183" t="s">
        <v>5203</v>
      </c>
      <c r="G276" s="184" t="s">
        <v>422</v>
      </c>
      <c r="H276" s="185">
        <v>462.1</v>
      </c>
      <c r="I276" s="186"/>
      <c r="J276" s="187">
        <f>ROUND(I276*H276,2)</f>
        <v>0</v>
      </c>
      <c r="K276" s="183" t="s">
        <v>4737</v>
      </c>
      <c r="L276" s="41"/>
      <c r="M276" s="188" t="s">
        <v>19</v>
      </c>
      <c r="N276" s="189" t="s">
        <v>47</v>
      </c>
      <c r="O276" s="66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389</v>
      </c>
      <c r="AT276" s="192" t="s">
        <v>384</v>
      </c>
      <c r="AU276" s="192" t="s">
        <v>85</v>
      </c>
      <c r="AY276" s="19" t="s">
        <v>381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83</v>
      </c>
      <c r="BK276" s="193">
        <f>ROUND(I276*H276,2)</f>
        <v>0</v>
      </c>
      <c r="BL276" s="19" t="s">
        <v>389</v>
      </c>
      <c r="BM276" s="192" t="s">
        <v>895</v>
      </c>
    </row>
    <row r="277" spans="1:65" s="2" customFormat="1" ht="29.25">
      <c r="A277" s="36"/>
      <c r="B277" s="37"/>
      <c r="C277" s="38"/>
      <c r="D277" s="196" t="s">
        <v>1198</v>
      </c>
      <c r="E277" s="38"/>
      <c r="F277" s="253" t="s">
        <v>5204</v>
      </c>
      <c r="G277" s="38"/>
      <c r="H277" s="38"/>
      <c r="I277" s="254"/>
      <c r="J277" s="38"/>
      <c r="K277" s="38"/>
      <c r="L277" s="41"/>
      <c r="M277" s="255"/>
      <c r="N277" s="256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1198</v>
      </c>
      <c r="AU277" s="19" t="s">
        <v>85</v>
      </c>
    </row>
    <row r="278" spans="1:65" s="14" customFormat="1">
      <c r="B278" s="205"/>
      <c r="C278" s="206"/>
      <c r="D278" s="196" t="s">
        <v>391</v>
      </c>
      <c r="E278" s="207" t="s">
        <v>19</v>
      </c>
      <c r="F278" s="208" t="s">
        <v>5205</v>
      </c>
      <c r="G278" s="206"/>
      <c r="H278" s="209">
        <v>1.5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391</v>
      </c>
      <c r="AU278" s="215" t="s">
        <v>85</v>
      </c>
      <c r="AV278" s="14" t="s">
        <v>85</v>
      </c>
      <c r="AW278" s="14" t="s">
        <v>37</v>
      </c>
      <c r="AX278" s="14" t="s">
        <v>76</v>
      </c>
      <c r="AY278" s="215" t="s">
        <v>381</v>
      </c>
    </row>
    <row r="279" spans="1:65" s="14" customFormat="1">
      <c r="B279" s="205"/>
      <c r="C279" s="206"/>
      <c r="D279" s="196" t="s">
        <v>391</v>
      </c>
      <c r="E279" s="207" t="s">
        <v>19</v>
      </c>
      <c r="F279" s="208" t="s">
        <v>5206</v>
      </c>
      <c r="G279" s="206"/>
      <c r="H279" s="209">
        <v>352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391</v>
      </c>
      <c r="AU279" s="215" t="s">
        <v>85</v>
      </c>
      <c r="AV279" s="14" t="s">
        <v>85</v>
      </c>
      <c r="AW279" s="14" t="s">
        <v>37</v>
      </c>
      <c r="AX279" s="14" t="s">
        <v>76</v>
      </c>
      <c r="AY279" s="215" t="s">
        <v>381</v>
      </c>
    </row>
    <row r="280" spans="1:65" s="14" customFormat="1">
      <c r="B280" s="205"/>
      <c r="C280" s="206"/>
      <c r="D280" s="196" t="s">
        <v>391</v>
      </c>
      <c r="E280" s="207" t="s">
        <v>19</v>
      </c>
      <c r="F280" s="208" t="s">
        <v>5207</v>
      </c>
      <c r="G280" s="206"/>
      <c r="H280" s="209">
        <v>108.6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391</v>
      </c>
      <c r="AU280" s="215" t="s">
        <v>85</v>
      </c>
      <c r="AV280" s="14" t="s">
        <v>85</v>
      </c>
      <c r="AW280" s="14" t="s">
        <v>37</v>
      </c>
      <c r="AX280" s="14" t="s">
        <v>76</v>
      </c>
      <c r="AY280" s="215" t="s">
        <v>381</v>
      </c>
    </row>
    <row r="281" spans="1:65" s="15" customFormat="1">
      <c r="B281" s="216"/>
      <c r="C281" s="217"/>
      <c r="D281" s="196" t="s">
        <v>391</v>
      </c>
      <c r="E281" s="218" t="s">
        <v>19</v>
      </c>
      <c r="F281" s="219" t="s">
        <v>394</v>
      </c>
      <c r="G281" s="217"/>
      <c r="H281" s="220">
        <v>462.1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391</v>
      </c>
      <c r="AU281" s="226" t="s">
        <v>85</v>
      </c>
      <c r="AV281" s="15" t="s">
        <v>389</v>
      </c>
      <c r="AW281" s="15" t="s">
        <v>37</v>
      </c>
      <c r="AX281" s="15" t="s">
        <v>83</v>
      </c>
      <c r="AY281" s="226" t="s">
        <v>381</v>
      </c>
    </row>
    <row r="282" spans="1:65" s="2" customFormat="1" ht="37.9" customHeight="1">
      <c r="A282" s="36"/>
      <c r="B282" s="37"/>
      <c r="C282" s="181" t="s">
        <v>644</v>
      </c>
      <c r="D282" s="181" t="s">
        <v>384</v>
      </c>
      <c r="E282" s="182" t="s">
        <v>5208</v>
      </c>
      <c r="F282" s="183" t="s">
        <v>5209</v>
      </c>
      <c r="G282" s="184" t="s">
        <v>422</v>
      </c>
      <c r="H282" s="185">
        <v>365.2</v>
      </c>
      <c r="I282" s="186"/>
      <c r="J282" s="187">
        <f>ROUND(I282*H282,2)</f>
        <v>0</v>
      </c>
      <c r="K282" s="183" t="s">
        <v>4737</v>
      </c>
      <c r="L282" s="41"/>
      <c r="M282" s="188" t="s">
        <v>19</v>
      </c>
      <c r="N282" s="189" t="s">
        <v>47</v>
      </c>
      <c r="O282" s="66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389</v>
      </c>
      <c r="AT282" s="192" t="s">
        <v>384</v>
      </c>
      <c r="AU282" s="192" t="s">
        <v>85</v>
      </c>
      <c r="AY282" s="19" t="s">
        <v>381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83</v>
      </c>
      <c r="BK282" s="193">
        <f>ROUND(I282*H282,2)</f>
        <v>0</v>
      </c>
      <c r="BL282" s="19" t="s">
        <v>389</v>
      </c>
      <c r="BM282" s="192" t="s">
        <v>906</v>
      </c>
    </row>
    <row r="283" spans="1:65" s="2" customFormat="1" ht="29.25">
      <c r="A283" s="36"/>
      <c r="B283" s="37"/>
      <c r="C283" s="38"/>
      <c r="D283" s="196" t="s">
        <v>1198</v>
      </c>
      <c r="E283" s="38"/>
      <c r="F283" s="253" t="s">
        <v>5210</v>
      </c>
      <c r="G283" s="38"/>
      <c r="H283" s="38"/>
      <c r="I283" s="254"/>
      <c r="J283" s="38"/>
      <c r="K283" s="38"/>
      <c r="L283" s="41"/>
      <c r="M283" s="255"/>
      <c r="N283" s="256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1198</v>
      </c>
      <c r="AU283" s="19" t="s">
        <v>85</v>
      </c>
    </row>
    <row r="284" spans="1:65" s="14" customFormat="1">
      <c r="B284" s="205"/>
      <c r="C284" s="206"/>
      <c r="D284" s="196" t="s">
        <v>391</v>
      </c>
      <c r="E284" s="207" t="s">
        <v>19</v>
      </c>
      <c r="F284" s="208" t="s">
        <v>5211</v>
      </c>
      <c r="G284" s="206"/>
      <c r="H284" s="209">
        <v>148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391</v>
      </c>
      <c r="AU284" s="215" t="s">
        <v>85</v>
      </c>
      <c r="AV284" s="14" t="s">
        <v>85</v>
      </c>
      <c r="AW284" s="14" t="s">
        <v>37</v>
      </c>
      <c r="AX284" s="14" t="s">
        <v>76</v>
      </c>
      <c r="AY284" s="215" t="s">
        <v>381</v>
      </c>
    </row>
    <row r="285" spans="1:65" s="14" customFormat="1">
      <c r="B285" s="205"/>
      <c r="C285" s="206"/>
      <c r="D285" s="196" t="s">
        <v>391</v>
      </c>
      <c r="E285" s="207" t="s">
        <v>19</v>
      </c>
      <c r="F285" s="208" t="s">
        <v>5212</v>
      </c>
      <c r="G285" s="206"/>
      <c r="H285" s="209">
        <v>217.2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391</v>
      </c>
      <c r="AU285" s="215" t="s">
        <v>85</v>
      </c>
      <c r="AV285" s="14" t="s">
        <v>85</v>
      </c>
      <c r="AW285" s="14" t="s">
        <v>37</v>
      </c>
      <c r="AX285" s="14" t="s">
        <v>76</v>
      </c>
      <c r="AY285" s="215" t="s">
        <v>381</v>
      </c>
    </row>
    <row r="286" spans="1:65" s="15" customFormat="1">
      <c r="B286" s="216"/>
      <c r="C286" s="217"/>
      <c r="D286" s="196" t="s">
        <v>391</v>
      </c>
      <c r="E286" s="218" t="s">
        <v>19</v>
      </c>
      <c r="F286" s="219" t="s">
        <v>394</v>
      </c>
      <c r="G286" s="217"/>
      <c r="H286" s="220">
        <v>365.2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391</v>
      </c>
      <c r="AU286" s="226" t="s">
        <v>85</v>
      </c>
      <c r="AV286" s="15" t="s">
        <v>389</v>
      </c>
      <c r="AW286" s="15" t="s">
        <v>37</v>
      </c>
      <c r="AX286" s="15" t="s">
        <v>83</v>
      </c>
      <c r="AY286" s="226" t="s">
        <v>381</v>
      </c>
    </row>
    <row r="287" spans="1:65" s="2" customFormat="1" ht="55.5" customHeight="1">
      <c r="A287" s="36"/>
      <c r="B287" s="37"/>
      <c r="C287" s="181" t="s">
        <v>647</v>
      </c>
      <c r="D287" s="181" t="s">
        <v>384</v>
      </c>
      <c r="E287" s="182" t="s">
        <v>5213</v>
      </c>
      <c r="F287" s="183" t="s">
        <v>5214</v>
      </c>
      <c r="G287" s="184" t="s">
        <v>422</v>
      </c>
      <c r="H287" s="185">
        <v>366.7</v>
      </c>
      <c r="I287" s="186"/>
      <c r="J287" s="187">
        <f>ROUND(I287*H287,2)</f>
        <v>0</v>
      </c>
      <c r="K287" s="183" t="s">
        <v>4737</v>
      </c>
      <c r="L287" s="41"/>
      <c r="M287" s="188" t="s">
        <v>19</v>
      </c>
      <c r="N287" s="189" t="s">
        <v>47</v>
      </c>
      <c r="O287" s="66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389</v>
      </c>
      <c r="AT287" s="192" t="s">
        <v>384</v>
      </c>
      <c r="AU287" s="192" t="s">
        <v>85</v>
      </c>
      <c r="AY287" s="19" t="s">
        <v>381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9" t="s">
        <v>83</v>
      </c>
      <c r="BK287" s="193">
        <f>ROUND(I287*H287,2)</f>
        <v>0</v>
      </c>
      <c r="BL287" s="19" t="s">
        <v>389</v>
      </c>
      <c r="BM287" s="192" t="s">
        <v>922</v>
      </c>
    </row>
    <row r="288" spans="1:65" s="2" customFormat="1" ht="19.5">
      <c r="A288" s="36"/>
      <c r="B288" s="37"/>
      <c r="C288" s="38"/>
      <c r="D288" s="196" t="s">
        <v>1198</v>
      </c>
      <c r="E288" s="38"/>
      <c r="F288" s="253" t="s">
        <v>5093</v>
      </c>
      <c r="G288" s="38"/>
      <c r="H288" s="38"/>
      <c r="I288" s="254"/>
      <c r="J288" s="38"/>
      <c r="K288" s="38"/>
      <c r="L288" s="41"/>
      <c r="M288" s="255"/>
      <c r="N288" s="256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1198</v>
      </c>
      <c r="AU288" s="19" t="s">
        <v>85</v>
      </c>
    </row>
    <row r="289" spans="1:65" s="14" customFormat="1">
      <c r="B289" s="205"/>
      <c r="C289" s="206"/>
      <c r="D289" s="196" t="s">
        <v>391</v>
      </c>
      <c r="E289" s="207" t="s">
        <v>19</v>
      </c>
      <c r="F289" s="208" t="s">
        <v>5205</v>
      </c>
      <c r="G289" s="206"/>
      <c r="H289" s="209">
        <v>1.5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391</v>
      </c>
      <c r="AU289" s="215" t="s">
        <v>85</v>
      </c>
      <c r="AV289" s="14" t="s">
        <v>85</v>
      </c>
      <c r="AW289" s="14" t="s">
        <v>37</v>
      </c>
      <c r="AX289" s="14" t="s">
        <v>76</v>
      </c>
      <c r="AY289" s="215" t="s">
        <v>381</v>
      </c>
    </row>
    <row r="290" spans="1:65" s="14" customFormat="1">
      <c r="B290" s="205"/>
      <c r="C290" s="206"/>
      <c r="D290" s="196" t="s">
        <v>391</v>
      </c>
      <c r="E290" s="207" t="s">
        <v>19</v>
      </c>
      <c r="F290" s="208" t="s">
        <v>5215</v>
      </c>
      <c r="G290" s="206"/>
      <c r="H290" s="209">
        <v>148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391</v>
      </c>
      <c r="AU290" s="215" t="s">
        <v>85</v>
      </c>
      <c r="AV290" s="14" t="s">
        <v>85</v>
      </c>
      <c r="AW290" s="14" t="s">
        <v>37</v>
      </c>
      <c r="AX290" s="14" t="s">
        <v>76</v>
      </c>
      <c r="AY290" s="215" t="s">
        <v>381</v>
      </c>
    </row>
    <row r="291" spans="1:65" s="14" customFormat="1">
      <c r="B291" s="205"/>
      <c r="C291" s="206"/>
      <c r="D291" s="196" t="s">
        <v>391</v>
      </c>
      <c r="E291" s="207" t="s">
        <v>19</v>
      </c>
      <c r="F291" s="208" t="s">
        <v>5212</v>
      </c>
      <c r="G291" s="206"/>
      <c r="H291" s="209">
        <v>217.2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391</v>
      </c>
      <c r="AU291" s="215" t="s">
        <v>85</v>
      </c>
      <c r="AV291" s="14" t="s">
        <v>85</v>
      </c>
      <c r="AW291" s="14" t="s">
        <v>37</v>
      </c>
      <c r="AX291" s="14" t="s">
        <v>76</v>
      </c>
      <c r="AY291" s="215" t="s">
        <v>381</v>
      </c>
    </row>
    <row r="292" spans="1:65" s="15" customFormat="1">
      <c r="B292" s="216"/>
      <c r="C292" s="217"/>
      <c r="D292" s="196" t="s">
        <v>391</v>
      </c>
      <c r="E292" s="218" t="s">
        <v>19</v>
      </c>
      <c r="F292" s="219" t="s">
        <v>394</v>
      </c>
      <c r="G292" s="217"/>
      <c r="H292" s="220">
        <v>366.7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391</v>
      </c>
      <c r="AU292" s="226" t="s">
        <v>85</v>
      </c>
      <c r="AV292" s="15" t="s">
        <v>389</v>
      </c>
      <c r="AW292" s="15" t="s">
        <v>37</v>
      </c>
      <c r="AX292" s="15" t="s">
        <v>83</v>
      </c>
      <c r="AY292" s="226" t="s">
        <v>381</v>
      </c>
    </row>
    <row r="293" spans="1:65" s="2" customFormat="1" ht="55.5" customHeight="1">
      <c r="A293" s="36"/>
      <c r="B293" s="37"/>
      <c r="C293" s="181" t="s">
        <v>650</v>
      </c>
      <c r="D293" s="181" t="s">
        <v>384</v>
      </c>
      <c r="E293" s="182" t="s">
        <v>5216</v>
      </c>
      <c r="F293" s="183" t="s">
        <v>5217</v>
      </c>
      <c r="G293" s="184" t="s">
        <v>422</v>
      </c>
      <c r="H293" s="185">
        <v>352</v>
      </c>
      <c r="I293" s="186"/>
      <c r="J293" s="187">
        <f>ROUND(I293*H293,2)</f>
        <v>0</v>
      </c>
      <c r="K293" s="183" t="s">
        <v>4737</v>
      </c>
      <c r="L293" s="41"/>
      <c r="M293" s="188" t="s">
        <v>19</v>
      </c>
      <c r="N293" s="189" t="s">
        <v>47</v>
      </c>
      <c r="O293" s="66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389</v>
      </c>
      <c r="AT293" s="192" t="s">
        <v>384</v>
      </c>
      <c r="AU293" s="192" t="s">
        <v>85</v>
      </c>
      <c r="AY293" s="19" t="s">
        <v>381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83</v>
      </c>
      <c r="BK293" s="193">
        <f>ROUND(I293*H293,2)</f>
        <v>0</v>
      </c>
      <c r="BL293" s="19" t="s">
        <v>389</v>
      </c>
      <c r="BM293" s="192" t="s">
        <v>930</v>
      </c>
    </row>
    <row r="294" spans="1:65" s="2" customFormat="1" ht="29.25">
      <c r="A294" s="36"/>
      <c r="B294" s="37"/>
      <c r="C294" s="38"/>
      <c r="D294" s="196" t="s">
        <v>1198</v>
      </c>
      <c r="E294" s="38"/>
      <c r="F294" s="253" t="s">
        <v>5218</v>
      </c>
      <c r="G294" s="38"/>
      <c r="H294" s="38"/>
      <c r="I294" s="254"/>
      <c r="J294" s="38"/>
      <c r="K294" s="38"/>
      <c r="L294" s="41"/>
      <c r="M294" s="255"/>
      <c r="N294" s="256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1198</v>
      </c>
      <c r="AU294" s="19" t="s">
        <v>85</v>
      </c>
    </row>
    <row r="295" spans="1:65" s="2" customFormat="1" ht="24.2" customHeight="1">
      <c r="A295" s="36"/>
      <c r="B295" s="37"/>
      <c r="C295" s="181" t="s">
        <v>653</v>
      </c>
      <c r="D295" s="181" t="s">
        <v>384</v>
      </c>
      <c r="E295" s="182" t="s">
        <v>5219</v>
      </c>
      <c r="F295" s="183" t="s">
        <v>5220</v>
      </c>
      <c r="G295" s="184" t="s">
        <v>422</v>
      </c>
      <c r="H295" s="185">
        <v>567.5</v>
      </c>
      <c r="I295" s="186"/>
      <c r="J295" s="187">
        <f>ROUND(I295*H295,2)</f>
        <v>0</v>
      </c>
      <c r="K295" s="183" t="s">
        <v>4737</v>
      </c>
      <c r="L295" s="41"/>
      <c r="M295" s="188" t="s">
        <v>19</v>
      </c>
      <c r="N295" s="189" t="s">
        <v>47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389</v>
      </c>
      <c r="AT295" s="192" t="s">
        <v>384</v>
      </c>
      <c r="AU295" s="192" t="s">
        <v>85</v>
      </c>
      <c r="AY295" s="19" t="s">
        <v>381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83</v>
      </c>
      <c r="BK295" s="193">
        <f>ROUND(I295*H295,2)</f>
        <v>0</v>
      </c>
      <c r="BL295" s="19" t="s">
        <v>389</v>
      </c>
      <c r="BM295" s="192" t="s">
        <v>938</v>
      </c>
    </row>
    <row r="296" spans="1:65" s="2" customFormat="1" ht="29.25">
      <c r="A296" s="36"/>
      <c r="B296" s="37"/>
      <c r="C296" s="38"/>
      <c r="D296" s="196" t="s">
        <v>1198</v>
      </c>
      <c r="E296" s="38"/>
      <c r="F296" s="253" t="s">
        <v>5200</v>
      </c>
      <c r="G296" s="38"/>
      <c r="H296" s="38"/>
      <c r="I296" s="254"/>
      <c r="J296" s="38"/>
      <c r="K296" s="38"/>
      <c r="L296" s="41"/>
      <c r="M296" s="255"/>
      <c r="N296" s="256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1198</v>
      </c>
      <c r="AU296" s="19" t="s">
        <v>85</v>
      </c>
    </row>
    <row r="297" spans="1:65" s="14" customFormat="1">
      <c r="B297" s="205"/>
      <c r="C297" s="206"/>
      <c r="D297" s="196" t="s">
        <v>391</v>
      </c>
      <c r="E297" s="207" t="s">
        <v>19</v>
      </c>
      <c r="F297" s="208" t="s">
        <v>5201</v>
      </c>
      <c r="G297" s="206"/>
      <c r="H297" s="209">
        <v>567.5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391</v>
      </c>
      <c r="AU297" s="215" t="s">
        <v>85</v>
      </c>
      <c r="AV297" s="14" t="s">
        <v>85</v>
      </c>
      <c r="AW297" s="14" t="s">
        <v>37</v>
      </c>
      <c r="AX297" s="14" t="s">
        <v>76</v>
      </c>
      <c r="AY297" s="215" t="s">
        <v>381</v>
      </c>
    </row>
    <row r="298" spans="1:65" s="15" customFormat="1">
      <c r="B298" s="216"/>
      <c r="C298" s="217"/>
      <c r="D298" s="196" t="s">
        <v>391</v>
      </c>
      <c r="E298" s="218" t="s">
        <v>19</v>
      </c>
      <c r="F298" s="219" t="s">
        <v>394</v>
      </c>
      <c r="G298" s="217"/>
      <c r="H298" s="220">
        <v>567.5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391</v>
      </c>
      <c r="AU298" s="226" t="s">
        <v>85</v>
      </c>
      <c r="AV298" s="15" t="s">
        <v>389</v>
      </c>
      <c r="AW298" s="15" t="s">
        <v>37</v>
      </c>
      <c r="AX298" s="15" t="s">
        <v>83</v>
      </c>
      <c r="AY298" s="226" t="s">
        <v>381</v>
      </c>
    </row>
    <row r="299" spans="1:65" s="12" customFormat="1" ht="22.9" customHeight="1">
      <c r="B299" s="165"/>
      <c r="C299" s="166"/>
      <c r="D299" s="167" t="s">
        <v>75</v>
      </c>
      <c r="E299" s="179" t="s">
        <v>1163</v>
      </c>
      <c r="F299" s="179" t="s">
        <v>1164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SUM(P300:P315)</f>
        <v>0</v>
      </c>
      <c r="Q299" s="173"/>
      <c r="R299" s="174">
        <f>SUM(R300:R315)</f>
        <v>0</v>
      </c>
      <c r="S299" s="173"/>
      <c r="T299" s="175">
        <f>SUM(T300:T315)</f>
        <v>0</v>
      </c>
      <c r="AR299" s="176" t="s">
        <v>83</v>
      </c>
      <c r="AT299" s="177" t="s">
        <v>75</v>
      </c>
      <c r="AU299" s="177" t="s">
        <v>83</v>
      </c>
      <c r="AY299" s="176" t="s">
        <v>381</v>
      </c>
      <c r="BK299" s="178">
        <f>SUM(BK300:BK315)</f>
        <v>0</v>
      </c>
    </row>
    <row r="300" spans="1:65" s="2" customFormat="1" ht="37.9" customHeight="1">
      <c r="A300" s="36"/>
      <c r="B300" s="37"/>
      <c r="C300" s="181" t="s">
        <v>656</v>
      </c>
      <c r="D300" s="181" t="s">
        <v>384</v>
      </c>
      <c r="E300" s="182" t="s">
        <v>1165</v>
      </c>
      <c r="F300" s="183" t="s">
        <v>1166</v>
      </c>
      <c r="G300" s="184" t="s">
        <v>404</v>
      </c>
      <c r="H300" s="185">
        <v>45.1</v>
      </c>
      <c r="I300" s="186"/>
      <c r="J300" s="187">
        <f>ROUND(I300*H300,2)</f>
        <v>0</v>
      </c>
      <c r="K300" s="183" t="s">
        <v>4737</v>
      </c>
      <c r="L300" s="41"/>
      <c r="M300" s="188" t="s">
        <v>19</v>
      </c>
      <c r="N300" s="189" t="s">
        <v>47</v>
      </c>
      <c r="O300" s="66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389</v>
      </c>
      <c r="AT300" s="192" t="s">
        <v>384</v>
      </c>
      <c r="AU300" s="192" t="s">
        <v>85</v>
      </c>
      <c r="AY300" s="19" t="s">
        <v>381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83</v>
      </c>
      <c r="BK300" s="193">
        <f>ROUND(I300*H300,2)</f>
        <v>0</v>
      </c>
      <c r="BL300" s="19" t="s">
        <v>389</v>
      </c>
      <c r="BM300" s="192" t="s">
        <v>945</v>
      </c>
    </row>
    <row r="301" spans="1:65" s="2" customFormat="1" ht="19.5">
      <c r="A301" s="36"/>
      <c r="B301" s="37"/>
      <c r="C301" s="38"/>
      <c r="D301" s="196" t="s">
        <v>1198</v>
      </c>
      <c r="E301" s="38"/>
      <c r="F301" s="253" t="s">
        <v>4817</v>
      </c>
      <c r="G301" s="38"/>
      <c r="H301" s="38"/>
      <c r="I301" s="254"/>
      <c r="J301" s="38"/>
      <c r="K301" s="38"/>
      <c r="L301" s="41"/>
      <c r="M301" s="255"/>
      <c r="N301" s="256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1198</v>
      </c>
      <c r="AU301" s="19" t="s">
        <v>85</v>
      </c>
    </row>
    <row r="302" spans="1:65" s="14" customFormat="1">
      <c r="B302" s="205"/>
      <c r="C302" s="206"/>
      <c r="D302" s="196" t="s">
        <v>391</v>
      </c>
      <c r="E302" s="207" t="s">
        <v>19</v>
      </c>
      <c r="F302" s="208" t="s">
        <v>5221</v>
      </c>
      <c r="G302" s="206"/>
      <c r="H302" s="209">
        <v>45.1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391</v>
      </c>
      <c r="AU302" s="215" t="s">
        <v>85</v>
      </c>
      <c r="AV302" s="14" t="s">
        <v>85</v>
      </c>
      <c r="AW302" s="14" t="s">
        <v>37</v>
      </c>
      <c r="AX302" s="14" t="s">
        <v>76</v>
      </c>
      <c r="AY302" s="215" t="s">
        <v>381</v>
      </c>
    </row>
    <row r="303" spans="1:65" s="15" customFormat="1">
      <c r="B303" s="216"/>
      <c r="C303" s="217"/>
      <c r="D303" s="196" t="s">
        <v>391</v>
      </c>
      <c r="E303" s="218" t="s">
        <v>19</v>
      </c>
      <c r="F303" s="219" t="s">
        <v>394</v>
      </c>
      <c r="G303" s="217"/>
      <c r="H303" s="220">
        <v>45.1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391</v>
      </c>
      <c r="AU303" s="226" t="s">
        <v>85</v>
      </c>
      <c r="AV303" s="15" t="s">
        <v>389</v>
      </c>
      <c r="AW303" s="15" t="s">
        <v>37</v>
      </c>
      <c r="AX303" s="15" t="s">
        <v>83</v>
      </c>
      <c r="AY303" s="226" t="s">
        <v>381</v>
      </c>
    </row>
    <row r="304" spans="1:65" s="2" customFormat="1" ht="44.25" customHeight="1">
      <c r="A304" s="36"/>
      <c r="B304" s="37"/>
      <c r="C304" s="181" t="s">
        <v>659</v>
      </c>
      <c r="D304" s="181" t="s">
        <v>384</v>
      </c>
      <c r="E304" s="182" t="s">
        <v>1168</v>
      </c>
      <c r="F304" s="183" t="s">
        <v>1169</v>
      </c>
      <c r="G304" s="184" t="s">
        <v>404</v>
      </c>
      <c r="H304" s="185">
        <v>405.9</v>
      </c>
      <c r="I304" s="186"/>
      <c r="J304" s="187">
        <f>ROUND(I304*H304,2)</f>
        <v>0</v>
      </c>
      <c r="K304" s="183" t="s">
        <v>4737</v>
      </c>
      <c r="L304" s="41"/>
      <c r="M304" s="188" t="s">
        <v>19</v>
      </c>
      <c r="N304" s="189" t="s">
        <v>47</v>
      </c>
      <c r="O304" s="66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389</v>
      </c>
      <c r="AT304" s="192" t="s">
        <v>384</v>
      </c>
      <c r="AU304" s="192" t="s">
        <v>85</v>
      </c>
      <c r="AY304" s="19" t="s">
        <v>381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83</v>
      </c>
      <c r="BK304" s="193">
        <f>ROUND(I304*H304,2)</f>
        <v>0</v>
      </c>
      <c r="BL304" s="19" t="s">
        <v>389</v>
      </c>
      <c r="BM304" s="192" t="s">
        <v>953</v>
      </c>
    </row>
    <row r="305" spans="1:65" s="2" customFormat="1" ht="19.5">
      <c r="A305" s="36"/>
      <c r="B305" s="37"/>
      <c r="C305" s="38"/>
      <c r="D305" s="196" t="s">
        <v>1198</v>
      </c>
      <c r="E305" s="38"/>
      <c r="F305" s="253" t="s">
        <v>4817</v>
      </c>
      <c r="G305" s="38"/>
      <c r="H305" s="38"/>
      <c r="I305" s="254"/>
      <c r="J305" s="38"/>
      <c r="K305" s="38"/>
      <c r="L305" s="41"/>
      <c r="M305" s="255"/>
      <c r="N305" s="256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1198</v>
      </c>
      <c r="AU305" s="19" t="s">
        <v>85</v>
      </c>
    </row>
    <row r="306" spans="1:65" s="14" customFormat="1">
      <c r="B306" s="205"/>
      <c r="C306" s="206"/>
      <c r="D306" s="196" t="s">
        <v>391</v>
      </c>
      <c r="E306" s="207" t="s">
        <v>19</v>
      </c>
      <c r="F306" s="208" t="s">
        <v>5222</v>
      </c>
      <c r="G306" s="206"/>
      <c r="H306" s="209">
        <v>405.9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391</v>
      </c>
      <c r="AU306" s="215" t="s">
        <v>85</v>
      </c>
      <c r="AV306" s="14" t="s">
        <v>85</v>
      </c>
      <c r="AW306" s="14" t="s">
        <v>37</v>
      </c>
      <c r="AX306" s="14" t="s">
        <v>76</v>
      </c>
      <c r="AY306" s="215" t="s">
        <v>381</v>
      </c>
    </row>
    <row r="307" spans="1:65" s="15" customFormat="1">
      <c r="B307" s="216"/>
      <c r="C307" s="217"/>
      <c r="D307" s="196" t="s">
        <v>391</v>
      </c>
      <c r="E307" s="218" t="s">
        <v>19</v>
      </c>
      <c r="F307" s="219" t="s">
        <v>394</v>
      </c>
      <c r="G307" s="217"/>
      <c r="H307" s="220">
        <v>405.9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391</v>
      </c>
      <c r="AU307" s="226" t="s">
        <v>85</v>
      </c>
      <c r="AV307" s="15" t="s">
        <v>389</v>
      </c>
      <c r="AW307" s="15" t="s">
        <v>37</v>
      </c>
      <c r="AX307" s="15" t="s">
        <v>83</v>
      </c>
      <c r="AY307" s="226" t="s">
        <v>381</v>
      </c>
    </row>
    <row r="308" spans="1:65" s="2" customFormat="1" ht="24.2" customHeight="1">
      <c r="A308" s="36"/>
      <c r="B308" s="37"/>
      <c r="C308" s="181" t="s">
        <v>663</v>
      </c>
      <c r="D308" s="181" t="s">
        <v>384</v>
      </c>
      <c r="E308" s="182" t="s">
        <v>1172</v>
      </c>
      <c r="F308" s="183" t="s">
        <v>1173</v>
      </c>
      <c r="G308" s="184" t="s">
        <v>404</v>
      </c>
      <c r="H308" s="185">
        <v>45.1</v>
      </c>
      <c r="I308" s="186"/>
      <c r="J308" s="187">
        <f>ROUND(I308*H308,2)</f>
        <v>0</v>
      </c>
      <c r="K308" s="183" t="s">
        <v>4737</v>
      </c>
      <c r="L308" s="41"/>
      <c r="M308" s="188" t="s">
        <v>19</v>
      </c>
      <c r="N308" s="189" t="s">
        <v>47</v>
      </c>
      <c r="O308" s="66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389</v>
      </c>
      <c r="AT308" s="192" t="s">
        <v>384</v>
      </c>
      <c r="AU308" s="192" t="s">
        <v>85</v>
      </c>
      <c r="AY308" s="19" t="s">
        <v>381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83</v>
      </c>
      <c r="BK308" s="193">
        <f>ROUND(I308*H308,2)</f>
        <v>0</v>
      </c>
      <c r="BL308" s="19" t="s">
        <v>389</v>
      </c>
      <c r="BM308" s="192" t="s">
        <v>961</v>
      </c>
    </row>
    <row r="309" spans="1:65" s="2" customFormat="1" ht="29.25">
      <c r="A309" s="36"/>
      <c r="B309" s="37"/>
      <c r="C309" s="38"/>
      <c r="D309" s="196" t="s">
        <v>1198</v>
      </c>
      <c r="E309" s="38"/>
      <c r="F309" s="253" t="s">
        <v>4819</v>
      </c>
      <c r="G309" s="38"/>
      <c r="H309" s="38"/>
      <c r="I309" s="254"/>
      <c r="J309" s="38"/>
      <c r="K309" s="38"/>
      <c r="L309" s="41"/>
      <c r="M309" s="255"/>
      <c r="N309" s="256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1198</v>
      </c>
      <c r="AU309" s="19" t="s">
        <v>85</v>
      </c>
    </row>
    <row r="310" spans="1:65" s="14" customFormat="1">
      <c r="B310" s="205"/>
      <c r="C310" s="206"/>
      <c r="D310" s="196" t="s">
        <v>391</v>
      </c>
      <c r="E310" s="207" t="s">
        <v>19</v>
      </c>
      <c r="F310" s="208" t="s">
        <v>5223</v>
      </c>
      <c r="G310" s="206"/>
      <c r="H310" s="209">
        <v>45.1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391</v>
      </c>
      <c r="AU310" s="215" t="s">
        <v>85</v>
      </c>
      <c r="AV310" s="14" t="s">
        <v>85</v>
      </c>
      <c r="AW310" s="14" t="s">
        <v>37</v>
      </c>
      <c r="AX310" s="14" t="s">
        <v>76</v>
      </c>
      <c r="AY310" s="215" t="s">
        <v>381</v>
      </c>
    </row>
    <row r="311" spans="1:65" s="15" customFormat="1">
      <c r="B311" s="216"/>
      <c r="C311" s="217"/>
      <c r="D311" s="196" t="s">
        <v>391</v>
      </c>
      <c r="E311" s="218" t="s">
        <v>19</v>
      </c>
      <c r="F311" s="219" t="s">
        <v>394</v>
      </c>
      <c r="G311" s="217"/>
      <c r="H311" s="220">
        <v>45.1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391</v>
      </c>
      <c r="AU311" s="226" t="s">
        <v>85</v>
      </c>
      <c r="AV311" s="15" t="s">
        <v>389</v>
      </c>
      <c r="AW311" s="15" t="s">
        <v>37</v>
      </c>
      <c r="AX311" s="15" t="s">
        <v>83</v>
      </c>
      <c r="AY311" s="226" t="s">
        <v>381</v>
      </c>
    </row>
    <row r="312" spans="1:65" s="2" customFormat="1" ht="44.25" customHeight="1">
      <c r="A312" s="36"/>
      <c r="B312" s="37"/>
      <c r="C312" s="181" t="s">
        <v>667</v>
      </c>
      <c r="D312" s="181" t="s">
        <v>384</v>
      </c>
      <c r="E312" s="182" t="s">
        <v>4834</v>
      </c>
      <c r="F312" s="183" t="s">
        <v>4835</v>
      </c>
      <c r="G312" s="184" t="s">
        <v>404</v>
      </c>
      <c r="H312" s="185">
        <v>45.1</v>
      </c>
      <c r="I312" s="186"/>
      <c r="J312" s="187">
        <f>ROUND(I312*H312,2)</f>
        <v>0</v>
      </c>
      <c r="K312" s="183" t="s">
        <v>1042</v>
      </c>
      <c r="L312" s="41"/>
      <c r="M312" s="188" t="s">
        <v>19</v>
      </c>
      <c r="N312" s="189" t="s">
        <v>47</v>
      </c>
      <c r="O312" s="66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389</v>
      </c>
      <c r="AT312" s="192" t="s">
        <v>384</v>
      </c>
      <c r="AU312" s="192" t="s">
        <v>85</v>
      </c>
      <c r="AY312" s="19" t="s">
        <v>381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83</v>
      </c>
      <c r="BK312" s="193">
        <f>ROUND(I312*H312,2)</f>
        <v>0</v>
      </c>
      <c r="BL312" s="19" t="s">
        <v>389</v>
      </c>
      <c r="BM312" s="192" t="s">
        <v>969</v>
      </c>
    </row>
    <row r="313" spans="1:65" s="2" customFormat="1" ht="19.5">
      <c r="A313" s="36"/>
      <c r="B313" s="37"/>
      <c r="C313" s="38"/>
      <c r="D313" s="196" t="s">
        <v>1198</v>
      </c>
      <c r="E313" s="38"/>
      <c r="F313" s="253" t="s">
        <v>5224</v>
      </c>
      <c r="G313" s="38"/>
      <c r="H313" s="38"/>
      <c r="I313" s="254"/>
      <c r="J313" s="38"/>
      <c r="K313" s="38"/>
      <c r="L313" s="41"/>
      <c r="M313" s="255"/>
      <c r="N313" s="256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1198</v>
      </c>
      <c r="AU313" s="19" t="s">
        <v>85</v>
      </c>
    </row>
    <row r="314" spans="1:65" s="14" customFormat="1">
      <c r="B314" s="205"/>
      <c r="C314" s="206"/>
      <c r="D314" s="196" t="s">
        <v>391</v>
      </c>
      <c r="E314" s="207" t="s">
        <v>19</v>
      </c>
      <c r="F314" s="208" t="s">
        <v>5223</v>
      </c>
      <c r="G314" s="206"/>
      <c r="H314" s="209">
        <v>45.1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391</v>
      </c>
      <c r="AU314" s="215" t="s">
        <v>85</v>
      </c>
      <c r="AV314" s="14" t="s">
        <v>85</v>
      </c>
      <c r="AW314" s="14" t="s">
        <v>37</v>
      </c>
      <c r="AX314" s="14" t="s">
        <v>76</v>
      </c>
      <c r="AY314" s="215" t="s">
        <v>381</v>
      </c>
    </row>
    <row r="315" spans="1:65" s="15" customFormat="1">
      <c r="B315" s="216"/>
      <c r="C315" s="217"/>
      <c r="D315" s="196" t="s">
        <v>391</v>
      </c>
      <c r="E315" s="218" t="s">
        <v>19</v>
      </c>
      <c r="F315" s="219" t="s">
        <v>394</v>
      </c>
      <c r="G315" s="217"/>
      <c r="H315" s="220">
        <v>45.1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391</v>
      </c>
      <c r="AU315" s="226" t="s">
        <v>85</v>
      </c>
      <c r="AV315" s="15" t="s">
        <v>389</v>
      </c>
      <c r="AW315" s="15" t="s">
        <v>37</v>
      </c>
      <c r="AX315" s="15" t="s">
        <v>83</v>
      </c>
      <c r="AY315" s="226" t="s">
        <v>381</v>
      </c>
    </row>
    <row r="316" spans="1:65" s="12" customFormat="1" ht="22.9" customHeight="1">
      <c r="B316" s="165"/>
      <c r="C316" s="166"/>
      <c r="D316" s="167" t="s">
        <v>75</v>
      </c>
      <c r="E316" s="179" t="s">
        <v>441</v>
      </c>
      <c r="F316" s="179" t="s">
        <v>442</v>
      </c>
      <c r="G316" s="166"/>
      <c r="H316" s="166"/>
      <c r="I316" s="169"/>
      <c r="J316" s="180">
        <f>BK316</f>
        <v>0</v>
      </c>
      <c r="K316" s="166"/>
      <c r="L316" s="171"/>
      <c r="M316" s="172"/>
      <c r="N316" s="173"/>
      <c r="O316" s="173"/>
      <c r="P316" s="174">
        <f>SUM(P317:P320)</f>
        <v>0</v>
      </c>
      <c r="Q316" s="173"/>
      <c r="R316" s="174">
        <f>SUM(R317:R320)</f>
        <v>0</v>
      </c>
      <c r="S316" s="173"/>
      <c r="T316" s="175">
        <f>SUM(T317:T320)</f>
        <v>0</v>
      </c>
      <c r="AR316" s="176" t="s">
        <v>83</v>
      </c>
      <c r="AT316" s="177" t="s">
        <v>75</v>
      </c>
      <c r="AU316" s="177" t="s">
        <v>83</v>
      </c>
      <c r="AY316" s="176" t="s">
        <v>381</v>
      </c>
      <c r="BK316" s="178">
        <f>SUM(BK317:BK320)</f>
        <v>0</v>
      </c>
    </row>
    <row r="317" spans="1:65" s="2" customFormat="1" ht="44.25" customHeight="1">
      <c r="A317" s="36"/>
      <c r="B317" s="37"/>
      <c r="C317" s="181" t="s">
        <v>671</v>
      </c>
      <c r="D317" s="181" t="s">
        <v>384</v>
      </c>
      <c r="E317" s="182" t="s">
        <v>4836</v>
      </c>
      <c r="F317" s="183" t="s">
        <v>4837</v>
      </c>
      <c r="G317" s="184" t="s">
        <v>404</v>
      </c>
      <c r="H317" s="185">
        <v>1283.921</v>
      </c>
      <c r="I317" s="186"/>
      <c r="J317" s="187">
        <f>ROUND(I317*H317,2)</f>
        <v>0</v>
      </c>
      <c r="K317" s="183" t="s">
        <v>4838</v>
      </c>
      <c r="L317" s="41"/>
      <c r="M317" s="188" t="s">
        <v>19</v>
      </c>
      <c r="N317" s="189" t="s">
        <v>47</v>
      </c>
      <c r="O317" s="66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389</v>
      </c>
      <c r="AT317" s="192" t="s">
        <v>384</v>
      </c>
      <c r="AU317" s="192" t="s">
        <v>85</v>
      </c>
      <c r="AY317" s="19" t="s">
        <v>381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83</v>
      </c>
      <c r="BK317" s="193">
        <f>ROUND(I317*H317,2)</f>
        <v>0</v>
      </c>
      <c r="BL317" s="19" t="s">
        <v>389</v>
      </c>
      <c r="BM317" s="192" t="s">
        <v>977</v>
      </c>
    </row>
    <row r="318" spans="1:65" s="2" customFormat="1" ht="19.5">
      <c r="A318" s="36"/>
      <c r="B318" s="37"/>
      <c r="C318" s="38"/>
      <c r="D318" s="196" t="s">
        <v>1198</v>
      </c>
      <c r="E318" s="38"/>
      <c r="F318" s="253" t="s">
        <v>4839</v>
      </c>
      <c r="G318" s="38"/>
      <c r="H318" s="38"/>
      <c r="I318" s="254"/>
      <c r="J318" s="38"/>
      <c r="K318" s="38"/>
      <c r="L318" s="41"/>
      <c r="M318" s="255"/>
      <c r="N318" s="256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1198</v>
      </c>
      <c r="AU318" s="19" t="s">
        <v>85</v>
      </c>
    </row>
    <row r="319" spans="1:65" s="2" customFormat="1" ht="55.5" customHeight="1">
      <c r="A319" s="36"/>
      <c r="B319" s="37"/>
      <c r="C319" s="181" t="s">
        <v>674</v>
      </c>
      <c r="D319" s="181" t="s">
        <v>384</v>
      </c>
      <c r="E319" s="182" t="s">
        <v>4840</v>
      </c>
      <c r="F319" s="183" t="s">
        <v>4841</v>
      </c>
      <c r="G319" s="184" t="s">
        <v>404</v>
      </c>
      <c r="H319" s="185">
        <v>1283.921</v>
      </c>
      <c r="I319" s="186"/>
      <c r="J319" s="187">
        <f>ROUND(I319*H319,2)</f>
        <v>0</v>
      </c>
      <c r="K319" s="183" t="s">
        <v>4838</v>
      </c>
      <c r="L319" s="41"/>
      <c r="M319" s="188" t="s">
        <v>19</v>
      </c>
      <c r="N319" s="189" t="s">
        <v>47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389</v>
      </c>
      <c r="AT319" s="192" t="s">
        <v>384</v>
      </c>
      <c r="AU319" s="192" t="s">
        <v>85</v>
      </c>
      <c r="AY319" s="19" t="s">
        <v>381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83</v>
      </c>
      <c r="BK319" s="193">
        <f>ROUND(I319*H319,2)</f>
        <v>0</v>
      </c>
      <c r="BL319" s="19" t="s">
        <v>389</v>
      </c>
      <c r="BM319" s="192" t="s">
        <v>1462</v>
      </c>
    </row>
    <row r="320" spans="1:65" s="2" customFormat="1" ht="19.5">
      <c r="A320" s="36"/>
      <c r="B320" s="37"/>
      <c r="C320" s="38"/>
      <c r="D320" s="196" t="s">
        <v>1198</v>
      </c>
      <c r="E320" s="38"/>
      <c r="F320" s="253" t="s">
        <v>4839</v>
      </c>
      <c r="G320" s="38"/>
      <c r="H320" s="38"/>
      <c r="I320" s="254"/>
      <c r="J320" s="38"/>
      <c r="K320" s="38"/>
      <c r="L320" s="41"/>
      <c r="M320" s="257"/>
      <c r="N320" s="258"/>
      <c r="O320" s="250"/>
      <c r="P320" s="250"/>
      <c r="Q320" s="250"/>
      <c r="R320" s="250"/>
      <c r="S320" s="250"/>
      <c r="T320" s="259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1198</v>
      </c>
      <c r="AU320" s="19" t="s">
        <v>85</v>
      </c>
    </row>
    <row r="321" spans="1:31" s="2" customFormat="1" ht="6.95" customHeight="1">
      <c r="A321" s="36"/>
      <c r="B321" s="49"/>
      <c r="C321" s="50"/>
      <c r="D321" s="50"/>
      <c r="E321" s="50"/>
      <c r="F321" s="50"/>
      <c r="G321" s="50"/>
      <c r="H321" s="50"/>
      <c r="I321" s="50"/>
      <c r="J321" s="50"/>
      <c r="K321" s="50"/>
      <c r="L321" s="41"/>
      <c r="M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</row>
  </sheetData>
  <sheetProtection algorithmName="SHA-512" hashValue="DtvIyLO79aktMiIOkbij0rKG469lfwgvRa/c3aI7tLzRohgvg2sRdLvbcaw/8+5elFJCBLRY0gZdVomxXKFYYQ==" saltValue="6l5hje7m5zUO2e78O9DRybCQloFlwMUTagfrlYwLaolGNOvi0m49fX784aLVhmVtjxRknGCMRuP5HFbQQHTsnQ==" spinCount="100000" sheet="1" objects="1" scenarios="1" formatColumns="0" formatRows="0" autoFilter="0"/>
  <autoFilter ref="C95:K320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topLeftCell="A127" workbookViewId="0">
      <selection activeCell="F133" sqref="F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250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5225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ROUND((SUM(BE91:BE195)),  2)</f>
        <v>0</v>
      </c>
      <c r="G35" s="36"/>
      <c r="H35" s="36"/>
      <c r="I35" s="127">
        <v>0.21</v>
      </c>
      <c r="J35" s="126">
        <f>ROUND(((SUM(BE91:BE195))*I35),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ROUND((SUM(BF91:BF195)),  2)</f>
        <v>0</v>
      </c>
      <c r="G36" s="36"/>
      <c r="H36" s="36"/>
      <c r="I36" s="127">
        <v>0.15</v>
      </c>
      <c r="J36" s="126">
        <f>ROUND(((SUM(BF91:BF195))*I36),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ROUND((SUM(BG91:BG195)),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ROUND((SUM(BH91:BH195)),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ROUND((SUM(BI91:BI195)),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203.2 - Odvodnění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J93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4731</v>
      </c>
      <c r="E66" s="151"/>
      <c r="F66" s="151"/>
      <c r="G66" s="151"/>
      <c r="H66" s="151"/>
      <c r="I66" s="151"/>
      <c r="J66" s="152">
        <f>J118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351</v>
      </c>
      <c r="E67" s="151"/>
      <c r="F67" s="151"/>
      <c r="G67" s="151"/>
      <c r="H67" s="151"/>
      <c r="I67" s="151"/>
      <c r="J67" s="152">
        <f>J135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5226</v>
      </c>
      <c r="E68" s="151"/>
      <c r="F68" s="151"/>
      <c r="G68" s="151"/>
      <c r="H68" s="151"/>
      <c r="I68" s="151"/>
      <c r="J68" s="152">
        <f>J136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352</v>
      </c>
      <c r="E69" s="151"/>
      <c r="F69" s="151"/>
      <c r="G69" s="151"/>
      <c r="H69" s="151"/>
      <c r="I69" s="151"/>
      <c r="J69" s="152">
        <f>J191</f>
        <v>0</v>
      </c>
      <c r="K69" s="99"/>
      <c r="L69" s="153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366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408" t="str">
        <f>E7</f>
        <v>Nová vstupní a vjezdová zóna v západní části výstaviště včetně nového odpadového hospodářství</v>
      </c>
      <c r="F79" s="409"/>
      <c r="G79" s="409"/>
      <c r="H79" s="409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324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08" t="s">
        <v>5039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330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9" t="str">
        <f>E11</f>
        <v>SO 203.2 - Odvodnění</v>
      </c>
      <c r="F83" s="407"/>
      <c r="G83" s="407"/>
      <c r="H83" s="40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25. 3. 2021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Veletrhy Brno a.s.</v>
      </c>
      <c r="G87" s="38"/>
      <c r="H87" s="38"/>
      <c r="I87" s="31" t="s">
        <v>33</v>
      </c>
      <c r="J87" s="34" t="str">
        <f>E23</f>
        <v>AiD team a.s.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31</v>
      </c>
      <c r="D88" s="38"/>
      <c r="E88" s="38"/>
      <c r="F88" s="29" t="str">
        <f>IF(E20="","",E20)</f>
        <v>Vyplň údaj</v>
      </c>
      <c r="G88" s="38"/>
      <c r="H88" s="38"/>
      <c r="I88" s="31" t="s">
        <v>38</v>
      </c>
      <c r="J88" s="34" t="str">
        <f>E26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367</v>
      </c>
      <c r="D90" s="157" t="s">
        <v>61</v>
      </c>
      <c r="E90" s="157" t="s">
        <v>57</v>
      </c>
      <c r="F90" s="157" t="s">
        <v>58</v>
      </c>
      <c r="G90" s="157" t="s">
        <v>368</v>
      </c>
      <c r="H90" s="157" t="s">
        <v>369</v>
      </c>
      <c r="I90" s="157" t="s">
        <v>370</v>
      </c>
      <c r="J90" s="157" t="s">
        <v>347</v>
      </c>
      <c r="K90" s="158" t="s">
        <v>371</v>
      </c>
      <c r="L90" s="159"/>
      <c r="M90" s="70" t="s">
        <v>19</v>
      </c>
      <c r="N90" s="71" t="s">
        <v>46</v>
      </c>
      <c r="O90" s="71" t="s">
        <v>372</v>
      </c>
      <c r="P90" s="71" t="s">
        <v>373</v>
      </c>
      <c r="Q90" s="71" t="s">
        <v>374</v>
      </c>
      <c r="R90" s="71" t="s">
        <v>375</v>
      </c>
      <c r="S90" s="71" t="s">
        <v>376</v>
      </c>
      <c r="T90" s="72" t="s">
        <v>377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378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</f>
        <v>0</v>
      </c>
      <c r="Q91" s="74"/>
      <c r="R91" s="162">
        <f>R92</f>
        <v>0</v>
      </c>
      <c r="S91" s="74"/>
      <c r="T91" s="163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75</v>
      </c>
      <c r="AU91" s="19" t="s">
        <v>348</v>
      </c>
      <c r="BK91" s="164">
        <f>BK92</f>
        <v>0</v>
      </c>
    </row>
    <row r="92" spans="1:65" s="12" customFormat="1" ht="25.9" customHeight="1">
      <c r="B92" s="165"/>
      <c r="C92" s="166"/>
      <c r="D92" s="167" t="s">
        <v>75</v>
      </c>
      <c r="E92" s="168" t="s">
        <v>379</v>
      </c>
      <c r="F92" s="168" t="s">
        <v>380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P93+P118+P135+P136+P191</f>
        <v>0</v>
      </c>
      <c r="Q92" s="173"/>
      <c r="R92" s="174">
        <f>R93+R118+R135+R136+R191</f>
        <v>0</v>
      </c>
      <c r="S92" s="173"/>
      <c r="T92" s="175">
        <f>T93+T118+T135+T136+T191</f>
        <v>0</v>
      </c>
      <c r="AR92" s="176" t="s">
        <v>83</v>
      </c>
      <c r="AT92" s="177" t="s">
        <v>75</v>
      </c>
      <c r="AU92" s="177" t="s">
        <v>76</v>
      </c>
      <c r="AY92" s="176" t="s">
        <v>381</v>
      </c>
      <c r="BK92" s="178">
        <f>BK93+BK118+BK135+BK136+BK191</f>
        <v>0</v>
      </c>
    </row>
    <row r="93" spans="1:65" s="12" customFormat="1" ht="22.9" customHeight="1">
      <c r="B93" s="165"/>
      <c r="C93" s="166"/>
      <c r="D93" s="167" t="s">
        <v>75</v>
      </c>
      <c r="E93" s="179" t="s">
        <v>83</v>
      </c>
      <c r="F93" s="179" t="s">
        <v>997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SUM(P94:P117)</f>
        <v>0</v>
      </c>
      <c r="Q93" s="173"/>
      <c r="R93" s="174">
        <f>SUM(R94:R117)</f>
        <v>0</v>
      </c>
      <c r="S93" s="173"/>
      <c r="T93" s="175">
        <f>SUM(T94:T117)</f>
        <v>0</v>
      </c>
      <c r="AR93" s="176" t="s">
        <v>83</v>
      </c>
      <c r="AT93" s="177" t="s">
        <v>75</v>
      </c>
      <c r="AU93" s="177" t="s">
        <v>83</v>
      </c>
      <c r="AY93" s="176" t="s">
        <v>381</v>
      </c>
      <c r="BK93" s="178">
        <f>SUM(BK94:BK117)</f>
        <v>0</v>
      </c>
    </row>
    <row r="94" spans="1:65" s="2" customFormat="1" ht="49.15" customHeight="1">
      <c r="A94" s="36"/>
      <c r="B94" s="37"/>
      <c r="C94" s="181" t="s">
        <v>83</v>
      </c>
      <c r="D94" s="181" t="s">
        <v>384</v>
      </c>
      <c r="E94" s="182" t="s">
        <v>5227</v>
      </c>
      <c r="F94" s="183" t="s">
        <v>5228</v>
      </c>
      <c r="G94" s="184" t="s">
        <v>387</v>
      </c>
      <c r="H94" s="185">
        <v>15.4</v>
      </c>
      <c r="I94" s="186"/>
      <c r="J94" s="187">
        <f>ROUND(I94*H94,2)</f>
        <v>0</v>
      </c>
      <c r="K94" s="183" t="s">
        <v>4737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85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85</v>
      </c>
    </row>
    <row r="95" spans="1:65" s="2" customFormat="1" ht="29.25">
      <c r="A95" s="36"/>
      <c r="B95" s="37"/>
      <c r="C95" s="38"/>
      <c r="D95" s="196" t="s">
        <v>1198</v>
      </c>
      <c r="E95" s="38"/>
      <c r="F95" s="253" t="s">
        <v>5229</v>
      </c>
      <c r="G95" s="38"/>
      <c r="H95" s="38"/>
      <c r="I95" s="254"/>
      <c r="J95" s="38"/>
      <c r="K95" s="38"/>
      <c r="L95" s="41"/>
      <c r="M95" s="255"/>
      <c r="N95" s="256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1198</v>
      </c>
      <c r="AU95" s="19" t="s">
        <v>85</v>
      </c>
    </row>
    <row r="96" spans="1:65" s="14" customFormat="1">
      <c r="B96" s="205"/>
      <c r="C96" s="206"/>
      <c r="D96" s="196" t="s">
        <v>391</v>
      </c>
      <c r="E96" s="207" t="s">
        <v>19</v>
      </c>
      <c r="F96" s="208" t="s">
        <v>5230</v>
      </c>
      <c r="G96" s="206"/>
      <c r="H96" s="209">
        <v>15.4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391</v>
      </c>
      <c r="AU96" s="215" t="s">
        <v>85</v>
      </c>
      <c r="AV96" s="14" t="s">
        <v>85</v>
      </c>
      <c r="AW96" s="14" t="s">
        <v>37</v>
      </c>
      <c r="AX96" s="14" t="s">
        <v>76</v>
      </c>
      <c r="AY96" s="215" t="s">
        <v>381</v>
      </c>
    </row>
    <row r="97" spans="1:65" s="15" customFormat="1">
      <c r="B97" s="216"/>
      <c r="C97" s="217"/>
      <c r="D97" s="196" t="s">
        <v>391</v>
      </c>
      <c r="E97" s="218" t="s">
        <v>19</v>
      </c>
      <c r="F97" s="219" t="s">
        <v>394</v>
      </c>
      <c r="G97" s="217"/>
      <c r="H97" s="220">
        <v>15.4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391</v>
      </c>
      <c r="AU97" s="226" t="s">
        <v>85</v>
      </c>
      <c r="AV97" s="15" t="s">
        <v>389</v>
      </c>
      <c r="AW97" s="15" t="s">
        <v>37</v>
      </c>
      <c r="AX97" s="15" t="s">
        <v>83</v>
      </c>
      <c r="AY97" s="226" t="s">
        <v>381</v>
      </c>
    </row>
    <row r="98" spans="1:65" s="2" customFormat="1" ht="66.75" customHeight="1">
      <c r="A98" s="36"/>
      <c r="B98" s="37"/>
      <c r="C98" s="181" t="s">
        <v>85</v>
      </c>
      <c r="D98" s="181" t="s">
        <v>384</v>
      </c>
      <c r="E98" s="182" t="s">
        <v>5231</v>
      </c>
      <c r="F98" s="183" t="s">
        <v>5232</v>
      </c>
      <c r="G98" s="184" t="s">
        <v>387</v>
      </c>
      <c r="H98" s="185">
        <v>15.4</v>
      </c>
      <c r="I98" s="186"/>
      <c r="J98" s="187">
        <f>ROUND(I98*H98,2)</f>
        <v>0</v>
      </c>
      <c r="K98" s="183" t="s">
        <v>4737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389</v>
      </c>
    </row>
    <row r="99" spans="1:65" s="2" customFormat="1" ht="19.5">
      <c r="A99" s="36"/>
      <c r="B99" s="37"/>
      <c r="C99" s="38"/>
      <c r="D99" s="196" t="s">
        <v>1198</v>
      </c>
      <c r="E99" s="38"/>
      <c r="F99" s="253" t="s">
        <v>5233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85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5234</v>
      </c>
      <c r="G100" s="206"/>
      <c r="H100" s="209">
        <v>15.4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15.4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78" customHeight="1">
      <c r="A102" s="36"/>
      <c r="B102" s="37"/>
      <c r="C102" s="181" t="s">
        <v>398</v>
      </c>
      <c r="D102" s="181" t="s">
        <v>384</v>
      </c>
      <c r="E102" s="182" t="s">
        <v>5235</v>
      </c>
      <c r="F102" s="183" t="s">
        <v>5236</v>
      </c>
      <c r="G102" s="184" t="s">
        <v>387</v>
      </c>
      <c r="H102" s="185">
        <v>61.6</v>
      </c>
      <c r="I102" s="186"/>
      <c r="J102" s="187">
        <f>ROUND(I102*H102,2)</f>
        <v>0</v>
      </c>
      <c r="K102" s="183" t="s">
        <v>4737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382</v>
      </c>
    </row>
    <row r="103" spans="1:65" s="2" customFormat="1" ht="19.5">
      <c r="A103" s="36"/>
      <c r="B103" s="37"/>
      <c r="C103" s="38"/>
      <c r="D103" s="196" t="s">
        <v>1198</v>
      </c>
      <c r="E103" s="38"/>
      <c r="F103" s="253" t="s">
        <v>5233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85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5237</v>
      </c>
      <c r="G104" s="206"/>
      <c r="H104" s="209">
        <v>61.6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5" customFormat="1">
      <c r="B105" s="216"/>
      <c r="C105" s="217"/>
      <c r="D105" s="196" t="s">
        <v>391</v>
      </c>
      <c r="E105" s="218" t="s">
        <v>19</v>
      </c>
      <c r="F105" s="219" t="s">
        <v>394</v>
      </c>
      <c r="G105" s="217"/>
      <c r="H105" s="220">
        <v>61.6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391</v>
      </c>
      <c r="AU105" s="226" t="s">
        <v>85</v>
      </c>
      <c r="AV105" s="15" t="s">
        <v>389</v>
      </c>
      <c r="AW105" s="15" t="s">
        <v>37</v>
      </c>
      <c r="AX105" s="15" t="s">
        <v>83</v>
      </c>
      <c r="AY105" s="226" t="s">
        <v>381</v>
      </c>
    </row>
    <row r="106" spans="1:65" s="2" customFormat="1" ht="44.25" customHeight="1">
      <c r="A106" s="36"/>
      <c r="B106" s="37"/>
      <c r="C106" s="181" t="s">
        <v>389</v>
      </c>
      <c r="D106" s="181" t="s">
        <v>384</v>
      </c>
      <c r="E106" s="182" t="s">
        <v>5238</v>
      </c>
      <c r="F106" s="183" t="s">
        <v>5239</v>
      </c>
      <c r="G106" s="184" t="s">
        <v>404</v>
      </c>
      <c r="H106" s="185">
        <v>30.8</v>
      </c>
      <c r="I106" s="186"/>
      <c r="J106" s="187">
        <f>ROUND(I106*H106,2)</f>
        <v>0</v>
      </c>
      <c r="K106" s="183" t="s">
        <v>4737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85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428</v>
      </c>
    </row>
    <row r="107" spans="1:65" s="2" customFormat="1" ht="19.5">
      <c r="A107" s="36"/>
      <c r="B107" s="37"/>
      <c r="C107" s="38"/>
      <c r="D107" s="196" t="s">
        <v>1198</v>
      </c>
      <c r="E107" s="38"/>
      <c r="F107" s="253" t="s">
        <v>5233</v>
      </c>
      <c r="G107" s="38"/>
      <c r="H107" s="38"/>
      <c r="I107" s="254"/>
      <c r="J107" s="38"/>
      <c r="K107" s="38"/>
      <c r="L107" s="41"/>
      <c r="M107" s="255"/>
      <c r="N107" s="25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1198</v>
      </c>
      <c r="AU107" s="19" t="s">
        <v>85</v>
      </c>
    </row>
    <row r="108" spans="1:65" s="14" customFormat="1">
      <c r="B108" s="205"/>
      <c r="C108" s="206"/>
      <c r="D108" s="196" t="s">
        <v>391</v>
      </c>
      <c r="E108" s="207" t="s">
        <v>19</v>
      </c>
      <c r="F108" s="208" t="s">
        <v>5240</v>
      </c>
      <c r="G108" s="206"/>
      <c r="H108" s="209">
        <v>30.8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85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1:65" s="15" customFormat="1">
      <c r="B109" s="216"/>
      <c r="C109" s="217"/>
      <c r="D109" s="196" t="s">
        <v>391</v>
      </c>
      <c r="E109" s="218" t="s">
        <v>19</v>
      </c>
      <c r="F109" s="219" t="s">
        <v>394</v>
      </c>
      <c r="G109" s="217"/>
      <c r="H109" s="220">
        <v>30.8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391</v>
      </c>
      <c r="AU109" s="226" t="s">
        <v>85</v>
      </c>
      <c r="AV109" s="15" t="s">
        <v>389</v>
      </c>
      <c r="AW109" s="15" t="s">
        <v>37</v>
      </c>
      <c r="AX109" s="15" t="s">
        <v>83</v>
      </c>
      <c r="AY109" s="226" t="s">
        <v>381</v>
      </c>
    </row>
    <row r="110" spans="1:65" s="2" customFormat="1" ht="44.25" customHeight="1">
      <c r="A110" s="36"/>
      <c r="B110" s="37"/>
      <c r="C110" s="181" t="s">
        <v>408</v>
      </c>
      <c r="D110" s="181" t="s">
        <v>384</v>
      </c>
      <c r="E110" s="182" t="s">
        <v>5241</v>
      </c>
      <c r="F110" s="183" t="s">
        <v>5242</v>
      </c>
      <c r="G110" s="184" t="s">
        <v>387</v>
      </c>
      <c r="H110" s="185">
        <v>15.092000000000001</v>
      </c>
      <c r="I110" s="186"/>
      <c r="J110" s="187">
        <f>ROUND(I110*H110,2)</f>
        <v>0</v>
      </c>
      <c r="K110" s="183" t="s">
        <v>4737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437</v>
      </c>
    </row>
    <row r="111" spans="1:65" s="2" customFormat="1" ht="58.5">
      <c r="A111" s="36"/>
      <c r="B111" s="37"/>
      <c r="C111" s="38"/>
      <c r="D111" s="196" t="s">
        <v>1198</v>
      </c>
      <c r="E111" s="38"/>
      <c r="F111" s="253" t="s">
        <v>5243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85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5244</v>
      </c>
      <c r="G112" s="206"/>
      <c r="H112" s="209">
        <v>15.092000000000001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85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15.092000000000001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85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16.5" customHeight="1">
      <c r="A114" s="36"/>
      <c r="B114" s="37"/>
      <c r="C114" s="227" t="s">
        <v>382</v>
      </c>
      <c r="D114" s="227" t="s">
        <v>465</v>
      </c>
      <c r="E114" s="228" t="s">
        <v>5245</v>
      </c>
      <c r="F114" s="229" t="s">
        <v>5246</v>
      </c>
      <c r="G114" s="230" t="s">
        <v>404</v>
      </c>
      <c r="H114" s="231">
        <v>27.166</v>
      </c>
      <c r="I114" s="232"/>
      <c r="J114" s="233">
        <f>ROUND(I114*H114,2)</f>
        <v>0</v>
      </c>
      <c r="K114" s="229" t="s">
        <v>4737</v>
      </c>
      <c r="L114" s="234"/>
      <c r="M114" s="235" t="s">
        <v>19</v>
      </c>
      <c r="N114" s="236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428</v>
      </c>
      <c r="AT114" s="192" t="s">
        <v>465</v>
      </c>
      <c r="AU114" s="192" t="s">
        <v>85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451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5247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85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5248</v>
      </c>
      <c r="G116" s="206"/>
      <c r="H116" s="209">
        <v>27.166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27.166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85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12" customFormat="1" ht="22.9" customHeight="1">
      <c r="B118" s="165"/>
      <c r="C118" s="166"/>
      <c r="D118" s="167" t="s">
        <v>75</v>
      </c>
      <c r="E118" s="179" t="s">
        <v>428</v>
      </c>
      <c r="F118" s="179" t="s">
        <v>4796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SUM(P119:P134)</f>
        <v>0</v>
      </c>
      <c r="Q118" s="173"/>
      <c r="R118" s="174">
        <f>SUM(R119:R134)</f>
        <v>0</v>
      </c>
      <c r="S118" s="173"/>
      <c r="T118" s="175">
        <f>SUM(T119:T134)</f>
        <v>0</v>
      </c>
      <c r="AR118" s="176" t="s">
        <v>83</v>
      </c>
      <c r="AT118" s="177" t="s">
        <v>75</v>
      </c>
      <c r="AU118" s="177" t="s">
        <v>83</v>
      </c>
      <c r="AY118" s="176" t="s">
        <v>381</v>
      </c>
      <c r="BK118" s="178">
        <f>SUM(BK119:BK134)</f>
        <v>0</v>
      </c>
    </row>
    <row r="119" spans="1:65" s="2" customFormat="1" ht="24.2" customHeight="1">
      <c r="A119" s="36"/>
      <c r="B119" s="37"/>
      <c r="C119" s="181" t="s">
        <v>419</v>
      </c>
      <c r="D119" s="181" t="s">
        <v>384</v>
      </c>
      <c r="E119" s="182" t="s">
        <v>5249</v>
      </c>
      <c r="F119" s="183" t="s">
        <v>5250</v>
      </c>
      <c r="G119" s="184" t="s">
        <v>431</v>
      </c>
      <c r="H119" s="185">
        <v>11</v>
      </c>
      <c r="I119" s="186"/>
      <c r="J119" s="187">
        <f>ROUND(I119*H119,2)</f>
        <v>0</v>
      </c>
      <c r="K119" s="183" t="s">
        <v>4737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464</v>
      </c>
    </row>
    <row r="120" spans="1:65" s="2" customFormat="1" ht="29.25">
      <c r="A120" s="36"/>
      <c r="B120" s="37"/>
      <c r="C120" s="38"/>
      <c r="D120" s="196" t="s">
        <v>1198</v>
      </c>
      <c r="E120" s="38"/>
      <c r="F120" s="253" t="s">
        <v>5251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85</v>
      </c>
    </row>
    <row r="121" spans="1:65" s="2" customFormat="1" ht="24.2" customHeight="1">
      <c r="A121" s="36"/>
      <c r="B121" s="37"/>
      <c r="C121" s="227" t="s">
        <v>428</v>
      </c>
      <c r="D121" s="227" t="s">
        <v>465</v>
      </c>
      <c r="E121" s="228" t="s">
        <v>5252</v>
      </c>
      <c r="F121" s="229" t="s">
        <v>5253</v>
      </c>
      <c r="G121" s="230" t="s">
        <v>431</v>
      </c>
      <c r="H121" s="231">
        <v>11</v>
      </c>
      <c r="I121" s="232"/>
      <c r="J121" s="233">
        <f>ROUND(I121*H121,2)</f>
        <v>0</v>
      </c>
      <c r="K121" s="229" t="s">
        <v>5144</v>
      </c>
      <c r="L121" s="234"/>
      <c r="M121" s="235" t="s">
        <v>19</v>
      </c>
      <c r="N121" s="236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428</v>
      </c>
      <c r="AT121" s="192" t="s">
        <v>465</v>
      </c>
      <c r="AU121" s="192" t="s">
        <v>85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454</v>
      </c>
    </row>
    <row r="122" spans="1:65" s="2" customFormat="1" ht="39">
      <c r="A122" s="36"/>
      <c r="B122" s="37"/>
      <c r="C122" s="38"/>
      <c r="D122" s="196" t="s">
        <v>1198</v>
      </c>
      <c r="E122" s="38"/>
      <c r="F122" s="253" t="s">
        <v>5254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85</v>
      </c>
    </row>
    <row r="123" spans="1:65" s="2" customFormat="1" ht="24.2" customHeight="1">
      <c r="A123" s="36"/>
      <c r="B123" s="37"/>
      <c r="C123" s="227" t="s">
        <v>426</v>
      </c>
      <c r="D123" s="227" t="s">
        <v>465</v>
      </c>
      <c r="E123" s="228" t="s">
        <v>5255</v>
      </c>
      <c r="F123" s="229" t="s">
        <v>5256</v>
      </c>
      <c r="G123" s="230" t="s">
        <v>431</v>
      </c>
      <c r="H123" s="231">
        <v>11</v>
      </c>
      <c r="I123" s="232"/>
      <c r="J123" s="233">
        <f>ROUND(I123*H123,2)</f>
        <v>0</v>
      </c>
      <c r="K123" s="229" t="s">
        <v>5144</v>
      </c>
      <c r="L123" s="234"/>
      <c r="M123" s="235" t="s">
        <v>19</v>
      </c>
      <c r="N123" s="236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428</v>
      </c>
      <c r="AT123" s="192" t="s">
        <v>465</v>
      </c>
      <c r="AU123" s="192" t="s">
        <v>85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486</v>
      </c>
    </row>
    <row r="124" spans="1:65" s="2" customFormat="1" ht="39">
      <c r="A124" s="36"/>
      <c r="B124" s="37"/>
      <c r="C124" s="38"/>
      <c r="D124" s="196" t="s">
        <v>1198</v>
      </c>
      <c r="E124" s="38"/>
      <c r="F124" s="253" t="s">
        <v>5254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85</v>
      </c>
    </row>
    <row r="125" spans="1:65" s="2" customFormat="1" ht="21.75" customHeight="1">
      <c r="A125" s="36"/>
      <c r="B125" s="37"/>
      <c r="C125" s="227" t="s">
        <v>437</v>
      </c>
      <c r="D125" s="227" t="s">
        <v>465</v>
      </c>
      <c r="E125" s="228" t="s">
        <v>5257</v>
      </c>
      <c r="F125" s="229" t="s">
        <v>5258</v>
      </c>
      <c r="G125" s="230" t="s">
        <v>431</v>
      </c>
      <c r="H125" s="231">
        <v>11</v>
      </c>
      <c r="I125" s="232"/>
      <c r="J125" s="233">
        <f>ROUND(I125*H125,2)</f>
        <v>0</v>
      </c>
      <c r="K125" s="229" t="s">
        <v>5144</v>
      </c>
      <c r="L125" s="234"/>
      <c r="M125" s="235" t="s">
        <v>19</v>
      </c>
      <c r="N125" s="236" t="s">
        <v>47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428</v>
      </c>
      <c r="AT125" s="192" t="s">
        <v>465</v>
      </c>
      <c r="AU125" s="192" t="s">
        <v>85</v>
      </c>
      <c r="AY125" s="19" t="s">
        <v>381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83</v>
      </c>
      <c r="BK125" s="193">
        <f>ROUND(I125*H125,2)</f>
        <v>0</v>
      </c>
      <c r="BL125" s="19" t="s">
        <v>389</v>
      </c>
      <c r="BM125" s="192" t="s">
        <v>495</v>
      </c>
    </row>
    <row r="126" spans="1:65" s="2" customFormat="1" ht="39">
      <c r="A126" s="36"/>
      <c r="B126" s="37"/>
      <c r="C126" s="38"/>
      <c r="D126" s="196" t="s">
        <v>1198</v>
      </c>
      <c r="E126" s="38"/>
      <c r="F126" s="253" t="s">
        <v>5254</v>
      </c>
      <c r="G126" s="38"/>
      <c r="H126" s="38"/>
      <c r="I126" s="254"/>
      <c r="J126" s="38"/>
      <c r="K126" s="38"/>
      <c r="L126" s="41"/>
      <c r="M126" s="255"/>
      <c r="N126" s="25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1198</v>
      </c>
      <c r="AU126" s="19" t="s">
        <v>85</v>
      </c>
    </row>
    <row r="127" spans="1:65" s="2" customFormat="1" ht="24.2" customHeight="1">
      <c r="A127" s="36"/>
      <c r="B127" s="37"/>
      <c r="C127" s="227" t="s">
        <v>443</v>
      </c>
      <c r="D127" s="227" t="s">
        <v>465</v>
      </c>
      <c r="E127" s="228" t="s">
        <v>5259</v>
      </c>
      <c r="F127" s="229" t="s">
        <v>5260</v>
      </c>
      <c r="G127" s="230" t="s">
        <v>431</v>
      </c>
      <c r="H127" s="231">
        <v>11</v>
      </c>
      <c r="I127" s="232"/>
      <c r="J127" s="233">
        <f>ROUND(I127*H127,2)</f>
        <v>0</v>
      </c>
      <c r="K127" s="229" t="s">
        <v>5144</v>
      </c>
      <c r="L127" s="234"/>
      <c r="M127" s="235" t="s">
        <v>19</v>
      </c>
      <c r="N127" s="236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428</v>
      </c>
      <c r="AT127" s="192" t="s">
        <v>465</v>
      </c>
      <c r="AU127" s="192" t="s">
        <v>85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505</v>
      </c>
    </row>
    <row r="128" spans="1:65" s="2" customFormat="1" ht="39">
      <c r="A128" s="36"/>
      <c r="B128" s="37"/>
      <c r="C128" s="38"/>
      <c r="D128" s="196" t="s">
        <v>1198</v>
      </c>
      <c r="E128" s="38"/>
      <c r="F128" s="253" t="s">
        <v>5254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85</v>
      </c>
    </row>
    <row r="129" spans="1:65" s="2" customFormat="1" ht="24.2" customHeight="1">
      <c r="A129" s="36"/>
      <c r="B129" s="37"/>
      <c r="C129" s="181" t="s">
        <v>451</v>
      </c>
      <c r="D129" s="181" t="s">
        <v>384</v>
      </c>
      <c r="E129" s="182" t="s">
        <v>5261</v>
      </c>
      <c r="F129" s="183" t="s">
        <v>5262</v>
      </c>
      <c r="G129" s="184" t="s">
        <v>431</v>
      </c>
      <c r="H129" s="185">
        <v>11</v>
      </c>
      <c r="I129" s="186"/>
      <c r="J129" s="187">
        <f>ROUND(I129*H129,2)</f>
        <v>0</v>
      </c>
      <c r="K129" s="183" t="s">
        <v>4737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85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516</v>
      </c>
    </row>
    <row r="130" spans="1:65" s="2" customFormat="1" ht="29.25">
      <c r="A130" s="36"/>
      <c r="B130" s="37"/>
      <c r="C130" s="38"/>
      <c r="D130" s="196" t="s">
        <v>1198</v>
      </c>
      <c r="E130" s="38"/>
      <c r="F130" s="253" t="s">
        <v>5251</v>
      </c>
      <c r="G130" s="38"/>
      <c r="H130" s="38"/>
      <c r="I130" s="254"/>
      <c r="J130" s="38"/>
      <c r="K130" s="38"/>
      <c r="L130" s="41"/>
      <c r="M130" s="255"/>
      <c r="N130" s="25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1198</v>
      </c>
      <c r="AU130" s="19" t="s">
        <v>85</v>
      </c>
    </row>
    <row r="131" spans="1:65" s="2" customFormat="1" ht="24.2" customHeight="1">
      <c r="A131" s="36"/>
      <c r="B131" s="37"/>
      <c r="C131" s="227" t="s">
        <v>457</v>
      </c>
      <c r="D131" s="227" t="s">
        <v>465</v>
      </c>
      <c r="E131" s="228" t="s">
        <v>5263</v>
      </c>
      <c r="F131" s="229" t="s">
        <v>5264</v>
      </c>
      <c r="G131" s="230" t="s">
        <v>431</v>
      </c>
      <c r="H131" s="231">
        <v>11</v>
      </c>
      <c r="I131" s="232"/>
      <c r="J131" s="233">
        <f>ROUND(I131*H131,2)</f>
        <v>0</v>
      </c>
      <c r="K131" s="229" t="s">
        <v>5144</v>
      </c>
      <c r="L131" s="234"/>
      <c r="M131" s="235" t="s">
        <v>19</v>
      </c>
      <c r="N131" s="236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428</v>
      </c>
      <c r="AT131" s="192" t="s">
        <v>465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529</v>
      </c>
    </row>
    <row r="132" spans="1:65" s="2" customFormat="1" ht="39">
      <c r="A132" s="36"/>
      <c r="B132" s="37"/>
      <c r="C132" s="38"/>
      <c r="D132" s="196" t="s">
        <v>1198</v>
      </c>
      <c r="E132" s="38"/>
      <c r="F132" s="253" t="s">
        <v>5254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85</v>
      </c>
    </row>
    <row r="133" spans="1:65" s="2" customFormat="1" ht="16.5" customHeight="1">
      <c r="A133" s="36"/>
      <c r="B133" s="37"/>
      <c r="C133" s="227" t="s">
        <v>464</v>
      </c>
      <c r="D133" s="227" t="s">
        <v>465</v>
      </c>
      <c r="E133" s="228" t="s">
        <v>5265</v>
      </c>
      <c r="F133" s="229" t="s">
        <v>5266</v>
      </c>
      <c r="G133" s="230" t="s">
        <v>431</v>
      </c>
      <c r="H133" s="231">
        <v>11</v>
      </c>
      <c r="I133" s="232"/>
      <c r="J133" s="233">
        <f>ROUND(I133*H133,2)</f>
        <v>0</v>
      </c>
      <c r="K133" s="229" t="s">
        <v>5144</v>
      </c>
      <c r="L133" s="234"/>
      <c r="M133" s="235" t="s">
        <v>19</v>
      </c>
      <c r="N133" s="236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428</v>
      </c>
      <c r="AT133" s="192" t="s">
        <v>465</v>
      </c>
      <c r="AU133" s="192" t="s">
        <v>85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540</v>
      </c>
    </row>
    <row r="134" spans="1:65" s="2" customFormat="1" ht="39">
      <c r="A134" s="36"/>
      <c r="B134" s="37"/>
      <c r="C134" s="38"/>
      <c r="D134" s="196" t="s">
        <v>1198</v>
      </c>
      <c r="E134" s="38"/>
      <c r="F134" s="253" t="s">
        <v>5254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85</v>
      </c>
    </row>
    <row r="135" spans="1:65" s="12" customFormat="1" ht="22.9" customHeight="1">
      <c r="B135" s="165"/>
      <c r="C135" s="166"/>
      <c r="D135" s="167" t="s">
        <v>75</v>
      </c>
      <c r="E135" s="179" t="s">
        <v>426</v>
      </c>
      <c r="F135" s="179" t="s">
        <v>427</v>
      </c>
      <c r="G135" s="166"/>
      <c r="H135" s="166"/>
      <c r="I135" s="169"/>
      <c r="J135" s="180">
        <f>BK135</f>
        <v>0</v>
      </c>
      <c r="K135" s="166"/>
      <c r="L135" s="171"/>
      <c r="M135" s="172"/>
      <c r="N135" s="173"/>
      <c r="O135" s="173"/>
      <c r="P135" s="174">
        <v>0</v>
      </c>
      <c r="Q135" s="173"/>
      <c r="R135" s="174">
        <v>0</v>
      </c>
      <c r="S135" s="173"/>
      <c r="T135" s="175">
        <v>0</v>
      </c>
      <c r="AR135" s="176" t="s">
        <v>83</v>
      </c>
      <c r="AT135" s="177" t="s">
        <v>75</v>
      </c>
      <c r="AU135" s="177" t="s">
        <v>83</v>
      </c>
      <c r="AY135" s="176" t="s">
        <v>381</v>
      </c>
      <c r="BK135" s="178">
        <v>0</v>
      </c>
    </row>
    <row r="136" spans="1:65" s="12" customFormat="1" ht="22.9" customHeight="1">
      <c r="B136" s="165"/>
      <c r="C136" s="166"/>
      <c r="D136" s="167" t="s">
        <v>75</v>
      </c>
      <c r="E136" s="179" t="s">
        <v>850</v>
      </c>
      <c r="F136" s="179" t="s">
        <v>5267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SUM(P137:P190)</f>
        <v>0</v>
      </c>
      <c r="Q136" s="173"/>
      <c r="R136" s="174">
        <f>SUM(R137:R190)</f>
        <v>0</v>
      </c>
      <c r="S136" s="173"/>
      <c r="T136" s="175">
        <f>SUM(T137:T190)</f>
        <v>0</v>
      </c>
      <c r="AR136" s="176" t="s">
        <v>83</v>
      </c>
      <c r="AT136" s="177" t="s">
        <v>75</v>
      </c>
      <c r="AU136" s="177" t="s">
        <v>83</v>
      </c>
      <c r="AY136" s="176" t="s">
        <v>381</v>
      </c>
      <c r="BK136" s="178">
        <f>SUM(BK137:BK190)</f>
        <v>0</v>
      </c>
    </row>
    <row r="137" spans="1:65" s="2" customFormat="1" ht="24.2" customHeight="1">
      <c r="A137" s="36"/>
      <c r="B137" s="37"/>
      <c r="C137" s="181" t="s">
        <v>8</v>
      </c>
      <c r="D137" s="181" t="s">
        <v>384</v>
      </c>
      <c r="E137" s="182" t="s">
        <v>5268</v>
      </c>
      <c r="F137" s="183" t="s">
        <v>5269</v>
      </c>
      <c r="G137" s="184" t="s">
        <v>422</v>
      </c>
      <c r="H137" s="185">
        <v>23.9</v>
      </c>
      <c r="I137" s="186"/>
      <c r="J137" s="187">
        <f>ROUND(I137*H137,2)</f>
        <v>0</v>
      </c>
      <c r="K137" s="183" t="s">
        <v>4737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556</v>
      </c>
    </row>
    <row r="138" spans="1:65" s="2" customFormat="1" ht="48.75">
      <c r="A138" s="36"/>
      <c r="B138" s="37"/>
      <c r="C138" s="38"/>
      <c r="D138" s="196" t="s">
        <v>1198</v>
      </c>
      <c r="E138" s="38"/>
      <c r="F138" s="253" t="s">
        <v>5270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85</v>
      </c>
    </row>
    <row r="139" spans="1:65" s="2" customFormat="1" ht="48" customHeight="1">
      <c r="A139" s="36"/>
      <c r="B139" s="37"/>
      <c r="C139" s="227" t="s">
        <v>454</v>
      </c>
      <c r="D139" s="227" t="s">
        <v>465</v>
      </c>
      <c r="E139" s="361" t="s">
        <v>6489</v>
      </c>
      <c r="F139" s="362" t="s">
        <v>6490</v>
      </c>
      <c r="G139" s="230" t="s">
        <v>431</v>
      </c>
      <c r="H139" s="231">
        <v>2</v>
      </c>
      <c r="I139" s="232"/>
      <c r="J139" s="233">
        <f>ROUND(I139*H139,2)</f>
        <v>0</v>
      </c>
      <c r="K139" s="229" t="s">
        <v>5144</v>
      </c>
      <c r="L139" s="234"/>
      <c r="M139" s="235" t="s">
        <v>19</v>
      </c>
      <c r="N139" s="236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428</v>
      </c>
      <c r="AT139" s="192" t="s">
        <v>465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468</v>
      </c>
    </row>
    <row r="140" spans="1:65" s="2" customFormat="1" ht="39">
      <c r="A140" s="36"/>
      <c r="B140" s="37"/>
      <c r="C140" s="38"/>
      <c r="D140" s="196" t="s">
        <v>1198</v>
      </c>
      <c r="E140" s="38"/>
      <c r="F140" s="253" t="s">
        <v>5271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85</v>
      </c>
    </row>
    <row r="141" spans="1:65" s="2" customFormat="1" ht="35.1" customHeight="1">
      <c r="A141" s="36"/>
      <c r="B141" s="37"/>
      <c r="C141" s="227" t="s">
        <v>481</v>
      </c>
      <c r="D141" s="227" t="s">
        <v>465</v>
      </c>
      <c r="E141" s="228" t="s">
        <v>5272</v>
      </c>
      <c r="F141" s="362" t="s">
        <v>6491</v>
      </c>
      <c r="G141" s="230" t="s">
        <v>431</v>
      </c>
      <c r="H141" s="231">
        <v>1</v>
      </c>
      <c r="I141" s="232"/>
      <c r="J141" s="233">
        <f>ROUND(I141*H141,2)</f>
        <v>0</v>
      </c>
      <c r="K141" s="229" t="s">
        <v>5144</v>
      </c>
      <c r="L141" s="234"/>
      <c r="M141" s="235" t="s">
        <v>19</v>
      </c>
      <c r="N141" s="236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428</v>
      </c>
      <c r="AT141" s="192" t="s">
        <v>465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577</v>
      </c>
    </row>
    <row r="142" spans="1:65" s="2" customFormat="1" ht="39">
      <c r="A142" s="36"/>
      <c r="B142" s="37"/>
      <c r="C142" s="38"/>
      <c r="D142" s="196" t="s">
        <v>1198</v>
      </c>
      <c r="E142" s="38"/>
      <c r="F142" s="253" t="s">
        <v>5271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85</v>
      </c>
    </row>
    <row r="143" spans="1:65" s="2" customFormat="1" ht="24.95" customHeight="1">
      <c r="A143" s="36"/>
      <c r="B143" s="37"/>
      <c r="C143" s="227" t="s">
        <v>486</v>
      </c>
      <c r="D143" s="227" t="s">
        <v>465</v>
      </c>
      <c r="E143" s="228" t="s">
        <v>5273</v>
      </c>
      <c r="F143" s="362" t="s">
        <v>6492</v>
      </c>
      <c r="G143" s="230" t="s">
        <v>431</v>
      </c>
      <c r="H143" s="231">
        <v>23</v>
      </c>
      <c r="I143" s="232"/>
      <c r="J143" s="233">
        <f>ROUND(I143*H143,2)</f>
        <v>0</v>
      </c>
      <c r="K143" s="229" t="s">
        <v>5144</v>
      </c>
      <c r="L143" s="234"/>
      <c r="M143" s="235" t="s">
        <v>19</v>
      </c>
      <c r="N143" s="236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428</v>
      </c>
      <c r="AT143" s="192" t="s">
        <v>465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587</v>
      </c>
    </row>
    <row r="144" spans="1:65" s="2" customFormat="1" ht="39">
      <c r="A144" s="36"/>
      <c r="B144" s="37"/>
      <c r="C144" s="38"/>
      <c r="D144" s="196" t="s">
        <v>1198</v>
      </c>
      <c r="E144" s="38"/>
      <c r="F144" s="253" t="s">
        <v>5271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85</v>
      </c>
    </row>
    <row r="145" spans="1:65" s="2" customFormat="1" ht="24.95" customHeight="1">
      <c r="A145" s="36"/>
      <c r="B145" s="37"/>
      <c r="C145" s="227" t="s">
        <v>490</v>
      </c>
      <c r="D145" s="227" t="s">
        <v>465</v>
      </c>
      <c r="E145" s="228" t="s">
        <v>5274</v>
      </c>
      <c r="F145" s="362" t="s">
        <v>6493</v>
      </c>
      <c r="G145" s="230" t="s">
        <v>431</v>
      </c>
      <c r="H145" s="231">
        <v>1</v>
      </c>
      <c r="I145" s="232"/>
      <c r="J145" s="233">
        <f>ROUND(I145*H145,2)</f>
        <v>0</v>
      </c>
      <c r="K145" s="229" t="s">
        <v>5144</v>
      </c>
      <c r="L145" s="234"/>
      <c r="M145" s="235" t="s">
        <v>19</v>
      </c>
      <c r="N145" s="236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428</v>
      </c>
      <c r="AT145" s="192" t="s">
        <v>465</v>
      </c>
      <c r="AU145" s="192" t="s">
        <v>85</v>
      </c>
      <c r="AY145" s="19" t="s">
        <v>381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83</v>
      </c>
      <c r="BK145" s="193">
        <f>ROUND(I145*H145,2)</f>
        <v>0</v>
      </c>
      <c r="BL145" s="19" t="s">
        <v>389</v>
      </c>
      <c r="BM145" s="192" t="s">
        <v>598</v>
      </c>
    </row>
    <row r="146" spans="1:65" s="2" customFormat="1" ht="39">
      <c r="A146" s="36"/>
      <c r="B146" s="37"/>
      <c r="C146" s="38"/>
      <c r="D146" s="196" t="s">
        <v>1198</v>
      </c>
      <c r="E146" s="38"/>
      <c r="F146" s="253" t="s">
        <v>5271</v>
      </c>
      <c r="G146" s="38"/>
      <c r="H146" s="38"/>
      <c r="I146" s="254"/>
      <c r="J146" s="38"/>
      <c r="K146" s="38"/>
      <c r="L146" s="41"/>
      <c r="M146" s="255"/>
      <c r="N146" s="25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1198</v>
      </c>
      <c r="AU146" s="19" t="s">
        <v>85</v>
      </c>
    </row>
    <row r="147" spans="1:65" s="2" customFormat="1" ht="21.75" customHeight="1">
      <c r="A147" s="36"/>
      <c r="B147" s="37"/>
      <c r="C147" s="227" t="s">
        <v>495</v>
      </c>
      <c r="D147" s="227" t="s">
        <v>465</v>
      </c>
      <c r="E147" s="228" t="s">
        <v>5275</v>
      </c>
      <c r="F147" s="362" t="s">
        <v>6494</v>
      </c>
      <c r="G147" s="230" t="s">
        <v>431</v>
      </c>
      <c r="H147" s="231">
        <v>48</v>
      </c>
      <c r="I147" s="232"/>
      <c r="J147" s="233">
        <f>ROUND(I147*H147,2)</f>
        <v>0</v>
      </c>
      <c r="K147" s="229" t="s">
        <v>5144</v>
      </c>
      <c r="L147" s="234"/>
      <c r="M147" s="235" t="s">
        <v>19</v>
      </c>
      <c r="N147" s="236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428</v>
      </c>
      <c r="AT147" s="192" t="s">
        <v>465</v>
      </c>
      <c r="AU147" s="192" t="s">
        <v>85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609</v>
      </c>
    </row>
    <row r="148" spans="1:65" s="2" customFormat="1" ht="39">
      <c r="A148" s="36"/>
      <c r="B148" s="37"/>
      <c r="C148" s="38"/>
      <c r="D148" s="196" t="s">
        <v>1198</v>
      </c>
      <c r="E148" s="38"/>
      <c r="F148" s="253" t="s">
        <v>5271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1198</v>
      </c>
      <c r="AU148" s="19" t="s">
        <v>85</v>
      </c>
    </row>
    <row r="149" spans="1:65" s="2" customFormat="1" ht="24.2" customHeight="1">
      <c r="A149" s="36"/>
      <c r="B149" s="37"/>
      <c r="C149" s="181" t="s">
        <v>7</v>
      </c>
      <c r="D149" s="181" t="s">
        <v>384</v>
      </c>
      <c r="E149" s="182" t="s">
        <v>5276</v>
      </c>
      <c r="F149" s="183" t="s">
        <v>5269</v>
      </c>
      <c r="G149" s="184" t="s">
        <v>422</v>
      </c>
      <c r="H149" s="185">
        <v>10.7</v>
      </c>
      <c r="I149" s="186"/>
      <c r="J149" s="187">
        <f>ROUND(I149*H149,2)</f>
        <v>0</v>
      </c>
      <c r="K149" s="183" t="s">
        <v>4737</v>
      </c>
      <c r="L149" s="41"/>
      <c r="M149" s="188" t="s">
        <v>19</v>
      </c>
      <c r="N149" s="189" t="s">
        <v>47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85</v>
      </c>
      <c r="AY149" s="19" t="s">
        <v>381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83</v>
      </c>
      <c r="BK149" s="193">
        <f>ROUND(I149*H149,2)</f>
        <v>0</v>
      </c>
      <c r="BL149" s="19" t="s">
        <v>389</v>
      </c>
      <c r="BM149" s="192" t="s">
        <v>615</v>
      </c>
    </row>
    <row r="150" spans="1:65" s="2" customFormat="1" ht="39">
      <c r="A150" s="36"/>
      <c r="B150" s="37"/>
      <c r="C150" s="38"/>
      <c r="D150" s="196" t="s">
        <v>1198</v>
      </c>
      <c r="E150" s="38"/>
      <c r="F150" s="253" t="s">
        <v>5277</v>
      </c>
      <c r="G150" s="38"/>
      <c r="H150" s="38"/>
      <c r="I150" s="254"/>
      <c r="J150" s="38"/>
      <c r="K150" s="38"/>
      <c r="L150" s="41"/>
      <c r="M150" s="255"/>
      <c r="N150" s="25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1198</v>
      </c>
      <c r="AU150" s="19" t="s">
        <v>85</v>
      </c>
    </row>
    <row r="151" spans="1:65" s="2" customFormat="1" ht="24.2" customHeight="1">
      <c r="A151" s="36"/>
      <c r="B151" s="37"/>
      <c r="C151" s="227" t="s">
        <v>505</v>
      </c>
      <c r="D151" s="227" t="s">
        <v>465</v>
      </c>
      <c r="E151" s="228" t="s">
        <v>5278</v>
      </c>
      <c r="F151" s="362" t="s">
        <v>6495</v>
      </c>
      <c r="G151" s="230" t="s">
        <v>431</v>
      </c>
      <c r="H151" s="231">
        <v>2</v>
      </c>
      <c r="I151" s="232"/>
      <c r="J151" s="233">
        <f>ROUND(I151*H151,2)</f>
        <v>0</v>
      </c>
      <c r="K151" s="229" t="s">
        <v>5144</v>
      </c>
      <c r="L151" s="234"/>
      <c r="M151" s="235" t="s">
        <v>19</v>
      </c>
      <c r="N151" s="236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428</v>
      </c>
      <c r="AT151" s="192" t="s">
        <v>465</v>
      </c>
      <c r="AU151" s="192" t="s">
        <v>85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622</v>
      </c>
    </row>
    <row r="152" spans="1:65" s="2" customFormat="1" ht="39">
      <c r="A152" s="36"/>
      <c r="B152" s="37"/>
      <c r="C152" s="38"/>
      <c r="D152" s="196" t="s">
        <v>1198</v>
      </c>
      <c r="E152" s="38"/>
      <c r="F152" s="253" t="s">
        <v>5279</v>
      </c>
      <c r="G152" s="38"/>
      <c r="H152" s="38"/>
      <c r="I152" s="254"/>
      <c r="J152" s="38"/>
      <c r="K152" s="38"/>
      <c r="L152" s="41"/>
      <c r="M152" s="255"/>
      <c r="N152" s="256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1198</v>
      </c>
      <c r="AU152" s="19" t="s">
        <v>85</v>
      </c>
    </row>
    <row r="153" spans="1:65" s="2" customFormat="1" ht="21.75" customHeight="1">
      <c r="A153" s="36"/>
      <c r="B153" s="37"/>
      <c r="C153" s="227" t="s">
        <v>510</v>
      </c>
      <c r="D153" s="227" t="s">
        <v>465</v>
      </c>
      <c r="E153" s="228" t="s">
        <v>5280</v>
      </c>
      <c r="F153" s="362" t="s">
        <v>6496</v>
      </c>
      <c r="G153" s="230" t="s">
        <v>431</v>
      </c>
      <c r="H153" s="231">
        <v>1</v>
      </c>
      <c r="I153" s="232"/>
      <c r="J153" s="233">
        <f>ROUND(I153*H153,2)</f>
        <v>0</v>
      </c>
      <c r="K153" s="229" t="s">
        <v>5144</v>
      </c>
      <c r="L153" s="234"/>
      <c r="M153" s="235" t="s">
        <v>19</v>
      </c>
      <c r="N153" s="236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428</v>
      </c>
      <c r="AT153" s="192" t="s">
        <v>465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628</v>
      </c>
    </row>
    <row r="154" spans="1:65" s="2" customFormat="1" ht="39">
      <c r="A154" s="36"/>
      <c r="B154" s="37"/>
      <c r="C154" s="38"/>
      <c r="D154" s="196" t="s">
        <v>1198</v>
      </c>
      <c r="E154" s="38"/>
      <c r="F154" s="253" t="s">
        <v>5279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1198</v>
      </c>
      <c r="AU154" s="19" t="s">
        <v>85</v>
      </c>
    </row>
    <row r="155" spans="1:65" s="2" customFormat="1" ht="24.2" customHeight="1">
      <c r="A155" s="36"/>
      <c r="B155" s="37"/>
      <c r="C155" s="227" t="s">
        <v>516</v>
      </c>
      <c r="D155" s="227" t="s">
        <v>465</v>
      </c>
      <c r="E155" s="228" t="s">
        <v>5281</v>
      </c>
      <c r="F155" s="362" t="s">
        <v>6497</v>
      </c>
      <c r="G155" s="230" t="s">
        <v>431</v>
      </c>
      <c r="H155" s="231">
        <v>11</v>
      </c>
      <c r="I155" s="232"/>
      <c r="J155" s="233">
        <f>ROUND(I155*H155,2)</f>
        <v>0</v>
      </c>
      <c r="K155" s="229" t="s">
        <v>5144</v>
      </c>
      <c r="L155" s="234"/>
      <c r="M155" s="235" t="s">
        <v>19</v>
      </c>
      <c r="N155" s="236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428</v>
      </c>
      <c r="AT155" s="192" t="s">
        <v>465</v>
      </c>
      <c r="AU155" s="192" t="s">
        <v>85</v>
      </c>
      <c r="AY155" s="19" t="s">
        <v>381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83</v>
      </c>
      <c r="BK155" s="193">
        <f>ROUND(I155*H155,2)</f>
        <v>0</v>
      </c>
      <c r="BL155" s="19" t="s">
        <v>389</v>
      </c>
      <c r="BM155" s="192" t="s">
        <v>634</v>
      </c>
    </row>
    <row r="156" spans="1:65" s="2" customFormat="1" ht="39">
      <c r="A156" s="36"/>
      <c r="B156" s="37"/>
      <c r="C156" s="38"/>
      <c r="D156" s="196" t="s">
        <v>1198</v>
      </c>
      <c r="E156" s="38"/>
      <c r="F156" s="253" t="s">
        <v>5279</v>
      </c>
      <c r="G156" s="38"/>
      <c r="H156" s="38"/>
      <c r="I156" s="254"/>
      <c r="J156" s="38"/>
      <c r="K156" s="38"/>
      <c r="L156" s="41"/>
      <c r="M156" s="255"/>
      <c r="N156" s="256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1198</v>
      </c>
      <c r="AU156" s="19" t="s">
        <v>85</v>
      </c>
    </row>
    <row r="157" spans="1:65" s="2" customFormat="1" ht="44.25" customHeight="1">
      <c r="A157" s="36"/>
      <c r="B157" s="37"/>
      <c r="C157" s="181" t="s">
        <v>523</v>
      </c>
      <c r="D157" s="181" t="s">
        <v>384</v>
      </c>
      <c r="E157" s="182" t="s">
        <v>5282</v>
      </c>
      <c r="F157" s="183" t="s">
        <v>5283</v>
      </c>
      <c r="G157" s="184" t="s">
        <v>422</v>
      </c>
      <c r="H157" s="185">
        <v>136</v>
      </c>
      <c r="I157" s="186"/>
      <c r="J157" s="187">
        <f>ROUND(I157*H157,2)</f>
        <v>0</v>
      </c>
      <c r="K157" s="183" t="s">
        <v>4737</v>
      </c>
      <c r="L157" s="41"/>
      <c r="M157" s="188" t="s">
        <v>19</v>
      </c>
      <c r="N157" s="189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389</v>
      </c>
      <c r="AT157" s="192" t="s">
        <v>384</v>
      </c>
      <c r="AU157" s="192" t="s">
        <v>85</v>
      </c>
      <c r="AY157" s="19" t="s">
        <v>381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83</v>
      </c>
      <c r="BK157" s="193">
        <f>ROUND(I157*H157,2)</f>
        <v>0</v>
      </c>
      <c r="BL157" s="19" t="s">
        <v>389</v>
      </c>
      <c r="BM157" s="192" t="s">
        <v>640</v>
      </c>
    </row>
    <row r="158" spans="1:65" s="2" customFormat="1" ht="29.25">
      <c r="A158" s="36"/>
      <c r="B158" s="37"/>
      <c r="C158" s="38"/>
      <c r="D158" s="196" t="s">
        <v>1198</v>
      </c>
      <c r="E158" s="38"/>
      <c r="F158" s="253" t="s">
        <v>5284</v>
      </c>
      <c r="G158" s="38"/>
      <c r="H158" s="38"/>
      <c r="I158" s="254"/>
      <c r="J158" s="38"/>
      <c r="K158" s="38"/>
      <c r="L158" s="41"/>
      <c r="M158" s="255"/>
      <c r="N158" s="256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1198</v>
      </c>
      <c r="AU158" s="19" t="s">
        <v>85</v>
      </c>
    </row>
    <row r="159" spans="1:65" s="2" customFormat="1" ht="16.5" customHeight="1">
      <c r="A159" s="36"/>
      <c r="B159" s="37"/>
      <c r="C159" s="227" t="s">
        <v>529</v>
      </c>
      <c r="D159" s="227" t="s">
        <v>465</v>
      </c>
      <c r="E159" s="228" t="s">
        <v>5285</v>
      </c>
      <c r="F159" s="229" t="s">
        <v>5286</v>
      </c>
      <c r="G159" s="230" t="s">
        <v>431</v>
      </c>
      <c r="H159" s="231">
        <v>1</v>
      </c>
      <c r="I159" s="232"/>
      <c r="J159" s="233">
        <f>ROUND(I159*H159,2)</f>
        <v>0</v>
      </c>
      <c r="K159" s="229" t="s">
        <v>5144</v>
      </c>
      <c r="L159" s="234"/>
      <c r="M159" s="235" t="s">
        <v>19</v>
      </c>
      <c r="N159" s="236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428</v>
      </c>
      <c r="AT159" s="192" t="s">
        <v>465</v>
      </c>
      <c r="AU159" s="192" t="s">
        <v>85</v>
      </c>
      <c r="AY159" s="19" t="s">
        <v>381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83</v>
      </c>
      <c r="BK159" s="193">
        <f>ROUND(I159*H159,2)</f>
        <v>0</v>
      </c>
      <c r="BL159" s="19" t="s">
        <v>389</v>
      </c>
      <c r="BM159" s="192" t="s">
        <v>647</v>
      </c>
    </row>
    <row r="160" spans="1:65" s="2" customFormat="1" ht="39">
      <c r="A160" s="36"/>
      <c r="B160" s="37"/>
      <c r="C160" s="38"/>
      <c r="D160" s="196" t="s">
        <v>1198</v>
      </c>
      <c r="E160" s="38"/>
      <c r="F160" s="253" t="s">
        <v>5287</v>
      </c>
      <c r="G160" s="38"/>
      <c r="H160" s="38"/>
      <c r="I160" s="254"/>
      <c r="J160" s="38"/>
      <c r="K160" s="38"/>
      <c r="L160" s="41"/>
      <c r="M160" s="255"/>
      <c r="N160" s="25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1198</v>
      </c>
      <c r="AU160" s="19" t="s">
        <v>85</v>
      </c>
    </row>
    <row r="161" spans="1:65" s="2" customFormat="1" ht="24.2" customHeight="1">
      <c r="A161" s="36"/>
      <c r="B161" s="37"/>
      <c r="C161" s="227" t="s">
        <v>534</v>
      </c>
      <c r="D161" s="227" t="s">
        <v>465</v>
      </c>
      <c r="E161" s="228" t="s">
        <v>5288</v>
      </c>
      <c r="F161" s="229" t="s">
        <v>5289</v>
      </c>
      <c r="G161" s="230" t="s">
        <v>431</v>
      </c>
      <c r="H161" s="231">
        <v>25</v>
      </c>
      <c r="I161" s="232"/>
      <c r="J161" s="233">
        <f>ROUND(I161*H161,2)</f>
        <v>0</v>
      </c>
      <c r="K161" s="229" t="s">
        <v>5144</v>
      </c>
      <c r="L161" s="234"/>
      <c r="M161" s="235" t="s">
        <v>19</v>
      </c>
      <c r="N161" s="236" t="s">
        <v>47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428</v>
      </c>
      <c r="AT161" s="192" t="s">
        <v>465</v>
      </c>
      <c r="AU161" s="192" t="s">
        <v>85</v>
      </c>
      <c r="AY161" s="19" t="s">
        <v>381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83</v>
      </c>
      <c r="BK161" s="193">
        <f>ROUND(I161*H161,2)</f>
        <v>0</v>
      </c>
      <c r="BL161" s="19" t="s">
        <v>389</v>
      </c>
      <c r="BM161" s="192" t="s">
        <v>653</v>
      </c>
    </row>
    <row r="162" spans="1:65" s="2" customFormat="1" ht="39">
      <c r="A162" s="36"/>
      <c r="B162" s="37"/>
      <c r="C162" s="38"/>
      <c r="D162" s="196" t="s">
        <v>1198</v>
      </c>
      <c r="E162" s="38"/>
      <c r="F162" s="253" t="s">
        <v>5287</v>
      </c>
      <c r="G162" s="38"/>
      <c r="H162" s="38"/>
      <c r="I162" s="254"/>
      <c r="J162" s="38"/>
      <c r="K162" s="38"/>
      <c r="L162" s="41"/>
      <c r="M162" s="255"/>
      <c r="N162" s="25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1198</v>
      </c>
      <c r="AU162" s="19" t="s">
        <v>85</v>
      </c>
    </row>
    <row r="163" spans="1:65" s="2" customFormat="1" ht="24.2" customHeight="1">
      <c r="A163" s="36"/>
      <c r="B163" s="37"/>
      <c r="C163" s="227" t="s">
        <v>540</v>
      </c>
      <c r="D163" s="227" t="s">
        <v>465</v>
      </c>
      <c r="E163" s="228" t="s">
        <v>5290</v>
      </c>
      <c r="F163" s="229" t="s">
        <v>5291</v>
      </c>
      <c r="G163" s="230" t="s">
        <v>431</v>
      </c>
      <c r="H163" s="231">
        <v>4</v>
      </c>
      <c r="I163" s="232"/>
      <c r="J163" s="233">
        <f>ROUND(I163*H163,2)</f>
        <v>0</v>
      </c>
      <c r="K163" s="229" t="s">
        <v>5144</v>
      </c>
      <c r="L163" s="234"/>
      <c r="M163" s="235" t="s">
        <v>19</v>
      </c>
      <c r="N163" s="236" t="s">
        <v>47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428</v>
      </c>
      <c r="AT163" s="192" t="s">
        <v>465</v>
      </c>
      <c r="AU163" s="192" t="s">
        <v>85</v>
      </c>
      <c r="AY163" s="19" t="s">
        <v>381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83</v>
      </c>
      <c r="BK163" s="193">
        <f>ROUND(I163*H163,2)</f>
        <v>0</v>
      </c>
      <c r="BL163" s="19" t="s">
        <v>389</v>
      </c>
      <c r="BM163" s="192" t="s">
        <v>659</v>
      </c>
    </row>
    <row r="164" spans="1:65" s="2" customFormat="1" ht="39">
      <c r="A164" s="36"/>
      <c r="B164" s="37"/>
      <c r="C164" s="38"/>
      <c r="D164" s="196" t="s">
        <v>1198</v>
      </c>
      <c r="E164" s="38"/>
      <c r="F164" s="253" t="s">
        <v>5287</v>
      </c>
      <c r="G164" s="38"/>
      <c r="H164" s="38"/>
      <c r="I164" s="254"/>
      <c r="J164" s="38"/>
      <c r="K164" s="38"/>
      <c r="L164" s="41"/>
      <c r="M164" s="255"/>
      <c r="N164" s="256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1198</v>
      </c>
      <c r="AU164" s="19" t="s">
        <v>85</v>
      </c>
    </row>
    <row r="165" spans="1:65" s="2" customFormat="1" ht="24.2" customHeight="1">
      <c r="A165" s="36"/>
      <c r="B165" s="37"/>
      <c r="C165" s="227" t="s">
        <v>549</v>
      </c>
      <c r="D165" s="227" t="s">
        <v>465</v>
      </c>
      <c r="E165" s="228" t="s">
        <v>5292</v>
      </c>
      <c r="F165" s="229" t="s">
        <v>5293</v>
      </c>
      <c r="G165" s="230" t="s">
        <v>431</v>
      </c>
      <c r="H165" s="231">
        <v>1</v>
      </c>
      <c r="I165" s="232"/>
      <c r="J165" s="233">
        <f>ROUND(I165*H165,2)</f>
        <v>0</v>
      </c>
      <c r="K165" s="229" t="s">
        <v>5144</v>
      </c>
      <c r="L165" s="234"/>
      <c r="M165" s="235" t="s">
        <v>19</v>
      </c>
      <c r="N165" s="236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428</v>
      </c>
      <c r="AT165" s="192" t="s">
        <v>465</v>
      </c>
      <c r="AU165" s="192" t="s">
        <v>85</v>
      </c>
      <c r="AY165" s="19" t="s">
        <v>381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83</v>
      </c>
      <c r="BK165" s="193">
        <f>ROUND(I165*H165,2)</f>
        <v>0</v>
      </c>
      <c r="BL165" s="19" t="s">
        <v>389</v>
      </c>
      <c r="BM165" s="192" t="s">
        <v>667</v>
      </c>
    </row>
    <row r="166" spans="1:65" s="2" customFormat="1" ht="39">
      <c r="A166" s="36"/>
      <c r="B166" s="37"/>
      <c r="C166" s="38"/>
      <c r="D166" s="196" t="s">
        <v>1198</v>
      </c>
      <c r="E166" s="38"/>
      <c r="F166" s="253" t="s">
        <v>5287</v>
      </c>
      <c r="G166" s="38"/>
      <c r="H166" s="38"/>
      <c r="I166" s="254"/>
      <c r="J166" s="38"/>
      <c r="K166" s="38"/>
      <c r="L166" s="41"/>
      <c r="M166" s="255"/>
      <c r="N166" s="25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1198</v>
      </c>
      <c r="AU166" s="19" t="s">
        <v>85</v>
      </c>
    </row>
    <row r="167" spans="1:65" s="2" customFormat="1" ht="24.2" customHeight="1">
      <c r="A167" s="36"/>
      <c r="B167" s="37"/>
      <c r="C167" s="227" t="s">
        <v>556</v>
      </c>
      <c r="D167" s="227" t="s">
        <v>465</v>
      </c>
      <c r="E167" s="228" t="s">
        <v>5294</v>
      </c>
      <c r="F167" s="229" t="s">
        <v>5295</v>
      </c>
      <c r="G167" s="230" t="s">
        <v>431</v>
      </c>
      <c r="H167" s="231">
        <v>1</v>
      </c>
      <c r="I167" s="232"/>
      <c r="J167" s="233">
        <f>ROUND(I167*H167,2)</f>
        <v>0</v>
      </c>
      <c r="K167" s="229" t="s">
        <v>5144</v>
      </c>
      <c r="L167" s="234"/>
      <c r="M167" s="235" t="s">
        <v>19</v>
      </c>
      <c r="N167" s="236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428</v>
      </c>
      <c r="AT167" s="192" t="s">
        <v>465</v>
      </c>
      <c r="AU167" s="192" t="s">
        <v>85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674</v>
      </c>
    </row>
    <row r="168" spans="1:65" s="2" customFormat="1" ht="39">
      <c r="A168" s="36"/>
      <c r="B168" s="37"/>
      <c r="C168" s="38"/>
      <c r="D168" s="196" t="s">
        <v>1198</v>
      </c>
      <c r="E168" s="38"/>
      <c r="F168" s="253" t="s">
        <v>5287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85</v>
      </c>
    </row>
    <row r="169" spans="1:65" s="2" customFormat="1" ht="24.2" customHeight="1">
      <c r="A169" s="36"/>
      <c r="B169" s="37"/>
      <c r="C169" s="227" t="s">
        <v>561</v>
      </c>
      <c r="D169" s="227" t="s">
        <v>465</v>
      </c>
      <c r="E169" s="228" t="s">
        <v>5296</v>
      </c>
      <c r="F169" s="229" t="s">
        <v>5297</v>
      </c>
      <c r="G169" s="230" t="s">
        <v>431</v>
      </c>
      <c r="H169" s="231">
        <v>1</v>
      </c>
      <c r="I169" s="232"/>
      <c r="J169" s="233">
        <f>ROUND(I169*H169,2)</f>
        <v>0</v>
      </c>
      <c r="K169" s="229" t="s">
        <v>5144</v>
      </c>
      <c r="L169" s="234"/>
      <c r="M169" s="235" t="s">
        <v>19</v>
      </c>
      <c r="N169" s="236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428</v>
      </c>
      <c r="AT169" s="192" t="s">
        <v>465</v>
      </c>
      <c r="AU169" s="192" t="s">
        <v>85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682</v>
      </c>
    </row>
    <row r="170" spans="1:65" s="2" customFormat="1" ht="39">
      <c r="A170" s="36"/>
      <c r="B170" s="37"/>
      <c r="C170" s="38"/>
      <c r="D170" s="196" t="s">
        <v>1198</v>
      </c>
      <c r="E170" s="38"/>
      <c r="F170" s="253" t="s">
        <v>5287</v>
      </c>
      <c r="G170" s="38"/>
      <c r="H170" s="38"/>
      <c r="I170" s="254"/>
      <c r="J170" s="38"/>
      <c r="K170" s="38"/>
      <c r="L170" s="41"/>
      <c r="M170" s="255"/>
      <c r="N170" s="25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1198</v>
      </c>
      <c r="AU170" s="19" t="s">
        <v>85</v>
      </c>
    </row>
    <row r="171" spans="1:65" s="2" customFormat="1" ht="24.2" customHeight="1">
      <c r="A171" s="36"/>
      <c r="B171" s="37"/>
      <c r="C171" s="227" t="s">
        <v>468</v>
      </c>
      <c r="D171" s="227" t="s">
        <v>465</v>
      </c>
      <c r="E171" s="228" t="s">
        <v>5298</v>
      </c>
      <c r="F171" s="229" t="s">
        <v>5299</v>
      </c>
      <c r="G171" s="230" t="s">
        <v>431</v>
      </c>
      <c r="H171" s="231">
        <v>2</v>
      </c>
      <c r="I171" s="232"/>
      <c r="J171" s="233">
        <f>ROUND(I171*H171,2)</f>
        <v>0</v>
      </c>
      <c r="K171" s="229" t="s">
        <v>5144</v>
      </c>
      <c r="L171" s="234"/>
      <c r="M171" s="235" t="s">
        <v>19</v>
      </c>
      <c r="N171" s="236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428</v>
      </c>
      <c r="AT171" s="192" t="s">
        <v>465</v>
      </c>
      <c r="AU171" s="192" t="s">
        <v>85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690</v>
      </c>
    </row>
    <row r="172" spans="1:65" s="2" customFormat="1" ht="39">
      <c r="A172" s="36"/>
      <c r="B172" s="37"/>
      <c r="C172" s="38"/>
      <c r="D172" s="196" t="s">
        <v>1198</v>
      </c>
      <c r="E172" s="38"/>
      <c r="F172" s="253" t="s">
        <v>5287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85</v>
      </c>
    </row>
    <row r="173" spans="1:65" s="2" customFormat="1" ht="24.2" customHeight="1">
      <c r="A173" s="36"/>
      <c r="B173" s="37"/>
      <c r="C173" s="227" t="s">
        <v>571</v>
      </c>
      <c r="D173" s="227" t="s">
        <v>465</v>
      </c>
      <c r="E173" s="228" t="s">
        <v>5300</v>
      </c>
      <c r="F173" s="229" t="s">
        <v>5301</v>
      </c>
      <c r="G173" s="230" t="s">
        <v>431</v>
      </c>
      <c r="H173" s="231">
        <v>1</v>
      </c>
      <c r="I173" s="232"/>
      <c r="J173" s="233">
        <f>ROUND(I173*H173,2)</f>
        <v>0</v>
      </c>
      <c r="K173" s="229" t="s">
        <v>5144</v>
      </c>
      <c r="L173" s="234"/>
      <c r="M173" s="235" t="s">
        <v>19</v>
      </c>
      <c r="N173" s="236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428</v>
      </c>
      <c r="AT173" s="192" t="s">
        <v>465</v>
      </c>
      <c r="AU173" s="192" t="s">
        <v>85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701</v>
      </c>
    </row>
    <row r="174" spans="1:65" s="2" customFormat="1" ht="39">
      <c r="A174" s="36"/>
      <c r="B174" s="37"/>
      <c r="C174" s="38"/>
      <c r="D174" s="196" t="s">
        <v>1198</v>
      </c>
      <c r="E174" s="38"/>
      <c r="F174" s="253" t="s">
        <v>5287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85</v>
      </c>
    </row>
    <row r="175" spans="1:65" s="2" customFormat="1" ht="24.2" customHeight="1">
      <c r="A175" s="36"/>
      <c r="B175" s="37"/>
      <c r="C175" s="227" t="s">
        <v>577</v>
      </c>
      <c r="D175" s="227" t="s">
        <v>465</v>
      </c>
      <c r="E175" s="228" t="s">
        <v>5302</v>
      </c>
      <c r="F175" s="229" t="s">
        <v>5303</v>
      </c>
      <c r="G175" s="230" t="s">
        <v>431</v>
      </c>
      <c r="H175" s="231">
        <v>1</v>
      </c>
      <c r="I175" s="232"/>
      <c r="J175" s="233">
        <f>ROUND(I175*H175,2)</f>
        <v>0</v>
      </c>
      <c r="K175" s="229" t="s">
        <v>5144</v>
      </c>
      <c r="L175" s="234"/>
      <c r="M175" s="235" t="s">
        <v>19</v>
      </c>
      <c r="N175" s="236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428</v>
      </c>
      <c r="AT175" s="192" t="s">
        <v>465</v>
      </c>
      <c r="AU175" s="192" t="s">
        <v>85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710</v>
      </c>
    </row>
    <row r="176" spans="1:65" s="2" customFormat="1" ht="39">
      <c r="A176" s="36"/>
      <c r="B176" s="37"/>
      <c r="C176" s="38"/>
      <c r="D176" s="196" t="s">
        <v>1198</v>
      </c>
      <c r="E176" s="38"/>
      <c r="F176" s="253" t="s">
        <v>5287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85</v>
      </c>
    </row>
    <row r="177" spans="1:65" s="2" customFormat="1" ht="24.2" customHeight="1">
      <c r="A177" s="36"/>
      <c r="B177" s="37"/>
      <c r="C177" s="227" t="s">
        <v>582</v>
      </c>
      <c r="D177" s="227" t="s">
        <v>465</v>
      </c>
      <c r="E177" s="228" t="s">
        <v>5304</v>
      </c>
      <c r="F177" s="229" t="s">
        <v>5305</v>
      </c>
      <c r="G177" s="230" t="s">
        <v>431</v>
      </c>
      <c r="H177" s="231">
        <v>3</v>
      </c>
      <c r="I177" s="232"/>
      <c r="J177" s="233">
        <f>ROUND(I177*H177,2)</f>
        <v>0</v>
      </c>
      <c r="K177" s="229" t="s">
        <v>5144</v>
      </c>
      <c r="L177" s="234"/>
      <c r="M177" s="235" t="s">
        <v>19</v>
      </c>
      <c r="N177" s="236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428</v>
      </c>
      <c r="AT177" s="192" t="s">
        <v>465</v>
      </c>
      <c r="AU177" s="192" t="s">
        <v>85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722</v>
      </c>
    </row>
    <row r="178" spans="1:65" s="2" customFormat="1" ht="39">
      <c r="A178" s="36"/>
      <c r="B178" s="37"/>
      <c r="C178" s="38"/>
      <c r="D178" s="196" t="s">
        <v>1198</v>
      </c>
      <c r="E178" s="38"/>
      <c r="F178" s="253" t="s">
        <v>5287</v>
      </c>
      <c r="G178" s="38"/>
      <c r="H178" s="38"/>
      <c r="I178" s="254"/>
      <c r="J178" s="38"/>
      <c r="K178" s="38"/>
      <c r="L178" s="41"/>
      <c r="M178" s="255"/>
      <c r="N178" s="256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1198</v>
      </c>
      <c r="AU178" s="19" t="s">
        <v>85</v>
      </c>
    </row>
    <row r="179" spans="1:65" s="2" customFormat="1" ht="24.2" customHeight="1">
      <c r="A179" s="36"/>
      <c r="B179" s="37"/>
      <c r="C179" s="227" t="s">
        <v>587</v>
      </c>
      <c r="D179" s="227" t="s">
        <v>465</v>
      </c>
      <c r="E179" s="228" t="s">
        <v>5306</v>
      </c>
      <c r="F179" s="229" t="s">
        <v>5307</v>
      </c>
      <c r="G179" s="230" t="s">
        <v>431</v>
      </c>
      <c r="H179" s="231">
        <v>8</v>
      </c>
      <c r="I179" s="232"/>
      <c r="J179" s="233">
        <f>ROUND(I179*H179,2)</f>
        <v>0</v>
      </c>
      <c r="K179" s="229" t="s">
        <v>5144</v>
      </c>
      <c r="L179" s="234"/>
      <c r="M179" s="235" t="s">
        <v>19</v>
      </c>
      <c r="N179" s="236" t="s">
        <v>47</v>
      </c>
      <c r="O179" s="6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428</v>
      </c>
      <c r="AT179" s="192" t="s">
        <v>465</v>
      </c>
      <c r="AU179" s="192" t="s">
        <v>85</v>
      </c>
      <c r="AY179" s="19" t="s">
        <v>381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83</v>
      </c>
      <c r="BK179" s="193">
        <f>ROUND(I179*H179,2)</f>
        <v>0</v>
      </c>
      <c r="BL179" s="19" t="s">
        <v>389</v>
      </c>
      <c r="BM179" s="192" t="s">
        <v>730</v>
      </c>
    </row>
    <row r="180" spans="1:65" s="2" customFormat="1" ht="39">
      <c r="A180" s="36"/>
      <c r="B180" s="37"/>
      <c r="C180" s="38"/>
      <c r="D180" s="196" t="s">
        <v>1198</v>
      </c>
      <c r="E180" s="38"/>
      <c r="F180" s="253" t="s">
        <v>5287</v>
      </c>
      <c r="G180" s="38"/>
      <c r="H180" s="38"/>
      <c r="I180" s="254"/>
      <c r="J180" s="38"/>
      <c r="K180" s="38"/>
      <c r="L180" s="41"/>
      <c r="M180" s="255"/>
      <c r="N180" s="256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1198</v>
      </c>
      <c r="AU180" s="19" t="s">
        <v>85</v>
      </c>
    </row>
    <row r="181" spans="1:65" s="2" customFormat="1" ht="24.2" customHeight="1">
      <c r="A181" s="36"/>
      <c r="B181" s="37"/>
      <c r="C181" s="227" t="s">
        <v>593</v>
      </c>
      <c r="D181" s="227" t="s">
        <v>465</v>
      </c>
      <c r="E181" s="228" t="s">
        <v>5308</v>
      </c>
      <c r="F181" s="229" t="s">
        <v>5309</v>
      </c>
      <c r="G181" s="230" t="s">
        <v>431</v>
      </c>
      <c r="H181" s="231">
        <v>1</v>
      </c>
      <c r="I181" s="232"/>
      <c r="J181" s="233">
        <f>ROUND(I181*H181,2)</f>
        <v>0</v>
      </c>
      <c r="K181" s="229" t="s">
        <v>5144</v>
      </c>
      <c r="L181" s="234"/>
      <c r="M181" s="235" t="s">
        <v>19</v>
      </c>
      <c r="N181" s="236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428</v>
      </c>
      <c r="AT181" s="192" t="s">
        <v>465</v>
      </c>
      <c r="AU181" s="192" t="s">
        <v>85</v>
      </c>
      <c r="AY181" s="19" t="s">
        <v>381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83</v>
      </c>
      <c r="BK181" s="193">
        <f>ROUND(I181*H181,2)</f>
        <v>0</v>
      </c>
      <c r="BL181" s="19" t="s">
        <v>389</v>
      </c>
      <c r="BM181" s="192" t="s">
        <v>740</v>
      </c>
    </row>
    <row r="182" spans="1:65" s="2" customFormat="1" ht="39">
      <c r="A182" s="36"/>
      <c r="B182" s="37"/>
      <c r="C182" s="38"/>
      <c r="D182" s="196" t="s">
        <v>1198</v>
      </c>
      <c r="E182" s="38"/>
      <c r="F182" s="253" t="s">
        <v>5287</v>
      </c>
      <c r="G182" s="38"/>
      <c r="H182" s="38"/>
      <c r="I182" s="254"/>
      <c r="J182" s="38"/>
      <c r="K182" s="38"/>
      <c r="L182" s="41"/>
      <c r="M182" s="255"/>
      <c r="N182" s="256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1198</v>
      </c>
      <c r="AU182" s="19" t="s">
        <v>85</v>
      </c>
    </row>
    <row r="183" spans="1:65" s="2" customFormat="1" ht="16.5" customHeight="1">
      <c r="A183" s="36"/>
      <c r="B183" s="37"/>
      <c r="C183" s="227" t="s">
        <v>598</v>
      </c>
      <c r="D183" s="227" t="s">
        <v>465</v>
      </c>
      <c r="E183" s="228" t="s">
        <v>5310</v>
      </c>
      <c r="F183" s="229" t="s">
        <v>5311</v>
      </c>
      <c r="G183" s="230" t="s">
        <v>431</v>
      </c>
      <c r="H183" s="231">
        <v>3</v>
      </c>
      <c r="I183" s="232"/>
      <c r="J183" s="233">
        <f>ROUND(I183*H183,2)</f>
        <v>0</v>
      </c>
      <c r="K183" s="229" t="s">
        <v>5144</v>
      </c>
      <c r="L183" s="234"/>
      <c r="M183" s="235" t="s">
        <v>19</v>
      </c>
      <c r="N183" s="236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428</v>
      </c>
      <c r="AT183" s="192" t="s">
        <v>465</v>
      </c>
      <c r="AU183" s="192" t="s">
        <v>85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751</v>
      </c>
    </row>
    <row r="184" spans="1:65" s="2" customFormat="1" ht="39">
      <c r="A184" s="36"/>
      <c r="B184" s="37"/>
      <c r="C184" s="38"/>
      <c r="D184" s="196" t="s">
        <v>1198</v>
      </c>
      <c r="E184" s="38"/>
      <c r="F184" s="253" t="s">
        <v>5287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1198</v>
      </c>
      <c r="AU184" s="19" t="s">
        <v>85</v>
      </c>
    </row>
    <row r="185" spans="1:65" s="2" customFormat="1" ht="16.5" customHeight="1">
      <c r="A185" s="36"/>
      <c r="B185" s="37"/>
      <c r="C185" s="227" t="s">
        <v>604</v>
      </c>
      <c r="D185" s="227" t="s">
        <v>465</v>
      </c>
      <c r="E185" s="228" t="s">
        <v>5312</v>
      </c>
      <c r="F185" s="229" t="s">
        <v>5313</v>
      </c>
      <c r="G185" s="230" t="s">
        <v>431</v>
      </c>
      <c r="H185" s="231">
        <v>3</v>
      </c>
      <c r="I185" s="232"/>
      <c r="J185" s="233">
        <f>ROUND(I185*H185,2)</f>
        <v>0</v>
      </c>
      <c r="K185" s="229" t="s">
        <v>5144</v>
      </c>
      <c r="L185" s="234"/>
      <c r="M185" s="235" t="s">
        <v>19</v>
      </c>
      <c r="N185" s="236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428</v>
      </c>
      <c r="AT185" s="192" t="s">
        <v>465</v>
      </c>
      <c r="AU185" s="192" t="s">
        <v>85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762</v>
      </c>
    </row>
    <row r="186" spans="1:65" s="2" customFormat="1" ht="39">
      <c r="A186" s="36"/>
      <c r="B186" s="37"/>
      <c r="C186" s="38"/>
      <c r="D186" s="196" t="s">
        <v>1198</v>
      </c>
      <c r="E186" s="38"/>
      <c r="F186" s="253" t="s">
        <v>5287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85</v>
      </c>
    </row>
    <row r="187" spans="1:65" s="2" customFormat="1" ht="24.2" customHeight="1">
      <c r="A187" s="36"/>
      <c r="B187" s="37"/>
      <c r="C187" s="227" t="s">
        <v>609</v>
      </c>
      <c r="D187" s="227" t="s">
        <v>465</v>
      </c>
      <c r="E187" s="228" t="s">
        <v>5314</v>
      </c>
      <c r="F187" s="229" t="s">
        <v>5315</v>
      </c>
      <c r="G187" s="230" t="s">
        <v>431</v>
      </c>
      <c r="H187" s="231">
        <v>9</v>
      </c>
      <c r="I187" s="232"/>
      <c r="J187" s="233">
        <f>ROUND(I187*H187,2)</f>
        <v>0</v>
      </c>
      <c r="K187" s="229" t="s">
        <v>5144</v>
      </c>
      <c r="L187" s="234"/>
      <c r="M187" s="235" t="s">
        <v>19</v>
      </c>
      <c r="N187" s="236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428</v>
      </c>
      <c r="AT187" s="192" t="s">
        <v>465</v>
      </c>
      <c r="AU187" s="192" t="s">
        <v>85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773</v>
      </c>
    </row>
    <row r="188" spans="1:65" s="2" customFormat="1" ht="39">
      <c r="A188" s="36"/>
      <c r="B188" s="37"/>
      <c r="C188" s="38"/>
      <c r="D188" s="196" t="s">
        <v>1198</v>
      </c>
      <c r="E188" s="38"/>
      <c r="F188" s="253" t="s">
        <v>5287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1198</v>
      </c>
      <c r="AU188" s="19" t="s">
        <v>85</v>
      </c>
    </row>
    <row r="189" spans="1:65" s="2" customFormat="1" ht="24.2" customHeight="1">
      <c r="A189" s="36"/>
      <c r="B189" s="37"/>
      <c r="C189" s="227" t="s">
        <v>612</v>
      </c>
      <c r="D189" s="227" t="s">
        <v>465</v>
      </c>
      <c r="E189" s="228" t="s">
        <v>5316</v>
      </c>
      <c r="F189" s="229" t="s">
        <v>5317</v>
      </c>
      <c r="G189" s="230" t="s">
        <v>431</v>
      </c>
      <c r="H189" s="231">
        <v>9</v>
      </c>
      <c r="I189" s="232"/>
      <c r="J189" s="233">
        <f>ROUND(I189*H189,2)</f>
        <v>0</v>
      </c>
      <c r="K189" s="229" t="s">
        <v>5144</v>
      </c>
      <c r="L189" s="234"/>
      <c r="M189" s="235" t="s">
        <v>19</v>
      </c>
      <c r="N189" s="236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428</v>
      </c>
      <c r="AT189" s="192" t="s">
        <v>465</v>
      </c>
      <c r="AU189" s="192" t="s">
        <v>85</v>
      </c>
      <c r="AY189" s="19" t="s">
        <v>381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83</v>
      </c>
      <c r="BK189" s="193">
        <f>ROUND(I189*H189,2)</f>
        <v>0</v>
      </c>
      <c r="BL189" s="19" t="s">
        <v>389</v>
      </c>
      <c r="BM189" s="192" t="s">
        <v>786</v>
      </c>
    </row>
    <row r="190" spans="1:65" s="2" customFormat="1" ht="39">
      <c r="A190" s="36"/>
      <c r="B190" s="37"/>
      <c r="C190" s="38"/>
      <c r="D190" s="196" t="s">
        <v>1198</v>
      </c>
      <c r="E190" s="38"/>
      <c r="F190" s="253" t="s">
        <v>5287</v>
      </c>
      <c r="G190" s="38"/>
      <c r="H190" s="38"/>
      <c r="I190" s="254"/>
      <c r="J190" s="38"/>
      <c r="K190" s="38"/>
      <c r="L190" s="41"/>
      <c r="M190" s="255"/>
      <c r="N190" s="256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1198</v>
      </c>
      <c r="AU190" s="19" t="s">
        <v>85</v>
      </c>
    </row>
    <row r="191" spans="1:65" s="12" customFormat="1" ht="22.9" customHeight="1">
      <c r="B191" s="165"/>
      <c r="C191" s="166"/>
      <c r="D191" s="167" t="s">
        <v>75</v>
      </c>
      <c r="E191" s="179" t="s">
        <v>441</v>
      </c>
      <c r="F191" s="179" t="s">
        <v>442</v>
      </c>
      <c r="G191" s="166"/>
      <c r="H191" s="166"/>
      <c r="I191" s="169"/>
      <c r="J191" s="180">
        <f>BK191</f>
        <v>0</v>
      </c>
      <c r="K191" s="166"/>
      <c r="L191" s="171"/>
      <c r="M191" s="172"/>
      <c r="N191" s="173"/>
      <c r="O191" s="173"/>
      <c r="P191" s="174">
        <f>SUM(P192:P195)</f>
        <v>0</v>
      </c>
      <c r="Q191" s="173"/>
      <c r="R191" s="174">
        <f>SUM(R192:R195)</f>
        <v>0</v>
      </c>
      <c r="S191" s="173"/>
      <c r="T191" s="175">
        <f>SUM(T192:T195)</f>
        <v>0</v>
      </c>
      <c r="AR191" s="176" t="s">
        <v>83</v>
      </c>
      <c r="AT191" s="177" t="s">
        <v>75</v>
      </c>
      <c r="AU191" s="177" t="s">
        <v>83</v>
      </c>
      <c r="AY191" s="176" t="s">
        <v>381</v>
      </c>
      <c r="BK191" s="178">
        <f>SUM(BK192:BK195)</f>
        <v>0</v>
      </c>
    </row>
    <row r="192" spans="1:65" s="2" customFormat="1" ht="44.25" customHeight="1">
      <c r="A192" s="36"/>
      <c r="B192" s="37"/>
      <c r="C192" s="181" t="s">
        <v>615</v>
      </c>
      <c r="D192" s="181" t="s">
        <v>384</v>
      </c>
      <c r="E192" s="182" t="s">
        <v>4836</v>
      </c>
      <c r="F192" s="183" t="s">
        <v>4837</v>
      </c>
      <c r="G192" s="184" t="s">
        <v>404</v>
      </c>
      <c r="H192" s="185">
        <v>179.83</v>
      </c>
      <c r="I192" s="186"/>
      <c r="J192" s="187">
        <f>ROUND(I192*H192,2)</f>
        <v>0</v>
      </c>
      <c r="K192" s="183" t="s">
        <v>4838</v>
      </c>
      <c r="L192" s="41"/>
      <c r="M192" s="188" t="s">
        <v>19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389</v>
      </c>
      <c r="AT192" s="192" t="s">
        <v>384</v>
      </c>
      <c r="AU192" s="192" t="s">
        <v>85</v>
      </c>
      <c r="AY192" s="19" t="s">
        <v>381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83</v>
      </c>
      <c r="BK192" s="193">
        <f>ROUND(I192*H192,2)</f>
        <v>0</v>
      </c>
      <c r="BL192" s="19" t="s">
        <v>389</v>
      </c>
      <c r="BM192" s="192" t="s">
        <v>797</v>
      </c>
    </row>
    <row r="193" spans="1:65" s="2" customFormat="1" ht="19.5">
      <c r="A193" s="36"/>
      <c r="B193" s="37"/>
      <c r="C193" s="38"/>
      <c r="D193" s="196" t="s">
        <v>1198</v>
      </c>
      <c r="E193" s="38"/>
      <c r="F193" s="253" t="s">
        <v>4839</v>
      </c>
      <c r="G193" s="38"/>
      <c r="H193" s="38"/>
      <c r="I193" s="254"/>
      <c r="J193" s="38"/>
      <c r="K193" s="38"/>
      <c r="L193" s="41"/>
      <c r="M193" s="255"/>
      <c r="N193" s="256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1198</v>
      </c>
      <c r="AU193" s="19" t="s">
        <v>85</v>
      </c>
    </row>
    <row r="194" spans="1:65" s="2" customFormat="1" ht="55.5" customHeight="1">
      <c r="A194" s="36"/>
      <c r="B194" s="37"/>
      <c r="C194" s="181" t="s">
        <v>619</v>
      </c>
      <c r="D194" s="181" t="s">
        <v>384</v>
      </c>
      <c r="E194" s="182" t="s">
        <v>4840</v>
      </c>
      <c r="F194" s="183" t="s">
        <v>4841</v>
      </c>
      <c r="G194" s="184" t="s">
        <v>404</v>
      </c>
      <c r="H194" s="185">
        <v>179.83</v>
      </c>
      <c r="I194" s="186"/>
      <c r="J194" s="187">
        <f>ROUND(I194*H194,2)</f>
        <v>0</v>
      </c>
      <c r="K194" s="183" t="s">
        <v>4838</v>
      </c>
      <c r="L194" s="41"/>
      <c r="M194" s="188" t="s">
        <v>19</v>
      </c>
      <c r="N194" s="189" t="s">
        <v>47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389</v>
      </c>
      <c r="AT194" s="192" t="s">
        <v>384</v>
      </c>
      <c r="AU194" s="192" t="s">
        <v>85</v>
      </c>
      <c r="AY194" s="19" t="s">
        <v>381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83</v>
      </c>
      <c r="BK194" s="193">
        <f>ROUND(I194*H194,2)</f>
        <v>0</v>
      </c>
      <c r="BL194" s="19" t="s">
        <v>389</v>
      </c>
      <c r="BM194" s="192" t="s">
        <v>808</v>
      </c>
    </row>
    <row r="195" spans="1:65" s="2" customFormat="1" ht="19.5">
      <c r="A195" s="36"/>
      <c r="B195" s="37"/>
      <c r="C195" s="38"/>
      <c r="D195" s="196" t="s">
        <v>1198</v>
      </c>
      <c r="E195" s="38"/>
      <c r="F195" s="253" t="s">
        <v>4839</v>
      </c>
      <c r="G195" s="38"/>
      <c r="H195" s="38"/>
      <c r="I195" s="254"/>
      <c r="J195" s="38"/>
      <c r="K195" s="38"/>
      <c r="L195" s="41"/>
      <c r="M195" s="257"/>
      <c r="N195" s="258"/>
      <c r="O195" s="250"/>
      <c r="P195" s="250"/>
      <c r="Q195" s="250"/>
      <c r="R195" s="250"/>
      <c r="S195" s="250"/>
      <c r="T195" s="259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1198</v>
      </c>
      <c r="AU195" s="19" t="s">
        <v>85</v>
      </c>
    </row>
    <row r="196" spans="1:65" s="2" customFormat="1" ht="6.95" customHeight="1">
      <c r="A196" s="36"/>
      <c r="B196" s="49"/>
      <c r="C196" s="50"/>
      <c r="D196" s="50"/>
      <c r="E196" s="50"/>
      <c r="F196" s="50"/>
      <c r="G196" s="50"/>
      <c r="H196" s="50"/>
      <c r="I196" s="50"/>
      <c r="J196" s="50"/>
      <c r="K196" s="50"/>
      <c r="L196" s="41"/>
      <c r="M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</sheetData>
  <sheetProtection algorithmName="SHA-512" hashValue="EZf90Zkbu1/pBYq55NW2GwL+DR6lSVLEbRbZQXHgOxIHe8NT1dUo46mjYzZVx+SV1RXqt9/+r6XxtyHy7QpHQA==" saltValue="ewX5/PmrQIXgQ7PLvmAEFw==" spinCount="100000" sheet="1" objects="1" scenarios="1" formatColumns="0" formatRows="0" autoFilter="0"/>
  <autoFilter ref="C90:K19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253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5318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ROUND((SUM(BE88:BE159)),  2)</f>
        <v>0</v>
      </c>
      <c r="G35" s="36"/>
      <c r="H35" s="36"/>
      <c r="I35" s="127">
        <v>0.21</v>
      </c>
      <c r="J35" s="126">
        <f>ROUND(((SUM(BE88:BE159))*I35),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ROUND((SUM(BF88:BF159)),  2)</f>
        <v>0</v>
      </c>
      <c r="G36" s="36"/>
      <c r="H36" s="36"/>
      <c r="I36" s="127">
        <v>0.15</v>
      </c>
      <c r="J36" s="126">
        <f>ROUND(((SUM(BF88:BF159))*I36),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ROUND((SUM(BG88:BG159)),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ROUND((SUM(BH88:BH159)),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ROUND((SUM(BI88:BI159)),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203.3 - Dopravní značení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351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5044</v>
      </c>
      <c r="E66" s="151"/>
      <c r="F66" s="151"/>
      <c r="G66" s="151"/>
      <c r="H66" s="151"/>
      <c r="I66" s="151"/>
      <c r="J66" s="152">
        <f>J91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366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6.25" customHeight="1">
      <c r="A76" s="36"/>
      <c r="B76" s="37"/>
      <c r="C76" s="38"/>
      <c r="D76" s="38"/>
      <c r="E76" s="408" t="str">
        <f>E7</f>
        <v>Nová vstupní a vjezdová zóna v západní části výstaviště včetně nového odpadového hospodářství</v>
      </c>
      <c r="F76" s="409"/>
      <c r="G76" s="409"/>
      <c r="H76" s="409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324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08" t="s">
        <v>5039</v>
      </c>
      <c r="F78" s="407"/>
      <c r="G78" s="407"/>
      <c r="H78" s="40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330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9" t="str">
        <f>E11</f>
        <v>SO 203.3 - Dopravní značení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 xml:space="preserve"> </v>
      </c>
      <c r="G82" s="38"/>
      <c r="H82" s="38"/>
      <c r="I82" s="31" t="s">
        <v>23</v>
      </c>
      <c r="J82" s="61" t="str">
        <f>IF(J14="","",J14)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Veletrhy Brno a.s.</v>
      </c>
      <c r="G84" s="38"/>
      <c r="H84" s="38"/>
      <c r="I84" s="31" t="s">
        <v>33</v>
      </c>
      <c r="J84" s="34" t="str">
        <f>E23</f>
        <v>AiD team a.s.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IF(E20="","",E20)</f>
        <v>Vyplň údaj</v>
      </c>
      <c r="G85" s="38"/>
      <c r="H85" s="38"/>
      <c r="I85" s="31" t="s">
        <v>38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0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P90+P91</f>
        <v>0</v>
      </c>
      <c r="Q89" s="173"/>
      <c r="R89" s="174">
        <f>R90+R91</f>
        <v>0</v>
      </c>
      <c r="S89" s="173"/>
      <c r="T89" s="175">
        <f>T90+T91</f>
        <v>0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BK90+BK91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426</v>
      </c>
      <c r="F90" s="179" t="s">
        <v>427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v>0</v>
      </c>
      <c r="Q90" s="173"/>
      <c r="R90" s="174">
        <v>0</v>
      </c>
      <c r="S90" s="173"/>
      <c r="T90" s="175"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v>0</v>
      </c>
    </row>
    <row r="91" spans="1:65" s="12" customFormat="1" ht="22.9" customHeight="1">
      <c r="B91" s="165"/>
      <c r="C91" s="166"/>
      <c r="D91" s="167" t="s">
        <v>75</v>
      </c>
      <c r="E91" s="179" t="s">
        <v>834</v>
      </c>
      <c r="F91" s="179" t="s">
        <v>5156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SUM(P92:P159)</f>
        <v>0</v>
      </c>
      <c r="Q91" s="173"/>
      <c r="R91" s="174">
        <f>SUM(R92:R159)</f>
        <v>0</v>
      </c>
      <c r="S91" s="173"/>
      <c r="T91" s="175">
        <f>SUM(T92:T159)</f>
        <v>0</v>
      </c>
      <c r="AR91" s="176" t="s">
        <v>83</v>
      </c>
      <c r="AT91" s="177" t="s">
        <v>75</v>
      </c>
      <c r="AU91" s="177" t="s">
        <v>83</v>
      </c>
      <c r="AY91" s="176" t="s">
        <v>381</v>
      </c>
      <c r="BK91" s="178">
        <f>SUM(BK92:BK159)</f>
        <v>0</v>
      </c>
    </row>
    <row r="92" spans="1:65" s="2" customFormat="1" ht="24.2" customHeight="1">
      <c r="A92" s="36"/>
      <c r="B92" s="37"/>
      <c r="C92" s="181" t="s">
        <v>83</v>
      </c>
      <c r="D92" s="181" t="s">
        <v>384</v>
      </c>
      <c r="E92" s="182" t="s">
        <v>5319</v>
      </c>
      <c r="F92" s="183" t="s">
        <v>5320</v>
      </c>
      <c r="G92" s="184" t="s">
        <v>431</v>
      </c>
      <c r="H92" s="185">
        <v>40</v>
      </c>
      <c r="I92" s="186"/>
      <c r="J92" s="187">
        <f>ROUND(I92*H92,2)</f>
        <v>0</v>
      </c>
      <c r="K92" s="183" t="s">
        <v>4737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85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85</v>
      </c>
    </row>
    <row r="93" spans="1:65" s="2" customFormat="1" ht="19.5">
      <c r="A93" s="36"/>
      <c r="B93" s="37"/>
      <c r="C93" s="38"/>
      <c r="D93" s="196" t="s">
        <v>1198</v>
      </c>
      <c r="E93" s="38"/>
      <c r="F93" s="253" t="s">
        <v>5321</v>
      </c>
      <c r="G93" s="38"/>
      <c r="H93" s="38"/>
      <c r="I93" s="254"/>
      <c r="J93" s="38"/>
      <c r="K93" s="38"/>
      <c r="L93" s="41"/>
      <c r="M93" s="255"/>
      <c r="N93" s="256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1198</v>
      </c>
      <c r="AU93" s="19" t="s">
        <v>85</v>
      </c>
    </row>
    <row r="94" spans="1:65" s="2" customFormat="1" ht="24.2" customHeight="1">
      <c r="A94" s="36"/>
      <c r="B94" s="37"/>
      <c r="C94" s="227" t="s">
        <v>85</v>
      </c>
      <c r="D94" s="227" t="s">
        <v>465</v>
      </c>
      <c r="E94" s="228" t="s">
        <v>5322</v>
      </c>
      <c r="F94" s="229" t="s">
        <v>5323</v>
      </c>
      <c r="G94" s="230" t="s">
        <v>431</v>
      </c>
      <c r="H94" s="231">
        <v>1</v>
      </c>
      <c r="I94" s="232"/>
      <c r="J94" s="233">
        <f>ROUND(I94*H94,2)</f>
        <v>0</v>
      </c>
      <c r="K94" s="229" t="s">
        <v>4737</v>
      </c>
      <c r="L94" s="234"/>
      <c r="M94" s="235" t="s">
        <v>19</v>
      </c>
      <c r="N94" s="236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428</v>
      </c>
      <c r="AT94" s="192" t="s">
        <v>465</v>
      </c>
      <c r="AU94" s="192" t="s">
        <v>85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389</v>
      </c>
    </row>
    <row r="95" spans="1:65" s="2" customFormat="1" ht="29.25">
      <c r="A95" s="36"/>
      <c r="B95" s="37"/>
      <c r="C95" s="38"/>
      <c r="D95" s="196" t="s">
        <v>1198</v>
      </c>
      <c r="E95" s="38"/>
      <c r="F95" s="253" t="s">
        <v>5324</v>
      </c>
      <c r="G95" s="38"/>
      <c r="H95" s="38"/>
      <c r="I95" s="254"/>
      <c r="J95" s="38"/>
      <c r="K95" s="38"/>
      <c r="L95" s="41"/>
      <c r="M95" s="255"/>
      <c r="N95" s="256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1198</v>
      </c>
      <c r="AU95" s="19" t="s">
        <v>85</v>
      </c>
    </row>
    <row r="96" spans="1:65" s="14" customFormat="1">
      <c r="B96" s="205"/>
      <c r="C96" s="206"/>
      <c r="D96" s="196" t="s">
        <v>391</v>
      </c>
      <c r="E96" s="207" t="s">
        <v>19</v>
      </c>
      <c r="F96" s="208" t="s">
        <v>5325</v>
      </c>
      <c r="G96" s="206"/>
      <c r="H96" s="209">
        <v>1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391</v>
      </c>
      <c r="AU96" s="215" t="s">
        <v>85</v>
      </c>
      <c r="AV96" s="14" t="s">
        <v>85</v>
      </c>
      <c r="AW96" s="14" t="s">
        <v>37</v>
      </c>
      <c r="AX96" s="14" t="s">
        <v>76</v>
      </c>
      <c r="AY96" s="215" t="s">
        <v>381</v>
      </c>
    </row>
    <row r="97" spans="1:65" s="15" customFormat="1">
      <c r="B97" s="216"/>
      <c r="C97" s="217"/>
      <c r="D97" s="196" t="s">
        <v>391</v>
      </c>
      <c r="E97" s="218" t="s">
        <v>19</v>
      </c>
      <c r="F97" s="219" t="s">
        <v>394</v>
      </c>
      <c r="G97" s="217"/>
      <c r="H97" s="220">
        <v>1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391</v>
      </c>
      <c r="AU97" s="226" t="s">
        <v>85</v>
      </c>
      <c r="AV97" s="15" t="s">
        <v>389</v>
      </c>
      <c r="AW97" s="15" t="s">
        <v>37</v>
      </c>
      <c r="AX97" s="15" t="s">
        <v>83</v>
      </c>
      <c r="AY97" s="226" t="s">
        <v>381</v>
      </c>
    </row>
    <row r="98" spans="1:65" s="2" customFormat="1" ht="16.5" customHeight="1">
      <c r="A98" s="36"/>
      <c r="B98" s="37"/>
      <c r="C98" s="227" t="s">
        <v>398</v>
      </c>
      <c r="D98" s="227" t="s">
        <v>465</v>
      </c>
      <c r="E98" s="228" t="s">
        <v>5326</v>
      </c>
      <c r="F98" s="229" t="s">
        <v>5327</v>
      </c>
      <c r="G98" s="230" t="s">
        <v>431</v>
      </c>
      <c r="H98" s="231">
        <v>4</v>
      </c>
      <c r="I98" s="232"/>
      <c r="J98" s="233">
        <f>ROUND(I98*H98,2)</f>
        <v>0</v>
      </c>
      <c r="K98" s="229" t="s">
        <v>4737</v>
      </c>
      <c r="L98" s="234"/>
      <c r="M98" s="235" t="s">
        <v>19</v>
      </c>
      <c r="N98" s="236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428</v>
      </c>
      <c r="AT98" s="192" t="s">
        <v>465</v>
      </c>
      <c r="AU98" s="192" t="s">
        <v>85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29.25">
      <c r="A99" s="36"/>
      <c r="B99" s="37"/>
      <c r="C99" s="38"/>
      <c r="D99" s="196" t="s">
        <v>1198</v>
      </c>
      <c r="E99" s="38"/>
      <c r="F99" s="253" t="s">
        <v>5324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85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5328</v>
      </c>
      <c r="G100" s="206"/>
      <c r="H100" s="209">
        <v>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5" customFormat="1">
      <c r="B101" s="216"/>
      <c r="C101" s="217"/>
      <c r="D101" s="196" t="s">
        <v>391</v>
      </c>
      <c r="E101" s="218" t="s">
        <v>19</v>
      </c>
      <c r="F101" s="219" t="s">
        <v>394</v>
      </c>
      <c r="G101" s="217"/>
      <c r="H101" s="220">
        <v>4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391</v>
      </c>
      <c r="AU101" s="226" t="s">
        <v>85</v>
      </c>
      <c r="AV101" s="15" t="s">
        <v>389</v>
      </c>
      <c r="AW101" s="15" t="s">
        <v>37</v>
      </c>
      <c r="AX101" s="15" t="s">
        <v>83</v>
      </c>
      <c r="AY101" s="226" t="s">
        <v>381</v>
      </c>
    </row>
    <row r="102" spans="1:65" s="2" customFormat="1" ht="24.2" customHeight="1">
      <c r="A102" s="36"/>
      <c r="B102" s="37"/>
      <c r="C102" s="227" t="s">
        <v>389</v>
      </c>
      <c r="D102" s="227" t="s">
        <v>465</v>
      </c>
      <c r="E102" s="228" t="s">
        <v>5329</v>
      </c>
      <c r="F102" s="229" t="s">
        <v>5330</v>
      </c>
      <c r="G102" s="230" t="s">
        <v>431</v>
      </c>
      <c r="H102" s="231">
        <v>6</v>
      </c>
      <c r="I102" s="232"/>
      <c r="J102" s="233">
        <f>ROUND(I102*H102,2)</f>
        <v>0</v>
      </c>
      <c r="K102" s="229" t="s">
        <v>4737</v>
      </c>
      <c r="L102" s="234"/>
      <c r="M102" s="235" t="s">
        <v>19</v>
      </c>
      <c r="N102" s="236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428</v>
      </c>
      <c r="AT102" s="192" t="s">
        <v>465</v>
      </c>
      <c r="AU102" s="192" t="s">
        <v>85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428</v>
      </c>
    </row>
    <row r="103" spans="1:65" s="2" customFormat="1" ht="29.25">
      <c r="A103" s="36"/>
      <c r="B103" s="37"/>
      <c r="C103" s="38"/>
      <c r="D103" s="196" t="s">
        <v>1198</v>
      </c>
      <c r="E103" s="38"/>
      <c r="F103" s="253" t="s">
        <v>5324</v>
      </c>
      <c r="G103" s="38"/>
      <c r="H103" s="38"/>
      <c r="I103" s="254"/>
      <c r="J103" s="38"/>
      <c r="K103" s="38"/>
      <c r="L103" s="41"/>
      <c r="M103" s="255"/>
      <c r="N103" s="25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1198</v>
      </c>
      <c r="AU103" s="19" t="s">
        <v>85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5331</v>
      </c>
      <c r="G104" s="206"/>
      <c r="H104" s="209">
        <v>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85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5332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85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5333</v>
      </c>
      <c r="G106" s="206"/>
      <c r="H106" s="209">
        <v>3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5334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6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85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16.5" customHeight="1">
      <c r="A109" s="36"/>
      <c r="B109" s="37"/>
      <c r="C109" s="227" t="s">
        <v>408</v>
      </c>
      <c r="D109" s="227" t="s">
        <v>465</v>
      </c>
      <c r="E109" s="228" t="s">
        <v>5335</v>
      </c>
      <c r="F109" s="229" t="s">
        <v>5336</v>
      </c>
      <c r="G109" s="230" t="s">
        <v>431</v>
      </c>
      <c r="H109" s="231">
        <v>2</v>
      </c>
      <c r="I109" s="232"/>
      <c r="J109" s="233">
        <f>ROUND(I109*H109,2)</f>
        <v>0</v>
      </c>
      <c r="K109" s="229" t="s">
        <v>4737</v>
      </c>
      <c r="L109" s="234"/>
      <c r="M109" s="235" t="s">
        <v>19</v>
      </c>
      <c r="N109" s="236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428</v>
      </c>
      <c r="AT109" s="192" t="s">
        <v>465</v>
      </c>
      <c r="AU109" s="192" t="s">
        <v>85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437</v>
      </c>
    </row>
    <row r="110" spans="1:65" s="2" customFormat="1" ht="29.25">
      <c r="A110" s="36"/>
      <c r="B110" s="37"/>
      <c r="C110" s="38"/>
      <c r="D110" s="196" t="s">
        <v>1198</v>
      </c>
      <c r="E110" s="38"/>
      <c r="F110" s="253" t="s">
        <v>5324</v>
      </c>
      <c r="G110" s="38"/>
      <c r="H110" s="38"/>
      <c r="I110" s="254"/>
      <c r="J110" s="38"/>
      <c r="K110" s="38"/>
      <c r="L110" s="41"/>
      <c r="M110" s="255"/>
      <c r="N110" s="25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1198</v>
      </c>
      <c r="AU110" s="19" t="s">
        <v>85</v>
      </c>
    </row>
    <row r="111" spans="1:65" s="14" customFormat="1">
      <c r="B111" s="205"/>
      <c r="C111" s="206"/>
      <c r="D111" s="196" t="s">
        <v>391</v>
      </c>
      <c r="E111" s="207" t="s">
        <v>19</v>
      </c>
      <c r="F111" s="208" t="s">
        <v>5337</v>
      </c>
      <c r="G111" s="206"/>
      <c r="H111" s="209">
        <v>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85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1:65" s="15" customFormat="1">
      <c r="B112" s="216"/>
      <c r="C112" s="217"/>
      <c r="D112" s="196" t="s">
        <v>391</v>
      </c>
      <c r="E112" s="218" t="s">
        <v>19</v>
      </c>
      <c r="F112" s="219" t="s">
        <v>394</v>
      </c>
      <c r="G112" s="217"/>
      <c r="H112" s="220">
        <v>2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391</v>
      </c>
      <c r="AU112" s="226" t="s">
        <v>85</v>
      </c>
      <c r="AV112" s="15" t="s">
        <v>389</v>
      </c>
      <c r="AW112" s="15" t="s">
        <v>37</v>
      </c>
      <c r="AX112" s="15" t="s">
        <v>83</v>
      </c>
      <c r="AY112" s="226" t="s">
        <v>381</v>
      </c>
    </row>
    <row r="113" spans="1:65" s="2" customFormat="1" ht="24.2" customHeight="1">
      <c r="A113" s="36"/>
      <c r="B113" s="37"/>
      <c r="C113" s="227" t="s">
        <v>382</v>
      </c>
      <c r="D113" s="227" t="s">
        <v>465</v>
      </c>
      <c r="E113" s="228" t="s">
        <v>5338</v>
      </c>
      <c r="F113" s="229" t="s">
        <v>5339</v>
      </c>
      <c r="G113" s="230" t="s">
        <v>431</v>
      </c>
      <c r="H113" s="231">
        <v>8</v>
      </c>
      <c r="I113" s="232"/>
      <c r="J113" s="233">
        <f>ROUND(I113*H113,2)</f>
        <v>0</v>
      </c>
      <c r="K113" s="229" t="s">
        <v>4737</v>
      </c>
      <c r="L113" s="234"/>
      <c r="M113" s="235" t="s">
        <v>19</v>
      </c>
      <c r="N113" s="236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428</v>
      </c>
      <c r="AT113" s="192" t="s">
        <v>465</v>
      </c>
      <c r="AU113" s="192" t="s">
        <v>85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451</v>
      </c>
    </row>
    <row r="114" spans="1:65" s="2" customFormat="1" ht="29.25">
      <c r="A114" s="36"/>
      <c r="B114" s="37"/>
      <c r="C114" s="38"/>
      <c r="D114" s="196" t="s">
        <v>1198</v>
      </c>
      <c r="E114" s="38"/>
      <c r="F114" s="253" t="s">
        <v>5324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85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5340</v>
      </c>
      <c r="G115" s="206"/>
      <c r="H115" s="209">
        <v>4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5341</v>
      </c>
      <c r="G116" s="206"/>
      <c r="H116" s="209">
        <v>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85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5342</v>
      </c>
      <c r="G117" s="206"/>
      <c r="H117" s="209">
        <v>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5343</v>
      </c>
      <c r="G118" s="206"/>
      <c r="H118" s="209">
        <v>2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8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85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1.75" customHeight="1">
      <c r="A120" s="36"/>
      <c r="B120" s="37"/>
      <c r="C120" s="227" t="s">
        <v>419</v>
      </c>
      <c r="D120" s="227" t="s">
        <v>465</v>
      </c>
      <c r="E120" s="228" t="s">
        <v>5344</v>
      </c>
      <c r="F120" s="229" t="s">
        <v>5345</v>
      </c>
      <c r="G120" s="230" t="s">
        <v>431</v>
      </c>
      <c r="H120" s="231">
        <v>1</v>
      </c>
      <c r="I120" s="232"/>
      <c r="J120" s="233">
        <f>ROUND(I120*H120,2)</f>
        <v>0</v>
      </c>
      <c r="K120" s="229" t="s">
        <v>4737</v>
      </c>
      <c r="L120" s="234"/>
      <c r="M120" s="235" t="s">
        <v>19</v>
      </c>
      <c r="N120" s="236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428</v>
      </c>
      <c r="AT120" s="192" t="s">
        <v>465</v>
      </c>
      <c r="AU120" s="192" t="s">
        <v>85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464</v>
      </c>
    </row>
    <row r="121" spans="1:65" s="2" customFormat="1" ht="29.25">
      <c r="A121" s="36"/>
      <c r="B121" s="37"/>
      <c r="C121" s="38"/>
      <c r="D121" s="196" t="s">
        <v>1198</v>
      </c>
      <c r="E121" s="38"/>
      <c r="F121" s="253" t="s">
        <v>5324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85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5346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85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5" customFormat="1">
      <c r="B123" s="216"/>
      <c r="C123" s="217"/>
      <c r="D123" s="196" t="s">
        <v>391</v>
      </c>
      <c r="E123" s="218" t="s">
        <v>19</v>
      </c>
      <c r="F123" s="219" t="s">
        <v>394</v>
      </c>
      <c r="G123" s="217"/>
      <c r="H123" s="220">
        <v>1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391</v>
      </c>
      <c r="AU123" s="226" t="s">
        <v>85</v>
      </c>
      <c r="AV123" s="15" t="s">
        <v>389</v>
      </c>
      <c r="AW123" s="15" t="s">
        <v>37</v>
      </c>
      <c r="AX123" s="15" t="s">
        <v>83</v>
      </c>
      <c r="AY123" s="226" t="s">
        <v>381</v>
      </c>
    </row>
    <row r="124" spans="1:65" s="2" customFormat="1" ht="24.2" customHeight="1">
      <c r="A124" s="36"/>
      <c r="B124" s="37"/>
      <c r="C124" s="227" t="s">
        <v>428</v>
      </c>
      <c r="D124" s="227" t="s">
        <v>465</v>
      </c>
      <c r="E124" s="228" t="s">
        <v>5347</v>
      </c>
      <c r="F124" s="229" t="s">
        <v>5348</v>
      </c>
      <c r="G124" s="230" t="s">
        <v>431</v>
      </c>
      <c r="H124" s="231">
        <v>18</v>
      </c>
      <c r="I124" s="232"/>
      <c r="J124" s="233">
        <f>ROUND(I124*H124,2)</f>
        <v>0</v>
      </c>
      <c r="K124" s="229" t="s">
        <v>4737</v>
      </c>
      <c r="L124" s="234"/>
      <c r="M124" s="235" t="s">
        <v>19</v>
      </c>
      <c r="N124" s="236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428</v>
      </c>
      <c r="AT124" s="192" t="s">
        <v>465</v>
      </c>
      <c r="AU124" s="192" t="s">
        <v>85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454</v>
      </c>
    </row>
    <row r="125" spans="1:65" s="2" customFormat="1" ht="29.25">
      <c r="A125" s="36"/>
      <c r="B125" s="37"/>
      <c r="C125" s="38"/>
      <c r="D125" s="196" t="s">
        <v>1198</v>
      </c>
      <c r="E125" s="38"/>
      <c r="F125" s="253" t="s">
        <v>5324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85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5349</v>
      </c>
      <c r="G126" s="206"/>
      <c r="H126" s="209">
        <v>10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85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4" customFormat="1">
      <c r="B127" s="205"/>
      <c r="C127" s="206"/>
      <c r="D127" s="196" t="s">
        <v>391</v>
      </c>
      <c r="E127" s="207" t="s">
        <v>19</v>
      </c>
      <c r="F127" s="208" t="s">
        <v>5350</v>
      </c>
      <c r="G127" s="206"/>
      <c r="H127" s="209">
        <v>2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391</v>
      </c>
      <c r="AU127" s="215" t="s">
        <v>85</v>
      </c>
      <c r="AV127" s="14" t="s">
        <v>85</v>
      </c>
      <c r="AW127" s="14" t="s">
        <v>37</v>
      </c>
      <c r="AX127" s="14" t="s">
        <v>76</v>
      </c>
      <c r="AY127" s="215" t="s">
        <v>381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5351</v>
      </c>
      <c r="G128" s="206"/>
      <c r="H128" s="209">
        <v>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85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4" customFormat="1">
      <c r="B129" s="205"/>
      <c r="C129" s="206"/>
      <c r="D129" s="196" t="s">
        <v>391</v>
      </c>
      <c r="E129" s="207" t="s">
        <v>19</v>
      </c>
      <c r="F129" s="208" t="s">
        <v>5352</v>
      </c>
      <c r="G129" s="206"/>
      <c r="H129" s="209">
        <v>2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391</v>
      </c>
      <c r="AU129" s="215" t="s">
        <v>85</v>
      </c>
      <c r="AV129" s="14" t="s">
        <v>85</v>
      </c>
      <c r="AW129" s="14" t="s">
        <v>37</v>
      </c>
      <c r="AX129" s="14" t="s">
        <v>76</v>
      </c>
      <c r="AY129" s="215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5353</v>
      </c>
      <c r="G130" s="206"/>
      <c r="H130" s="209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5354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85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18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85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24.2" customHeight="1">
      <c r="A133" s="36"/>
      <c r="B133" s="37"/>
      <c r="C133" s="181" t="s">
        <v>426</v>
      </c>
      <c r="D133" s="181" t="s">
        <v>384</v>
      </c>
      <c r="E133" s="182" t="s">
        <v>5355</v>
      </c>
      <c r="F133" s="183" t="s">
        <v>5356</v>
      </c>
      <c r="G133" s="184" t="s">
        <v>431</v>
      </c>
      <c r="H133" s="185">
        <v>28</v>
      </c>
      <c r="I133" s="186"/>
      <c r="J133" s="187">
        <f>ROUND(I133*H133,2)</f>
        <v>0</v>
      </c>
      <c r="K133" s="183" t="s">
        <v>4737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85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486</v>
      </c>
    </row>
    <row r="134" spans="1:65" s="2" customFormat="1" ht="19.5">
      <c r="A134" s="36"/>
      <c r="B134" s="37"/>
      <c r="C134" s="38"/>
      <c r="D134" s="196" t="s">
        <v>1198</v>
      </c>
      <c r="E134" s="38"/>
      <c r="F134" s="253" t="s">
        <v>5321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85</v>
      </c>
    </row>
    <row r="135" spans="1:65" s="2" customFormat="1" ht="16.5" customHeight="1">
      <c r="A135" s="36"/>
      <c r="B135" s="37"/>
      <c r="C135" s="227" t="s">
        <v>437</v>
      </c>
      <c r="D135" s="227" t="s">
        <v>465</v>
      </c>
      <c r="E135" s="228" t="s">
        <v>5357</v>
      </c>
      <c r="F135" s="229" t="s">
        <v>5358</v>
      </c>
      <c r="G135" s="230" t="s">
        <v>431</v>
      </c>
      <c r="H135" s="231">
        <v>28</v>
      </c>
      <c r="I135" s="232"/>
      <c r="J135" s="233">
        <f>ROUND(I135*H135,2)</f>
        <v>0</v>
      </c>
      <c r="K135" s="229" t="s">
        <v>4737</v>
      </c>
      <c r="L135" s="234"/>
      <c r="M135" s="235" t="s">
        <v>19</v>
      </c>
      <c r="N135" s="236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428</v>
      </c>
      <c r="AT135" s="192" t="s">
        <v>465</v>
      </c>
      <c r="AU135" s="192" t="s">
        <v>85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495</v>
      </c>
    </row>
    <row r="136" spans="1:65" s="2" customFormat="1" ht="19.5">
      <c r="A136" s="36"/>
      <c r="B136" s="37"/>
      <c r="C136" s="38"/>
      <c r="D136" s="196" t="s">
        <v>1198</v>
      </c>
      <c r="E136" s="38"/>
      <c r="F136" s="253" t="s">
        <v>5321</v>
      </c>
      <c r="G136" s="38"/>
      <c r="H136" s="38"/>
      <c r="I136" s="254"/>
      <c r="J136" s="38"/>
      <c r="K136" s="38"/>
      <c r="L136" s="41"/>
      <c r="M136" s="255"/>
      <c r="N136" s="25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85</v>
      </c>
    </row>
    <row r="137" spans="1:65" s="2" customFormat="1" ht="21.75" customHeight="1">
      <c r="A137" s="36"/>
      <c r="B137" s="37"/>
      <c r="C137" s="227" t="s">
        <v>443</v>
      </c>
      <c r="D137" s="227" t="s">
        <v>465</v>
      </c>
      <c r="E137" s="228" t="s">
        <v>5359</v>
      </c>
      <c r="F137" s="229" t="s">
        <v>5360</v>
      </c>
      <c r="G137" s="230" t="s">
        <v>431</v>
      </c>
      <c r="H137" s="231">
        <v>28</v>
      </c>
      <c r="I137" s="232"/>
      <c r="J137" s="233">
        <f>ROUND(I137*H137,2)</f>
        <v>0</v>
      </c>
      <c r="K137" s="229" t="s">
        <v>4737</v>
      </c>
      <c r="L137" s="234"/>
      <c r="M137" s="235" t="s">
        <v>19</v>
      </c>
      <c r="N137" s="236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428</v>
      </c>
      <c r="AT137" s="192" t="s">
        <v>465</v>
      </c>
      <c r="AU137" s="192" t="s">
        <v>85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505</v>
      </c>
    </row>
    <row r="138" spans="1:65" s="2" customFormat="1" ht="19.5">
      <c r="A138" s="36"/>
      <c r="B138" s="37"/>
      <c r="C138" s="38"/>
      <c r="D138" s="196" t="s">
        <v>1198</v>
      </c>
      <c r="E138" s="38"/>
      <c r="F138" s="253" t="s">
        <v>5321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85</v>
      </c>
    </row>
    <row r="139" spans="1:65" s="2" customFormat="1" ht="16.5" customHeight="1">
      <c r="A139" s="36"/>
      <c r="B139" s="37"/>
      <c r="C139" s="227" t="s">
        <v>451</v>
      </c>
      <c r="D139" s="227" t="s">
        <v>465</v>
      </c>
      <c r="E139" s="228" t="s">
        <v>5361</v>
      </c>
      <c r="F139" s="229" t="s">
        <v>5362</v>
      </c>
      <c r="G139" s="230" t="s">
        <v>431</v>
      </c>
      <c r="H139" s="231">
        <v>28</v>
      </c>
      <c r="I139" s="232"/>
      <c r="J139" s="233">
        <f>ROUND(I139*H139,2)</f>
        <v>0</v>
      </c>
      <c r="K139" s="229" t="s">
        <v>4737</v>
      </c>
      <c r="L139" s="234"/>
      <c r="M139" s="235" t="s">
        <v>19</v>
      </c>
      <c r="N139" s="236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428</v>
      </c>
      <c r="AT139" s="192" t="s">
        <v>465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516</v>
      </c>
    </row>
    <row r="140" spans="1:65" s="2" customFormat="1" ht="19.5">
      <c r="A140" s="36"/>
      <c r="B140" s="37"/>
      <c r="C140" s="38"/>
      <c r="D140" s="196" t="s">
        <v>1198</v>
      </c>
      <c r="E140" s="38"/>
      <c r="F140" s="253" t="s">
        <v>5321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85</v>
      </c>
    </row>
    <row r="141" spans="1:65" s="2" customFormat="1" ht="33" customHeight="1">
      <c r="A141" s="36"/>
      <c r="B141" s="37"/>
      <c r="C141" s="181" t="s">
        <v>457</v>
      </c>
      <c r="D141" s="181" t="s">
        <v>384</v>
      </c>
      <c r="E141" s="182" t="s">
        <v>5363</v>
      </c>
      <c r="F141" s="183" t="s">
        <v>5364</v>
      </c>
      <c r="G141" s="184" t="s">
        <v>422</v>
      </c>
      <c r="H141" s="185">
        <v>46</v>
      </c>
      <c r="I141" s="186"/>
      <c r="J141" s="187">
        <f>ROUND(I141*H141,2)</f>
        <v>0</v>
      </c>
      <c r="K141" s="183" t="s">
        <v>4737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529</v>
      </c>
    </row>
    <row r="142" spans="1:65" s="2" customFormat="1" ht="19.5">
      <c r="A142" s="36"/>
      <c r="B142" s="37"/>
      <c r="C142" s="38"/>
      <c r="D142" s="196" t="s">
        <v>1198</v>
      </c>
      <c r="E142" s="38"/>
      <c r="F142" s="253" t="s">
        <v>5365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1198</v>
      </c>
      <c r="AU142" s="19" t="s">
        <v>85</v>
      </c>
    </row>
    <row r="143" spans="1:65" s="2" customFormat="1" ht="33" customHeight="1">
      <c r="A143" s="36"/>
      <c r="B143" s="37"/>
      <c r="C143" s="181" t="s">
        <v>464</v>
      </c>
      <c r="D143" s="181" t="s">
        <v>384</v>
      </c>
      <c r="E143" s="182" t="s">
        <v>5366</v>
      </c>
      <c r="F143" s="183" t="s">
        <v>5367</v>
      </c>
      <c r="G143" s="184" t="s">
        <v>422</v>
      </c>
      <c r="H143" s="185">
        <v>68.7</v>
      </c>
      <c r="I143" s="186"/>
      <c r="J143" s="187">
        <f>ROUND(I143*H143,2)</f>
        <v>0</v>
      </c>
      <c r="K143" s="183" t="s">
        <v>4737</v>
      </c>
      <c r="L143" s="41"/>
      <c r="M143" s="188" t="s">
        <v>19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85</v>
      </c>
      <c r="AY143" s="19" t="s">
        <v>381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83</v>
      </c>
      <c r="BK143" s="193">
        <f>ROUND(I143*H143,2)</f>
        <v>0</v>
      </c>
      <c r="BL143" s="19" t="s">
        <v>389</v>
      </c>
      <c r="BM143" s="192" t="s">
        <v>540</v>
      </c>
    </row>
    <row r="144" spans="1:65" s="2" customFormat="1" ht="19.5">
      <c r="A144" s="36"/>
      <c r="B144" s="37"/>
      <c r="C144" s="38"/>
      <c r="D144" s="196" t="s">
        <v>1198</v>
      </c>
      <c r="E144" s="38"/>
      <c r="F144" s="253" t="s">
        <v>5321</v>
      </c>
      <c r="G144" s="38"/>
      <c r="H144" s="38"/>
      <c r="I144" s="254"/>
      <c r="J144" s="38"/>
      <c r="K144" s="38"/>
      <c r="L144" s="41"/>
      <c r="M144" s="255"/>
      <c r="N144" s="25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1198</v>
      </c>
      <c r="AU144" s="19" t="s">
        <v>85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5368</v>
      </c>
      <c r="G145" s="206"/>
      <c r="H145" s="209">
        <v>44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85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5369</v>
      </c>
      <c r="G146" s="206"/>
      <c r="H146" s="209">
        <v>24.7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5" customFormat="1">
      <c r="B147" s="216"/>
      <c r="C147" s="217"/>
      <c r="D147" s="196" t="s">
        <v>391</v>
      </c>
      <c r="E147" s="218" t="s">
        <v>19</v>
      </c>
      <c r="F147" s="219" t="s">
        <v>394</v>
      </c>
      <c r="G147" s="217"/>
      <c r="H147" s="220">
        <v>68.7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391</v>
      </c>
      <c r="AU147" s="226" t="s">
        <v>85</v>
      </c>
      <c r="AV147" s="15" t="s">
        <v>389</v>
      </c>
      <c r="AW147" s="15" t="s">
        <v>37</v>
      </c>
      <c r="AX147" s="15" t="s">
        <v>83</v>
      </c>
      <c r="AY147" s="226" t="s">
        <v>381</v>
      </c>
    </row>
    <row r="148" spans="1:65" s="2" customFormat="1" ht="33" customHeight="1">
      <c r="A148" s="36"/>
      <c r="B148" s="37"/>
      <c r="C148" s="181" t="s">
        <v>8</v>
      </c>
      <c r="D148" s="181" t="s">
        <v>384</v>
      </c>
      <c r="E148" s="182" t="s">
        <v>5370</v>
      </c>
      <c r="F148" s="183" t="s">
        <v>5371</v>
      </c>
      <c r="G148" s="184" t="s">
        <v>422</v>
      </c>
      <c r="H148" s="185">
        <v>426</v>
      </c>
      <c r="I148" s="186"/>
      <c r="J148" s="187">
        <f>ROUND(I148*H148,2)</f>
        <v>0</v>
      </c>
      <c r="K148" s="183" t="s">
        <v>4737</v>
      </c>
      <c r="L148" s="41"/>
      <c r="M148" s="188" t="s">
        <v>19</v>
      </c>
      <c r="N148" s="189" t="s">
        <v>47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85</v>
      </c>
      <c r="AY148" s="19" t="s">
        <v>381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83</v>
      </c>
      <c r="BK148" s="193">
        <f>ROUND(I148*H148,2)</f>
        <v>0</v>
      </c>
      <c r="BL148" s="19" t="s">
        <v>389</v>
      </c>
      <c r="BM148" s="192" t="s">
        <v>556</v>
      </c>
    </row>
    <row r="149" spans="1:65" s="2" customFormat="1" ht="19.5">
      <c r="A149" s="36"/>
      <c r="B149" s="37"/>
      <c r="C149" s="38"/>
      <c r="D149" s="196" t="s">
        <v>1198</v>
      </c>
      <c r="E149" s="38"/>
      <c r="F149" s="253" t="s">
        <v>5321</v>
      </c>
      <c r="G149" s="38"/>
      <c r="H149" s="38"/>
      <c r="I149" s="254"/>
      <c r="J149" s="38"/>
      <c r="K149" s="38"/>
      <c r="L149" s="41"/>
      <c r="M149" s="255"/>
      <c r="N149" s="256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1198</v>
      </c>
      <c r="AU149" s="19" t="s">
        <v>85</v>
      </c>
    </row>
    <row r="150" spans="1:65" s="14" customFormat="1">
      <c r="B150" s="205"/>
      <c r="C150" s="206"/>
      <c r="D150" s="196" t="s">
        <v>391</v>
      </c>
      <c r="E150" s="207" t="s">
        <v>19</v>
      </c>
      <c r="F150" s="208" t="s">
        <v>5372</v>
      </c>
      <c r="G150" s="206"/>
      <c r="H150" s="209">
        <v>426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391</v>
      </c>
      <c r="AU150" s="215" t="s">
        <v>85</v>
      </c>
      <c r="AV150" s="14" t="s">
        <v>85</v>
      </c>
      <c r="AW150" s="14" t="s">
        <v>37</v>
      </c>
      <c r="AX150" s="14" t="s">
        <v>76</v>
      </c>
      <c r="AY150" s="215" t="s">
        <v>381</v>
      </c>
    </row>
    <row r="151" spans="1:65" s="15" customFormat="1">
      <c r="B151" s="216"/>
      <c r="C151" s="217"/>
      <c r="D151" s="196" t="s">
        <v>391</v>
      </c>
      <c r="E151" s="218" t="s">
        <v>19</v>
      </c>
      <c r="F151" s="219" t="s">
        <v>394</v>
      </c>
      <c r="G151" s="217"/>
      <c r="H151" s="220">
        <v>426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391</v>
      </c>
      <c r="AU151" s="226" t="s">
        <v>85</v>
      </c>
      <c r="AV151" s="15" t="s">
        <v>389</v>
      </c>
      <c r="AW151" s="15" t="s">
        <v>37</v>
      </c>
      <c r="AX151" s="15" t="s">
        <v>83</v>
      </c>
      <c r="AY151" s="226" t="s">
        <v>381</v>
      </c>
    </row>
    <row r="152" spans="1:65" s="2" customFormat="1" ht="37.9" customHeight="1">
      <c r="A152" s="36"/>
      <c r="B152" s="37"/>
      <c r="C152" s="181" t="s">
        <v>454</v>
      </c>
      <c r="D152" s="181" t="s">
        <v>384</v>
      </c>
      <c r="E152" s="182" t="s">
        <v>5373</v>
      </c>
      <c r="F152" s="183" t="s">
        <v>5374</v>
      </c>
      <c r="G152" s="184" t="s">
        <v>411</v>
      </c>
      <c r="H152" s="185">
        <v>9</v>
      </c>
      <c r="I152" s="186"/>
      <c r="J152" s="187">
        <f>ROUND(I152*H152,2)</f>
        <v>0</v>
      </c>
      <c r="K152" s="183" t="s">
        <v>4737</v>
      </c>
      <c r="L152" s="41"/>
      <c r="M152" s="188" t="s">
        <v>19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389</v>
      </c>
      <c r="AT152" s="192" t="s">
        <v>384</v>
      </c>
      <c r="AU152" s="192" t="s">
        <v>85</v>
      </c>
      <c r="AY152" s="19" t="s">
        <v>381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83</v>
      </c>
      <c r="BK152" s="193">
        <f>ROUND(I152*H152,2)</f>
        <v>0</v>
      </c>
      <c r="BL152" s="19" t="s">
        <v>389</v>
      </c>
      <c r="BM152" s="192" t="s">
        <v>468</v>
      </c>
    </row>
    <row r="153" spans="1:65" s="2" customFormat="1" ht="19.5">
      <c r="A153" s="36"/>
      <c r="B153" s="37"/>
      <c r="C153" s="38"/>
      <c r="D153" s="196" t="s">
        <v>1198</v>
      </c>
      <c r="E153" s="38"/>
      <c r="F153" s="253" t="s">
        <v>5321</v>
      </c>
      <c r="G153" s="38"/>
      <c r="H153" s="38"/>
      <c r="I153" s="254"/>
      <c r="J153" s="38"/>
      <c r="K153" s="38"/>
      <c r="L153" s="41"/>
      <c r="M153" s="255"/>
      <c r="N153" s="256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1198</v>
      </c>
      <c r="AU153" s="19" t="s">
        <v>85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5375</v>
      </c>
      <c r="G154" s="206"/>
      <c r="H154" s="209">
        <v>0.77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85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5376</v>
      </c>
      <c r="G155" s="206"/>
      <c r="H155" s="209">
        <v>2.7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5377</v>
      </c>
      <c r="G156" s="206"/>
      <c r="H156" s="209">
        <v>3.91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85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5378</v>
      </c>
      <c r="G157" s="206"/>
      <c r="H157" s="209">
        <v>1.08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85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5379</v>
      </c>
      <c r="G158" s="206"/>
      <c r="H158" s="209">
        <v>0.54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5" customFormat="1">
      <c r="B159" s="216"/>
      <c r="C159" s="217"/>
      <c r="D159" s="196" t="s">
        <v>391</v>
      </c>
      <c r="E159" s="218" t="s">
        <v>19</v>
      </c>
      <c r="F159" s="219" t="s">
        <v>394</v>
      </c>
      <c r="G159" s="217"/>
      <c r="H159" s="220">
        <v>9</v>
      </c>
      <c r="I159" s="221"/>
      <c r="J159" s="217"/>
      <c r="K159" s="217"/>
      <c r="L159" s="222"/>
      <c r="M159" s="261"/>
      <c r="N159" s="262"/>
      <c r="O159" s="262"/>
      <c r="P159" s="262"/>
      <c r="Q159" s="262"/>
      <c r="R159" s="262"/>
      <c r="S159" s="262"/>
      <c r="T159" s="263"/>
      <c r="AT159" s="226" t="s">
        <v>391</v>
      </c>
      <c r="AU159" s="226" t="s">
        <v>85</v>
      </c>
      <c r="AV159" s="15" t="s">
        <v>389</v>
      </c>
      <c r="AW159" s="15" t="s">
        <v>37</v>
      </c>
      <c r="AX159" s="15" t="s">
        <v>83</v>
      </c>
      <c r="AY159" s="226" t="s">
        <v>381</v>
      </c>
    </row>
    <row r="160" spans="1:65" s="2" customFormat="1" ht="6.95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UCAMDCAe63IO9kDVYg5vxFbRRl51zaWnpHODDVXd0D9tyBsvULGsV80h8vmjYaW6VmTr1MOFFr9cwP1PxTZLnw==" saltValue="R+S79LEP6QXD5PY/UBNXtKciWW4Cqx4L5JI3IIxvveGQV6Ci/A+nQVY/EVkvG6snGWkp4f8ldsmBFOHveRKIAQ==" spinCount="100000" sheet="1" objects="1" scenarios="1" formatColumns="0" formatRows="0" autoFilter="0"/>
  <autoFilter ref="C87:K15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256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5380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ROUND((SUM(BE87:BE136)),  2)</f>
        <v>0</v>
      </c>
      <c r="G35" s="36"/>
      <c r="H35" s="36"/>
      <c r="I35" s="127">
        <v>0.21</v>
      </c>
      <c r="J35" s="126">
        <f>ROUND(((SUM(BE87:BE136))*I35),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ROUND((SUM(BF87:BF136)),  2)</f>
        <v>0</v>
      </c>
      <c r="G36" s="36"/>
      <c r="H36" s="36"/>
      <c r="I36" s="127">
        <v>0.15</v>
      </c>
      <c r="J36" s="126">
        <f>ROUND(((SUM(BF87:BF136))*I36),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ROUND((SUM(BG87:BG136)),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ROUND((SUM(BH87:BH136)),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ROUND((SUM(BI87:BI136)),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203.4.2 - Následná péč...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5381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9" customFormat="1" ht="24.95" customHeight="1">
      <c r="B65" s="143"/>
      <c r="C65" s="144"/>
      <c r="D65" s="145" t="s">
        <v>1285</v>
      </c>
      <c r="E65" s="146"/>
      <c r="F65" s="146"/>
      <c r="G65" s="146"/>
      <c r="H65" s="146"/>
      <c r="I65" s="146"/>
      <c r="J65" s="147">
        <f>J132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5039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SO 203.4.2 - Následná péč...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P88+P132</f>
        <v>0</v>
      </c>
      <c r="Q87" s="74"/>
      <c r="R87" s="162">
        <f>R88+R132</f>
        <v>0</v>
      </c>
      <c r="S87" s="74"/>
      <c r="T87" s="163">
        <f>T88+T132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BK88+BK132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486</v>
      </c>
      <c r="F88" s="168" t="s">
        <v>5382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SUM(P89:P131)</f>
        <v>0</v>
      </c>
      <c r="Q88" s="173"/>
      <c r="R88" s="174">
        <f>SUM(R89:R131)</f>
        <v>0</v>
      </c>
      <c r="S88" s="173"/>
      <c r="T88" s="175">
        <f>SUM(T89:T131)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SUM(BK89:BK131)</f>
        <v>0</v>
      </c>
    </row>
    <row r="89" spans="1:65" s="2" customFormat="1" ht="24.2" customHeight="1">
      <c r="A89" s="36"/>
      <c r="B89" s="37"/>
      <c r="C89" s="181" t="s">
        <v>83</v>
      </c>
      <c r="D89" s="181" t="s">
        <v>384</v>
      </c>
      <c r="E89" s="182" t="s">
        <v>5383</v>
      </c>
      <c r="F89" s="183" t="s">
        <v>5384</v>
      </c>
      <c r="G89" s="184" t="s">
        <v>411</v>
      </c>
      <c r="H89" s="185">
        <v>23137.5</v>
      </c>
      <c r="I89" s="186"/>
      <c r="J89" s="187">
        <f>ROUND(I89*H89,2)</f>
        <v>0</v>
      </c>
      <c r="K89" s="183" t="s">
        <v>4737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85</v>
      </c>
    </row>
    <row r="90" spans="1:65" s="2" customFormat="1" ht="39">
      <c r="A90" s="36"/>
      <c r="B90" s="37"/>
      <c r="C90" s="38"/>
      <c r="D90" s="196" t="s">
        <v>1198</v>
      </c>
      <c r="E90" s="38"/>
      <c r="F90" s="253" t="s">
        <v>5385</v>
      </c>
      <c r="G90" s="38"/>
      <c r="H90" s="38"/>
      <c r="I90" s="254"/>
      <c r="J90" s="38"/>
      <c r="K90" s="38"/>
      <c r="L90" s="41"/>
      <c r="M90" s="255"/>
      <c r="N90" s="256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1198</v>
      </c>
      <c r="AU90" s="19" t="s">
        <v>83</v>
      </c>
    </row>
    <row r="91" spans="1:65" s="14" customFormat="1">
      <c r="B91" s="205"/>
      <c r="C91" s="206"/>
      <c r="D91" s="196" t="s">
        <v>391</v>
      </c>
      <c r="E91" s="207" t="s">
        <v>19</v>
      </c>
      <c r="F91" s="208" t="s">
        <v>5386</v>
      </c>
      <c r="G91" s="206"/>
      <c r="H91" s="209">
        <v>23137.5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391</v>
      </c>
      <c r="AU91" s="215" t="s">
        <v>83</v>
      </c>
      <c r="AV91" s="14" t="s">
        <v>85</v>
      </c>
      <c r="AW91" s="14" t="s">
        <v>37</v>
      </c>
      <c r="AX91" s="14" t="s">
        <v>76</v>
      </c>
      <c r="AY91" s="215" t="s">
        <v>381</v>
      </c>
    </row>
    <row r="92" spans="1:65" s="15" customFormat="1">
      <c r="B92" s="216"/>
      <c r="C92" s="217"/>
      <c r="D92" s="196" t="s">
        <v>391</v>
      </c>
      <c r="E92" s="218" t="s">
        <v>19</v>
      </c>
      <c r="F92" s="219" t="s">
        <v>394</v>
      </c>
      <c r="G92" s="217"/>
      <c r="H92" s="220">
        <v>23137.5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391</v>
      </c>
      <c r="AU92" s="226" t="s">
        <v>83</v>
      </c>
      <c r="AV92" s="15" t="s">
        <v>389</v>
      </c>
      <c r="AW92" s="15" t="s">
        <v>37</v>
      </c>
      <c r="AX92" s="15" t="s">
        <v>83</v>
      </c>
      <c r="AY92" s="226" t="s">
        <v>381</v>
      </c>
    </row>
    <row r="93" spans="1:65" s="2" customFormat="1" ht="33" customHeight="1">
      <c r="A93" s="36"/>
      <c r="B93" s="37"/>
      <c r="C93" s="181" t="s">
        <v>85</v>
      </c>
      <c r="D93" s="181" t="s">
        <v>384</v>
      </c>
      <c r="E93" s="182" t="s">
        <v>5387</v>
      </c>
      <c r="F93" s="183" t="s">
        <v>5388</v>
      </c>
      <c r="G93" s="184" t="s">
        <v>411</v>
      </c>
      <c r="H93" s="185">
        <v>3085</v>
      </c>
      <c r="I93" s="186"/>
      <c r="J93" s="187">
        <f>ROUND(I93*H93,2)</f>
        <v>0</v>
      </c>
      <c r="K93" s="183" t="s">
        <v>4737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19.5">
      <c r="A94" s="36"/>
      <c r="B94" s="37"/>
      <c r="C94" s="38"/>
      <c r="D94" s="196" t="s">
        <v>1198</v>
      </c>
      <c r="E94" s="38"/>
      <c r="F94" s="253" t="s">
        <v>5389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5390</v>
      </c>
      <c r="G95" s="206"/>
      <c r="H95" s="209">
        <v>3085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83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19</v>
      </c>
      <c r="F96" s="219" t="s">
        <v>394</v>
      </c>
      <c r="G96" s="217"/>
      <c r="H96" s="220">
        <v>3085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83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24.2" customHeight="1">
      <c r="A97" s="36"/>
      <c r="B97" s="37"/>
      <c r="C97" s="181" t="s">
        <v>398</v>
      </c>
      <c r="D97" s="181" t="s">
        <v>384</v>
      </c>
      <c r="E97" s="182" t="s">
        <v>5391</v>
      </c>
      <c r="F97" s="183" t="s">
        <v>5392</v>
      </c>
      <c r="G97" s="184" t="s">
        <v>411</v>
      </c>
      <c r="H97" s="185">
        <v>3085</v>
      </c>
      <c r="I97" s="186"/>
      <c r="J97" s="187">
        <f>ROUND(I97*H97,2)</f>
        <v>0</v>
      </c>
      <c r="K97" s="183" t="s">
        <v>4737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382</v>
      </c>
    </row>
    <row r="98" spans="1:65" s="2" customFormat="1" ht="19.5">
      <c r="A98" s="36"/>
      <c r="B98" s="37"/>
      <c r="C98" s="38"/>
      <c r="D98" s="196" t="s">
        <v>1198</v>
      </c>
      <c r="E98" s="38"/>
      <c r="F98" s="253" t="s">
        <v>5389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14" customFormat="1">
      <c r="B99" s="205"/>
      <c r="C99" s="206"/>
      <c r="D99" s="196" t="s">
        <v>391</v>
      </c>
      <c r="E99" s="207" t="s">
        <v>19</v>
      </c>
      <c r="F99" s="208" t="s">
        <v>5390</v>
      </c>
      <c r="G99" s="206"/>
      <c r="H99" s="209">
        <v>3085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83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1:65" s="15" customFormat="1">
      <c r="B100" s="216"/>
      <c r="C100" s="217"/>
      <c r="D100" s="196" t="s">
        <v>391</v>
      </c>
      <c r="E100" s="218" t="s">
        <v>19</v>
      </c>
      <c r="F100" s="219" t="s">
        <v>394</v>
      </c>
      <c r="G100" s="217"/>
      <c r="H100" s="220">
        <v>3085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391</v>
      </c>
      <c r="AU100" s="226" t="s">
        <v>83</v>
      </c>
      <c r="AV100" s="15" t="s">
        <v>389</v>
      </c>
      <c r="AW100" s="15" t="s">
        <v>37</v>
      </c>
      <c r="AX100" s="15" t="s">
        <v>83</v>
      </c>
      <c r="AY100" s="226" t="s">
        <v>381</v>
      </c>
    </row>
    <row r="101" spans="1:65" s="2" customFormat="1" ht="21.75" customHeight="1">
      <c r="A101" s="36"/>
      <c r="B101" s="37"/>
      <c r="C101" s="181" t="s">
        <v>389</v>
      </c>
      <c r="D101" s="181" t="s">
        <v>384</v>
      </c>
      <c r="E101" s="182" t="s">
        <v>5393</v>
      </c>
      <c r="F101" s="183" t="s">
        <v>5394</v>
      </c>
      <c r="G101" s="184" t="s">
        <v>387</v>
      </c>
      <c r="H101" s="185">
        <v>138.82499999999999</v>
      </c>
      <c r="I101" s="186"/>
      <c r="J101" s="187">
        <f>ROUND(I101*H101,2)</f>
        <v>0</v>
      </c>
      <c r="K101" s="183" t="s">
        <v>4737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428</v>
      </c>
    </row>
    <row r="102" spans="1:65" s="2" customFormat="1" ht="29.25">
      <c r="A102" s="36"/>
      <c r="B102" s="37"/>
      <c r="C102" s="38"/>
      <c r="D102" s="196" t="s">
        <v>1198</v>
      </c>
      <c r="E102" s="38"/>
      <c r="F102" s="253" t="s">
        <v>5395</v>
      </c>
      <c r="G102" s="38"/>
      <c r="H102" s="38"/>
      <c r="I102" s="254"/>
      <c r="J102" s="38"/>
      <c r="K102" s="38"/>
      <c r="L102" s="41"/>
      <c r="M102" s="255"/>
      <c r="N102" s="25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1198</v>
      </c>
      <c r="AU102" s="19" t="s">
        <v>83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5396</v>
      </c>
      <c r="G103" s="206"/>
      <c r="H103" s="209">
        <v>138.82499999999999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83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5" customFormat="1">
      <c r="B104" s="216"/>
      <c r="C104" s="217"/>
      <c r="D104" s="196" t="s">
        <v>391</v>
      </c>
      <c r="E104" s="218" t="s">
        <v>19</v>
      </c>
      <c r="F104" s="219" t="s">
        <v>394</v>
      </c>
      <c r="G104" s="217"/>
      <c r="H104" s="220">
        <v>138.82499999999999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391</v>
      </c>
      <c r="AU104" s="226" t="s">
        <v>83</v>
      </c>
      <c r="AV104" s="15" t="s">
        <v>389</v>
      </c>
      <c r="AW104" s="15" t="s">
        <v>37</v>
      </c>
      <c r="AX104" s="15" t="s">
        <v>83</v>
      </c>
      <c r="AY104" s="226" t="s">
        <v>381</v>
      </c>
    </row>
    <row r="105" spans="1:65" s="2" customFormat="1" ht="21.75" customHeight="1">
      <c r="A105" s="36"/>
      <c r="B105" s="37"/>
      <c r="C105" s="181" t="s">
        <v>408</v>
      </c>
      <c r="D105" s="181" t="s">
        <v>384</v>
      </c>
      <c r="E105" s="182" t="s">
        <v>5397</v>
      </c>
      <c r="F105" s="183" t="s">
        <v>5398</v>
      </c>
      <c r="G105" s="184" t="s">
        <v>387</v>
      </c>
      <c r="H105" s="185">
        <v>138.82499999999999</v>
      </c>
      <c r="I105" s="186"/>
      <c r="J105" s="187">
        <f>ROUND(I105*H105,2)</f>
        <v>0</v>
      </c>
      <c r="K105" s="183" t="s">
        <v>4737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437</v>
      </c>
    </row>
    <row r="106" spans="1:65" s="2" customFormat="1" ht="19.5">
      <c r="A106" s="36"/>
      <c r="B106" s="37"/>
      <c r="C106" s="38"/>
      <c r="D106" s="196" t="s">
        <v>1198</v>
      </c>
      <c r="E106" s="38"/>
      <c r="F106" s="253" t="s">
        <v>5399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21.75" customHeight="1">
      <c r="A107" s="36"/>
      <c r="B107" s="37"/>
      <c r="C107" s="227" t="s">
        <v>382</v>
      </c>
      <c r="D107" s="227" t="s">
        <v>465</v>
      </c>
      <c r="E107" s="228" t="s">
        <v>5400</v>
      </c>
      <c r="F107" s="229" t="s">
        <v>5401</v>
      </c>
      <c r="G107" s="230" t="s">
        <v>387</v>
      </c>
      <c r="H107" s="231">
        <v>138.82499999999999</v>
      </c>
      <c r="I107" s="232"/>
      <c r="J107" s="233">
        <f>ROUND(I107*H107,2)</f>
        <v>0</v>
      </c>
      <c r="K107" s="229" t="s">
        <v>4737</v>
      </c>
      <c r="L107" s="234"/>
      <c r="M107" s="235" t="s">
        <v>19</v>
      </c>
      <c r="N107" s="236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428</v>
      </c>
      <c r="AT107" s="192" t="s">
        <v>465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451</v>
      </c>
    </row>
    <row r="108" spans="1:65" s="13" customFormat="1">
      <c r="B108" s="194"/>
      <c r="C108" s="195"/>
      <c r="D108" s="196" t="s">
        <v>391</v>
      </c>
      <c r="E108" s="197" t="s">
        <v>19</v>
      </c>
      <c r="F108" s="198" t="s">
        <v>5402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391</v>
      </c>
      <c r="AU108" s="204" t="s">
        <v>83</v>
      </c>
      <c r="AV108" s="13" t="s">
        <v>83</v>
      </c>
      <c r="AW108" s="13" t="s">
        <v>37</v>
      </c>
      <c r="AX108" s="13" t="s">
        <v>76</v>
      </c>
      <c r="AY108" s="204" t="s">
        <v>381</v>
      </c>
    </row>
    <row r="109" spans="1:65" s="13" customFormat="1">
      <c r="B109" s="194"/>
      <c r="C109" s="195"/>
      <c r="D109" s="196" t="s">
        <v>391</v>
      </c>
      <c r="E109" s="197" t="s">
        <v>19</v>
      </c>
      <c r="F109" s="198" t="s">
        <v>5403</v>
      </c>
      <c r="G109" s="195"/>
      <c r="H109" s="197" t="s">
        <v>19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391</v>
      </c>
      <c r="AU109" s="204" t="s">
        <v>83</v>
      </c>
      <c r="AV109" s="13" t="s">
        <v>83</v>
      </c>
      <c r="AW109" s="13" t="s">
        <v>37</v>
      </c>
      <c r="AX109" s="13" t="s">
        <v>76</v>
      </c>
      <c r="AY109" s="204" t="s">
        <v>381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5404</v>
      </c>
      <c r="G110" s="206"/>
      <c r="H110" s="209">
        <v>138.82499999999999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5" customFormat="1">
      <c r="B111" s="216"/>
      <c r="C111" s="217"/>
      <c r="D111" s="196" t="s">
        <v>391</v>
      </c>
      <c r="E111" s="218" t="s">
        <v>19</v>
      </c>
      <c r="F111" s="219" t="s">
        <v>394</v>
      </c>
      <c r="G111" s="217"/>
      <c r="H111" s="220">
        <v>138.82499999999999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391</v>
      </c>
      <c r="AU111" s="226" t="s">
        <v>83</v>
      </c>
      <c r="AV111" s="15" t="s">
        <v>389</v>
      </c>
      <c r="AW111" s="15" t="s">
        <v>37</v>
      </c>
      <c r="AX111" s="15" t="s">
        <v>83</v>
      </c>
      <c r="AY111" s="226" t="s">
        <v>381</v>
      </c>
    </row>
    <row r="112" spans="1:65" s="2" customFormat="1" ht="24.2" customHeight="1">
      <c r="A112" s="36"/>
      <c r="B112" s="37"/>
      <c r="C112" s="181" t="s">
        <v>419</v>
      </c>
      <c r="D112" s="181" t="s">
        <v>384</v>
      </c>
      <c r="E112" s="182" t="s">
        <v>5405</v>
      </c>
      <c r="F112" s="183" t="s">
        <v>5406</v>
      </c>
      <c r="G112" s="184" t="s">
        <v>387</v>
      </c>
      <c r="H112" s="185">
        <v>138.82499999999999</v>
      </c>
      <c r="I112" s="186"/>
      <c r="J112" s="187">
        <f>ROUND(I112*H112,2)</f>
        <v>0</v>
      </c>
      <c r="K112" s="183" t="s">
        <v>4737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464</v>
      </c>
    </row>
    <row r="113" spans="1:65" s="2" customFormat="1" ht="19.5">
      <c r="A113" s="36"/>
      <c r="B113" s="37"/>
      <c r="C113" s="38"/>
      <c r="D113" s="196" t="s">
        <v>1198</v>
      </c>
      <c r="E113" s="38"/>
      <c r="F113" s="253" t="s">
        <v>5399</v>
      </c>
      <c r="G113" s="38"/>
      <c r="H113" s="38"/>
      <c r="I113" s="254"/>
      <c r="J113" s="38"/>
      <c r="K113" s="38"/>
      <c r="L113" s="41"/>
      <c r="M113" s="255"/>
      <c r="N113" s="256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1198</v>
      </c>
      <c r="AU113" s="19" t="s">
        <v>83</v>
      </c>
    </row>
    <row r="114" spans="1:65" s="2" customFormat="1" ht="16.5" customHeight="1">
      <c r="A114" s="36"/>
      <c r="B114" s="37"/>
      <c r="C114" s="181" t="s">
        <v>428</v>
      </c>
      <c r="D114" s="181" t="s">
        <v>384</v>
      </c>
      <c r="E114" s="182" t="s">
        <v>5407</v>
      </c>
      <c r="F114" s="183" t="s">
        <v>5408</v>
      </c>
      <c r="G114" s="184" t="s">
        <v>411</v>
      </c>
      <c r="H114" s="185">
        <v>4627.5</v>
      </c>
      <c r="I114" s="186"/>
      <c r="J114" s="187">
        <f>ROUND(I114*H114,2)</f>
        <v>0</v>
      </c>
      <c r="K114" s="183" t="s">
        <v>5409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454</v>
      </c>
    </row>
    <row r="115" spans="1:65" s="2" customFormat="1" ht="19.5">
      <c r="A115" s="36"/>
      <c r="B115" s="37"/>
      <c r="C115" s="38"/>
      <c r="D115" s="196" t="s">
        <v>1198</v>
      </c>
      <c r="E115" s="38"/>
      <c r="F115" s="253" t="s">
        <v>5389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5410</v>
      </c>
      <c r="G116" s="206"/>
      <c r="H116" s="209">
        <v>4627.5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4627.5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391</v>
      </c>
      <c r="AU117" s="226" t="s">
        <v>83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16.5" customHeight="1">
      <c r="A118" s="36"/>
      <c r="B118" s="37"/>
      <c r="C118" s="227" t="s">
        <v>426</v>
      </c>
      <c r="D118" s="227" t="s">
        <v>465</v>
      </c>
      <c r="E118" s="228" t="s">
        <v>5411</v>
      </c>
      <c r="F118" s="229" t="s">
        <v>5412</v>
      </c>
      <c r="G118" s="230" t="s">
        <v>387</v>
      </c>
      <c r="H118" s="231">
        <v>20.824000000000002</v>
      </c>
      <c r="I118" s="232"/>
      <c r="J118" s="233">
        <f>ROUND(I118*H118,2)</f>
        <v>0</v>
      </c>
      <c r="K118" s="229" t="s">
        <v>4838</v>
      </c>
      <c r="L118" s="234"/>
      <c r="M118" s="235" t="s">
        <v>19</v>
      </c>
      <c r="N118" s="236" t="s">
        <v>47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428</v>
      </c>
      <c r="AT118" s="192" t="s">
        <v>465</v>
      </c>
      <c r="AU118" s="192" t="s">
        <v>83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486</v>
      </c>
    </row>
    <row r="119" spans="1:65" s="2" customFormat="1" ht="19.5">
      <c r="A119" s="36"/>
      <c r="B119" s="37"/>
      <c r="C119" s="38"/>
      <c r="D119" s="196" t="s">
        <v>1198</v>
      </c>
      <c r="E119" s="38"/>
      <c r="F119" s="253" t="s">
        <v>5389</v>
      </c>
      <c r="G119" s="38"/>
      <c r="H119" s="38"/>
      <c r="I119" s="254"/>
      <c r="J119" s="38"/>
      <c r="K119" s="38"/>
      <c r="L119" s="41"/>
      <c r="M119" s="255"/>
      <c r="N119" s="256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1198</v>
      </c>
      <c r="AU119" s="19" t="s">
        <v>83</v>
      </c>
    </row>
    <row r="120" spans="1:65" s="13" customFormat="1">
      <c r="B120" s="194"/>
      <c r="C120" s="195"/>
      <c r="D120" s="196" t="s">
        <v>391</v>
      </c>
      <c r="E120" s="197" t="s">
        <v>19</v>
      </c>
      <c r="F120" s="198" t="s">
        <v>5413</v>
      </c>
      <c r="G120" s="195"/>
      <c r="H120" s="197" t="s">
        <v>19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391</v>
      </c>
      <c r="AU120" s="204" t="s">
        <v>83</v>
      </c>
      <c r="AV120" s="13" t="s">
        <v>83</v>
      </c>
      <c r="AW120" s="13" t="s">
        <v>37</v>
      </c>
      <c r="AX120" s="13" t="s">
        <v>76</v>
      </c>
      <c r="AY120" s="204" t="s">
        <v>381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5414</v>
      </c>
      <c r="G121" s="206"/>
      <c r="H121" s="209">
        <v>20.824000000000002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83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20.824000000000002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391</v>
      </c>
      <c r="AU122" s="226" t="s">
        <v>83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16.5" customHeight="1">
      <c r="A123" s="36"/>
      <c r="B123" s="37"/>
      <c r="C123" s="227" t="s">
        <v>437</v>
      </c>
      <c r="D123" s="227" t="s">
        <v>465</v>
      </c>
      <c r="E123" s="228" t="s">
        <v>5415</v>
      </c>
      <c r="F123" s="229" t="s">
        <v>5416</v>
      </c>
      <c r="G123" s="230" t="s">
        <v>1235</v>
      </c>
      <c r="H123" s="231">
        <v>9.2550000000000008</v>
      </c>
      <c r="I123" s="232"/>
      <c r="J123" s="233">
        <f>ROUND(I123*H123,2)</f>
        <v>0</v>
      </c>
      <c r="K123" s="229" t="s">
        <v>4838</v>
      </c>
      <c r="L123" s="234"/>
      <c r="M123" s="235" t="s">
        <v>19</v>
      </c>
      <c r="N123" s="236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428</v>
      </c>
      <c r="AT123" s="192" t="s">
        <v>465</v>
      </c>
      <c r="AU123" s="192" t="s">
        <v>83</v>
      </c>
      <c r="AY123" s="19" t="s">
        <v>381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83</v>
      </c>
      <c r="BK123" s="193">
        <f>ROUND(I123*H123,2)</f>
        <v>0</v>
      </c>
      <c r="BL123" s="19" t="s">
        <v>389</v>
      </c>
      <c r="BM123" s="192" t="s">
        <v>495</v>
      </c>
    </row>
    <row r="124" spans="1:65" s="2" customFormat="1" ht="19.5">
      <c r="A124" s="36"/>
      <c r="B124" s="37"/>
      <c r="C124" s="38"/>
      <c r="D124" s="196" t="s">
        <v>1198</v>
      </c>
      <c r="E124" s="38"/>
      <c r="F124" s="253" t="s">
        <v>5389</v>
      </c>
      <c r="G124" s="38"/>
      <c r="H124" s="38"/>
      <c r="I124" s="254"/>
      <c r="J124" s="38"/>
      <c r="K124" s="38"/>
      <c r="L124" s="41"/>
      <c r="M124" s="255"/>
      <c r="N124" s="25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1198</v>
      </c>
      <c r="AU124" s="19" t="s">
        <v>83</v>
      </c>
    </row>
    <row r="125" spans="1:65" s="14" customFormat="1" ht="22.5">
      <c r="B125" s="205"/>
      <c r="C125" s="206"/>
      <c r="D125" s="196" t="s">
        <v>391</v>
      </c>
      <c r="E125" s="207" t="s">
        <v>19</v>
      </c>
      <c r="F125" s="208" t="s">
        <v>5417</v>
      </c>
      <c r="G125" s="206"/>
      <c r="H125" s="209">
        <v>9.2550000000000008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9.2550000000000008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83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16.5" customHeight="1">
      <c r="A127" s="36"/>
      <c r="B127" s="37"/>
      <c r="C127" s="227" t="s">
        <v>443</v>
      </c>
      <c r="D127" s="227" t="s">
        <v>465</v>
      </c>
      <c r="E127" s="228" t="s">
        <v>5418</v>
      </c>
      <c r="F127" s="229" t="s">
        <v>5419</v>
      </c>
      <c r="G127" s="230" t="s">
        <v>607</v>
      </c>
      <c r="H127" s="231">
        <v>4.6280000000000001</v>
      </c>
      <c r="I127" s="232"/>
      <c r="J127" s="233">
        <f>ROUND(I127*H127,2)</f>
        <v>0</v>
      </c>
      <c r="K127" s="229" t="s">
        <v>5409</v>
      </c>
      <c r="L127" s="234"/>
      <c r="M127" s="235" t="s">
        <v>19</v>
      </c>
      <c r="N127" s="236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428</v>
      </c>
      <c r="AT127" s="192" t="s">
        <v>465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505</v>
      </c>
    </row>
    <row r="128" spans="1:65" s="2" customFormat="1" ht="19.5">
      <c r="A128" s="36"/>
      <c r="B128" s="37"/>
      <c r="C128" s="38"/>
      <c r="D128" s="196" t="s">
        <v>1198</v>
      </c>
      <c r="E128" s="38"/>
      <c r="F128" s="253" t="s">
        <v>5389</v>
      </c>
      <c r="G128" s="38"/>
      <c r="H128" s="38"/>
      <c r="I128" s="254"/>
      <c r="J128" s="38"/>
      <c r="K128" s="38"/>
      <c r="L128" s="41"/>
      <c r="M128" s="255"/>
      <c r="N128" s="256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1198</v>
      </c>
      <c r="AU128" s="19" t="s">
        <v>83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5420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83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5421</v>
      </c>
      <c r="G130" s="206"/>
      <c r="H130" s="209">
        <v>4.6280000000000001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5" customFormat="1">
      <c r="B131" s="216"/>
      <c r="C131" s="217"/>
      <c r="D131" s="196" t="s">
        <v>391</v>
      </c>
      <c r="E131" s="218" t="s">
        <v>19</v>
      </c>
      <c r="F131" s="219" t="s">
        <v>394</v>
      </c>
      <c r="G131" s="217"/>
      <c r="H131" s="220">
        <v>4.6280000000000001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391</v>
      </c>
      <c r="AU131" s="226" t="s">
        <v>83</v>
      </c>
      <c r="AV131" s="15" t="s">
        <v>389</v>
      </c>
      <c r="AW131" s="15" t="s">
        <v>37</v>
      </c>
      <c r="AX131" s="15" t="s">
        <v>83</v>
      </c>
      <c r="AY131" s="226" t="s">
        <v>381</v>
      </c>
    </row>
    <row r="132" spans="1:65" s="12" customFormat="1" ht="25.9" customHeight="1">
      <c r="B132" s="165"/>
      <c r="C132" s="166"/>
      <c r="D132" s="167" t="s">
        <v>75</v>
      </c>
      <c r="E132" s="168" t="s">
        <v>889</v>
      </c>
      <c r="F132" s="168" t="s">
        <v>1397</v>
      </c>
      <c r="G132" s="166"/>
      <c r="H132" s="166"/>
      <c r="I132" s="169"/>
      <c r="J132" s="170">
        <f>BK132</f>
        <v>0</v>
      </c>
      <c r="K132" s="166"/>
      <c r="L132" s="171"/>
      <c r="M132" s="172"/>
      <c r="N132" s="173"/>
      <c r="O132" s="173"/>
      <c r="P132" s="174">
        <f>SUM(P133:P136)</f>
        <v>0</v>
      </c>
      <c r="Q132" s="173"/>
      <c r="R132" s="174">
        <f>SUM(R133:R136)</f>
        <v>0</v>
      </c>
      <c r="S132" s="173"/>
      <c r="T132" s="175">
        <f>SUM(T133:T136)</f>
        <v>0</v>
      </c>
      <c r="AR132" s="176" t="s">
        <v>83</v>
      </c>
      <c r="AT132" s="177" t="s">
        <v>75</v>
      </c>
      <c r="AU132" s="177" t="s">
        <v>76</v>
      </c>
      <c r="AY132" s="176" t="s">
        <v>381</v>
      </c>
      <c r="BK132" s="178">
        <f>SUM(BK133:BK136)</f>
        <v>0</v>
      </c>
    </row>
    <row r="133" spans="1:65" s="2" customFormat="1" ht="24.2" customHeight="1">
      <c r="A133" s="36"/>
      <c r="B133" s="37"/>
      <c r="C133" s="181" t="s">
        <v>451</v>
      </c>
      <c r="D133" s="181" t="s">
        <v>384</v>
      </c>
      <c r="E133" s="182" t="s">
        <v>5422</v>
      </c>
      <c r="F133" s="183" t="s">
        <v>5423</v>
      </c>
      <c r="G133" s="184" t="s">
        <v>404</v>
      </c>
      <c r="H133" s="185">
        <v>143.20699999999999</v>
      </c>
      <c r="I133" s="186"/>
      <c r="J133" s="187">
        <f>ROUND(I133*H133,2)</f>
        <v>0</v>
      </c>
      <c r="K133" s="183" t="s">
        <v>4838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516</v>
      </c>
    </row>
    <row r="134" spans="1:65" s="2" customFormat="1" ht="19.5">
      <c r="A134" s="36"/>
      <c r="B134" s="37"/>
      <c r="C134" s="38"/>
      <c r="D134" s="196" t="s">
        <v>1198</v>
      </c>
      <c r="E134" s="38"/>
      <c r="F134" s="253" t="s">
        <v>4839</v>
      </c>
      <c r="G134" s="38"/>
      <c r="H134" s="38"/>
      <c r="I134" s="254"/>
      <c r="J134" s="38"/>
      <c r="K134" s="38"/>
      <c r="L134" s="41"/>
      <c r="M134" s="255"/>
      <c r="N134" s="256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1198</v>
      </c>
      <c r="AU134" s="19" t="s">
        <v>83</v>
      </c>
    </row>
    <row r="135" spans="1:65" s="2" customFormat="1" ht="55.5" customHeight="1">
      <c r="A135" s="36"/>
      <c r="B135" s="37"/>
      <c r="C135" s="181" t="s">
        <v>457</v>
      </c>
      <c r="D135" s="181" t="s">
        <v>384</v>
      </c>
      <c r="E135" s="182" t="s">
        <v>5424</v>
      </c>
      <c r="F135" s="183" t="s">
        <v>5425</v>
      </c>
      <c r="G135" s="184" t="s">
        <v>404</v>
      </c>
      <c r="H135" s="185">
        <v>143.20699999999999</v>
      </c>
      <c r="I135" s="186"/>
      <c r="J135" s="187">
        <f>ROUND(I135*H135,2)</f>
        <v>0</v>
      </c>
      <c r="K135" s="183" t="s">
        <v>4838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529</v>
      </c>
    </row>
    <row r="136" spans="1:65" s="2" customFormat="1" ht="19.5">
      <c r="A136" s="36"/>
      <c r="B136" s="37"/>
      <c r="C136" s="38"/>
      <c r="D136" s="196" t="s">
        <v>1198</v>
      </c>
      <c r="E136" s="38"/>
      <c r="F136" s="253" t="s">
        <v>4839</v>
      </c>
      <c r="G136" s="38"/>
      <c r="H136" s="38"/>
      <c r="I136" s="254"/>
      <c r="J136" s="38"/>
      <c r="K136" s="38"/>
      <c r="L136" s="41"/>
      <c r="M136" s="257"/>
      <c r="N136" s="258"/>
      <c r="O136" s="250"/>
      <c r="P136" s="250"/>
      <c r="Q136" s="250"/>
      <c r="R136" s="250"/>
      <c r="S136" s="250"/>
      <c r="T136" s="259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83</v>
      </c>
    </row>
    <row r="137" spans="1:65" s="2" customFormat="1" ht="6.95" customHeight="1">
      <c r="A137" s="36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41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algorithmName="SHA-512" hashValue="qNBp+ya9osnhSHdJbFdz/ri/X9RlEkNSSHWRgaoj7S61UC/LY3ROitAWS/JR+HFQZDAzw3eO5ripgnsd2bvahQ==" saltValue="bWNrWXt7zw8K3P3rAuWWLJ0f4I4sCTKRWrGSzXwhWWw+sqMqHDdM5rFuF6I73u1a7ZNCxIF2Vy7O/fZ11LzhkA==" spinCount="100000" sheet="1" objects="1" scenarios="1" formatColumns="0" formatRows="0" autoFilter="0"/>
  <autoFilter ref="C86:K13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259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76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5039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5426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39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>25582518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Veletrhy Brno a.s.</v>
      </c>
      <c r="F17" s="36"/>
      <c r="G17" s="36"/>
      <c r="H17" s="36"/>
      <c r="I17" s="115" t="s">
        <v>29</v>
      </c>
      <c r="J17" s="105" t="str">
        <f>IF('Rekapitulace stavby'!AN11="","",'Rekapitulace stavby'!AN11)</f>
        <v>CZ25582518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>04270100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AiD team a.s.</v>
      </c>
      <c r="F23" s="36"/>
      <c r="G23" s="36"/>
      <c r="H23" s="36"/>
      <c r="I23" s="115" t="s">
        <v>29</v>
      </c>
      <c r="J23" s="105" t="str">
        <f>IF('Rekapitulace stavby'!AN17="","",'Rekapitulace stavby'!AN17)</f>
        <v>CZ04270100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6" t="s">
        <v>19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ROUND((SUM(BE87:BE122)),  2)</f>
        <v>0</v>
      </c>
      <c r="G35" s="36"/>
      <c r="H35" s="36"/>
      <c r="I35" s="127">
        <v>0.21</v>
      </c>
      <c r="J35" s="126">
        <f>ROUND(((SUM(BE87:BE122))*I35),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ROUND((SUM(BF87:BF122)),  2)</f>
        <v>0</v>
      </c>
      <c r="G36" s="36"/>
      <c r="H36" s="36"/>
      <c r="I36" s="127">
        <v>0.15</v>
      </c>
      <c r="J36" s="126">
        <f>ROUND(((SUM(BF87:BF122))*I36),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ROUND((SUM(BG87:BG122)),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ROUND((SUM(BH87:BH122)),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ROUND((SUM(BI87:BI122)),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5039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203.5 - Úprava podloží - Aktivní zóna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349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994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324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5039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330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SO 203.5 - Úprava podloží - Aktivní zóna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25. 3. 2021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Veletrhy Brno a.s.</v>
      </c>
      <c r="G83" s="38"/>
      <c r="H83" s="38"/>
      <c r="I83" s="31" t="s">
        <v>33</v>
      </c>
      <c r="J83" s="34" t="str">
        <f>E23</f>
        <v>AiD team a.s.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367</v>
      </c>
      <c r="D86" s="157" t="s">
        <v>61</v>
      </c>
      <c r="E86" s="157" t="s">
        <v>57</v>
      </c>
      <c r="F86" s="157" t="s">
        <v>58</v>
      </c>
      <c r="G86" s="157" t="s">
        <v>368</v>
      </c>
      <c r="H86" s="157" t="s">
        <v>369</v>
      </c>
      <c r="I86" s="157" t="s">
        <v>370</v>
      </c>
      <c r="J86" s="157" t="s">
        <v>347</v>
      </c>
      <c r="K86" s="158" t="s">
        <v>371</v>
      </c>
      <c r="L86" s="159"/>
      <c r="M86" s="70" t="s">
        <v>19</v>
      </c>
      <c r="N86" s="71" t="s">
        <v>46</v>
      </c>
      <c r="O86" s="71" t="s">
        <v>372</v>
      </c>
      <c r="P86" s="71" t="s">
        <v>373</v>
      </c>
      <c r="Q86" s="71" t="s">
        <v>374</v>
      </c>
      <c r="R86" s="71" t="s">
        <v>375</v>
      </c>
      <c r="S86" s="71" t="s">
        <v>376</v>
      </c>
      <c r="T86" s="72" t="s">
        <v>377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7" t="s">
        <v>378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3"/>
      <c r="N87" s="161"/>
      <c r="O87" s="74"/>
      <c r="P87" s="162">
        <f>P88</f>
        <v>0</v>
      </c>
      <c r="Q87" s="74"/>
      <c r="R87" s="162">
        <f>R88</f>
        <v>0</v>
      </c>
      <c r="S87" s="74"/>
      <c r="T87" s="163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348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75</v>
      </c>
      <c r="E88" s="168" t="s">
        <v>379</v>
      </c>
      <c r="F88" s="168" t="s">
        <v>380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P89+SUM(P90:P103)</f>
        <v>0</v>
      </c>
      <c r="Q88" s="173"/>
      <c r="R88" s="174">
        <f>R89+SUM(R90:R103)</f>
        <v>0</v>
      </c>
      <c r="S88" s="173"/>
      <c r="T88" s="175">
        <f>T89+SUM(T90:T103)</f>
        <v>0</v>
      </c>
      <c r="AR88" s="176" t="s">
        <v>83</v>
      </c>
      <c r="AT88" s="177" t="s">
        <v>75</v>
      </c>
      <c r="AU88" s="177" t="s">
        <v>76</v>
      </c>
      <c r="AY88" s="176" t="s">
        <v>381</v>
      </c>
      <c r="BK88" s="178">
        <f>BK89+SUM(BK90:BK103)</f>
        <v>0</v>
      </c>
    </row>
    <row r="89" spans="1:65" s="2" customFormat="1" ht="49.15" customHeight="1">
      <c r="A89" s="36"/>
      <c r="B89" s="37"/>
      <c r="C89" s="181" t="s">
        <v>83</v>
      </c>
      <c r="D89" s="181" t="s">
        <v>384</v>
      </c>
      <c r="E89" s="182" t="s">
        <v>5427</v>
      </c>
      <c r="F89" s="183" t="s">
        <v>5428</v>
      </c>
      <c r="G89" s="184" t="s">
        <v>387</v>
      </c>
      <c r="H89" s="185">
        <v>1430.5</v>
      </c>
      <c r="I89" s="186"/>
      <c r="J89" s="187">
        <f>ROUND(I89*H89,2)</f>
        <v>0</v>
      </c>
      <c r="K89" s="183" t="s">
        <v>4737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85</v>
      </c>
    </row>
    <row r="90" spans="1:65" s="2" customFormat="1" ht="19.5">
      <c r="A90" s="36"/>
      <c r="B90" s="37"/>
      <c r="C90" s="38"/>
      <c r="D90" s="196" t="s">
        <v>1198</v>
      </c>
      <c r="E90" s="38"/>
      <c r="F90" s="253" t="s">
        <v>5429</v>
      </c>
      <c r="G90" s="38"/>
      <c r="H90" s="38"/>
      <c r="I90" s="254"/>
      <c r="J90" s="38"/>
      <c r="K90" s="38"/>
      <c r="L90" s="41"/>
      <c r="M90" s="255"/>
      <c r="N90" s="256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1198</v>
      </c>
      <c r="AU90" s="19" t="s">
        <v>83</v>
      </c>
    </row>
    <row r="91" spans="1:65" s="2" customFormat="1" ht="37.9" customHeight="1">
      <c r="A91" s="36"/>
      <c r="B91" s="37"/>
      <c r="C91" s="181" t="s">
        <v>85</v>
      </c>
      <c r="D91" s="181" t="s">
        <v>384</v>
      </c>
      <c r="E91" s="182" t="s">
        <v>5066</v>
      </c>
      <c r="F91" s="183" t="s">
        <v>5067</v>
      </c>
      <c r="G91" s="184" t="s">
        <v>411</v>
      </c>
      <c r="H91" s="185">
        <v>2861</v>
      </c>
      <c r="I91" s="186"/>
      <c r="J91" s="187">
        <f>ROUND(I91*H91,2)</f>
        <v>0</v>
      </c>
      <c r="K91" s="183" t="s">
        <v>4737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389</v>
      </c>
    </row>
    <row r="92" spans="1:65" s="2" customFormat="1" ht="16.5" customHeight="1">
      <c r="A92" s="36"/>
      <c r="B92" s="37"/>
      <c r="C92" s="227" t="s">
        <v>398</v>
      </c>
      <c r="D92" s="227" t="s">
        <v>465</v>
      </c>
      <c r="E92" s="228" t="s">
        <v>5430</v>
      </c>
      <c r="F92" s="229" t="s">
        <v>5431</v>
      </c>
      <c r="G92" s="230" t="s">
        <v>411</v>
      </c>
      <c r="H92" s="231">
        <v>2861</v>
      </c>
      <c r="I92" s="232"/>
      <c r="J92" s="233">
        <f>ROUND(I92*H92,2)</f>
        <v>0</v>
      </c>
      <c r="K92" s="229" t="s">
        <v>4737</v>
      </c>
      <c r="L92" s="234"/>
      <c r="M92" s="235" t="s">
        <v>19</v>
      </c>
      <c r="N92" s="236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428</v>
      </c>
      <c r="AT92" s="192" t="s">
        <v>465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382</v>
      </c>
    </row>
    <row r="93" spans="1:65" s="2" customFormat="1" ht="78" customHeight="1">
      <c r="A93" s="36"/>
      <c r="B93" s="37"/>
      <c r="C93" s="181" t="s">
        <v>389</v>
      </c>
      <c r="D93" s="181" t="s">
        <v>384</v>
      </c>
      <c r="E93" s="182" t="s">
        <v>5432</v>
      </c>
      <c r="F93" s="183" t="s">
        <v>5433</v>
      </c>
      <c r="G93" s="184" t="s">
        <v>411</v>
      </c>
      <c r="H93" s="185">
        <v>3687</v>
      </c>
      <c r="I93" s="186"/>
      <c r="J93" s="187">
        <f>ROUND(I93*H93,2)</f>
        <v>0</v>
      </c>
      <c r="K93" s="183" t="s">
        <v>4737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428</v>
      </c>
    </row>
    <row r="94" spans="1:65" s="2" customFormat="1" ht="39">
      <c r="A94" s="36"/>
      <c r="B94" s="37"/>
      <c r="C94" s="38"/>
      <c r="D94" s="196" t="s">
        <v>1198</v>
      </c>
      <c r="E94" s="38"/>
      <c r="F94" s="253" t="s">
        <v>5434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21.75" customHeight="1">
      <c r="A95" s="36"/>
      <c r="B95" s="37"/>
      <c r="C95" s="227" t="s">
        <v>408</v>
      </c>
      <c r="D95" s="227" t="s">
        <v>465</v>
      </c>
      <c r="E95" s="228" t="s">
        <v>5435</v>
      </c>
      <c r="F95" s="229" t="s">
        <v>5436</v>
      </c>
      <c r="G95" s="230" t="s">
        <v>404</v>
      </c>
      <c r="H95" s="231">
        <v>68.947000000000003</v>
      </c>
      <c r="I95" s="232"/>
      <c r="J95" s="233">
        <f>ROUND(I95*H95,2)</f>
        <v>0</v>
      </c>
      <c r="K95" s="229" t="s">
        <v>4737</v>
      </c>
      <c r="L95" s="234"/>
      <c r="M95" s="235" t="s">
        <v>19</v>
      </c>
      <c r="N95" s="236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428</v>
      </c>
      <c r="AT95" s="192" t="s">
        <v>465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437</v>
      </c>
    </row>
    <row r="96" spans="1:65" s="14" customFormat="1">
      <c r="B96" s="205"/>
      <c r="C96" s="206"/>
      <c r="D96" s="196" t="s">
        <v>391</v>
      </c>
      <c r="E96" s="207" t="s">
        <v>19</v>
      </c>
      <c r="F96" s="208" t="s">
        <v>5437</v>
      </c>
      <c r="G96" s="206"/>
      <c r="H96" s="209">
        <v>68.947000000000003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391</v>
      </c>
      <c r="AU96" s="215" t="s">
        <v>83</v>
      </c>
      <c r="AV96" s="14" t="s">
        <v>85</v>
      </c>
      <c r="AW96" s="14" t="s">
        <v>37</v>
      </c>
      <c r="AX96" s="14" t="s">
        <v>76</v>
      </c>
      <c r="AY96" s="215" t="s">
        <v>381</v>
      </c>
    </row>
    <row r="97" spans="1:65" s="15" customFormat="1">
      <c r="B97" s="216"/>
      <c r="C97" s="217"/>
      <c r="D97" s="196" t="s">
        <v>391</v>
      </c>
      <c r="E97" s="218" t="s">
        <v>19</v>
      </c>
      <c r="F97" s="219" t="s">
        <v>394</v>
      </c>
      <c r="G97" s="217"/>
      <c r="H97" s="220">
        <v>68.947000000000003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391</v>
      </c>
      <c r="AU97" s="226" t="s">
        <v>83</v>
      </c>
      <c r="AV97" s="15" t="s">
        <v>389</v>
      </c>
      <c r="AW97" s="15" t="s">
        <v>37</v>
      </c>
      <c r="AX97" s="15" t="s">
        <v>83</v>
      </c>
      <c r="AY97" s="226" t="s">
        <v>381</v>
      </c>
    </row>
    <row r="98" spans="1:65" s="2" customFormat="1" ht="78" customHeight="1">
      <c r="A98" s="36"/>
      <c r="B98" s="37"/>
      <c r="C98" s="181" t="s">
        <v>382</v>
      </c>
      <c r="D98" s="181" t="s">
        <v>384</v>
      </c>
      <c r="E98" s="182" t="s">
        <v>5438</v>
      </c>
      <c r="F98" s="183" t="s">
        <v>5433</v>
      </c>
      <c r="G98" s="184" t="s">
        <v>411</v>
      </c>
      <c r="H98" s="185">
        <v>1147</v>
      </c>
      <c r="I98" s="186"/>
      <c r="J98" s="187">
        <f>ROUND(I98*H98,2)</f>
        <v>0</v>
      </c>
      <c r="K98" s="183" t="s">
        <v>4737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451</v>
      </c>
    </row>
    <row r="99" spans="1:65" s="2" customFormat="1" ht="39">
      <c r="A99" s="36"/>
      <c r="B99" s="37"/>
      <c r="C99" s="38"/>
      <c r="D99" s="196" t="s">
        <v>1198</v>
      </c>
      <c r="E99" s="38"/>
      <c r="F99" s="253" t="s">
        <v>5439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83</v>
      </c>
    </row>
    <row r="100" spans="1:65" s="2" customFormat="1" ht="21.75" customHeight="1">
      <c r="A100" s="36"/>
      <c r="B100" s="37"/>
      <c r="C100" s="227" t="s">
        <v>419</v>
      </c>
      <c r="D100" s="227" t="s">
        <v>465</v>
      </c>
      <c r="E100" s="228" t="s">
        <v>5440</v>
      </c>
      <c r="F100" s="229" t="s">
        <v>5436</v>
      </c>
      <c r="G100" s="230" t="s">
        <v>404</v>
      </c>
      <c r="H100" s="231">
        <v>32.173000000000002</v>
      </c>
      <c r="I100" s="232"/>
      <c r="J100" s="233">
        <f>ROUND(I100*H100,2)</f>
        <v>0</v>
      </c>
      <c r="K100" s="229" t="s">
        <v>4737</v>
      </c>
      <c r="L100" s="234"/>
      <c r="M100" s="235" t="s">
        <v>19</v>
      </c>
      <c r="N100" s="236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428</v>
      </c>
      <c r="AT100" s="192" t="s">
        <v>465</v>
      </c>
      <c r="AU100" s="192" t="s">
        <v>83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464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5441</v>
      </c>
      <c r="G101" s="206"/>
      <c r="H101" s="209">
        <v>32.173000000000002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5" customFormat="1">
      <c r="B102" s="216"/>
      <c r="C102" s="217"/>
      <c r="D102" s="196" t="s">
        <v>391</v>
      </c>
      <c r="E102" s="218" t="s">
        <v>19</v>
      </c>
      <c r="F102" s="219" t="s">
        <v>394</v>
      </c>
      <c r="G102" s="217"/>
      <c r="H102" s="220">
        <v>32.173000000000002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391</v>
      </c>
      <c r="AU102" s="226" t="s">
        <v>83</v>
      </c>
      <c r="AV102" s="15" t="s">
        <v>389</v>
      </c>
      <c r="AW102" s="15" t="s">
        <v>37</v>
      </c>
      <c r="AX102" s="15" t="s">
        <v>83</v>
      </c>
      <c r="AY102" s="226" t="s">
        <v>381</v>
      </c>
    </row>
    <row r="103" spans="1:65" s="12" customFormat="1" ht="22.9" customHeight="1">
      <c r="B103" s="165"/>
      <c r="C103" s="166"/>
      <c r="D103" s="167" t="s">
        <v>75</v>
      </c>
      <c r="E103" s="179" t="s">
        <v>83</v>
      </c>
      <c r="F103" s="179" t="s">
        <v>997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SUM(P104:P122)</f>
        <v>0</v>
      </c>
      <c r="Q103" s="173"/>
      <c r="R103" s="174">
        <f>SUM(R104:R122)</f>
        <v>0</v>
      </c>
      <c r="S103" s="173"/>
      <c r="T103" s="175">
        <f>SUM(T104:T122)</f>
        <v>0</v>
      </c>
      <c r="AR103" s="176" t="s">
        <v>83</v>
      </c>
      <c r="AT103" s="177" t="s">
        <v>75</v>
      </c>
      <c r="AU103" s="177" t="s">
        <v>83</v>
      </c>
      <c r="AY103" s="176" t="s">
        <v>381</v>
      </c>
      <c r="BK103" s="178">
        <f>SUM(BK104:BK122)</f>
        <v>0</v>
      </c>
    </row>
    <row r="104" spans="1:65" s="2" customFormat="1" ht="37.9" customHeight="1">
      <c r="A104" s="36"/>
      <c r="B104" s="37"/>
      <c r="C104" s="181" t="s">
        <v>428</v>
      </c>
      <c r="D104" s="181" t="s">
        <v>384</v>
      </c>
      <c r="E104" s="182" t="s">
        <v>5442</v>
      </c>
      <c r="F104" s="183" t="s">
        <v>5443</v>
      </c>
      <c r="G104" s="184" t="s">
        <v>387</v>
      </c>
      <c r="H104" s="185">
        <v>1430.5</v>
      </c>
      <c r="I104" s="186"/>
      <c r="J104" s="187">
        <f>ROUND(I104*H104,2)</f>
        <v>0</v>
      </c>
      <c r="K104" s="183" t="s">
        <v>4737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85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454</v>
      </c>
    </row>
    <row r="105" spans="1:65" s="2" customFormat="1" ht="19.5">
      <c r="A105" s="36"/>
      <c r="B105" s="37"/>
      <c r="C105" s="38"/>
      <c r="D105" s="196" t="s">
        <v>1198</v>
      </c>
      <c r="E105" s="38"/>
      <c r="F105" s="253" t="s">
        <v>5444</v>
      </c>
      <c r="G105" s="38"/>
      <c r="H105" s="38"/>
      <c r="I105" s="254"/>
      <c r="J105" s="38"/>
      <c r="K105" s="38"/>
      <c r="L105" s="41"/>
      <c r="M105" s="255"/>
      <c r="N105" s="256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1198</v>
      </c>
      <c r="AU105" s="19" t="s">
        <v>85</v>
      </c>
    </row>
    <row r="106" spans="1:65" s="14" customFormat="1" ht="22.5">
      <c r="B106" s="205"/>
      <c r="C106" s="206"/>
      <c r="D106" s="196" t="s">
        <v>391</v>
      </c>
      <c r="E106" s="207" t="s">
        <v>19</v>
      </c>
      <c r="F106" s="208" t="s">
        <v>5445</v>
      </c>
      <c r="G106" s="206"/>
      <c r="H106" s="209">
        <v>1430.5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85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19</v>
      </c>
      <c r="F107" s="219" t="s">
        <v>394</v>
      </c>
      <c r="G107" s="217"/>
      <c r="H107" s="220">
        <v>1430.5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85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2" customFormat="1" ht="62.65" customHeight="1">
      <c r="A108" s="36"/>
      <c r="B108" s="37"/>
      <c r="C108" s="181" t="s">
        <v>426</v>
      </c>
      <c r="D108" s="181" t="s">
        <v>384</v>
      </c>
      <c r="E108" s="182" t="s">
        <v>4773</v>
      </c>
      <c r="F108" s="183" t="s">
        <v>4774</v>
      </c>
      <c r="G108" s="184" t="s">
        <v>387</v>
      </c>
      <c r="H108" s="185">
        <v>1430.5</v>
      </c>
      <c r="I108" s="186"/>
      <c r="J108" s="187">
        <f>ROUND(I108*H108,2)</f>
        <v>0</v>
      </c>
      <c r="K108" s="183" t="s">
        <v>4737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85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486</v>
      </c>
    </row>
    <row r="109" spans="1:65" s="2" customFormat="1" ht="19.5">
      <c r="A109" s="36"/>
      <c r="B109" s="37"/>
      <c r="C109" s="38"/>
      <c r="D109" s="196" t="s">
        <v>1198</v>
      </c>
      <c r="E109" s="38"/>
      <c r="F109" s="253" t="s">
        <v>5429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85</v>
      </c>
    </row>
    <row r="110" spans="1:65" s="2" customFormat="1" ht="55.5" customHeight="1">
      <c r="A110" s="36"/>
      <c r="B110" s="37"/>
      <c r="C110" s="181" t="s">
        <v>437</v>
      </c>
      <c r="D110" s="181" t="s">
        <v>384</v>
      </c>
      <c r="E110" s="182" t="s">
        <v>5446</v>
      </c>
      <c r="F110" s="183" t="s">
        <v>5447</v>
      </c>
      <c r="G110" s="184" t="s">
        <v>387</v>
      </c>
      <c r="H110" s="185">
        <v>1430.5</v>
      </c>
      <c r="I110" s="186"/>
      <c r="J110" s="187">
        <f>ROUND(I110*H110,2)</f>
        <v>0</v>
      </c>
      <c r="K110" s="183" t="s">
        <v>4737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85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495</v>
      </c>
    </row>
    <row r="111" spans="1:65" s="2" customFormat="1" ht="87.75">
      <c r="A111" s="36"/>
      <c r="B111" s="37"/>
      <c r="C111" s="38"/>
      <c r="D111" s="196" t="s">
        <v>1198</v>
      </c>
      <c r="E111" s="38"/>
      <c r="F111" s="253" t="s">
        <v>5448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85</v>
      </c>
    </row>
    <row r="112" spans="1:65" s="2" customFormat="1" ht="16.5" customHeight="1">
      <c r="A112" s="36"/>
      <c r="B112" s="37"/>
      <c r="C112" s="227" t="s">
        <v>443</v>
      </c>
      <c r="D112" s="227" t="s">
        <v>465</v>
      </c>
      <c r="E112" s="228" t="s">
        <v>5449</v>
      </c>
      <c r="F112" s="229" t="s">
        <v>5450</v>
      </c>
      <c r="G112" s="230" t="s">
        <v>404</v>
      </c>
      <c r="H112" s="231">
        <v>2861</v>
      </c>
      <c r="I112" s="232"/>
      <c r="J112" s="233">
        <f>ROUND(I112*H112,2)</f>
        <v>0</v>
      </c>
      <c r="K112" s="229" t="s">
        <v>4737</v>
      </c>
      <c r="L112" s="234"/>
      <c r="M112" s="235" t="s">
        <v>19</v>
      </c>
      <c r="N112" s="236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428</v>
      </c>
      <c r="AT112" s="192" t="s">
        <v>465</v>
      </c>
      <c r="AU112" s="192" t="s">
        <v>85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505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5451</v>
      </c>
      <c r="G113" s="206"/>
      <c r="H113" s="209">
        <v>2861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85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2861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85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2" customFormat="1" ht="44.25" customHeight="1">
      <c r="A115" s="36"/>
      <c r="B115" s="37"/>
      <c r="C115" s="181" t="s">
        <v>451</v>
      </c>
      <c r="D115" s="181" t="s">
        <v>384</v>
      </c>
      <c r="E115" s="182" t="s">
        <v>1040</v>
      </c>
      <c r="F115" s="183" t="s">
        <v>1041</v>
      </c>
      <c r="G115" s="184" t="s">
        <v>404</v>
      </c>
      <c r="H115" s="185">
        <v>2861</v>
      </c>
      <c r="I115" s="186"/>
      <c r="J115" s="187">
        <f>ROUND(I115*H115,2)</f>
        <v>0</v>
      </c>
      <c r="K115" s="183" t="s">
        <v>4737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85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516</v>
      </c>
    </row>
    <row r="116" spans="1:65" s="2" customFormat="1" ht="19.5">
      <c r="A116" s="36"/>
      <c r="B116" s="37"/>
      <c r="C116" s="38"/>
      <c r="D116" s="196" t="s">
        <v>1198</v>
      </c>
      <c r="E116" s="38"/>
      <c r="F116" s="253" t="s">
        <v>5429</v>
      </c>
      <c r="G116" s="38"/>
      <c r="H116" s="38"/>
      <c r="I116" s="254"/>
      <c r="J116" s="38"/>
      <c r="K116" s="38"/>
      <c r="L116" s="41"/>
      <c r="M116" s="255"/>
      <c r="N116" s="25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1198</v>
      </c>
      <c r="AU116" s="19" t="s">
        <v>85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5451</v>
      </c>
      <c r="G117" s="206"/>
      <c r="H117" s="209">
        <v>2861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85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5" customFormat="1">
      <c r="B118" s="216"/>
      <c r="C118" s="217"/>
      <c r="D118" s="196" t="s">
        <v>391</v>
      </c>
      <c r="E118" s="218" t="s">
        <v>19</v>
      </c>
      <c r="F118" s="219" t="s">
        <v>394</v>
      </c>
      <c r="G118" s="217"/>
      <c r="H118" s="220">
        <v>2861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391</v>
      </c>
      <c r="AU118" s="226" t="s">
        <v>85</v>
      </c>
      <c r="AV118" s="15" t="s">
        <v>389</v>
      </c>
      <c r="AW118" s="15" t="s">
        <v>37</v>
      </c>
      <c r="AX118" s="15" t="s">
        <v>83</v>
      </c>
      <c r="AY118" s="226" t="s">
        <v>381</v>
      </c>
    </row>
    <row r="119" spans="1:65" s="2" customFormat="1" ht="33" customHeight="1">
      <c r="A119" s="36"/>
      <c r="B119" s="37"/>
      <c r="C119" s="181" t="s">
        <v>457</v>
      </c>
      <c r="D119" s="181" t="s">
        <v>384</v>
      </c>
      <c r="E119" s="182" t="s">
        <v>4790</v>
      </c>
      <c r="F119" s="183" t="s">
        <v>4791</v>
      </c>
      <c r="G119" s="184" t="s">
        <v>411</v>
      </c>
      <c r="H119" s="185">
        <v>7695</v>
      </c>
      <c r="I119" s="186"/>
      <c r="J119" s="187">
        <f>ROUND(I119*H119,2)</f>
        <v>0</v>
      </c>
      <c r="K119" s="183" t="s">
        <v>4737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529</v>
      </c>
    </row>
    <row r="120" spans="1:65" s="2" customFormat="1" ht="19.5">
      <c r="A120" s="36"/>
      <c r="B120" s="37"/>
      <c r="C120" s="38"/>
      <c r="D120" s="196" t="s">
        <v>1198</v>
      </c>
      <c r="E120" s="38"/>
      <c r="F120" s="253" t="s">
        <v>5444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1198</v>
      </c>
      <c r="AU120" s="19" t="s">
        <v>85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5452</v>
      </c>
      <c r="G121" s="206"/>
      <c r="H121" s="209">
        <v>7695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76</v>
      </c>
      <c r="AY121" s="215" t="s">
        <v>381</v>
      </c>
    </row>
    <row r="122" spans="1:65" s="15" customFormat="1">
      <c r="B122" s="216"/>
      <c r="C122" s="217"/>
      <c r="D122" s="196" t="s">
        <v>391</v>
      </c>
      <c r="E122" s="218" t="s">
        <v>19</v>
      </c>
      <c r="F122" s="219" t="s">
        <v>394</v>
      </c>
      <c r="G122" s="217"/>
      <c r="H122" s="220">
        <v>7695</v>
      </c>
      <c r="I122" s="221"/>
      <c r="J122" s="217"/>
      <c r="K122" s="217"/>
      <c r="L122" s="222"/>
      <c r="M122" s="261"/>
      <c r="N122" s="262"/>
      <c r="O122" s="262"/>
      <c r="P122" s="262"/>
      <c r="Q122" s="262"/>
      <c r="R122" s="262"/>
      <c r="S122" s="262"/>
      <c r="T122" s="263"/>
      <c r="AT122" s="226" t="s">
        <v>391</v>
      </c>
      <c r="AU122" s="226" t="s">
        <v>85</v>
      </c>
      <c r="AV122" s="15" t="s">
        <v>389</v>
      </c>
      <c r="AW122" s="15" t="s">
        <v>37</v>
      </c>
      <c r="AX122" s="15" t="s">
        <v>83</v>
      </c>
      <c r="AY122" s="226" t="s">
        <v>381</v>
      </c>
    </row>
    <row r="123" spans="1:65" s="2" customFormat="1" ht="6.95" customHeight="1">
      <c r="A123" s="36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1"/>
      <c r="M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</sheetData>
  <sheetProtection algorithmName="SHA-512" hashValue="rmbc7oilF9jBKDRa+zHKmvMhUIY350pKD1AFYSfjydx0JKZFglWIZBH89djRzBgywlVbHvc4KiqV6g3o59/sLw==" saltValue="TCJkXbTTNFjXeBhy1TZIKWVPa44KwBvDZC9PS67HBKGjIdBQjLyptAzOBST3D8gw8qKRf3hEXLeLjg9zI82y9Q==" spinCount="100000" sheet="1" objects="1" scenarios="1" formatColumns="0" formatRows="0" autoFilter="0"/>
  <autoFilter ref="C86:K12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5"/>
  <sheetViews>
    <sheetView showGridLines="0" topLeftCell="A293" workbookViewId="0">
      <selection activeCell="F301" sqref="F30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262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5453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ROUND(J85,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ROUND((SUM(BE85:BE304)),  2)</f>
        <v>0</v>
      </c>
      <c r="G33" s="36"/>
      <c r="H33" s="36"/>
      <c r="I33" s="127">
        <v>0.21</v>
      </c>
      <c r="J33" s="126">
        <f>ROUND(((SUM(BE85:BE304))*I33),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ROUND((SUM(BF85:BF304)),  2)</f>
        <v>0</v>
      </c>
      <c r="G34" s="36"/>
      <c r="H34" s="36"/>
      <c r="I34" s="127">
        <v>0.15</v>
      </c>
      <c r="J34" s="126">
        <f>ROUND(((SUM(BF85:BF304))*I34),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ROUND((SUM(BG85:BG304)),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ROUND((SUM(BH85:BH304)),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ROUND((SUM(BI85:BI304)),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D 204 - Areálová kanalizace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1280</v>
      </c>
      <c r="E60" s="146"/>
      <c r="F60" s="146"/>
      <c r="G60" s="146"/>
      <c r="H60" s="146"/>
      <c r="I60" s="146"/>
      <c r="J60" s="147">
        <f>J86</f>
        <v>0</v>
      </c>
      <c r="K60" s="144"/>
      <c r="L60" s="148"/>
    </row>
    <row r="61" spans="1:47" s="9" customFormat="1" ht="24.95" customHeight="1">
      <c r="B61" s="143"/>
      <c r="C61" s="144"/>
      <c r="D61" s="145" t="s">
        <v>1281</v>
      </c>
      <c r="E61" s="146"/>
      <c r="F61" s="146"/>
      <c r="G61" s="146"/>
      <c r="H61" s="146"/>
      <c r="I61" s="146"/>
      <c r="J61" s="147">
        <f>J205</f>
        <v>0</v>
      </c>
      <c r="K61" s="144"/>
      <c r="L61" s="148"/>
    </row>
    <row r="62" spans="1:47" s="9" customFormat="1" ht="24.95" customHeight="1">
      <c r="B62" s="143"/>
      <c r="C62" s="144"/>
      <c r="D62" s="145" t="s">
        <v>1282</v>
      </c>
      <c r="E62" s="146"/>
      <c r="F62" s="146"/>
      <c r="G62" s="146"/>
      <c r="H62" s="146"/>
      <c r="I62" s="146"/>
      <c r="J62" s="147">
        <f>J208</f>
        <v>0</v>
      </c>
      <c r="K62" s="144"/>
      <c r="L62" s="148"/>
    </row>
    <row r="63" spans="1:47" s="9" customFormat="1" ht="24.95" customHeight="1">
      <c r="B63" s="143"/>
      <c r="C63" s="144"/>
      <c r="D63" s="145" t="s">
        <v>1283</v>
      </c>
      <c r="E63" s="146"/>
      <c r="F63" s="146"/>
      <c r="G63" s="146"/>
      <c r="H63" s="146"/>
      <c r="I63" s="146"/>
      <c r="J63" s="147">
        <f>J228</f>
        <v>0</v>
      </c>
      <c r="K63" s="144"/>
      <c r="L63" s="148"/>
    </row>
    <row r="64" spans="1:47" s="9" customFormat="1" ht="24.95" customHeight="1">
      <c r="B64" s="143"/>
      <c r="C64" s="144"/>
      <c r="D64" s="145" t="s">
        <v>1284</v>
      </c>
      <c r="E64" s="146"/>
      <c r="F64" s="146"/>
      <c r="G64" s="146"/>
      <c r="H64" s="146"/>
      <c r="I64" s="146"/>
      <c r="J64" s="147">
        <f>J266</f>
        <v>0</v>
      </c>
      <c r="K64" s="144"/>
      <c r="L64" s="148"/>
    </row>
    <row r="65" spans="1:31" s="9" customFormat="1" ht="24.95" customHeight="1">
      <c r="B65" s="143"/>
      <c r="C65" s="144"/>
      <c r="D65" s="145" t="s">
        <v>1285</v>
      </c>
      <c r="E65" s="146"/>
      <c r="F65" s="146"/>
      <c r="G65" s="146"/>
      <c r="H65" s="146"/>
      <c r="I65" s="146"/>
      <c r="J65" s="147">
        <f>J302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366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408" t="str">
        <f>E7</f>
        <v>Nová vstupní a vjezdová zóna v západní části výstaviště včetně nového odpadového hospodářství</v>
      </c>
      <c r="F75" s="409"/>
      <c r="G75" s="409"/>
      <c r="H75" s="409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324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9" t="str">
        <f>E9</f>
        <v>D 204 - Areálová kanalizace</v>
      </c>
      <c r="F77" s="407"/>
      <c r="G77" s="407"/>
      <c r="H77" s="40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Brno, Pisárky, Výstaviště, k. ú. Brno – Bohunice</v>
      </c>
      <c r="G79" s="38"/>
      <c r="H79" s="38"/>
      <c r="I79" s="31" t="s">
        <v>23</v>
      </c>
      <c r="J79" s="61" t="str">
        <f>IF(J12="","",J12)</f>
        <v>25. 3. 2021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>Veletrhy Brno a.s.</v>
      </c>
      <c r="G81" s="38"/>
      <c r="H81" s="38"/>
      <c r="I81" s="31" t="s">
        <v>33</v>
      </c>
      <c r="J81" s="34" t="str">
        <f>E21</f>
        <v>AiD team a.s.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38</v>
      </c>
      <c r="J82" s="34" t="str">
        <f>E24</f>
        <v xml:space="preserve"> 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4"/>
      <c r="B84" s="155"/>
      <c r="C84" s="156" t="s">
        <v>367</v>
      </c>
      <c r="D84" s="157" t="s">
        <v>61</v>
      </c>
      <c r="E84" s="157" t="s">
        <v>57</v>
      </c>
      <c r="F84" s="157" t="s">
        <v>58</v>
      </c>
      <c r="G84" s="157" t="s">
        <v>368</v>
      </c>
      <c r="H84" s="157" t="s">
        <v>369</v>
      </c>
      <c r="I84" s="157" t="s">
        <v>370</v>
      </c>
      <c r="J84" s="157" t="s">
        <v>347</v>
      </c>
      <c r="K84" s="158" t="s">
        <v>371</v>
      </c>
      <c r="L84" s="159"/>
      <c r="M84" s="70" t="s">
        <v>19</v>
      </c>
      <c r="N84" s="71" t="s">
        <v>46</v>
      </c>
      <c r="O84" s="71" t="s">
        <v>372</v>
      </c>
      <c r="P84" s="71" t="s">
        <v>373</v>
      </c>
      <c r="Q84" s="71" t="s">
        <v>374</v>
      </c>
      <c r="R84" s="71" t="s">
        <v>375</v>
      </c>
      <c r="S84" s="71" t="s">
        <v>376</v>
      </c>
      <c r="T84" s="72" t="s">
        <v>377</v>
      </c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</row>
    <row r="85" spans="1:65" s="2" customFormat="1" ht="22.9" customHeight="1">
      <c r="A85" s="36"/>
      <c r="B85" s="37"/>
      <c r="C85" s="77" t="s">
        <v>378</v>
      </c>
      <c r="D85" s="38"/>
      <c r="E85" s="38"/>
      <c r="F85" s="38"/>
      <c r="G85" s="38"/>
      <c r="H85" s="38"/>
      <c r="I85" s="38"/>
      <c r="J85" s="160">
        <f>BK85</f>
        <v>0</v>
      </c>
      <c r="K85" s="38"/>
      <c r="L85" s="41"/>
      <c r="M85" s="73"/>
      <c r="N85" s="161"/>
      <c r="O85" s="74"/>
      <c r="P85" s="162">
        <f>P86+P205+P208+P228+P266+P302</f>
        <v>0</v>
      </c>
      <c r="Q85" s="74"/>
      <c r="R85" s="162">
        <f>R86+R205+R208+R228+R266+R302</f>
        <v>0</v>
      </c>
      <c r="S85" s="74"/>
      <c r="T85" s="163">
        <f>T86+T205+T208+T228+T266+T302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75</v>
      </c>
      <c r="AU85" s="19" t="s">
        <v>348</v>
      </c>
      <c r="BK85" s="164">
        <f>BK86+BK205+BK208+BK228+BK266+BK302</f>
        <v>0</v>
      </c>
    </row>
    <row r="86" spans="1:65" s="12" customFormat="1" ht="25.9" customHeight="1">
      <c r="B86" s="165"/>
      <c r="C86" s="166"/>
      <c r="D86" s="167" t="s">
        <v>75</v>
      </c>
      <c r="E86" s="168" t="s">
        <v>83</v>
      </c>
      <c r="F86" s="168" t="s">
        <v>997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SUM(P87:P204)</f>
        <v>0</v>
      </c>
      <c r="Q86" s="173"/>
      <c r="R86" s="174">
        <f>SUM(R87:R204)</f>
        <v>0</v>
      </c>
      <c r="S86" s="173"/>
      <c r="T86" s="175">
        <f>SUM(T87:T204)</f>
        <v>0</v>
      </c>
      <c r="AR86" s="176" t="s">
        <v>83</v>
      </c>
      <c r="AT86" s="177" t="s">
        <v>75</v>
      </c>
      <c r="AU86" s="177" t="s">
        <v>76</v>
      </c>
      <c r="AY86" s="176" t="s">
        <v>381</v>
      </c>
      <c r="BK86" s="178">
        <f>SUM(BK87:BK204)</f>
        <v>0</v>
      </c>
    </row>
    <row r="87" spans="1:65" s="2" customFormat="1" ht="24.2" customHeight="1">
      <c r="A87" s="36"/>
      <c r="B87" s="37"/>
      <c r="C87" s="181" t="s">
        <v>83</v>
      </c>
      <c r="D87" s="181" t="s">
        <v>384</v>
      </c>
      <c r="E87" s="182" t="s">
        <v>3219</v>
      </c>
      <c r="F87" s="183" t="s">
        <v>3220</v>
      </c>
      <c r="G87" s="184" t="s">
        <v>1766</v>
      </c>
      <c r="H87" s="185">
        <v>644</v>
      </c>
      <c r="I87" s="186"/>
      <c r="J87" s="187">
        <f>ROUND(I87*H87,2)</f>
        <v>0</v>
      </c>
      <c r="K87" s="183" t="s">
        <v>19</v>
      </c>
      <c r="L87" s="41"/>
      <c r="M87" s="188" t="s">
        <v>19</v>
      </c>
      <c r="N87" s="189" t="s">
        <v>47</v>
      </c>
      <c r="O87" s="66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389</v>
      </c>
      <c r="AT87" s="192" t="s">
        <v>384</v>
      </c>
      <c r="AU87" s="192" t="s">
        <v>83</v>
      </c>
      <c r="AY87" s="19" t="s">
        <v>381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83</v>
      </c>
      <c r="BK87" s="193">
        <f>ROUND(I87*H87,2)</f>
        <v>0</v>
      </c>
      <c r="BL87" s="19" t="s">
        <v>389</v>
      </c>
      <c r="BM87" s="192" t="s">
        <v>5454</v>
      </c>
    </row>
    <row r="88" spans="1:65" s="2" customFormat="1" ht="39">
      <c r="A88" s="36"/>
      <c r="B88" s="37"/>
      <c r="C88" s="38"/>
      <c r="D88" s="196" t="s">
        <v>1198</v>
      </c>
      <c r="E88" s="38"/>
      <c r="F88" s="253" t="s">
        <v>3222</v>
      </c>
      <c r="G88" s="38"/>
      <c r="H88" s="38"/>
      <c r="I88" s="254"/>
      <c r="J88" s="38"/>
      <c r="K88" s="38"/>
      <c r="L88" s="41"/>
      <c r="M88" s="255"/>
      <c r="N88" s="256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1198</v>
      </c>
      <c r="AU88" s="19" t="s">
        <v>83</v>
      </c>
    </row>
    <row r="89" spans="1:65" s="2" customFormat="1" ht="37.9" customHeight="1">
      <c r="A89" s="36"/>
      <c r="B89" s="37"/>
      <c r="C89" s="181" t="s">
        <v>85</v>
      </c>
      <c r="D89" s="181" t="s">
        <v>384</v>
      </c>
      <c r="E89" s="182" t="s">
        <v>3223</v>
      </c>
      <c r="F89" s="183" t="s">
        <v>3224</v>
      </c>
      <c r="G89" s="184" t="s">
        <v>3225</v>
      </c>
      <c r="H89" s="185">
        <v>35</v>
      </c>
      <c r="I89" s="186"/>
      <c r="J89" s="187">
        <f>ROUND(I89*H89,2)</f>
        <v>0</v>
      </c>
      <c r="K89" s="183" t="s">
        <v>19</v>
      </c>
      <c r="L89" s="41"/>
      <c r="M89" s="188" t="s">
        <v>19</v>
      </c>
      <c r="N89" s="189" t="s">
        <v>47</v>
      </c>
      <c r="O89" s="66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83</v>
      </c>
      <c r="BK89" s="193">
        <f>ROUND(I89*H89,2)</f>
        <v>0</v>
      </c>
      <c r="BL89" s="19" t="s">
        <v>389</v>
      </c>
      <c r="BM89" s="192" t="s">
        <v>5455</v>
      </c>
    </row>
    <row r="90" spans="1:65" s="2" customFormat="1" ht="48.75">
      <c r="A90" s="36"/>
      <c r="B90" s="37"/>
      <c r="C90" s="38"/>
      <c r="D90" s="196" t="s">
        <v>1198</v>
      </c>
      <c r="E90" s="38"/>
      <c r="F90" s="253" t="s">
        <v>3226</v>
      </c>
      <c r="G90" s="38"/>
      <c r="H90" s="38"/>
      <c r="I90" s="254"/>
      <c r="J90" s="38"/>
      <c r="K90" s="38"/>
      <c r="L90" s="41"/>
      <c r="M90" s="255"/>
      <c r="N90" s="256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1198</v>
      </c>
      <c r="AU90" s="19" t="s">
        <v>83</v>
      </c>
    </row>
    <row r="91" spans="1:65" s="2" customFormat="1" ht="24.2" customHeight="1">
      <c r="A91" s="36"/>
      <c r="B91" s="37"/>
      <c r="C91" s="181" t="s">
        <v>398</v>
      </c>
      <c r="D91" s="181" t="s">
        <v>384</v>
      </c>
      <c r="E91" s="182" t="s">
        <v>3227</v>
      </c>
      <c r="F91" s="183" t="s">
        <v>3228</v>
      </c>
      <c r="G91" s="184" t="s">
        <v>387</v>
      </c>
      <c r="H91" s="185">
        <v>509.6</v>
      </c>
      <c r="I91" s="186"/>
      <c r="J91" s="187">
        <f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85</v>
      </c>
    </row>
    <row r="92" spans="1:65" s="2" customFormat="1" ht="58.5">
      <c r="A92" s="36"/>
      <c r="B92" s="37"/>
      <c r="C92" s="38"/>
      <c r="D92" s="196" t="s">
        <v>1198</v>
      </c>
      <c r="E92" s="38"/>
      <c r="F92" s="253" t="s">
        <v>1298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24.2" customHeight="1">
      <c r="A93" s="36"/>
      <c r="B93" s="37"/>
      <c r="C93" s="181" t="s">
        <v>389</v>
      </c>
      <c r="D93" s="181" t="s">
        <v>384</v>
      </c>
      <c r="E93" s="182" t="s">
        <v>1299</v>
      </c>
      <c r="F93" s="183" t="s">
        <v>1300</v>
      </c>
      <c r="G93" s="184" t="s">
        <v>387</v>
      </c>
      <c r="H93" s="185">
        <v>254.8</v>
      </c>
      <c r="I93" s="186"/>
      <c r="J93" s="187">
        <f>ROUND(I93*H93,2)</f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58.5">
      <c r="A94" s="36"/>
      <c r="B94" s="37"/>
      <c r="C94" s="38"/>
      <c r="D94" s="196" t="s">
        <v>1198</v>
      </c>
      <c r="E94" s="38"/>
      <c r="F94" s="253" t="s">
        <v>1298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5456</v>
      </c>
      <c r="F95" s="183" t="s">
        <v>5457</v>
      </c>
      <c r="G95" s="184" t="s">
        <v>387</v>
      </c>
      <c r="H95" s="185">
        <v>937.49099999999999</v>
      </c>
      <c r="I95" s="186"/>
      <c r="J95" s="187">
        <f>ROUND(I95*H95,2)</f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382</v>
      </c>
    </row>
    <row r="96" spans="1:65" s="2" customFormat="1" ht="58.5">
      <c r="A96" s="36"/>
      <c r="B96" s="37"/>
      <c r="C96" s="38"/>
      <c r="D96" s="196" t="s">
        <v>1198</v>
      </c>
      <c r="E96" s="38"/>
      <c r="F96" s="253" t="s">
        <v>1303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83</v>
      </c>
    </row>
    <row r="97" spans="2:51" s="14" customFormat="1">
      <c r="B97" s="205"/>
      <c r="C97" s="206"/>
      <c r="D97" s="196" t="s">
        <v>391</v>
      </c>
      <c r="E97" s="207" t="s">
        <v>19</v>
      </c>
      <c r="F97" s="208" t="s">
        <v>5458</v>
      </c>
      <c r="G97" s="206"/>
      <c r="H97" s="209">
        <v>16.224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391</v>
      </c>
      <c r="AU97" s="215" t="s">
        <v>83</v>
      </c>
      <c r="AV97" s="14" t="s">
        <v>85</v>
      </c>
      <c r="AW97" s="14" t="s">
        <v>37</v>
      </c>
      <c r="AX97" s="14" t="s">
        <v>76</v>
      </c>
      <c r="AY97" s="215" t="s">
        <v>381</v>
      </c>
    </row>
    <row r="98" spans="2:51" s="14" customFormat="1">
      <c r="B98" s="205"/>
      <c r="C98" s="206"/>
      <c r="D98" s="196" t="s">
        <v>391</v>
      </c>
      <c r="E98" s="207" t="s">
        <v>19</v>
      </c>
      <c r="F98" s="208" t="s">
        <v>5459</v>
      </c>
      <c r="G98" s="206"/>
      <c r="H98" s="209">
        <v>11.288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391</v>
      </c>
      <c r="AU98" s="215" t="s">
        <v>83</v>
      </c>
      <c r="AV98" s="14" t="s">
        <v>85</v>
      </c>
      <c r="AW98" s="14" t="s">
        <v>37</v>
      </c>
      <c r="AX98" s="14" t="s">
        <v>76</v>
      </c>
      <c r="AY98" s="215" t="s">
        <v>381</v>
      </c>
    </row>
    <row r="99" spans="2:51" s="14" customFormat="1">
      <c r="B99" s="205"/>
      <c r="C99" s="206"/>
      <c r="D99" s="196" t="s">
        <v>391</v>
      </c>
      <c r="E99" s="207" t="s">
        <v>19</v>
      </c>
      <c r="F99" s="208" t="s">
        <v>5460</v>
      </c>
      <c r="G99" s="206"/>
      <c r="H99" s="209">
        <v>58.968000000000004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391</v>
      </c>
      <c r="AU99" s="215" t="s">
        <v>83</v>
      </c>
      <c r="AV99" s="14" t="s">
        <v>85</v>
      </c>
      <c r="AW99" s="14" t="s">
        <v>37</v>
      </c>
      <c r="AX99" s="14" t="s">
        <v>76</v>
      </c>
      <c r="AY99" s="215" t="s">
        <v>381</v>
      </c>
    </row>
    <row r="100" spans="2:51" s="14" customFormat="1">
      <c r="B100" s="205"/>
      <c r="C100" s="206"/>
      <c r="D100" s="196" t="s">
        <v>391</v>
      </c>
      <c r="E100" s="207" t="s">
        <v>19</v>
      </c>
      <c r="F100" s="208" t="s">
        <v>5461</v>
      </c>
      <c r="G100" s="206"/>
      <c r="H100" s="209">
        <v>19.399999999999999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83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2:51" s="14" customFormat="1">
      <c r="B101" s="205"/>
      <c r="C101" s="206"/>
      <c r="D101" s="196" t="s">
        <v>391</v>
      </c>
      <c r="E101" s="207" t="s">
        <v>19</v>
      </c>
      <c r="F101" s="208" t="s">
        <v>5462</v>
      </c>
      <c r="G101" s="206"/>
      <c r="H101" s="209">
        <v>87.263999999999996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2:51" s="14" customFormat="1">
      <c r="B102" s="205"/>
      <c r="C102" s="206"/>
      <c r="D102" s="196" t="s">
        <v>391</v>
      </c>
      <c r="E102" s="207" t="s">
        <v>19</v>
      </c>
      <c r="F102" s="208" t="s">
        <v>5463</v>
      </c>
      <c r="G102" s="206"/>
      <c r="H102" s="209">
        <v>51.48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2:51" s="14" customFormat="1">
      <c r="B103" s="205"/>
      <c r="C103" s="206"/>
      <c r="D103" s="196" t="s">
        <v>391</v>
      </c>
      <c r="E103" s="207" t="s">
        <v>19</v>
      </c>
      <c r="F103" s="208" t="s">
        <v>5464</v>
      </c>
      <c r="G103" s="206"/>
      <c r="H103" s="209">
        <v>23.52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83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2:51" s="14" customFormat="1">
      <c r="B104" s="205"/>
      <c r="C104" s="206"/>
      <c r="D104" s="196" t="s">
        <v>391</v>
      </c>
      <c r="E104" s="207" t="s">
        <v>19</v>
      </c>
      <c r="F104" s="208" t="s">
        <v>5465</v>
      </c>
      <c r="G104" s="206"/>
      <c r="H104" s="209">
        <v>43.152000000000001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83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2:51" s="14" customFormat="1">
      <c r="B105" s="205"/>
      <c r="C105" s="206"/>
      <c r="D105" s="196" t="s">
        <v>391</v>
      </c>
      <c r="E105" s="207" t="s">
        <v>19</v>
      </c>
      <c r="F105" s="208" t="s">
        <v>5466</v>
      </c>
      <c r="G105" s="206"/>
      <c r="H105" s="209">
        <v>31.248000000000001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83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2:51" s="14" customFormat="1">
      <c r="B106" s="205"/>
      <c r="C106" s="206"/>
      <c r="D106" s="196" t="s">
        <v>391</v>
      </c>
      <c r="E106" s="207" t="s">
        <v>19</v>
      </c>
      <c r="F106" s="208" t="s">
        <v>5467</v>
      </c>
      <c r="G106" s="206"/>
      <c r="H106" s="209">
        <v>21.131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83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2:51" s="14" customFormat="1">
      <c r="B107" s="205"/>
      <c r="C107" s="206"/>
      <c r="D107" s="196" t="s">
        <v>391</v>
      </c>
      <c r="E107" s="207" t="s">
        <v>19</v>
      </c>
      <c r="F107" s="208" t="s">
        <v>5468</v>
      </c>
      <c r="G107" s="206"/>
      <c r="H107" s="209">
        <v>55.295999999999999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83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2:51" s="14" customFormat="1">
      <c r="B108" s="205"/>
      <c r="C108" s="206"/>
      <c r="D108" s="196" t="s">
        <v>391</v>
      </c>
      <c r="E108" s="207" t="s">
        <v>19</v>
      </c>
      <c r="F108" s="208" t="s">
        <v>5469</v>
      </c>
      <c r="G108" s="206"/>
      <c r="H108" s="209">
        <v>66.12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391</v>
      </c>
      <c r="AU108" s="215" t="s">
        <v>83</v>
      </c>
      <c r="AV108" s="14" t="s">
        <v>85</v>
      </c>
      <c r="AW108" s="14" t="s">
        <v>37</v>
      </c>
      <c r="AX108" s="14" t="s">
        <v>76</v>
      </c>
      <c r="AY108" s="215" t="s">
        <v>381</v>
      </c>
    </row>
    <row r="109" spans="2:51" s="14" customFormat="1">
      <c r="B109" s="205"/>
      <c r="C109" s="206"/>
      <c r="D109" s="196" t="s">
        <v>391</v>
      </c>
      <c r="E109" s="207" t="s">
        <v>19</v>
      </c>
      <c r="F109" s="208" t="s">
        <v>5470</v>
      </c>
      <c r="G109" s="206"/>
      <c r="H109" s="209">
        <v>143.73599999999999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2:51" s="14" customFormat="1">
      <c r="B110" s="205"/>
      <c r="C110" s="206"/>
      <c r="D110" s="196" t="s">
        <v>391</v>
      </c>
      <c r="E110" s="207" t="s">
        <v>19</v>
      </c>
      <c r="F110" s="208" t="s">
        <v>5471</v>
      </c>
      <c r="G110" s="206"/>
      <c r="H110" s="209">
        <v>123.624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2:51" s="14" customFormat="1">
      <c r="B111" s="205"/>
      <c r="C111" s="206"/>
      <c r="D111" s="196" t="s">
        <v>391</v>
      </c>
      <c r="E111" s="207" t="s">
        <v>19</v>
      </c>
      <c r="F111" s="208" t="s">
        <v>5472</v>
      </c>
      <c r="G111" s="206"/>
      <c r="H111" s="209">
        <v>155.04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391</v>
      </c>
      <c r="AU111" s="215" t="s">
        <v>83</v>
      </c>
      <c r="AV111" s="14" t="s">
        <v>85</v>
      </c>
      <c r="AW111" s="14" t="s">
        <v>37</v>
      </c>
      <c r="AX111" s="14" t="s">
        <v>76</v>
      </c>
      <c r="AY111" s="215" t="s">
        <v>381</v>
      </c>
    </row>
    <row r="112" spans="2:51" s="14" customFormat="1">
      <c r="B112" s="205"/>
      <c r="C112" s="206"/>
      <c r="D112" s="196" t="s">
        <v>391</v>
      </c>
      <c r="E112" s="207" t="s">
        <v>19</v>
      </c>
      <c r="F112" s="208" t="s">
        <v>5473</v>
      </c>
      <c r="G112" s="206"/>
      <c r="H112" s="209">
        <v>30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5" customFormat="1">
      <c r="B113" s="216"/>
      <c r="C113" s="217"/>
      <c r="D113" s="196" t="s">
        <v>391</v>
      </c>
      <c r="E113" s="218" t="s">
        <v>19</v>
      </c>
      <c r="F113" s="219" t="s">
        <v>394</v>
      </c>
      <c r="G113" s="217"/>
      <c r="H113" s="220">
        <v>937.49099999999999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391</v>
      </c>
      <c r="AU113" s="226" t="s">
        <v>83</v>
      </c>
      <c r="AV113" s="15" t="s">
        <v>389</v>
      </c>
      <c r="AW113" s="15" t="s">
        <v>37</v>
      </c>
      <c r="AX113" s="15" t="s">
        <v>83</v>
      </c>
      <c r="AY113" s="226" t="s">
        <v>381</v>
      </c>
    </row>
    <row r="114" spans="1:65" s="2" customFormat="1" ht="24.2" customHeight="1">
      <c r="A114" s="36"/>
      <c r="B114" s="37"/>
      <c r="C114" s="181" t="s">
        <v>382</v>
      </c>
      <c r="D114" s="181" t="s">
        <v>384</v>
      </c>
      <c r="E114" s="182" t="s">
        <v>1307</v>
      </c>
      <c r="F114" s="183" t="s">
        <v>1308</v>
      </c>
      <c r="G114" s="184" t="s">
        <v>387</v>
      </c>
      <c r="H114" s="185">
        <v>468.745</v>
      </c>
      <c r="I114" s="186"/>
      <c r="J114" s="187">
        <f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428</v>
      </c>
    </row>
    <row r="115" spans="1:65" s="2" customFormat="1" ht="58.5">
      <c r="A115" s="36"/>
      <c r="B115" s="37"/>
      <c r="C115" s="38"/>
      <c r="D115" s="196" t="s">
        <v>1198</v>
      </c>
      <c r="E115" s="38"/>
      <c r="F115" s="253" t="s">
        <v>1303</v>
      </c>
      <c r="G115" s="38"/>
      <c r="H115" s="38"/>
      <c r="I115" s="254"/>
      <c r="J115" s="38"/>
      <c r="K115" s="38"/>
      <c r="L115" s="41"/>
      <c r="M115" s="255"/>
      <c r="N115" s="25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1198</v>
      </c>
      <c r="AU115" s="19" t="s">
        <v>83</v>
      </c>
    </row>
    <row r="116" spans="1:65" s="2" customFormat="1" ht="16.5" customHeight="1">
      <c r="A116" s="36"/>
      <c r="B116" s="37"/>
      <c r="C116" s="181" t="s">
        <v>419</v>
      </c>
      <c r="D116" s="181" t="s">
        <v>384</v>
      </c>
      <c r="E116" s="182" t="s">
        <v>1309</v>
      </c>
      <c r="F116" s="183" t="s">
        <v>1310</v>
      </c>
      <c r="G116" s="184" t="s">
        <v>387</v>
      </c>
      <c r="H116" s="185">
        <v>44.325000000000003</v>
      </c>
      <c r="I116" s="186"/>
      <c r="J116" s="187">
        <f>ROUND(I116*H116,2)</f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437</v>
      </c>
    </row>
    <row r="117" spans="1:65" s="2" customFormat="1" ht="58.5">
      <c r="A117" s="36"/>
      <c r="B117" s="37"/>
      <c r="C117" s="38"/>
      <c r="D117" s="196" t="s">
        <v>1198</v>
      </c>
      <c r="E117" s="38"/>
      <c r="F117" s="253" t="s">
        <v>1311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1198</v>
      </c>
      <c r="AU117" s="19" t="s">
        <v>83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5474</v>
      </c>
      <c r="G118" s="206"/>
      <c r="H118" s="209">
        <v>32.4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4" customFormat="1">
      <c r="B119" s="205"/>
      <c r="C119" s="206"/>
      <c r="D119" s="196" t="s">
        <v>391</v>
      </c>
      <c r="E119" s="207" t="s">
        <v>19</v>
      </c>
      <c r="F119" s="208" t="s">
        <v>5475</v>
      </c>
      <c r="G119" s="206"/>
      <c r="H119" s="209">
        <v>11.925000000000001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391</v>
      </c>
      <c r="AU119" s="215" t="s">
        <v>83</v>
      </c>
      <c r="AV119" s="14" t="s">
        <v>85</v>
      </c>
      <c r="AW119" s="14" t="s">
        <v>37</v>
      </c>
      <c r="AX119" s="14" t="s">
        <v>76</v>
      </c>
      <c r="AY119" s="215" t="s">
        <v>381</v>
      </c>
    </row>
    <row r="120" spans="1:65" s="15" customFormat="1">
      <c r="B120" s="216"/>
      <c r="C120" s="217"/>
      <c r="D120" s="196" t="s">
        <v>391</v>
      </c>
      <c r="E120" s="218" t="s">
        <v>19</v>
      </c>
      <c r="F120" s="219" t="s">
        <v>394</v>
      </c>
      <c r="G120" s="217"/>
      <c r="H120" s="220">
        <v>44.325000000000003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391</v>
      </c>
      <c r="AU120" s="226" t="s">
        <v>83</v>
      </c>
      <c r="AV120" s="15" t="s">
        <v>389</v>
      </c>
      <c r="AW120" s="15" t="s">
        <v>37</v>
      </c>
      <c r="AX120" s="15" t="s">
        <v>83</v>
      </c>
      <c r="AY120" s="226" t="s">
        <v>381</v>
      </c>
    </row>
    <row r="121" spans="1:65" s="2" customFormat="1" ht="24.2" customHeight="1">
      <c r="A121" s="36"/>
      <c r="B121" s="37"/>
      <c r="C121" s="181" t="s">
        <v>428</v>
      </c>
      <c r="D121" s="181" t="s">
        <v>384</v>
      </c>
      <c r="E121" s="182" t="s">
        <v>1315</v>
      </c>
      <c r="F121" s="183" t="s">
        <v>1316</v>
      </c>
      <c r="G121" s="184" t="s">
        <v>411</v>
      </c>
      <c r="H121" s="185">
        <v>289.65800000000002</v>
      </c>
      <c r="I121" s="186"/>
      <c r="J121" s="187">
        <f>ROUND(I121*H121,2)</f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83</v>
      </c>
      <c r="BK121" s="193">
        <f>ROUND(I121*H121,2)</f>
        <v>0</v>
      </c>
      <c r="BL121" s="19" t="s">
        <v>389</v>
      </c>
      <c r="BM121" s="192" t="s">
        <v>451</v>
      </c>
    </row>
    <row r="122" spans="1:65" s="2" customFormat="1" ht="19.5">
      <c r="A122" s="36"/>
      <c r="B122" s="37"/>
      <c r="C122" s="38"/>
      <c r="D122" s="196" t="s">
        <v>1198</v>
      </c>
      <c r="E122" s="38"/>
      <c r="F122" s="253" t="s">
        <v>1317</v>
      </c>
      <c r="G122" s="38"/>
      <c r="H122" s="38"/>
      <c r="I122" s="254"/>
      <c r="J122" s="38"/>
      <c r="K122" s="38"/>
      <c r="L122" s="41"/>
      <c r="M122" s="255"/>
      <c r="N122" s="256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1198</v>
      </c>
      <c r="AU122" s="19" t="s">
        <v>83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5476</v>
      </c>
      <c r="G123" s="206"/>
      <c r="H123" s="209">
        <v>52.08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5477</v>
      </c>
      <c r="G124" s="206"/>
      <c r="H124" s="209">
        <v>35.218000000000004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83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5478</v>
      </c>
      <c r="G125" s="206"/>
      <c r="H125" s="209">
        <v>92.16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5479</v>
      </c>
      <c r="G126" s="206"/>
      <c r="H126" s="209">
        <v>110.2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83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289.65800000000002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83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24.2" customHeight="1">
      <c r="A128" s="36"/>
      <c r="B128" s="37"/>
      <c r="C128" s="181" t="s">
        <v>426</v>
      </c>
      <c r="D128" s="181" t="s">
        <v>384</v>
      </c>
      <c r="E128" s="182" t="s">
        <v>5480</v>
      </c>
      <c r="F128" s="183" t="s">
        <v>5481</v>
      </c>
      <c r="G128" s="184" t="s">
        <v>411</v>
      </c>
      <c r="H128" s="185">
        <v>754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464</v>
      </c>
    </row>
    <row r="129" spans="1:65" s="2" customFormat="1" ht="19.5">
      <c r="A129" s="36"/>
      <c r="B129" s="37"/>
      <c r="C129" s="38"/>
      <c r="D129" s="196" t="s">
        <v>1198</v>
      </c>
      <c r="E129" s="38"/>
      <c r="F129" s="253" t="s">
        <v>1317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5482</v>
      </c>
      <c r="G130" s="206"/>
      <c r="H130" s="209">
        <v>239.56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83</v>
      </c>
      <c r="AV130" s="14" t="s">
        <v>85</v>
      </c>
      <c r="AW130" s="14" t="s">
        <v>37</v>
      </c>
      <c r="AX130" s="14" t="s">
        <v>76</v>
      </c>
      <c r="AY130" s="215" t="s">
        <v>381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5483</v>
      </c>
      <c r="G131" s="206"/>
      <c r="H131" s="209">
        <v>206.04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5484</v>
      </c>
      <c r="G132" s="206"/>
      <c r="H132" s="209">
        <v>258.39999999999998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83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5485</v>
      </c>
      <c r="G133" s="206"/>
      <c r="H133" s="209">
        <v>50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83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5" customFormat="1">
      <c r="B134" s="216"/>
      <c r="C134" s="217"/>
      <c r="D134" s="196" t="s">
        <v>391</v>
      </c>
      <c r="E134" s="218" t="s">
        <v>19</v>
      </c>
      <c r="F134" s="219" t="s">
        <v>394</v>
      </c>
      <c r="G134" s="217"/>
      <c r="H134" s="220">
        <v>754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391</v>
      </c>
      <c r="AU134" s="226" t="s">
        <v>83</v>
      </c>
      <c r="AV134" s="15" t="s">
        <v>389</v>
      </c>
      <c r="AW134" s="15" t="s">
        <v>37</v>
      </c>
      <c r="AX134" s="15" t="s">
        <v>83</v>
      </c>
      <c r="AY134" s="226" t="s">
        <v>381</v>
      </c>
    </row>
    <row r="135" spans="1:65" s="2" customFormat="1" ht="24.2" customHeight="1">
      <c r="A135" s="36"/>
      <c r="B135" s="37"/>
      <c r="C135" s="181" t="s">
        <v>437</v>
      </c>
      <c r="D135" s="181" t="s">
        <v>384</v>
      </c>
      <c r="E135" s="182" t="s">
        <v>1320</v>
      </c>
      <c r="F135" s="183" t="s">
        <v>1321</v>
      </c>
      <c r="G135" s="184" t="s">
        <v>411</v>
      </c>
      <c r="H135" s="185">
        <v>289.65800000000002</v>
      </c>
      <c r="I135" s="186"/>
      <c r="J135" s="187">
        <f>ROUND(I135*H135,2)</f>
        <v>0</v>
      </c>
      <c r="K135" s="183" t="s">
        <v>1297</v>
      </c>
      <c r="L135" s="41"/>
      <c r="M135" s="188" t="s">
        <v>19</v>
      </c>
      <c r="N135" s="189" t="s">
        <v>47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389</v>
      </c>
      <c r="AT135" s="192" t="s">
        <v>384</v>
      </c>
      <c r="AU135" s="192" t="s">
        <v>83</v>
      </c>
      <c r="AY135" s="19" t="s">
        <v>381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83</v>
      </c>
      <c r="BK135" s="193">
        <f>ROUND(I135*H135,2)</f>
        <v>0</v>
      </c>
      <c r="BL135" s="19" t="s">
        <v>389</v>
      </c>
      <c r="BM135" s="192" t="s">
        <v>454</v>
      </c>
    </row>
    <row r="136" spans="1:65" s="2" customFormat="1" ht="29.25">
      <c r="A136" s="36"/>
      <c r="B136" s="37"/>
      <c r="C136" s="38"/>
      <c r="D136" s="196" t="s">
        <v>1198</v>
      </c>
      <c r="E136" s="38"/>
      <c r="F136" s="253" t="s">
        <v>1322</v>
      </c>
      <c r="G136" s="38"/>
      <c r="H136" s="38"/>
      <c r="I136" s="254"/>
      <c r="J136" s="38"/>
      <c r="K136" s="38"/>
      <c r="L136" s="41"/>
      <c r="M136" s="255"/>
      <c r="N136" s="25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1198</v>
      </c>
      <c r="AU136" s="19" t="s">
        <v>83</v>
      </c>
    </row>
    <row r="137" spans="1:65" s="2" customFormat="1" ht="24.2" customHeight="1">
      <c r="A137" s="36"/>
      <c r="B137" s="37"/>
      <c r="C137" s="181" t="s">
        <v>443</v>
      </c>
      <c r="D137" s="181" t="s">
        <v>384</v>
      </c>
      <c r="E137" s="182" t="s">
        <v>5486</v>
      </c>
      <c r="F137" s="183" t="s">
        <v>5487</v>
      </c>
      <c r="G137" s="184" t="s">
        <v>411</v>
      </c>
      <c r="H137" s="185">
        <v>754</v>
      </c>
      <c r="I137" s="186"/>
      <c r="J137" s="187">
        <f>ROUND(I137*H137,2)</f>
        <v>0</v>
      </c>
      <c r="K137" s="183" t="s">
        <v>1297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486</v>
      </c>
    </row>
    <row r="138" spans="1:65" s="2" customFormat="1" ht="29.25">
      <c r="A138" s="36"/>
      <c r="B138" s="37"/>
      <c r="C138" s="38"/>
      <c r="D138" s="196" t="s">
        <v>1198</v>
      </c>
      <c r="E138" s="38"/>
      <c r="F138" s="253" t="s">
        <v>1322</v>
      </c>
      <c r="G138" s="38"/>
      <c r="H138" s="38"/>
      <c r="I138" s="254"/>
      <c r="J138" s="38"/>
      <c r="K138" s="38"/>
      <c r="L138" s="41"/>
      <c r="M138" s="255"/>
      <c r="N138" s="25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1198</v>
      </c>
      <c r="AU138" s="19" t="s">
        <v>83</v>
      </c>
    </row>
    <row r="139" spans="1:65" s="2" customFormat="1" ht="24.2" customHeight="1">
      <c r="A139" s="36"/>
      <c r="B139" s="37"/>
      <c r="C139" s="181" t="s">
        <v>451</v>
      </c>
      <c r="D139" s="181" t="s">
        <v>384</v>
      </c>
      <c r="E139" s="182" t="s">
        <v>1323</v>
      </c>
      <c r="F139" s="183" t="s">
        <v>1324</v>
      </c>
      <c r="G139" s="184" t="s">
        <v>387</v>
      </c>
      <c r="H139" s="185">
        <v>626.19500000000005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495</v>
      </c>
    </row>
    <row r="140" spans="1:65" s="2" customFormat="1" ht="19.5">
      <c r="A140" s="36"/>
      <c r="B140" s="37"/>
      <c r="C140" s="38"/>
      <c r="D140" s="196" t="s">
        <v>1198</v>
      </c>
      <c r="E140" s="38"/>
      <c r="F140" s="253" t="s">
        <v>1325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1198</v>
      </c>
      <c r="AU140" s="19" t="s">
        <v>83</v>
      </c>
    </row>
    <row r="141" spans="1:65" s="14" customFormat="1">
      <c r="B141" s="205"/>
      <c r="C141" s="206"/>
      <c r="D141" s="196" t="s">
        <v>391</v>
      </c>
      <c r="E141" s="207" t="s">
        <v>19</v>
      </c>
      <c r="F141" s="208" t="s">
        <v>5466</v>
      </c>
      <c r="G141" s="206"/>
      <c r="H141" s="209">
        <v>31.248000000000001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391</v>
      </c>
      <c r="AU141" s="215" t="s">
        <v>83</v>
      </c>
      <c r="AV141" s="14" t="s">
        <v>85</v>
      </c>
      <c r="AW141" s="14" t="s">
        <v>37</v>
      </c>
      <c r="AX141" s="14" t="s">
        <v>76</v>
      </c>
      <c r="AY141" s="215" t="s">
        <v>381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5467</v>
      </c>
      <c r="G142" s="206"/>
      <c r="H142" s="209">
        <v>21.131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5468</v>
      </c>
      <c r="G143" s="206"/>
      <c r="H143" s="209">
        <v>55.295999999999999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5469</v>
      </c>
      <c r="G144" s="206"/>
      <c r="H144" s="209">
        <v>66.12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83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5470</v>
      </c>
      <c r="G145" s="206"/>
      <c r="H145" s="209">
        <v>143.73599999999999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5471</v>
      </c>
      <c r="G146" s="206"/>
      <c r="H146" s="209">
        <v>123.624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83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5472</v>
      </c>
      <c r="G147" s="206"/>
      <c r="H147" s="209">
        <v>155.04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5473</v>
      </c>
      <c r="G148" s="206"/>
      <c r="H148" s="209">
        <v>30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626.19500000000005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83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2" customFormat="1" ht="24.2" customHeight="1">
      <c r="A150" s="36"/>
      <c r="B150" s="37"/>
      <c r="C150" s="181" t="s">
        <v>457</v>
      </c>
      <c r="D150" s="181" t="s">
        <v>384</v>
      </c>
      <c r="E150" s="182" t="s">
        <v>1326</v>
      </c>
      <c r="F150" s="183" t="s">
        <v>1327</v>
      </c>
      <c r="G150" s="184" t="s">
        <v>387</v>
      </c>
      <c r="H150" s="185">
        <v>628.827</v>
      </c>
      <c r="I150" s="186"/>
      <c r="J150" s="187">
        <f>ROUND(I150*H150,2)</f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505</v>
      </c>
    </row>
    <row r="151" spans="1:65" s="2" customFormat="1" ht="29.25">
      <c r="A151" s="36"/>
      <c r="B151" s="37"/>
      <c r="C151" s="38"/>
      <c r="D151" s="196" t="s">
        <v>1198</v>
      </c>
      <c r="E151" s="38"/>
      <c r="F151" s="253" t="s">
        <v>1328</v>
      </c>
      <c r="G151" s="38"/>
      <c r="H151" s="38"/>
      <c r="I151" s="254"/>
      <c r="J151" s="38"/>
      <c r="K151" s="38"/>
      <c r="L151" s="41"/>
      <c r="M151" s="255"/>
      <c r="N151" s="256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1198</v>
      </c>
      <c r="AU151" s="19" t="s">
        <v>83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5458</v>
      </c>
      <c r="G152" s="206"/>
      <c r="H152" s="209">
        <v>16.224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83</v>
      </c>
      <c r="AV152" s="14" t="s">
        <v>85</v>
      </c>
      <c r="AW152" s="14" t="s">
        <v>37</v>
      </c>
      <c r="AX152" s="14" t="s">
        <v>76</v>
      </c>
      <c r="AY152" s="215" t="s">
        <v>381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5459</v>
      </c>
      <c r="G153" s="206"/>
      <c r="H153" s="209">
        <v>11.288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83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4" customFormat="1">
      <c r="B154" s="205"/>
      <c r="C154" s="206"/>
      <c r="D154" s="196" t="s">
        <v>391</v>
      </c>
      <c r="E154" s="207" t="s">
        <v>19</v>
      </c>
      <c r="F154" s="208" t="s">
        <v>5460</v>
      </c>
      <c r="G154" s="206"/>
      <c r="H154" s="209">
        <v>58.968000000000004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391</v>
      </c>
      <c r="AU154" s="215" t="s">
        <v>83</v>
      </c>
      <c r="AV154" s="14" t="s">
        <v>85</v>
      </c>
      <c r="AW154" s="14" t="s">
        <v>37</v>
      </c>
      <c r="AX154" s="14" t="s">
        <v>76</v>
      </c>
      <c r="AY154" s="215" t="s">
        <v>381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5461</v>
      </c>
      <c r="G155" s="206"/>
      <c r="H155" s="209">
        <v>19.399999999999999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83</v>
      </c>
      <c r="AV155" s="14" t="s">
        <v>85</v>
      </c>
      <c r="AW155" s="14" t="s">
        <v>37</v>
      </c>
      <c r="AX155" s="14" t="s">
        <v>76</v>
      </c>
      <c r="AY155" s="215" t="s">
        <v>381</v>
      </c>
    </row>
    <row r="156" spans="1:65" s="14" customFormat="1">
      <c r="B156" s="205"/>
      <c r="C156" s="206"/>
      <c r="D156" s="196" t="s">
        <v>391</v>
      </c>
      <c r="E156" s="207" t="s">
        <v>19</v>
      </c>
      <c r="F156" s="208" t="s">
        <v>5462</v>
      </c>
      <c r="G156" s="206"/>
      <c r="H156" s="209">
        <v>87.263999999999996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391</v>
      </c>
      <c r="AU156" s="215" t="s">
        <v>83</v>
      </c>
      <c r="AV156" s="14" t="s">
        <v>85</v>
      </c>
      <c r="AW156" s="14" t="s">
        <v>37</v>
      </c>
      <c r="AX156" s="14" t="s">
        <v>76</v>
      </c>
      <c r="AY156" s="215" t="s">
        <v>381</v>
      </c>
    </row>
    <row r="157" spans="1:65" s="14" customFormat="1">
      <c r="B157" s="205"/>
      <c r="C157" s="206"/>
      <c r="D157" s="196" t="s">
        <v>391</v>
      </c>
      <c r="E157" s="207" t="s">
        <v>19</v>
      </c>
      <c r="F157" s="208" t="s">
        <v>5463</v>
      </c>
      <c r="G157" s="206"/>
      <c r="H157" s="209">
        <v>51.48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391</v>
      </c>
      <c r="AU157" s="215" t="s">
        <v>83</v>
      </c>
      <c r="AV157" s="14" t="s">
        <v>85</v>
      </c>
      <c r="AW157" s="14" t="s">
        <v>37</v>
      </c>
      <c r="AX157" s="14" t="s">
        <v>76</v>
      </c>
      <c r="AY157" s="215" t="s">
        <v>381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5464</v>
      </c>
      <c r="G158" s="206"/>
      <c r="H158" s="209">
        <v>23.52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83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5465</v>
      </c>
      <c r="G159" s="206"/>
      <c r="H159" s="209">
        <v>43.152000000000001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83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5466</v>
      </c>
      <c r="G160" s="206"/>
      <c r="H160" s="209">
        <v>31.248000000000001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83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5467</v>
      </c>
      <c r="G161" s="206"/>
      <c r="H161" s="209">
        <v>21.131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83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5468</v>
      </c>
      <c r="G162" s="206"/>
      <c r="H162" s="209">
        <v>55.295999999999999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83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5469</v>
      </c>
      <c r="G163" s="206"/>
      <c r="H163" s="209">
        <v>66.12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83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5470</v>
      </c>
      <c r="G164" s="206"/>
      <c r="H164" s="209">
        <v>143.73599999999999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83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5" customFormat="1">
      <c r="B165" s="216"/>
      <c r="C165" s="217"/>
      <c r="D165" s="196" t="s">
        <v>391</v>
      </c>
      <c r="E165" s="218" t="s">
        <v>19</v>
      </c>
      <c r="F165" s="219" t="s">
        <v>394</v>
      </c>
      <c r="G165" s="217"/>
      <c r="H165" s="220">
        <v>628.827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391</v>
      </c>
      <c r="AU165" s="226" t="s">
        <v>83</v>
      </c>
      <c r="AV165" s="15" t="s">
        <v>389</v>
      </c>
      <c r="AW165" s="15" t="s">
        <v>37</v>
      </c>
      <c r="AX165" s="15" t="s">
        <v>83</v>
      </c>
      <c r="AY165" s="226" t="s">
        <v>381</v>
      </c>
    </row>
    <row r="166" spans="1:65" s="2" customFormat="1" ht="24.2" customHeight="1">
      <c r="A166" s="36"/>
      <c r="B166" s="37"/>
      <c r="C166" s="181" t="s">
        <v>464</v>
      </c>
      <c r="D166" s="181" t="s">
        <v>384</v>
      </c>
      <c r="E166" s="182" t="s">
        <v>1329</v>
      </c>
      <c r="F166" s="183" t="s">
        <v>1330</v>
      </c>
      <c r="G166" s="184" t="s">
        <v>387</v>
      </c>
      <c r="H166" s="185">
        <v>818.26400000000001</v>
      </c>
      <c r="I166" s="186"/>
      <c r="J166" s="187">
        <f>ROUND(I166*H166,2)</f>
        <v>0</v>
      </c>
      <c r="K166" s="183" t="s">
        <v>1297</v>
      </c>
      <c r="L166" s="41"/>
      <c r="M166" s="188" t="s">
        <v>19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389</v>
      </c>
      <c r="AT166" s="192" t="s">
        <v>384</v>
      </c>
      <c r="AU166" s="192" t="s">
        <v>83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516</v>
      </c>
    </row>
    <row r="167" spans="1:65" s="2" customFormat="1" ht="29.25">
      <c r="A167" s="36"/>
      <c r="B167" s="37"/>
      <c r="C167" s="38"/>
      <c r="D167" s="196" t="s">
        <v>1198</v>
      </c>
      <c r="E167" s="38"/>
      <c r="F167" s="253" t="s">
        <v>1328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1198</v>
      </c>
      <c r="AU167" s="19" t="s">
        <v>83</v>
      </c>
    </row>
    <row r="168" spans="1:65" s="2" customFormat="1" ht="24.2" customHeight="1">
      <c r="A168" s="36"/>
      <c r="B168" s="37"/>
      <c r="C168" s="181" t="s">
        <v>8</v>
      </c>
      <c r="D168" s="181" t="s">
        <v>384</v>
      </c>
      <c r="E168" s="182" t="s">
        <v>4390</v>
      </c>
      <c r="F168" s="183" t="s">
        <v>4391</v>
      </c>
      <c r="G168" s="184" t="s">
        <v>387</v>
      </c>
      <c r="H168" s="185">
        <v>44.325000000000003</v>
      </c>
      <c r="I168" s="186"/>
      <c r="J168" s="187">
        <f>ROUND(I168*H168,2)</f>
        <v>0</v>
      </c>
      <c r="K168" s="183" t="s">
        <v>1297</v>
      </c>
      <c r="L168" s="41"/>
      <c r="M168" s="188" t="s">
        <v>19</v>
      </c>
      <c r="N168" s="189" t="s">
        <v>47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389</v>
      </c>
      <c r="AT168" s="192" t="s">
        <v>384</v>
      </c>
      <c r="AU168" s="192" t="s">
        <v>83</v>
      </c>
      <c r="AY168" s="19" t="s">
        <v>381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83</v>
      </c>
      <c r="BK168" s="193">
        <f>ROUND(I168*H168,2)</f>
        <v>0</v>
      </c>
      <c r="BL168" s="19" t="s">
        <v>389</v>
      </c>
      <c r="BM168" s="192" t="s">
        <v>529</v>
      </c>
    </row>
    <row r="169" spans="1:65" s="2" customFormat="1" ht="29.25">
      <c r="A169" s="36"/>
      <c r="B169" s="37"/>
      <c r="C169" s="38"/>
      <c r="D169" s="196" t="s">
        <v>1198</v>
      </c>
      <c r="E169" s="38"/>
      <c r="F169" s="253" t="s">
        <v>1328</v>
      </c>
      <c r="G169" s="38"/>
      <c r="H169" s="38"/>
      <c r="I169" s="254"/>
      <c r="J169" s="38"/>
      <c r="K169" s="38"/>
      <c r="L169" s="41"/>
      <c r="M169" s="255"/>
      <c r="N169" s="256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1198</v>
      </c>
      <c r="AU169" s="19" t="s">
        <v>83</v>
      </c>
    </row>
    <row r="170" spans="1:65" s="14" customFormat="1">
      <c r="B170" s="205"/>
      <c r="C170" s="206"/>
      <c r="D170" s="196" t="s">
        <v>391</v>
      </c>
      <c r="E170" s="207" t="s">
        <v>19</v>
      </c>
      <c r="F170" s="208" t="s">
        <v>5474</v>
      </c>
      <c r="G170" s="206"/>
      <c r="H170" s="209">
        <v>32.4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391</v>
      </c>
      <c r="AU170" s="215" t="s">
        <v>83</v>
      </c>
      <c r="AV170" s="14" t="s">
        <v>85</v>
      </c>
      <c r="AW170" s="14" t="s">
        <v>37</v>
      </c>
      <c r="AX170" s="14" t="s">
        <v>76</v>
      </c>
      <c r="AY170" s="215" t="s">
        <v>381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5475</v>
      </c>
      <c r="G171" s="206"/>
      <c r="H171" s="209">
        <v>11.925000000000001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83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5" customFormat="1">
      <c r="B172" s="216"/>
      <c r="C172" s="217"/>
      <c r="D172" s="196" t="s">
        <v>391</v>
      </c>
      <c r="E172" s="218" t="s">
        <v>19</v>
      </c>
      <c r="F172" s="219" t="s">
        <v>394</v>
      </c>
      <c r="G172" s="217"/>
      <c r="H172" s="220">
        <v>44.325000000000003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391</v>
      </c>
      <c r="AU172" s="226" t="s">
        <v>83</v>
      </c>
      <c r="AV172" s="15" t="s">
        <v>389</v>
      </c>
      <c r="AW172" s="15" t="s">
        <v>37</v>
      </c>
      <c r="AX172" s="15" t="s">
        <v>83</v>
      </c>
      <c r="AY172" s="226" t="s">
        <v>381</v>
      </c>
    </row>
    <row r="173" spans="1:65" s="2" customFormat="1" ht="16.5" customHeight="1">
      <c r="A173" s="36"/>
      <c r="B173" s="37"/>
      <c r="C173" s="181" t="s">
        <v>454</v>
      </c>
      <c r="D173" s="181" t="s">
        <v>384</v>
      </c>
      <c r="E173" s="182" t="s">
        <v>1331</v>
      </c>
      <c r="F173" s="183" t="s">
        <v>1332</v>
      </c>
      <c r="G173" s="184" t="s">
        <v>387</v>
      </c>
      <c r="H173" s="185">
        <v>22.163</v>
      </c>
      <c r="I173" s="186"/>
      <c r="J173" s="187">
        <f>ROUND(I173*H173,2)</f>
        <v>0</v>
      </c>
      <c r="K173" s="183" t="s">
        <v>1297</v>
      </c>
      <c r="L173" s="41"/>
      <c r="M173" s="188" t="s">
        <v>19</v>
      </c>
      <c r="N173" s="189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389</v>
      </c>
      <c r="AT173" s="192" t="s">
        <v>384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540</v>
      </c>
    </row>
    <row r="174" spans="1:65" s="2" customFormat="1" ht="29.25">
      <c r="A174" s="36"/>
      <c r="B174" s="37"/>
      <c r="C174" s="38"/>
      <c r="D174" s="196" t="s">
        <v>1198</v>
      </c>
      <c r="E174" s="38"/>
      <c r="F174" s="253" t="s">
        <v>1333</v>
      </c>
      <c r="G174" s="38"/>
      <c r="H174" s="38"/>
      <c r="I174" s="254"/>
      <c r="J174" s="38"/>
      <c r="K174" s="38"/>
      <c r="L174" s="41"/>
      <c r="M174" s="255"/>
      <c r="N174" s="25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1198</v>
      </c>
      <c r="AU174" s="19" t="s">
        <v>83</v>
      </c>
    </row>
    <row r="175" spans="1:65" s="2" customFormat="1" ht="24.2" customHeight="1">
      <c r="A175" s="36"/>
      <c r="B175" s="37"/>
      <c r="C175" s="181" t="s">
        <v>481</v>
      </c>
      <c r="D175" s="181" t="s">
        <v>384</v>
      </c>
      <c r="E175" s="182" t="s">
        <v>1334</v>
      </c>
      <c r="F175" s="183" t="s">
        <v>1335</v>
      </c>
      <c r="G175" s="184" t="s">
        <v>387</v>
      </c>
      <c r="H175" s="185">
        <v>608.38699999999994</v>
      </c>
      <c r="I175" s="186"/>
      <c r="J175" s="187">
        <f>ROUND(I175*H175,2)</f>
        <v>0</v>
      </c>
      <c r="K175" s="183" t="s">
        <v>1297</v>
      </c>
      <c r="L175" s="41"/>
      <c r="M175" s="188" t="s">
        <v>19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389</v>
      </c>
      <c r="AT175" s="192" t="s">
        <v>384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556</v>
      </c>
    </row>
    <row r="176" spans="1:65" s="2" customFormat="1" ht="29.25">
      <c r="A176" s="36"/>
      <c r="B176" s="37"/>
      <c r="C176" s="38"/>
      <c r="D176" s="196" t="s">
        <v>1198</v>
      </c>
      <c r="E176" s="38"/>
      <c r="F176" s="253" t="s">
        <v>1333</v>
      </c>
      <c r="G176" s="38"/>
      <c r="H176" s="38"/>
      <c r="I176" s="254"/>
      <c r="J176" s="38"/>
      <c r="K176" s="38"/>
      <c r="L176" s="41"/>
      <c r="M176" s="255"/>
      <c r="N176" s="25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1198</v>
      </c>
      <c r="AU176" s="19" t="s">
        <v>83</v>
      </c>
    </row>
    <row r="177" spans="1:65" s="2" customFormat="1" ht="37.9" customHeight="1">
      <c r="A177" s="36"/>
      <c r="B177" s="37"/>
      <c r="C177" s="181" t="s">
        <v>486</v>
      </c>
      <c r="D177" s="181" t="s">
        <v>384</v>
      </c>
      <c r="E177" s="182" t="s">
        <v>1336</v>
      </c>
      <c r="F177" s="183" t="s">
        <v>1337</v>
      </c>
      <c r="G177" s="184" t="s">
        <v>387</v>
      </c>
      <c r="H177" s="185">
        <v>6083.8720000000003</v>
      </c>
      <c r="I177" s="186"/>
      <c r="J177" s="187">
        <f>ROUND(I177*H177,2)</f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468</v>
      </c>
    </row>
    <row r="178" spans="1:65" s="2" customFormat="1" ht="29.25">
      <c r="A178" s="36"/>
      <c r="B178" s="37"/>
      <c r="C178" s="38"/>
      <c r="D178" s="196" t="s">
        <v>1198</v>
      </c>
      <c r="E178" s="38"/>
      <c r="F178" s="253" t="s">
        <v>1333</v>
      </c>
      <c r="G178" s="38"/>
      <c r="H178" s="38"/>
      <c r="I178" s="254"/>
      <c r="J178" s="38"/>
      <c r="K178" s="38"/>
      <c r="L178" s="41"/>
      <c r="M178" s="255"/>
      <c r="N178" s="256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1198</v>
      </c>
      <c r="AU178" s="19" t="s">
        <v>83</v>
      </c>
    </row>
    <row r="179" spans="1:65" s="14" customFormat="1">
      <c r="B179" s="205"/>
      <c r="C179" s="206"/>
      <c r="D179" s="196" t="s">
        <v>391</v>
      </c>
      <c r="E179" s="207" t="s">
        <v>19</v>
      </c>
      <c r="F179" s="208" t="s">
        <v>5488</v>
      </c>
      <c r="G179" s="206"/>
      <c r="H179" s="209">
        <v>6083.8720000000003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391</v>
      </c>
      <c r="AU179" s="215" t="s">
        <v>83</v>
      </c>
      <c r="AV179" s="14" t="s">
        <v>85</v>
      </c>
      <c r="AW179" s="14" t="s">
        <v>37</v>
      </c>
      <c r="AX179" s="14" t="s">
        <v>76</v>
      </c>
      <c r="AY179" s="215" t="s">
        <v>381</v>
      </c>
    </row>
    <row r="180" spans="1:65" s="15" customFormat="1">
      <c r="B180" s="216"/>
      <c r="C180" s="217"/>
      <c r="D180" s="196" t="s">
        <v>391</v>
      </c>
      <c r="E180" s="218" t="s">
        <v>19</v>
      </c>
      <c r="F180" s="219" t="s">
        <v>394</v>
      </c>
      <c r="G180" s="217"/>
      <c r="H180" s="220">
        <v>6083.8720000000003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391</v>
      </c>
      <c r="AU180" s="226" t="s">
        <v>83</v>
      </c>
      <c r="AV180" s="15" t="s">
        <v>389</v>
      </c>
      <c r="AW180" s="15" t="s">
        <v>37</v>
      </c>
      <c r="AX180" s="15" t="s">
        <v>83</v>
      </c>
      <c r="AY180" s="226" t="s">
        <v>381</v>
      </c>
    </row>
    <row r="181" spans="1:65" s="2" customFormat="1" ht="33" customHeight="1">
      <c r="A181" s="36"/>
      <c r="B181" s="37"/>
      <c r="C181" s="181" t="s">
        <v>490</v>
      </c>
      <c r="D181" s="181" t="s">
        <v>384</v>
      </c>
      <c r="E181" s="182" t="s">
        <v>1339</v>
      </c>
      <c r="F181" s="183" t="s">
        <v>1340</v>
      </c>
      <c r="G181" s="184" t="s">
        <v>387</v>
      </c>
      <c r="H181" s="185">
        <v>608.38699999999994</v>
      </c>
      <c r="I181" s="186"/>
      <c r="J181" s="187">
        <f>ROUND(I181*H181,2)</f>
        <v>0</v>
      </c>
      <c r="K181" s="183" t="s">
        <v>1297</v>
      </c>
      <c r="L181" s="41"/>
      <c r="M181" s="188" t="s">
        <v>19</v>
      </c>
      <c r="N181" s="189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389</v>
      </c>
      <c r="AT181" s="192" t="s">
        <v>384</v>
      </c>
      <c r="AU181" s="192" t="s">
        <v>83</v>
      </c>
      <c r="AY181" s="19" t="s">
        <v>381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83</v>
      </c>
      <c r="BK181" s="193">
        <f>ROUND(I181*H181,2)</f>
        <v>0</v>
      </c>
      <c r="BL181" s="19" t="s">
        <v>389</v>
      </c>
      <c r="BM181" s="192" t="s">
        <v>577</v>
      </c>
    </row>
    <row r="182" spans="1:65" s="2" customFormat="1" ht="33" customHeight="1">
      <c r="A182" s="36"/>
      <c r="B182" s="37"/>
      <c r="C182" s="181" t="s">
        <v>495</v>
      </c>
      <c r="D182" s="181" t="s">
        <v>384</v>
      </c>
      <c r="E182" s="182" t="s">
        <v>1341</v>
      </c>
      <c r="F182" s="183" t="s">
        <v>1342</v>
      </c>
      <c r="G182" s="184" t="s">
        <v>387</v>
      </c>
      <c r="H182" s="185">
        <v>608.38699999999994</v>
      </c>
      <c r="I182" s="186"/>
      <c r="J182" s="187">
        <f>ROUND(I182*H182,2)</f>
        <v>0</v>
      </c>
      <c r="K182" s="183" t="s">
        <v>1297</v>
      </c>
      <c r="L182" s="41"/>
      <c r="M182" s="188" t="s">
        <v>19</v>
      </c>
      <c r="N182" s="189" t="s">
        <v>47</v>
      </c>
      <c r="O182" s="66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389</v>
      </c>
      <c r="AT182" s="192" t="s">
        <v>384</v>
      </c>
      <c r="AU182" s="192" t="s">
        <v>83</v>
      </c>
      <c r="AY182" s="19" t="s">
        <v>381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83</v>
      </c>
      <c r="BK182" s="193">
        <f>ROUND(I182*H182,2)</f>
        <v>0</v>
      </c>
      <c r="BL182" s="19" t="s">
        <v>389</v>
      </c>
      <c r="BM182" s="192" t="s">
        <v>587</v>
      </c>
    </row>
    <row r="183" spans="1:65" s="2" customFormat="1" ht="24.2" customHeight="1">
      <c r="A183" s="36"/>
      <c r="B183" s="37"/>
      <c r="C183" s="181" t="s">
        <v>7</v>
      </c>
      <c r="D183" s="181" t="s">
        <v>384</v>
      </c>
      <c r="E183" s="182" t="s">
        <v>1343</v>
      </c>
      <c r="F183" s="183" t="s">
        <v>1344</v>
      </c>
      <c r="G183" s="184" t="s">
        <v>387</v>
      </c>
      <c r="H183" s="185">
        <v>883.02800000000002</v>
      </c>
      <c r="I183" s="186"/>
      <c r="J183" s="187">
        <f>ROUND(I183*H183,2)</f>
        <v>0</v>
      </c>
      <c r="K183" s="183" t="s">
        <v>1297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83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598</v>
      </c>
    </row>
    <row r="184" spans="1:65" s="2" customFormat="1" ht="39">
      <c r="A184" s="36"/>
      <c r="B184" s="37"/>
      <c r="C184" s="38"/>
      <c r="D184" s="196" t="s">
        <v>1198</v>
      </c>
      <c r="E184" s="38"/>
      <c r="F184" s="253" t="s">
        <v>1345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1198</v>
      </c>
      <c r="AU184" s="19" t="s">
        <v>83</v>
      </c>
    </row>
    <row r="185" spans="1:65" s="2" customFormat="1" ht="24.2" customHeight="1">
      <c r="A185" s="36"/>
      <c r="B185" s="37"/>
      <c r="C185" s="181" t="s">
        <v>505</v>
      </c>
      <c r="D185" s="181" t="s">
        <v>384</v>
      </c>
      <c r="E185" s="182" t="s">
        <v>1346</v>
      </c>
      <c r="F185" s="183" t="s">
        <v>1347</v>
      </c>
      <c r="G185" s="184" t="s">
        <v>387</v>
      </c>
      <c r="H185" s="185">
        <v>252.83</v>
      </c>
      <c r="I185" s="186"/>
      <c r="J185" s="187">
        <f>ROUND(I185*H185,2)</f>
        <v>0</v>
      </c>
      <c r="K185" s="183" t="s">
        <v>1297</v>
      </c>
      <c r="L185" s="41"/>
      <c r="M185" s="188" t="s">
        <v>19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389</v>
      </c>
      <c r="AT185" s="192" t="s">
        <v>384</v>
      </c>
      <c r="AU185" s="192" t="s">
        <v>83</v>
      </c>
      <c r="AY185" s="19" t="s">
        <v>381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83</v>
      </c>
      <c r="BK185" s="193">
        <f>ROUND(I185*H185,2)</f>
        <v>0</v>
      </c>
      <c r="BL185" s="19" t="s">
        <v>389</v>
      </c>
      <c r="BM185" s="192" t="s">
        <v>609</v>
      </c>
    </row>
    <row r="186" spans="1:65" s="2" customFormat="1" ht="39">
      <c r="A186" s="36"/>
      <c r="B186" s="37"/>
      <c r="C186" s="38"/>
      <c r="D186" s="196" t="s">
        <v>1198</v>
      </c>
      <c r="E186" s="38"/>
      <c r="F186" s="253" t="s">
        <v>1348</v>
      </c>
      <c r="G186" s="38"/>
      <c r="H186" s="38"/>
      <c r="I186" s="254"/>
      <c r="J186" s="38"/>
      <c r="K186" s="38"/>
      <c r="L186" s="41"/>
      <c r="M186" s="255"/>
      <c r="N186" s="25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1198</v>
      </c>
      <c r="AU186" s="19" t="s">
        <v>83</v>
      </c>
    </row>
    <row r="187" spans="1:65" s="14" customFormat="1">
      <c r="B187" s="205"/>
      <c r="C187" s="206"/>
      <c r="D187" s="196" t="s">
        <v>391</v>
      </c>
      <c r="E187" s="207" t="s">
        <v>19</v>
      </c>
      <c r="F187" s="208" t="s">
        <v>5489</v>
      </c>
      <c r="G187" s="206"/>
      <c r="H187" s="209">
        <v>9.36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391</v>
      </c>
      <c r="AU187" s="215" t="s">
        <v>83</v>
      </c>
      <c r="AV187" s="14" t="s">
        <v>85</v>
      </c>
      <c r="AW187" s="14" t="s">
        <v>37</v>
      </c>
      <c r="AX187" s="14" t="s">
        <v>76</v>
      </c>
      <c r="AY187" s="215" t="s">
        <v>381</v>
      </c>
    </row>
    <row r="188" spans="1:65" s="14" customFormat="1">
      <c r="B188" s="205"/>
      <c r="C188" s="206"/>
      <c r="D188" s="196" t="s">
        <v>391</v>
      </c>
      <c r="E188" s="207" t="s">
        <v>19</v>
      </c>
      <c r="F188" s="208" t="s">
        <v>5490</v>
      </c>
      <c r="G188" s="206"/>
      <c r="H188" s="209">
        <v>6.12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391</v>
      </c>
      <c r="AU188" s="215" t="s">
        <v>83</v>
      </c>
      <c r="AV188" s="14" t="s">
        <v>85</v>
      </c>
      <c r="AW188" s="14" t="s">
        <v>37</v>
      </c>
      <c r="AX188" s="14" t="s">
        <v>76</v>
      </c>
      <c r="AY188" s="215" t="s">
        <v>381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5491</v>
      </c>
      <c r="G189" s="206"/>
      <c r="H189" s="209">
        <v>29.16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83</v>
      </c>
      <c r="AV189" s="14" t="s">
        <v>85</v>
      </c>
      <c r="AW189" s="14" t="s">
        <v>37</v>
      </c>
      <c r="AX189" s="14" t="s">
        <v>76</v>
      </c>
      <c r="AY189" s="215" t="s">
        <v>381</v>
      </c>
    </row>
    <row r="190" spans="1:65" s="14" customFormat="1">
      <c r="B190" s="205"/>
      <c r="C190" s="206"/>
      <c r="D190" s="196" t="s">
        <v>391</v>
      </c>
      <c r="E190" s="207" t="s">
        <v>19</v>
      </c>
      <c r="F190" s="208" t="s">
        <v>5492</v>
      </c>
      <c r="G190" s="206"/>
      <c r="H190" s="209">
        <v>9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391</v>
      </c>
      <c r="AU190" s="215" t="s">
        <v>83</v>
      </c>
      <c r="AV190" s="14" t="s">
        <v>85</v>
      </c>
      <c r="AW190" s="14" t="s">
        <v>37</v>
      </c>
      <c r="AX190" s="14" t="s">
        <v>76</v>
      </c>
      <c r="AY190" s="215" t="s">
        <v>381</v>
      </c>
    </row>
    <row r="191" spans="1:65" s="14" customFormat="1">
      <c r="B191" s="205"/>
      <c r="C191" s="206"/>
      <c r="D191" s="196" t="s">
        <v>391</v>
      </c>
      <c r="E191" s="207" t="s">
        <v>19</v>
      </c>
      <c r="F191" s="208" t="s">
        <v>5493</v>
      </c>
      <c r="G191" s="206"/>
      <c r="H191" s="209">
        <v>38.880000000000003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391</v>
      </c>
      <c r="AU191" s="215" t="s">
        <v>83</v>
      </c>
      <c r="AV191" s="14" t="s">
        <v>85</v>
      </c>
      <c r="AW191" s="14" t="s">
        <v>37</v>
      </c>
      <c r="AX191" s="14" t="s">
        <v>76</v>
      </c>
      <c r="AY191" s="215" t="s">
        <v>381</v>
      </c>
    </row>
    <row r="192" spans="1:65" s="14" customFormat="1">
      <c r="B192" s="205"/>
      <c r="C192" s="206"/>
      <c r="D192" s="196" t="s">
        <v>391</v>
      </c>
      <c r="E192" s="207" t="s">
        <v>19</v>
      </c>
      <c r="F192" s="208" t="s">
        <v>5494</v>
      </c>
      <c r="G192" s="206"/>
      <c r="H192" s="209">
        <v>21.06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391</v>
      </c>
      <c r="AU192" s="215" t="s">
        <v>83</v>
      </c>
      <c r="AV192" s="14" t="s">
        <v>85</v>
      </c>
      <c r="AW192" s="14" t="s">
        <v>37</v>
      </c>
      <c r="AX192" s="14" t="s">
        <v>76</v>
      </c>
      <c r="AY192" s="215" t="s">
        <v>381</v>
      </c>
    </row>
    <row r="193" spans="1:65" s="14" customFormat="1">
      <c r="B193" s="205"/>
      <c r="C193" s="206"/>
      <c r="D193" s="196" t="s">
        <v>391</v>
      </c>
      <c r="E193" s="207" t="s">
        <v>19</v>
      </c>
      <c r="F193" s="208" t="s">
        <v>5495</v>
      </c>
      <c r="G193" s="206"/>
      <c r="H193" s="209">
        <v>9.4499999999999993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391</v>
      </c>
      <c r="AU193" s="215" t="s">
        <v>83</v>
      </c>
      <c r="AV193" s="14" t="s">
        <v>85</v>
      </c>
      <c r="AW193" s="14" t="s">
        <v>37</v>
      </c>
      <c r="AX193" s="14" t="s">
        <v>76</v>
      </c>
      <c r="AY193" s="215" t="s">
        <v>381</v>
      </c>
    </row>
    <row r="194" spans="1:65" s="14" customFormat="1">
      <c r="B194" s="205"/>
      <c r="C194" s="206"/>
      <c r="D194" s="196" t="s">
        <v>391</v>
      </c>
      <c r="E194" s="207" t="s">
        <v>19</v>
      </c>
      <c r="F194" s="208" t="s">
        <v>5496</v>
      </c>
      <c r="G194" s="206"/>
      <c r="H194" s="209">
        <v>16.739999999999998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83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5497</v>
      </c>
      <c r="G195" s="206"/>
      <c r="H195" s="209">
        <v>11.34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83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4" customFormat="1">
      <c r="B196" s="205"/>
      <c r="C196" s="206"/>
      <c r="D196" s="196" t="s">
        <v>391</v>
      </c>
      <c r="E196" s="207" t="s">
        <v>19</v>
      </c>
      <c r="F196" s="208" t="s">
        <v>5498</v>
      </c>
      <c r="G196" s="206"/>
      <c r="H196" s="209">
        <v>5.1680000000000001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391</v>
      </c>
      <c r="AU196" s="215" t="s">
        <v>83</v>
      </c>
      <c r="AV196" s="14" t="s">
        <v>85</v>
      </c>
      <c r="AW196" s="14" t="s">
        <v>37</v>
      </c>
      <c r="AX196" s="14" t="s">
        <v>76</v>
      </c>
      <c r="AY196" s="215" t="s">
        <v>381</v>
      </c>
    </row>
    <row r="197" spans="1:65" s="14" customFormat="1">
      <c r="B197" s="205"/>
      <c r="C197" s="206"/>
      <c r="D197" s="196" t="s">
        <v>391</v>
      </c>
      <c r="E197" s="207" t="s">
        <v>19</v>
      </c>
      <c r="F197" s="208" t="s">
        <v>5499</v>
      </c>
      <c r="G197" s="206"/>
      <c r="H197" s="209">
        <v>12.96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391</v>
      </c>
      <c r="AU197" s="215" t="s">
        <v>83</v>
      </c>
      <c r="AV197" s="14" t="s">
        <v>85</v>
      </c>
      <c r="AW197" s="14" t="s">
        <v>37</v>
      </c>
      <c r="AX197" s="14" t="s">
        <v>76</v>
      </c>
      <c r="AY197" s="215" t="s">
        <v>381</v>
      </c>
    </row>
    <row r="198" spans="1:65" s="14" customFormat="1">
      <c r="B198" s="205"/>
      <c r="C198" s="206"/>
      <c r="D198" s="196" t="s">
        <v>391</v>
      </c>
      <c r="E198" s="207" t="s">
        <v>19</v>
      </c>
      <c r="F198" s="208" t="s">
        <v>5500</v>
      </c>
      <c r="G198" s="206"/>
      <c r="H198" s="209">
        <v>14.877000000000001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391</v>
      </c>
      <c r="AU198" s="215" t="s">
        <v>83</v>
      </c>
      <c r="AV198" s="14" t="s">
        <v>85</v>
      </c>
      <c r="AW198" s="14" t="s">
        <v>37</v>
      </c>
      <c r="AX198" s="14" t="s">
        <v>76</v>
      </c>
      <c r="AY198" s="215" t="s">
        <v>381</v>
      </c>
    </row>
    <row r="199" spans="1:65" s="14" customFormat="1">
      <c r="B199" s="205"/>
      <c r="C199" s="206"/>
      <c r="D199" s="196" t="s">
        <v>391</v>
      </c>
      <c r="E199" s="207" t="s">
        <v>19</v>
      </c>
      <c r="F199" s="208" t="s">
        <v>5501</v>
      </c>
      <c r="G199" s="206"/>
      <c r="H199" s="209">
        <v>28.62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391</v>
      </c>
      <c r="AU199" s="215" t="s">
        <v>83</v>
      </c>
      <c r="AV199" s="14" t="s">
        <v>85</v>
      </c>
      <c r="AW199" s="14" t="s">
        <v>37</v>
      </c>
      <c r="AX199" s="14" t="s">
        <v>76</v>
      </c>
      <c r="AY199" s="215" t="s">
        <v>381</v>
      </c>
    </row>
    <row r="200" spans="1:65" s="14" customFormat="1">
      <c r="B200" s="205"/>
      <c r="C200" s="206"/>
      <c r="D200" s="196" t="s">
        <v>391</v>
      </c>
      <c r="E200" s="207" t="s">
        <v>19</v>
      </c>
      <c r="F200" s="208" t="s">
        <v>5502</v>
      </c>
      <c r="G200" s="206"/>
      <c r="H200" s="209">
        <v>18.36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391</v>
      </c>
      <c r="AU200" s="215" t="s">
        <v>83</v>
      </c>
      <c r="AV200" s="14" t="s">
        <v>85</v>
      </c>
      <c r="AW200" s="14" t="s">
        <v>37</v>
      </c>
      <c r="AX200" s="14" t="s">
        <v>76</v>
      </c>
      <c r="AY200" s="215" t="s">
        <v>381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5502</v>
      </c>
      <c r="G201" s="206"/>
      <c r="H201" s="209">
        <v>18.36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83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5503</v>
      </c>
      <c r="G202" s="206"/>
      <c r="H202" s="209">
        <v>3.375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83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5" customFormat="1">
      <c r="B203" s="216"/>
      <c r="C203" s="217"/>
      <c r="D203" s="196" t="s">
        <v>391</v>
      </c>
      <c r="E203" s="218" t="s">
        <v>19</v>
      </c>
      <c r="F203" s="219" t="s">
        <v>394</v>
      </c>
      <c r="G203" s="217"/>
      <c r="H203" s="220">
        <v>252.83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391</v>
      </c>
      <c r="AU203" s="226" t="s">
        <v>83</v>
      </c>
      <c r="AV203" s="15" t="s">
        <v>389</v>
      </c>
      <c r="AW203" s="15" t="s">
        <v>37</v>
      </c>
      <c r="AX203" s="15" t="s">
        <v>83</v>
      </c>
      <c r="AY203" s="226" t="s">
        <v>381</v>
      </c>
    </row>
    <row r="204" spans="1:65" s="2" customFormat="1" ht="16.5" customHeight="1">
      <c r="A204" s="36"/>
      <c r="B204" s="37"/>
      <c r="C204" s="181" t="s">
        <v>510</v>
      </c>
      <c r="D204" s="181" t="s">
        <v>384</v>
      </c>
      <c r="E204" s="182" t="s">
        <v>1352</v>
      </c>
      <c r="F204" s="183" t="s">
        <v>1353</v>
      </c>
      <c r="G204" s="184" t="s">
        <v>387</v>
      </c>
      <c r="H204" s="185">
        <v>608.38699999999994</v>
      </c>
      <c r="I204" s="186"/>
      <c r="J204" s="187">
        <f>ROUND(I204*H204,2)</f>
        <v>0</v>
      </c>
      <c r="K204" s="183" t="s">
        <v>1297</v>
      </c>
      <c r="L204" s="41"/>
      <c r="M204" s="188" t="s">
        <v>19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389</v>
      </c>
      <c r="AT204" s="192" t="s">
        <v>384</v>
      </c>
      <c r="AU204" s="192" t="s">
        <v>83</v>
      </c>
      <c r="AY204" s="19" t="s">
        <v>381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83</v>
      </c>
      <c r="BK204" s="193">
        <f>ROUND(I204*H204,2)</f>
        <v>0</v>
      </c>
      <c r="BL204" s="19" t="s">
        <v>389</v>
      </c>
      <c r="BM204" s="192" t="s">
        <v>615</v>
      </c>
    </row>
    <row r="205" spans="1:65" s="12" customFormat="1" ht="25.9" customHeight="1">
      <c r="B205" s="165"/>
      <c r="C205" s="166"/>
      <c r="D205" s="167" t="s">
        <v>75</v>
      </c>
      <c r="E205" s="168" t="s">
        <v>85</v>
      </c>
      <c r="F205" s="168" t="s">
        <v>1354</v>
      </c>
      <c r="G205" s="166"/>
      <c r="H205" s="166"/>
      <c r="I205" s="169"/>
      <c r="J205" s="170">
        <f>BK205</f>
        <v>0</v>
      </c>
      <c r="K205" s="166"/>
      <c r="L205" s="171"/>
      <c r="M205" s="172"/>
      <c r="N205" s="173"/>
      <c r="O205" s="173"/>
      <c r="P205" s="174">
        <f>SUM(P206:P207)</f>
        <v>0</v>
      </c>
      <c r="Q205" s="173"/>
      <c r="R205" s="174">
        <f>SUM(R206:R207)</f>
        <v>0</v>
      </c>
      <c r="S205" s="173"/>
      <c r="T205" s="175">
        <f>SUM(T206:T207)</f>
        <v>0</v>
      </c>
      <c r="AR205" s="176" t="s">
        <v>83</v>
      </c>
      <c r="AT205" s="177" t="s">
        <v>75</v>
      </c>
      <c r="AU205" s="177" t="s">
        <v>76</v>
      </c>
      <c r="AY205" s="176" t="s">
        <v>381</v>
      </c>
      <c r="BK205" s="178">
        <f>SUM(BK206:BK207)</f>
        <v>0</v>
      </c>
    </row>
    <row r="206" spans="1:65" s="2" customFormat="1" ht="24.2" customHeight="1">
      <c r="A206" s="36"/>
      <c r="B206" s="37"/>
      <c r="C206" s="181" t="s">
        <v>516</v>
      </c>
      <c r="D206" s="181" t="s">
        <v>384</v>
      </c>
      <c r="E206" s="182" t="s">
        <v>1355</v>
      </c>
      <c r="F206" s="183" t="s">
        <v>1356</v>
      </c>
      <c r="G206" s="184" t="s">
        <v>387</v>
      </c>
      <c r="H206" s="185">
        <v>17.207999999999998</v>
      </c>
      <c r="I206" s="186"/>
      <c r="J206" s="187">
        <f>ROUND(I206*H206,2)</f>
        <v>0</v>
      </c>
      <c r="K206" s="183" t="s">
        <v>1297</v>
      </c>
      <c r="L206" s="41"/>
      <c r="M206" s="188" t="s">
        <v>19</v>
      </c>
      <c r="N206" s="189" t="s">
        <v>47</v>
      </c>
      <c r="O206" s="66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389</v>
      </c>
      <c r="AT206" s="192" t="s">
        <v>384</v>
      </c>
      <c r="AU206" s="192" t="s">
        <v>83</v>
      </c>
      <c r="AY206" s="19" t="s">
        <v>381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83</v>
      </c>
      <c r="BK206" s="193">
        <f>ROUND(I206*H206,2)</f>
        <v>0</v>
      </c>
      <c r="BL206" s="19" t="s">
        <v>389</v>
      </c>
      <c r="BM206" s="192" t="s">
        <v>622</v>
      </c>
    </row>
    <row r="207" spans="1:65" s="2" customFormat="1" ht="19.5">
      <c r="A207" s="36"/>
      <c r="B207" s="37"/>
      <c r="C207" s="38"/>
      <c r="D207" s="196" t="s">
        <v>1198</v>
      </c>
      <c r="E207" s="38"/>
      <c r="F207" s="253" t="s">
        <v>1357</v>
      </c>
      <c r="G207" s="38"/>
      <c r="H207" s="38"/>
      <c r="I207" s="254"/>
      <c r="J207" s="38"/>
      <c r="K207" s="38"/>
      <c r="L207" s="41"/>
      <c r="M207" s="255"/>
      <c r="N207" s="256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1198</v>
      </c>
      <c r="AU207" s="19" t="s">
        <v>83</v>
      </c>
    </row>
    <row r="208" spans="1:65" s="12" customFormat="1" ht="25.9" customHeight="1">
      <c r="B208" s="165"/>
      <c r="C208" s="166"/>
      <c r="D208" s="167" t="s">
        <v>75</v>
      </c>
      <c r="E208" s="168" t="s">
        <v>625</v>
      </c>
      <c r="F208" s="168" t="s">
        <v>1358</v>
      </c>
      <c r="G208" s="166"/>
      <c r="H208" s="166"/>
      <c r="I208" s="169"/>
      <c r="J208" s="170">
        <f>BK208</f>
        <v>0</v>
      </c>
      <c r="K208" s="166"/>
      <c r="L208" s="171"/>
      <c r="M208" s="172"/>
      <c r="N208" s="173"/>
      <c r="O208" s="173"/>
      <c r="P208" s="174">
        <f>SUM(P209:P227)</f>
        <v>0</v>
      </c>
      <c r="Q208" s="173"/>
      <c r="R208" s="174">
        <f>SUM(R209:R227)</f>
        <v>0</v>
      </c>
      <c r="S208" s="173"/>
      <c r="T208" s="175">
        <f>SUM(T209:T227)</f>
        <v>0</v>
      </c>
      <c r="AR208" s="176" t="s">
        <v>83</v>
      </c>
      <c r="AT208" s="177" t="s">
        <v>75</v>
      </c>
      <c r="AU208" s="177" t="s">
        <v>76</v>
      </c>
      <c r="AY208" s="176" t="s">
        <v>381</v>
      </c>
      <c r="BK208" s="178">
        <f>SUM(BK209:BK227)</f>
        <v>0</v>
      </c>
    </row>
    <row r="209" spans="1:65" s="2" customFormat="1" ht="24.2" customHeight="1">
      <c r="A209" s="36"/>
      <c r="B209" s="37"/>
      <c r="C209" s="181" t="s">
        <v>523</v>
      </c>
      <c r="D209" s="181" t="s">
        <v>384</v>
      </c>
      <c r="E209" s="182" t="s">
        <v>1359</v>
      </c>
      <c r="F209" s="183" t="s">
        <v>1360</v>
      </c>
      <c r="G209" s="184" t="s">
        <v>387</v>
      </c>
      <c r="H209" s="185">
        <v>56.183999999999997</v>
      </c>
      <c r="I209" s="186"/>
      <c r="J209" s="187">
        <f>ROUND(I209*H209,2)</f>
        <v>0</v>
      </c>
      <c r="K209" s="183" t="s">
        <v>1297</v>
      </c>
      <c r="L209" s="41"/>
      <c r="M209" s="188" t="s">
        <v>19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389</v>
      </c>
      <c r="AT209" s="192" t="s">
        <v>384</v>
      </c>
      <c r="AU209" s="192" t="s">
        <v>83</v>
      </c>
      <c r="AY209" s="19" t="s">
        <v>381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83</v>
      </c>
      <c r="BK209" s="193">
        <f>ROUND(I209*H209,2)</f>
        <v>0</v>
      </c>
      <c r="BL209" s="19" t="s">
        <v>389</v>
      </c>
      <c r="BM209" s="192" t="s">
        <v>628</v>
      </c>
    </row>
    <row r="210" spans="1:65" s="2" customFormat="1" ht="19.5">
      <c r="A210" s="36"/>
      <c r="B210" s="37"/>
      <c r="C210" s="38"/>
      <c r="D210" s="196" t="s">
        <v>1198</v>
      </c>
      <c r="E210" s="38"/>
      <c r="F210" s="253" t="s">
        <v>1361</v>
      </c>
      <c r="G210" s="38"/>
      <c r="H210" s="38"/>
      <c r="I210" s="254"/>
      <c r="J210" s="38"/>
      <c r="K210" s="38"/>
      <c r="L210" s="41"/>
      <c r="M210" s="255"/>
      <c r="N210" s="25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1198</v>
      </c>
      <c r="AU210" s="19" t="s">
        <v>83</v>
      </c>
    </row>
    <row r="211" spans="1:65" s="14" customFormat="1">
      <c r="B211" s="205"/>
      <c r="C211" s="206"/>
      <c r="D211" s="196" t="s">
        <v>391</v>
      </c>
      <c r="E211" s="207" t="s">
        <v>19</v>
      </c>
      <c r="F211" s="208" t="s">
        <v>5504</v>
      </c>
      <c r="G211" s="206"/>
      <c r="H211" s="209">
        <v>2.08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391</v>
      </c>
      <c r="AU211" s="215" t="s">
        <v>83</v>
      </c>
      <c r="AV211" s="14" t="s">
        <v>85</v>
      </c>
      <c r="AW211" s="14" t="s">
        <v>37</v>
      </c>
      <c r="AX211" s="14" t="s">
        <v>76</v>
      </c>
      <c r="AY211" s="215" t="s">
        <v>381</v>
      </c>
    </row>
    <row r="212" spans="1:65" s="14" customFormat="1">
      <c r="B212" s="205"/>
      <c r="C212" s="206"/>
      <c r="D212" s="196" t="s">
        <v>391</v>
      </c>
      <c r="E212" s="207" t="s">
        <v>19</v>
      </c>
      <c r="F212" s="208" t="s">
        <v>5505</v>
      </c>
      <c r="G212" s="206"/>
      <c r="H212" s="209">
        <v>1.36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391</v>
      </c>
      <c r="AU212" s="215" t="s">
        <v>83</v>
      </c>
      <c r="AV212" s="14" t="s">
        <v>85</v>
      </c>
      <c r="AW212" s="14" t="s">
        <v>37</v>
      </c>
      <c r="AX212" s="14" t="s">
        <v>76</v>
      </c>
      <c r="AY212" s="215" t="s">
        <v>381</v>
      </c>
    </row>
    <row r="213" spans="1:65" s="14" customFormat="1">
      <c r="B213" s="205"/>
      <c r="C213" s="206"/>
      <c r="D213" s="196" t="s">
        <v>391</v>
      </c>
      <c r="E213" s="207" t="s">
        <v>19</v>
      </c>
      <c r="F213" s="208" t="s">
        <v>5506</v>
      </c>
      <c r="G213" s="206"/>
      <c r="H213" s="209">
        <v>6.48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391</v>
      </c>
      <c r="AU213" s="215" t="s">
        <v>83</v>
      </c>
      <c r="AV213" s="14" t="s">
        <v>85</v>
      </c>
      <c r="AW213" s="14" t="s">
        <v>37</v>
      </c>
      <c r="AX213" s="14" t="s">
        <v>76</v>
      </c>
      <c r="AY213" s="215" t="s">
        <v>381</v>
      </c>
    </row>
    <row r="214" spans="1:65" s="14" customFormat="1">
      <c r="B214" s="205"/>
      <c r="C214" s="206"/>
      <c r="D214" s="196" t="s">
        <v>391</v>
      </c>
      <c r="E214" s="207" t="s">
        <v>19</v>
      </c>
      <c r="F214" s="208" t="s">
        <v>5507</v>
      </c>
      <c r="G214" s="206"/>
      <c r="H214" s="209">
        <v>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391</v>
      </c>
      <c r="AU214" s="215" t="s">
        <v>83</v>
      </c>
      <c r="AV214" s="14" t="s">
        <v>85</v>
      </c>
      <c r="AW214" s="14" t="s">
        <v>37</v>
      </c>
      <c r="AX214" s="14" t="s">
        <v>76</v>
      </c>
      <c r="AY214" s="215" t="s">
        <v>381</v>
      </c>
    </row>
    <row r="215" spans="1:65" s="14" customFormat="1">
      <c r="B215" s="205"/>
      <c r="C215" s="206"/>
      <c r="D215" s="196" t="s">
        <v>391</v>
      </c>
      <c r="E215" s="207" t="s">
        <v>19</v>
      </c>
      <c r="F215" s="208" t="s">
        <v>5508</v>
      </c>
      <c r="G215" s="206"/>
      <c r="H215" s="209">
        <v>8.64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391</v>
      </c>
      <c r="AU215" s="215" t="s">
        <v>83</v>
      </c>
      <c r="AV215" s="14" t="s">
        <v>85</v>
      </c>
      <c r="AW215" s="14" t="s">
        <v>37</v>
      </c>
      <c r="AX215" s="14" t="s">
        <v>76</v>
      </c>
      <c r="AY215" s="215" t="s">
        <v>381</v>
      </c>
    </row>
    <row r="216" spans="1:65" s="14" customFormat="1">
      <c r="B216" s="205"/>
      <c r="C216" s="206"/>
      <c r="D216" s="196" t="s">
        <v>391</v>
      </c>
      <c r="E216" s="207" t="s">
        <v>19</v>
      </c>
      <c r="F216" s="208" t="s">
        <v>5509</v>
      </c>
      <c r="G216" s="206"/>
      <c r="H216" s="209">
        <v>4.68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391</v>
      </c>
      <c r="AU216" s="215" t="s">
        <v>83</v>
      </c>
      <c r="AV216" s="14" t="s">
        <v>85</v>
      </c>
      <c r="AW216" s="14" t="s">
        <v>37</v>
      </c>
      <c r="AX216" s="14" t="s">
        <v>76</v>
      </c>
      <c r="AY216" s="215" t="s">
        <v>381</v>
      </c>
    </row>
    <row r="217" spans="1:65" s="14" customFormat="1">
      <c r="B217" s="205"/>
      <c r="C217" s="206"/>
      <c r="D217" s="196" t="s">
        <v>391</v>
      </c>
      <c r="E217" s="207" t="s">
        <v>19</v>
      </c>
      <c r="F217" s="208" t="s">
        <v>5510</v>
      </c>
      <c r="G217" s="206"/>
      <c r="H217" s="209">
        <v>2.1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391</v>
      </c>
      <c r="AU217" s="215" t="s">
        <v>83</v>
      </c>
      <c r="AV217" s="14" t="s">
        <v>85</v>
      </c>
      <c r="AW217" s="14" t="s">
        <v>37</v>
      </c>
      <c r="AX217" s="14" t="s">
        <v>76</v>
      </c>
      <c r="AY217" s="215" t="s">
        <v>381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5511</v>
      </c>
      <c r="G218" s="206"/>
      <c r="H218" s="209">
        <v>3.72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83</v>
      </c>
      <c r="AV218" s="14" t="s">
        <v>85</v>
      </c>
      <c r="AW218" s="14" t="s">
        <v>37</v>
      </c>
      <c r="AX218" s="14" t="s">
        <v>76</v>
      </c>
      <c r="AY218" s="215" t="s">
        <v>381</v>
      </c>
    </row>
    <row r="219" spans="1:65" s="14" customFormat="1">
      <c r="B219" s="205"/>
      <c r="C219" s="206"/>
      <c r="D219" s="196" t="s">
        <v>391</v>
      </c>
      <c r="E219" s="207" t="s">
        <v>19</v>
      </c>
      <c r="F219" s="208" t="s">
        <v>5512</v>
      </c>
      <c r="G219" s="206"/>
      <c r="H219" s="209">
        <v>2.52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391</v>
      </c>
      <c r="AU219" s="215" t="s">
        <v>83</v>
      </c>
      <c r="AV219" s="14" t="s">
        <v>85</v>
      </c>
      <c r="AW219" s="14" t="s">
        <v>37</v>
      </c>
      <c r="AX219" s="14" t="s">
        <v>76</v>
      </c>
      <c r="AY219" s="215" t="s">
        <v>381</v>
      </c>
    </row>
    <row r="220" spans="1:65" s="14" customFormat="1">
      <c r="B220" s="205"/>
      <c r="C220" s="206"/>
      <c r="D220" s="196" t="s">
        <v>391</v>
      </c>
      <c r="E220" s="207" t="s">
        <v>19</v>
      </c>
      <c r="F220" s="208" t="s">
        <v>5513</v>
      </c>
      <c r="G220" s="206"/>
      <c r="H220" s="209">
        <v>1.1479999999999999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391</v>
      </c>
      <c r="AU220" s="215" t="s">
        <v>83</v>
      </c>
      <c r="AV220" s="14" t="s">
        <v>85</v>
      </c>
      <c r="AW220" s="14" t="s">
        <v>37</v>
      </c>
      <c r="AX220" s="14" t="s">
        <v>76</v>
      </c>
      <c r="AY220" s="215" t="s">
        <v>381</v>
      </c>
    </row>
    <row r="221" spans="1:65" s="14" customFormat="1">
      <c r="B221" s="205"/>
      <c r="C221" s="206"/>
      <c r="D221" s="196" t="s">
        <v>391</v>
      </c>
      <c r="E221" s="207" t="s">
        <v>19</v>
      </c>
      <c r="F221" s="208" t="s">
        <v>5514</v>
      </c>
      <c r="G221" s="206"/>
      <c r="H221" s="209">
        <v>2.88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391</v>
      </c>
      <c r="AU221" s="215" t="s">
        <v>83</v>
      </c>
      <c r="AV221" s="14" t="s">
        <v>85</v>
      </c>
      <c r="AW221" s="14" t="s">
        <v>37</v>
      </c>
      <c r="AX221" s="14" t="s">
        <v>76</v>
      </c>
      <c r="AY221" s="215" t="s">
        <v>381</v>
      </c>
    </row>
    <row r="222" spans="1:65" s="14" customFormat="1">
      <c r="B222" s="205"/>
      <c r="C222" s="206"/>
      <c r="D222" s="196" t="s">
        <v>391</v>
      </c>
      <c r="E222" s="207" t="s">
        <v>19</v>
      </c>
      <c r="F222" s="208" t="s">
        <v>5515</v>
      </c>
      <c r="G222" s="206"/>
      <c r="H222" s="209">
        <v>3.306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391</v>
      </c>
      <c r="AU222" s="215" t="s">
        <v>83</v>
      </c>
      <c r="AV222" s="14" t="s">
        <v>85</v>
      </c>
      <c r="AW222" s="14" t="s">
        <v>37</v>
      </c>
      <c r="AX222" s="14" t="s">
        <v>76</v>
      </c>
      <c r="AY222" s="215" t="s">
        <v>381</v>
      </c>
    </row>
    <row r="223" spans="1:65" s="14" customFormat="1">
      <c r="B223" s="205"/>
      <c r="C223" s="206"/>
      <c r="D223" s="196" t="s">
        <v>391</v>
      </c>
      <c r="E223" s="207" t="s">
        <v>19</v>
      </c>
      <c r="F223" s="208" t="s">
        <v>5516</v>
      </c>
      <c r="G223" s="206"/>
      <c r="H223" s="209">
        <v>6.36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391</v>
      </c>
      <c r="AU223" s="215" t="s">
        <v>83</v>
      </c>
      <c r="AV223" s="14" t="s">
        <v>85</v>
      </c>
      <c r="AW223" s="14" t="s">
        <v>37</v>
      </c>
      <c r="AX223" s="14" t="s">
        <v>76</v>
      </c>
      <c r="AY223" s="215" t="s">
        <v>381</v>
      </c>
    </row>
    <row r="224" spans="1:65" s="14" customFormat="1">
      <c r="B224" s="205"/>
      <c r="C224" s="206"/>
      <c r="D224" s="196" t="s">
        <v>391</v>
      </c>
      <c r="E224" s="207" t="s">
        <v>19</v>
      </c>
      <c r="F224" s="208" t="s">
        <v>5517</v>
      </c>
      <c r="G224" s="206"/>
      <c r="H224" s="209">
        <v>4.08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83</v>
      </c>
      <c r="AV224" s="14" t="s">
        <v>85</v>
      </c>
      <c r="AW224" s="14" t="s">
        <v>37</v>
      </c>
      <c r="AX224" s="14" t="s">
        <v>76</v>
      </c>
      <c r="AY224" s="215" t="s">
        <v>381</v>
      </c>
    </row>
    <row r="225" spans="1:65" s="14" customFormat="1">
      <c r="B225" s="205"/>
      <c r="C225" s="206"/>
      <c r="D225" s="196" t="s">
        <v>391</v>
      </c>
      <c r="E225" s="207" t="s">
        <v>19</v>
      </c>
      <c r="F225" s="208" t="s">
        <v>5517</v>
      </c>
      <c r="G225" s="206"/>
      <c r="H225" s="209">
        <v>4.08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391</v>
      </c>
      <c r="AU225" s="215" t="s">
        <v>83</v>
      </c>
      <c r="AV225" s="14" t="s">
        <v>85</v>
      </c>
      <c r="AW225" s="14" t="s">
        <v>37</v>
      </c>
      <c r="AX225" s="14" t="s">
        <v>76</v>
      </c>
      <c r="AY225" s="215" t="s">
        <v>381</v>
      </c>
    </row>
    <row r="226" spans="1:65" s="14" customFormat="1">
      <c r="B226" s="205"/>
      <c r="C226" s="206"/>
      <c r="D226" s="196" t="s">
        <v>391</v>
      </c>
      <c r="E226" s="207" t="s">
        <v>19</v>
      </c>
      <c r="F226" s="208" t="s">
        <v>5518</v>
      </c>
      <c r="G226" s="206"/>
      <c r="H226" s="209">
        <v>0.75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391</v>
      </c>
      <c r="AU226" s="215" t="s">
        <v>83</v>
      </c>
      <c r="AV226" s="14" t="s">
        <v>85</v>
      </c>
      <c r="AW226" s="14" t="s">
        <v>37</v>
      </c>
      <c r="AX226" s="14" t="s">
        <v>76</v>
      </c>
      <c r="AY226" s="215" t="s">
        <v>381</v>
      </c>
    </row>
    <row r="227" spans="1:65" s="15" customFormat="1">
      <c r="B227" s="216"/>
      <c r="C227" s="217"/>
      <c r="D227" s="196" t="s">
        <v>391</v>
      </c>
      <c r="E227" s="218" t="s">
        <v>19</v>
      </c>
      <c r="F227" s="219" t="s">
        <v>394</v>
      </c>
      <c r="G227" s="217"/>
      <c r="H227" s="220">
        <v>56.183999999999997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391</v>
      </c>
      <c r="AU227" s="226" t="s">
        <v>83</v>
      </c>
      <c r="AV227" s="15" t="s">
        <v>389</v>
      </c>
      <c r="AW227" s="15" t="s">
        <v>37</v>
      </c>
      <c r="AX227" s="15" t="s">
        <v>83</v>
      </c>
      <c r="AY227" s="226" t="s">
        <v>381</v>
      </c>
    </row>
    <row r="228" spans="1:65" s="12" customFormat="1" ht="25.9" customHeight="1">
      <c r="B228" s="165"/>
      <c r="C228" s="166"/>
      <c r="D228" s="167" t="s">
        <v>75</v>
      </c>
      <c r="E228" s="168" t="s">
        <v>813</v>
      </c>
      <c r="F228" s="168" t="s">
        <v>1365</v>
      </c>
      <c r="G228" s="166"/>
      <c r="H228" s="166"/>
      <c r="I228" s="169"/>
      <c r="J228" s="170">
        <f>BK228</f>
        <v>0</v>
      </c>
      <c r="K228" s="166"/>
      <c r="L228" s="171"/>
      <c r="M228" s="172"/>
      <c r="N228" s="173"/>
      <c r="O228" s="173"/>
      <c r="P228" s="174">
        <f>SUM(P229:P265)</f>
        <v>0</v>
      </c>
      <c r="Q228" s="173"/>
      <c r="R228" s="174">
        <f>SUM(R229:R265)</f>
        <v>0</v>
      </c>
      <c r="S228" s="173"/>
      <c r="T228" s="175">
        <f>SUM(T229:T265)</f>
        <v>0</v>
      </c>
      <c r="AR228" s="176" t="s">
        <v>83</v>
      </c>
      <c r="AT228" s="177" t="s">
        <v>75</v>
      </c>
      <c r="AU228" s="177" t="s">
        <v>76</v>
      </c>
      <c r="AY228" s="176" t="s">
        <v>381</v>
      </c>
      <c r="BK228" s="178">
        <f>SUM(BK229:BK265)</f>
        <v>0</v>
      </c>
    </row>
    <row r="229" spans="1:65" s="2" customFormat="1" ht="24.2" customHeight="1">
      <c r="A229" s="36"/>
      <c r="B229" s="37"/>
      <c r="C229" s="181" t="s">
        <v>529</v>
      </c>
      <c r="D229" s="181" t="s">
        <v>384</v>
      </c>
      <c r="E229" s="182" t="s">
        <v>5519</v>
      </c>
      <c r="F229" s="183" t="s">
        <v>5520</v>
      </c>
      <c r="G229" s="184" t="s">
        <v>422</v>
      </c>
      <c r="H229" s="185">
        <v>69</v>
      </c>
      <c r="I229" s="186"/>
      <c r="J229" s="187">
        <f>ROUND(I229*H229,2)</f>
        <v>0</v>
      </c>
      <c r="K229" s="183" t="s">
        <v>1297</v>
      </c>
      <c r="L229" s="41"/>
      <c r="M229" s="188" t="s">
        <v>19</v>
      </c>
      <c r="N229" s="189" t="s">
        <v>47</v>
      </c>
      <c r="O229" s="66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389</v>
      </c>
      <c r="AT229" s="192" t="s">
        <v>384</v>
      </c>
      <c r="AU229" s="192" t="s">
        <v>83</v>
      </c>
      <c r="AY229" s="19" t="s">
        <v>381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83</v>
      </c>
      <c r="BK229" s="193">
        <f>ROUND(I229*H229,2)</f>
        <v>0</v>
      </c>
      <c r="BL229" s="19" t="s">
        <v>389</v>
      </c>
      <c r="BM229" s="192" t="s">
        <v>634</v>
      </c>
    </row>
    <row r="230" spans="1:65" s="2" customFormat="1" ht="19.5">
      <c r="A230" s="36"/>
      <c r="B230" s="37"/>
      <c r="C230" s="38"/>
      <c r="D230" s="196" t="s">
        <v>1198</v>
      </c>
      <c r="E230" s="38"/>
      <c r="F230" s="253" t="s">
        <v>5521</v>
      </c>
      <c r="G230" s="38"/>
      <c r="H230" s="38"/>
      <c r="I230" s="254"/>
      <c r="J230" s="38"/>
      <c r="K230" s="38"/>
      <c r="L230" s="41"/>
      <c r="M230" s="255"/>
      <c r="N230" s="256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1198</v>
      </c>
      <c r="AU230" s="19" t="s">
        <v>83</v>
      </c>
    </row>
    <row r="231" spans="1:65" s="2" customFormat="1" ht="24.2" customHeight="1">
      <c r="A231" s="36"/>
      <c r="B231" s="37"/>
      <c r="C231" s="181" t="s">
        <v>534</v>
      </c>
      <c r="D231" s="181" t="s">
        <v>384</v>
      </c>
      <c r="E231" s="182" t="s">
        <v>5522</v>
      </c>
      <c r="F231" s="183" t="s">
        <v>5523</v>
      </c>
      <c r="G231" s="184" t="s">
        <v>422</v>
      </c>
      <c r="H231" s="185">
        <v>200</v>
      </c>
      <c r="I231" s="186"/>
      <c r="J231" s="187">
        <f>ROUND(I231*H231,2)</f>
        <v>0</v>
      </c>
      <c r="K231" s="183" t="s">
        <v>1297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389</v>
      </c>
      <c r="AT231" s="192" t="s">
        <v>384</v>
      </c>
      <c r="AU231" s="192" t="s">
        <v>83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389</v>
      </c>
      <c r="BM231" s="192" t="s">
        <v>640</v>
      </c>
    </row>
    <row r="232" spans="1:65" s="2" customFormat="1" ht="19.5">
      <c r="A232" s="36"/>
      <c r="B232" s="37"/>
      <c r="C232" s="38"/>
      <c r="D232" s="196" t="s">
        <v>1198</v>
      </c>
      <c r="E232" s="38"/>
      <c r="F232" s="253" t="s">
        <v>5521</v>
      </c>
      <c r="G232" s="38"/>
      <c r="H232" s="38"/>
      <c r="I232" s="254"/>
      <c r="J232" s="38"/>
      <c r="K232" s="38"/>
      <c r="L232" s="41"/>
      <c r="M232" s="255"/>
      <c r="N232" s="256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1198</v>
      </c>
      <c r="AU232" s="19" t="s">
        <v>83</v>
      </c>
    </row>
    <row r="233" spans="1:65" s="2" customFormat="1" ht="24.2" customHeight="1">
      <c r="A233" s="36"/>
      <c r="B233" s="37"/>
      <c r="C233" s="181" t="s">
        <v>540</v>
      </c>
      <c r="D233" s="181" t="s">
        <v>384</v>
      </c>
      <c r="E233" s="182" t="s">
        <v>5524</v>
      </c>
      <c r="F233" s="183" t="s">
        <v>5525</v>
      </c>
      <c r="G233" s="184" t="s">
        <v>422</v>
      </c>
      <c r="H233" s="185">
        <v>154</v>
      </c>
      <c r="I233" s="186"/>
      <c r="J233" s="187">
        <f>ROUND(I233*H233,2)</f>
        <v>0</v>
      </c>
      <c r="K233" s="183" t="s">
        <v>1297</v>
      </c>
      <c r="L233" s="41"/>
      <c r="M233" s="188" t="s">
        <v>19</v>
      </c>
      <c r="N233" s="189" t="s">
        <v>47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389</v>
      </c>
      <c r="AT233" s="192" t="s">
        <v>384</v>
      </c>
      <c r="AU233" s="192" t="s">
        <v>83</v>
      </c>
      <c r="AY233" s="19" t="s">
        <v>381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83</v>
      </c>
      <c r="BK233" s="193">
        <f>ROUND(I233*H233,2)</f>
        <v>0</v>
      </c>
      <c r="BL233" s="19" t="s">
        <v>389</v>
      </c>
      <c r="BM233" s="192" t="s">
        <v>647</v>
      </c>
    </row>
    <row r="234" spans="1:65" s="2" customFormat="1" ht="19.5">
      <c r="A234" s="36"/>
      <c r="B234" s="37"/>
      <c r="C234" s="38"/>
      <c r="D234" s="196" t="s">
        <v>1198</v>
      </c>
      <c r="E234" s="38"/>
      <c r="F234" s="253" t="s">
        <v>5521</v>
      </c>
      <c r="G234" s="38"/>
      <c r="H234" s="38"/>
      <c r="I234" s="254"/>
      <c r="J234" s="38"/>
      <c r="K234" s="38"/>
      <c r="L234" s="41"/>
      <c r="M234" s="255"/>
      <c r="N234" s="256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1198</v>
      </c>
      <c r="AU234" s="19" t="s">
        <v>83</v>
      </c>
    </row>
    <row r="235" spans="1:65" s="14" customFormat="1">
      <c r="B235" s="205"/>
      <c r="C235" s="206"/>
      <c r="D235" s="196" t="s">
        <v>391</v>
      </c>
      <c r="E235" s="207" t="s">
        <v>19</v>
      </c>
      <c r="F235" s="208" t="s">
        <v>5526</v>
      </c>
      <c r="G235" s="206"/>
      <c r="H235" s="209">
        <v>154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391</v>
      </c>
      <c r="AU235" s="215" t="s">
        <v>83</v>
      </c>
      <c r="AV235" s="14" t="s">
        <v>85</v>
      </c>
      <c r="AW235" s="14" t="s">
        <v>37</v>
      </c>
      <c r="AX235" s="14" t="s">
        <v>76</v>
      </c>
      <c r="AY235" s="215" t="s">
        <v>381</v>
      </c>
    </row>
    <row r="236" spans="1:65" s="15" customFormat="1">
      <c r="B236" s="216"/>
      <c r="C236" s="217"/>
      <c r="D236" s="196" t="s">
        <v>391</v>
      </c>
      <c r="E236" s="218" t="s">
        <v>19</v>
      </c>
      <c r="F236" s="219" t="s">
        <v>394</v>
      </c>
      <c r="G236" s="217"/>
      <c r="H236" s="220">
        <v>154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391</v>
      </c>
      <c r="AU236" s="226" t="s">
        <v>83</v>
      </c>
      <c r="AV236" s="15" t="s">
        <v>389</v>
      </c>
      <c r="AW236" s="15" t="s">
        <v>37</v>
      </c>
      <c r="AX236" s="15" t="s">
        <v>83</v>
      </c>
      <c r="AY236" s="226" t="s">
        <v>381</v>
      </c>
    </row>
    <row r="237" spans="1:65" s="2" customFormat="1" ht="24.2" customHeight="1">
      <c r="A237" s="36"/>
      <c r="B237" s="37"/>
      <c r="C237" s="181" t="s">
        <v>549</v>
      </c>
      <c r="D237" s="181" t="s">
        <v>384</v>
      </c>
      <c r="E237" s="182" t="s">
        <v>5527</v>
      </c>
      <c r="F237" s="183" t="s">
        <v>5528</v>
      </c>
      <c r="G237" s="184" t="s">
        <v>422</v>
      </c>
      <c r="H237" s="185">
        <v>35</v>
      </c>
      <c r="I237" s="186"/>
      <c r="J237" s="187">
        <f>ROUND(I237*H237,2)</f>
        <v>0</v>
      </c>
      <c r="K237" s="183" t="s">
        <v>1297</v>
      </c>
      <c r="L237" s="41"/>
      <c r="M237" s="188" t="s">
        <v>19</v>
      </c>
      <c r="N237" s="189" t="s">
        <v>47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389</v>
      </c>
      <c r="AT237" s="192" t="s">
        <v>384</v>
      </c>
      <c r="AU237" s="192" t="s">
        <v>83</v>
      </c>
      <c r="AY237" s="19" t="s">
        <v>381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83</v>
      </c>
      <c r="BK237" s="193">
        <f>ROUND(I237*H237,2)</f>
        <v>0</v>
      </c>
      <c r="BL237" s="19" t="s">
        <v>389</v>
      </c>
      <c r="BM237" s="192" t="s">
        <v>653</v>
      </c>
    </row>
    <row r="238" spans="1:65" s="2" customFormat="1" ht="19.5">
      <c r="A238" s="36"/>
      <c r="B238" s="37"/>
      <c r="C238" s="38"/>
      <c r="D238" s="196" t="s">
        <v>1198</v>
      </c>
      <c r="E238" s="38"/>
      <c r="F238" s="253" t="s">
        <v>5521</v>
      </c>
      <c r="G238" s="38"/>
      <c r="H238" s="38"/>
      <c r="I238" s="254"/>
      <c r="J238" s="38"/>
      <c r="K238" s="38"/>
      <c r="L238" s="41"/>
      <c r="M238" s="255"/>
      <c r="N238" s="256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1198</v>
      </c>
      <c r="AU238" s="19" t="s">
        <v>83</v>
      </c>
    </row>
    <row r="239" spans="1:65" s="2" customFormat="1" ht="33" customHeight="1">
      <c r="A239" s="36"/>
      <c r="B239" s="37"/>
      <c r="C239" s="181" t="s">
        <v>556</v>
      </c>
      <c r="D239" s="181" t="s">
        <v>384</v>
      </c>
      <c r="E239" s="182" t="s">
        <v>5529</v>
      </c>
      <c r="F239" s="183" t="s">
        <v>5530</v>
      </c>
      <c r="G239" s="184" t="s">
        <v>431</v>
      </c>
      <c r="H239" s="185">
        <v>2</v>
      </c>
      <c r="I239" s="186"/>
      <c r="J239" s="187">
        <f>ROUND(I239*H239,2)</f>
        <v>0</v>
      </c>
      <c r="K239" s="183" t="s">
        <v>1297</v>
      </c>
      <c r="L239" s="41"/>
      <c r="M239" s="188" t="s">
        <v>19</v>
      </c>
      <c r="N239" s="189" t="s">
        <v>47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389</v>
      </c>
      <c r="AT239" s="192" t="s">
        <v>384</v>
      </c>
      <c r="AU239" s="192" t="s">
        <v>83</v>
      </c>
      <c r="AY239" s="19" t="s">
        <v>381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83</v>
      </c>
      <c r="BK239" s="193">
        <f>ROUND(I239*H239,2)</f>
        <v>0</v>
      </c>
      <c r="BL239" s="19" t="s">
        <v>389</v>
      </c>
      <c r="BM239" s="192" t="s">
        <v>659</v>
      </c>
    </row>
    <row r="240" spans="1:65" s="2" customFormat="1" ht="19.5">
      <c r="A240" s="36"/>
      <c r="B240" s="37"/>
      <c r="C240" s="38"/>
      <c r="D240" s="196" t="s">
        <v>1198</v>
      </c>
      <c r="E240" s="38"/>
      <c r="F240" s="253" t="s">
        <v>1361</v>
      </c>
      <c r="G240" s="38"/>
      <c r="H240" s="38"/>
      <c r="I240" s="254"/>
      <c r="J240" s="38"/>
      <c r="K240" s="38"/>
      <c r="L240" s="41"/>
      <c r="M240" s="255"/>
      <c r="N240" s="256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1198</v>
      </c>
      <c r="AU240" s="19" t="s">
        <v>83</v>
      </c>
    </row>
    <row r="241" spans="1:65" s="2" customFormat="1" ht="33" customHeight="1">
      <c r="A241" s="36"/>
      <c r="B241" s="37"/>
      <c r="C241" s="181" t="s">
        <v>561</v>
      </c>
      <c r="D241" s="181" t="s">
        <v>384</v>
      </c>
      <c r="E241" s="182" t="s">
        <v>5531</v>
      </c>
      <c r="F241" s="183" t="s">
        <v>5532</v>
      </c>
      <c r="G241" s="184" t="s">
        <v>431</v>
      </c>
      <c r="H241" s="185">
        <v>2</v>
      </c>
      <c r="I241" s="186"/>
      <c r="J241" s="187">
        <f>ROUND(I241*H241,2)</f>
        <v>0</v>
      </c>
      <c r="K241" s="183" t="s">
        <v>1297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389</v>
      </c>
      <c r="AT241" s="192" t="s">
        <v>384</v>
      </c>
      <c r="AU241" s="192" t="s">
        <v>83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389</v>
      </c>
      <c r="BM241" s="192" t="s">
        <v>667</v>
      </c>
    </row>
    <row r="242" spans="1:65" s="2" customFormat="1" ht="19.5">
      <c r="A242" s="36"/>
      <c r="B242" s="37"/>
      <c r="C242" s="38"/>
      <c r="D242" s="196" t="s">
        <v>1198</v>
      </c>
      <c r="E242" s="38"/>
      <c r="F242" s="253" t="s">
        <v>1361</v>
      </c>
      <c r="G242" s="38"/>
      <c r="H242" s="38"/>
      <c r="I242" s="254"/>
      <c r="J242" s="38"/>
      <c r="K242" s="38"/>
      <c r="L242" s="41"/>
      <c r="M242" s="255"/>
      <c r="N242" s="256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1198</v>
      </c>
      <c r="AU242" s="19" t="s">
        <v>83</v>
      </c>
    </row>
    <row r="243" spans="1:65" s="2" customFormat="1" ht="33" customHeight="1">
      <c r="A243" s="36"/>
      <c r="B243" s="37"/>
      <c r="C243" s="181" t="s">
        <v>468</v>
      </c>
      <c r="D243" s="181" t="s">
        <v>384</v>
      </c>
      <c r="E243" s="182" t="s">
        <v>5533</v>
      </c>
      <c r="F243" s="183" t="s">
        <v>5534</v>
      </c>
      <c r="G243" s="184" t="s">
        <v>431</v>
      </c>
      <c r="H243" s="185">
        <v>2</v>
      </c>
      <c r="I243" s="186"/>
      <c r="J243" s="187">
        <f>ROUND(I243*H243,2)</f>
        <v>0</v>
      </c>
      <c r="K243" s="183" t="s">
        <v>1297</v>
      </c>
      <c r="L243" s="41"/>
      <c r="M243" s="188" t="s">
        <v>19</v>
      </c>
      <c r="N243" s="189" t="s">
        <v>47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389</v>
      </c>
      <c r="AT243" s="192" t="s">
        <v>384</v>
      </c>
      <c r="AU243" s="192" t="s">
        <v>83</v>
      </c>
      <c r="AY243" s="19" t="s">
        <v>381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83</v>
      </c>
      <c r="BK243" s="193">
        <f>ROUND(I243*H243,2)</f>
        <v>0</v>
      </c>
      <c r="BL243" s="19" t="s">
        <v>389</v>
      </c>
      <c r="BM243" s="192" t="s">
        <v>674</v>
      </c>
    </row>
    <row r="244" spans="1:65" s="2" customFormat="1" ht="19.5">
      <c r="A244" s="36"/>
      <c r="B244" s="37"/>
      <c r="C244" s="38"/>
      <c r="D244" s="196" t="s">
        <v>1198</v>
      </c>
      <c r="E244" s="38"/>
      <c r="F244" s="253" t="s">
        <v>1361</v>
      </c>
      <c r="G244" s="38"/>
      <c r="H244" s="38"/>
      <c r="I244" s="254"/>
      <c r="J244" s="38"/>
      <c r="K244" s="38"/>
      <c r="L244" s="41"/>
      <c r="M244" s="255"/>
      <c r="N244" s="256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1198</v>
      </c>
      <c r="AU244" s="19" t="s">
        <v>83</v>
      </c>
    </row>
    <row r="245" spans="1:65" s="2" customFormat="1" ht="33" customHeight="1">
      <c r="A245" s="36"/>
      <c r="B245" s="37"/>
      <c r="C245" s="181" t="s">
        <v>571</v>
      </c>
      <c r="D245" s="181" t="s">
        <v>384</v>
      </c>
      <c r="E245" s="182" t="s">
        <v>5535</v>
      </c>
      <c r="F245" s="183" t="s">
        <v>5536</v>
      </c>
      <c r="G245" s="184" t="s">
        <v>431</v>
      </c>
      <c r="H245" s="185">
        <v>4</v>
      </c>
      <c r="I245" s="186"/>
      <c r="J245" s="187">
        <f>ROUND(I245*H245,2)</f>
        <v>0</v>
      </c>
      <c r="K245" s="183" t="s">
        <v>1297</v>
      </c>
      <c r="L245" s="41"/>
      <c r="M245" s="188" t="s">
        <v>19</v>
      </c>
      <c r="N245" s="189" t="s">
        <v>47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389</v>
      </c>
      <c r="AT245" s="192" t="s">
        <v>384</v>
      </c>
      <c r="AU245" s="192" t="s">
        <v>83</v>
      </c>
      <c r="AY245" s="19" t="s">
        <v>381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83</v>
      </c>
      <c r="BK245" s="193">
        <f>ROUND(I245*H245,2)</f>
        <v>0</v>
      </c>
      <c r="BL245" s="19" t="s">
        <v>389</v>
      </c>
      <c r="BM245" s="192" t="s">
        <v>682</v>
      </c>
    </row>
    <row r="246" spans="1:65" s="2" customFormat="1" ht="19.5">
      <c r="A246" s="36"/>
      <c r="B246" s="37"/>
      <c r="C246" s="38"/>
      <c r="D246" s="196" t="s">
        <v>1198</v>
      </c>
      <c r="E246" s="38"/>
      <c r="F246" s="253" t="s">
        <v>1361</v>
      </c>
      <c r="G246" s="38"/>
      <c r="H246" s="38"/>
      <c r="I246" s="254"/>
      <c r="J246" s="38"/>
      <c r="K246" s="38"/>
      <c r="L246" s="41"/>
      <c r="M246" s="255"/>
      <c r="N246" s="256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1198</v>
      </c>
      <c r="AU246" s="19" t="s">
        <v>83</v>
      </c>
    </row>
    <row r="247" spans="1:65" s="2" customFormat="1" ht="33" customHeight="1">
      <c r="A247" s="36"/>
      <c r="B247" s="37"/>
      <c r="C247" s="181" t="s">
        <v>577</v>
      </c>
      <c r="D247" s="181" t="s">
        <v>384</v>
      </c>
      <c r="E247" s="182" t="s">
        <v>5537</v>
      </c>
      <c r="F247" s="183" t="s">
        <v>5538</v>
      </c>
      <c r="G247" s="184" t="s">
        <v>431</v>
      </c>
      <c r="H247" s="185">
        <v>3</v>
      </c>
      <c r="I247" s="186"/>
      <c r="J247" s="187">
        <f>ROUND(I247*H247,2)</f>
        <v>0</v>
      </c>
      <c r="K247" s="183" t="s">
        <v>1297</v>
      </c>
      <c r="L247" s="41"/>
      <c r="M247" s="188" t="s">
        <v>19</v>
      </c>
      <c r="N247" s="189" t="s">
        <v>47</v>
      </c>
      <c r="O247" s="66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389</v>
      </c>
      <c r="AT247" s="192" t="s">
        <v>384</v>
      </c>
      <c r="AU247" s="192" t="s">
        <v>83</v>
      </c>
      <c r="AY247" s="19" t="s">
        <v>381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83</v>
      </c>
      <c r="BK247" s="193">
        <f>ROUND(I247*H247,2)</f>
        <v>0</v>
      </c>
      <c r="BL247" s="19" t="s">
        <v>389</v>
      </c>
      <c r="BM247" s="192" t="s">
        <v>690</v>
      </c>
    </row>
    <row r="248" spans="1:65" s="2" customFormat="1" ht="19.5">
      <c r="A248" s="36"/>
      <c r="B248" s="37"/>
      <c r="C248" s="38"/>
      <c r="D248" s="196" t="s">
        <v>1198</v>
      </c>
      <c r="E248" s="38"/>
      <c r="F248" s="253" t="s">
        <v>1361</v>
      </c>
      <c r="G248" s="38"/>
      <c r="H248" s="38"/>
      <c r="I248" s="254"/>
      <c r="J248" s="38"/>
      <c r="K248" s="38"/>
      <c r="L248" s="41"/>
      <c r="M248" s="255"/>
      <c r="N248" s="256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1198</v>
      </c>
      <c r="AU248" s="19" t="s">
        <v>83</v>
      </c>
    </row>
    <row r="249" spans="1:65" s="2" customFormat="1" ht="33" customHeight="1">
      <c r="A249" s="36"/>
      <c r="B249" s="37"/>
      <c r="C249" s="181" t="s">
        <v>582</v>
      </c>
      <c r="D249" s="181" t="s">
        <v>384</v>
      </c>
      <c r="E249" s="182" t="s">
        <v>5539</v>
      </c>
      <c r="F249" s="183" t="s">
        <v>5540</v>
      </c>
      <c r="G249" s="184" t="s">
        <v>431</v>
      </c>
      <c r="H249" s="185">
        <v>1</v>
      </c>
      <c r="I249" s="186"/>
      <c r="J249" s="187">
        <f>ROUND(I249*H249,2)</f>
        <v>0</v>
      </c>
      <c r="K249" s="183" t="s">
        <v>1297</v>
      </c>
      <c r="L249" s="41"/>
      <c r="M249" s="188" t="s">
        <v>19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389</v>
      </c>
      <c r="AT249" s="192" t="s">
        <v>384</v>
      </c>
      <c r="AU249" s="192" t="s">
        <v>83</v>
      </c>
      <c r="AY249" s="19" t="s">
        <v>381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83</v>
      </c>
      <c r="BK249" s="193">
        <f>ROUND(I249*H249,2)</f>
        <v>0</v>
      </c>
      <c r="BL249" s="19" t="s">
        <v>389</v>
      </c>
      <c r="BM249" s="192" t="s">
        <v>701</v>
      </c>
    </row>
    <row r="250" spans="1:65" s="2" customFormat="1" ht="19.5">
      <c r="A250" s="36"/>
      <c r="B250" s="37"/>
      <c r="C250" s="38"/>
      <c r="D250" s="196" t="s">
        <v>1198</v>
      </c>
      <c r="E250" s="38"/>
      <c r="F250" s="253" t="s">
        <v>1361</v>
      </c>
      <c r="G250" s="38"/>
      <c r="H250" s="38"/>
      <c r="I250" s="254"/>
      <c r="J250" s="38"/>
      <c r="K250" s="38"/>
      <c r="L250" s="41"/>
      <c r="M250" s="255"/>
      <c r="N250" s="256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1198</v>
      </c>
      <c r="AU250" s="19" t="s">
        <v>83</v>
      </c>
    </row>
    <row r="251" spans="1:65" s="2" customFormat="1" ht="21.75" customHeight="1">
      <c r="A251" s="36"/>
      <c r="B251" s="37"/>
      <c r="C251" s="227" t="s">
        <v>587</v>
      </c>
      <c r="D251" s="227" t="s">
        <v>465</v>
      </c>
      <c r="E251" s="228" t="s">
        <v>5541</v>
      </c>
      <c r="F251" s="229" t="s">
        <v>5542</v>
      </c>
      <c r="G251" s="230" t="s">
        <v>431</v>
      </c>
      <c r="H251" s="231">
        <v>4.12</v>
      </c>
      <c r="I251" s="232"/>
      <c r="J251" s="233">
        <f t="shared" ref="J251:J265" si="0">ROUND(I251*H251,2)</f>
        <v>0</v>
      </c>
      <c r="K251" s="229" t="s">
        <v>1390</v>
      </c>
      <c r="L251" s="234"/>
      <c r="M251" s="235" t="s">
        <v>19</v>
      </c>
      <c r="N251" s="236" t="s">
        <v>47</v>
      </c>
      <c r="O251" s="66"/>
      <c r="P251" s="190">
        <f t="shared" ref="P251:P265" si="1">O251*H251</f>
        <v>0</v>
      </c>
      <c r="Q251" s="190">
        <v>0</v>
      </c>
      <c r="R251" s="190">
        <f t="shared" ref="R251:R265" si="2">Q251*H251</f>
        <v>0</v>
      </c>
      <c r="S251" s="190">
        <v>0</v>
      </c>
      <c r="T251" s="191">
        <f t="shared" ref="T251:T265" si="3"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428</v>
      </c>
      <c r="AT251" s="192" t="s">
        <v>465</v>
      </c>
      <c r="AU251" s="192" t="s">
        <v>83</v>
      </c>
      <c r="AY251" s="19" t="s">
        <v>381</v>
      </c>
      <c r="BE251" s="193">
        <f t="shared" ref="BE251:BE265" si="4">IF(N251="základní",J251,0)</f>
        <v>0</v>
      </c>
      <c r="BF251" s="193">
        <f t="shared" ref="BF251:BF265" si="5">IF(N251="snížená",J251,0)</f>
        <v>0</v>
      </c>
      <c r="BG251" s="193">
        <f t="shared" ref="BG251:BG265" si="6">IF(N251="zákl. přenesená",J251,0)</f>
        <v>0</v>
      </c>
      <c r="BH251" s="193">
        <f t="shared" ref="BH251:BH265" si="7">IF(N251="sníž. přenesená",J251,0)</f>
        <v>0</v>
      </c>
      <c r="BI251" s="193">
        <f t="shared" ref="BI251:BI265" si="8">IF(N251="nulová",J251,0)</f>
        <v>0</v>
      </c>
      <c r="BJ251" s="19" t="s">
        <v>83</v>
      </c>
      <c r="BK251" s="193">
        <f t="shared" ref="BK251:BK265" si="9">ROUND(I251*H251,2)</f>
        <v>0</v>
      </c>
      <c r="BL251" s="19" t="s">
        <v>389</v>
      </c>
      <c r="BM251" s="192" t="s">
        <v>710</v>
      </c>
    </row>
    <row r="252" spans="1:65" s="2" customFormat="1" ht="21.75" customHeight="1">
      <c r="A252" s="36"/>
      <c r="B252" s="37"/>
      <c r="C252" s="227" t="s">
        <v>593</v>
      </c>
      <c r="D252" s="227" t="s">
        <v>465</v>
      </c>
      <c r="E252" s="228" t="s">
        <v>5543</v>
      </c>
      <c r="F252" s="229" t="s">
        <v>5544</v>
      </c>
      <c r="G252" s="230" t="s">
        <v>431</v>
      </c>
      <c r="H252" s="231">
        <v>13.39</v>
      </c>
      <c r="I252" s="232"/>
      <c r="J252" s="233">
        <f t="shared" si="0"/>
        <v>0</v>
      </c>
      <c r="K252" s="229" t="s">
        <v>1390</v>
      </c>
      <c r="L252" s="234"/>
      <c r="M252" s="235" t="s">
        <v>19</v>
      </c>
      <c r="N252" s="236" t="s">
        <v>47</v>
      </c>
      <c r="O252" s="66"/>
      <c r="P252" s="190">
        <f t="shared" si="1"/>
        <v>0</v>
      </c>
      <c r="Q252" s="190">
        <v>0</v>
      </c>
      <c r="R252" s="190">
        <f t="shared" si="2"/>
        <v>0</v>
      </c>
      <c r="S252" s="190">
        <v>0</v>
      </c>
      <c r="T252" s="191">
        <f t="shared" si="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428</v>
      </c>
      <c r="AT252" s="192" t="s">
        <v>465</v>
      </c>
      <c r="AU252" s="192" t="s">
        <v>83</v>
      </c>
      <c r="AY252" s="19" t="s">
        <v>381</v>
      </c>
      <c r="BE252" s="193">
        <f t="shared" si="4"/>
        <v>0</v>
      </c>
      <c r="BF252" s="193">
        <f t="shared" si="5"/>
        <v>0</v>
      </c>
      <c r="BG252" s="193">
        <f t="shared" si="6"/>
        <v>0</v>
      </c>
      <c r="BH252" s="193">
        <f t="shared" si="7"/>
        <v>0</v>
      </c>
      <c r="BI252" s="193">
        <f t="shared" si="8"/>
        <v>0</v>
      </c>
      <c r="BJ252" s="19" t="s">
        <v>83</v>
      </c>
      <c r="BK252" s="193">
        <f t="shared" si="9"/>
        <v>0</v>
      </c>
      <c r="BL252" s="19" t="s">
        <v>389</v>
      </c>
      <c r="BM252" s="192" t="s">
        <v>722</v>
      </c>
    </row>
    <row r="253" spans="1:65" s="2" customFormat="1" ht="21.75" customHeight="1">
      <c r="A253" s="36"/>
      <c r="B253" s="37"/>
      <c r="C253" s="227" t="s">
        <v>598</v>
      </c>
      <c r="D253" s="227" t="s">
        <v>465</v>
      </c>
      <c r="E253" s="228" t="s">
        <v>5545</v>
      </c>
      <c r="F253" s="229" t="s">
        <v>5546</v>
      </c>
      <c r="G253" s="230" t="s">
        <v>431</v>
      </c>
      <c r="H253" s="231">
        <v>10.3</v>
      </c>
      <c r="I253" s="232"/>
      <c r="J253" s="233">
        <f t="shared" si="0"/>
        <v>0</v>
      </c>
      <c r="K253" s="229" t="s">
        <v>1390</v>
      </c>
      <c r="L253" s="234"/>
      <c r="M253" s="235" t="s">
        <v>19</v>
      </c>
      <c r="N253" s="236" t="s">
        <v>47</v>
      </c>
      <c r="O253" s="66"/>
      <c r="P253" s="190">
        <f t="shared" si="1"/>
        <v>0</v>
      </c>
      <c r="Q253" s="190">
        <v>0</v>
      </c>
      <c r="R253" s="190">
        <f t="shared" si="2"/>
        <v>0</v>
      </c>
      <c r="S253" s="190">
        <v>0</v>
      </c>
      <c r="T253" s="191">
        <f t="shared" si="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428</v>
      </c>
      <c r="AT253" s="192" t="s">
        <v>465</v>
      </c>
      <c r="AU253" s="192" t="s">
        <v>83</v>
      </c>
      <c r="AY253" s="19" t="s">
        <v>381</v>
      </c>
      <c r="BE253" s="193">
        <f t="shared" si="4"/>
        <v>0</v>
      </c>
      <c r="BF253" s="193">
        <f t="shared" si="5"/>
        <v>0</v>
      </c>
      <c r="BG253" s="193">
        <f t="shared" si="6"/>
        <v>0</v>
      </c>
      <c r="BH253" s="193">
        <f t="shared" si="7"/>
        <v>0</v>
      </c>
      <c r="BI253" s="193">
        <f t="shared" si="8"/>
        <v>0</v>
      </c>
      <c r="BJ253" s="19" t="s">
        <v>83</v>
      </c>
      <c r="BK253" s="193">
        <f t="shared" si="9"/>
        <v>0</v>
      </c>
      <c r="BL253" s="19" t="s">
        <v>389</v>
      </c>
      <c r="BM253" s="192" t="s">
        <v>730</v>
      </c>
    </row>
    <row r="254" spans="1:65" s="2" customFormat="1" ht="21.75" customHeight="1">
      <c r="A254" s="36"/>
      <c r="B254" s="37"/>
      <c r="C254" s="227" t="s">
        <v>604</v>
      </c>
      <c r="D254" s="227" t="s">
        <v>465</v>
      </c>
      <c r="E254" s="228" t="s">
        <v>5547</v>
      </c>
      <c r="F254" s="229" t="s">
        <v>5548</v>
      </c>
      <c r="G254" s="230" t="s">
        <v>431</v>
      </c>
      <c r="H254" s="231">
        <v>35.020000000000003</v>
      </c>
      <c r="I254" s="232"/>
      <c r="J254" s="233">
        <f t="shared" si="0"/>
        <v>0</v>
      </c>
      <c r="K254" s="229" t="s">
        <v>1390</v>
      </c>
      <c r="L254" s="234"/>
      <c r="M254" s="235" t="s">
        <v>19</v>
      </c>
      <c r="N254" s="236" t="s">
        <v>47</v>
      </c>
      <c r="O254" s="66"/>
      <c r="P254" s="190">
        <f t="shared" si="1"/>
        <v>0</v>
      </c>
      <c r="Q254" s="190">
        <v>0</v>
      </c>
      <c r="R254" s="190">
        <f t="shared" si="2"/>
        <v>0</v>
      </c>
      <c r="S254" s="190">
        <v>0</v>
      </c>
      <c r="T254" s="191">
        <f t="shared" si="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428</v>
      </c>
      <c r="AT254" s="192" t="s">
        <v>465</v>
      </c>
      <c r="AU254" s="192" t="s">
        <v>83</v>
      </c>
      <c r="AY254" s="19" t="s">
        <v>381</v>
      </c>
      <c r="BE254" s="193">
        <f t="shared" si="4"/>
        <v>0</v>
      </c>
      <c r="BF254" s="193">
        <f t="shared" si="5"/>
        <v>0</v>
      </c>
      <c r="BG254" s="193">
        <f t="shared" si="6"/>
        <v>0</v>
      </c>
      <c r="BH254" s="193">
        <f t="shared" si="7"/>
        <v>0</v>
      </c>
      <c r="BI254" s="193">
        <f t="shared" si="8"/>
        <v>0</v>
      </c>
      <c r="BJ254" s="19" t="s">
        <v>83</v>
      </c>
      <c r="BK254" s="193">
        <f t="shared" si="9"/>
        <v>0</v>
      </c>
      <c r="BL254" s="19" t="s">
        <v>389</v>
      </c>
      <c r="BM254" s="192" t="s">
        <v>740</v>
      </c>
    </row>
    <row r="255" spans="1:65" s="2" customFormat="1" ht="21.75" customHeight="1">
      <c r="A255" s="36"/>
      <c r="B255" s="37"/>
      <c r="C255" s="227" t="s">
        <v>609</v>
      </c>
      <c r="D255" s="227" t="s">
        <v>465</v>
      </c>
      <c r="E255" s="228" t="s">
        <v>5549</v>
      </c>
      <c r="F255" s="229" t="s">
        <v>5550</v>
      </c>
      <c r="G255" s="230" t="s">
        <v>431</v>
      </c>
      <c r="H255" s="231">
        <v>9.27</v>
      </c>
      <c r="I255" s="232"/>
      <c r="J255" s="233">
        <f t="shared" si="0"/>
        <v>0</v>
      </c>
      <c r="K255" s="229" t="s">
        <v>1390</v>
      </c>
      <c r="L255" s="234"/>
      <c r="M255" s="235" t="s">
        <v>19</v>
      </c>
      <c r="N255" s="236" t="s">
        <v>47</v>
      </c>
      <c r="O255" s="66"/>
      <c r="P255" s="190">
        <f t="shared" si="1"/>
        <v>0</v>
      </c>
      <c r="Q255" s="190">
        <v>0</v>
      </c>
      <c r="R255" s="190">
        <f t="shared" si="2"/>
        <v>0</v>
      </c>
      <c r="S255" s="190">
        <v>0</v>
      </c>
      <c r="T255" s="191">
        <f t="shared" si="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428</v>
      </c>
      <c r="AT255" s="192" t="s">
        <v>465</v>
      </c>
      <c r="AU255" s="192" t="s">
        <v>83</v>
      </c>
      <c r="AY255" s="19" t="s">
        <v>381</v>
      </c>
      <c r="BE255" s="193">
        <f t="shared" si="4"/>
        <v>0</v>
      </c>
      <c r="BF255" s="193">
        <f t="shared" si="5"/>
        <v>0</v>
      </c>
      <c r="BG255" s="193">
        <f t="shared" si="6"/>
        <v>0</v>
      </c>
      <c r="BH255" s="193">
        <f t="shared" si="7"/>
        <v>0</v>
      </c>
      <c r="BI255" s="193">
        <f t="shared" si="8"/>
        <v>0</v>
      </c>
      <c r="BJ255" s="19" t="s">
        <v>83</v>
      </c>
      <c r="BK255" s="193">
        <f t="shared" si="9"/>
        <v>0</v>
      </c>
      <c r="BL255" s="19" t="s">
        <v>389</v>
      </c>
      <c r="BM255" s="192" t="s">
        <v>751</v>
      </c>
    </row>
    <row r="256" spans="1:65" s="2" customFormat="1" ht="21.75" customHeight="1">
      <c r="A256" s="36"/>
      <c r="B256" s="37"/>
      <c r="C256" s="227" t="s">
        <v>612</v>
      </c>
      <c r="D256" s="227" t="s">
        <v>465</v>
      </c>
      <c r="E256" s="228" t="s">
        <v>5551</v>
      </c>
      <c r="F256" s="229" t="s">
        <v>5552</v>
      </c>
      <c r="G256" s="230" t="s">
        <v>431</v>
      </c>
      <c r="H256" s="231">
        <v>6.18</v>
      </c>
      <c r="I256" s="232"/>
      <c r="J256" s="233">
        <f t="shared" si="0"/>
        <v>0</v>
      </c>
      <c r="K256" s="229" t="s">
        <v>1390</v>
      </c>
      <c r="L256" s="234"/>
      <c r="M256" s="235" t="s">
        <v>19</v>
      </c>
      <c r="N256" s="236" t="s">
        <v>47</v>
      </c>
      <c r="O256" s="66"/>
      <c r="P256" s="190">
        <f t="shared" si="1"/>
        <v>0</v>
      </c>
      <c r="Q256" s="190">
        <v>0</v>
      </c>
      <c r="R256" s="190">
        <f t="shared" si="2"/>
        <v>0</v>
      </c>
      <c r="S256" s="190">
        <v>0</v>
      </c>
      <c r="T256" s="191">
        <f t="shared" si="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428</v>
      </c>
      <c r="AT256" s="192" t="s">
        <v>465</v>
      </c>
      <c r="AU256" s="192" t="s">
        <v>83</v>
      </c>
      <c r="AY256" s="19" t="s">
        <v>381</v>
      </c>
      <c r="BE256" s="193">
        <f t="shared" si="4"/>
        <v>0</v>
      </c>
      <c r="BF256" s="193">
        <f t="shared" si="5"/>
        <v>0</v>
      </c>
      <c r="BG256" s="193">
        <f t="shared" si="6"/>
        <v>0</v>
      </c>
      <c r="BH256" s="193">
        <f t="shared" si="7"/>
        <v>0</v>
      </c>
      <c r="BI256" s="193">
        <f t="shared" si="8"/>
        <v>0</v>
      </c>
      <c r="BJ256" s="19" t="s">
        <v>83</v>
      </c>
      <c r="BK256" s="193">
        <f t="shared" si="9"/>
        <v>0</v>
      </c>
      <c r="BL256" s="19" t="s">
        <v>389</v>
      </c>
      <c r="BM256" s="192" t="s">
        <v>762</v>
      </c>
    </row>
    <row r="257" spans="1:65" s="2" customFormat="1" ht="21.75" customHeight="1">
      <c r="A257" s="36"/>
      <c r="B257" s="37"/>
      <c r="C257" s="227" t="s">
        <v>615</v>
      </c>
      <c r="D257" s="227" t="s">
        <v>465</v>
      </c>
      <c r="E257" s="228" t="s">
        <v>5553</v>
      </c>
      <c r="F257" s="229" t="s">
        <v>5554</v>
      </c>
      <c r="G257" s="230" t="s">
        <v>431</v>
      </c>
      <c r="H257" s="231">
        <v>9.27</v>
      </c>
      <c r="I257" s="232"/>
      <c r="J257" s="233">
        <f t="shared" si="0"/>
        <v>0</v>
      </c>
      <c r="K257" s="229" t="s">
        <v>1390</v>
      </c>
      <c r="L257" s="234"/>
      <c r="M257" s="235" t="s">
        <v>19</v>
      </c>
      <c r="N257" s="236" t="s">
        <v>47</v>
      </c>
      <c r="O257" s="66"/>
      <c r="P257" s="190">
        <f t="shared" si="1"/>
        <v>0</v>
      </c>
      <c r="Q257" s="190">
        <v>0</v>
      </c>
      <c r="R257" s="190">
        <f t="shared" si="2"/>
        <v>0</v>
      </c>
      <c r="S257" s="190">
        <v>0</v>
      </c>
      <c r="T257" s="191">
        <f t="shared" si="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428</v>
      </c>
      <c r="AT257" s="192" t="s">
        <v>465</v>
      </c>
      <c r="AU257" s="192" t="s">
        <v>83</v>
      </c>
      <c r="AY257" s="19" t="s">
        <v>381</v>
      </c>
      <c r="BE257" s="193">
        <f t="shared" si="4"/>
        <v>0</v>
      </c>
      <c r="BF257" s="193">
        <f t="shared" si="5"/>
        <v>0</v>
      </c>
      <c r="BG257" s="193">
        <f t="shared" si="6"/>
        <v>0</v>
      </c>
      <c r="BH257" s="193">
        <f t="shared" si="7"/>
        <v>0</v>
      </c>
      <c r="BI257" s="193">
        <f t="shared" si="8"/>
        <v>0</v>
      </c>
      <c r="BJ257" s="19" t="s">
        <v>83</v>
      </c>
      <c r="BK257" s="193">
        <f t="shared" si="9"/>
        <v>0</v>
      </c>
      <c r="BL257" s="19" t="s">
        <v>389</v>
      </c>
      <c r="BM257" s="192" t="s">
        <v>773</v>
      </c>
    </row>
    <row r="258" spans="1:65" s="2" customFormat="1" ht="21.75" customHeight="1">
      <c r="A258" s="36"/>
      <c r="B258" s="37"/>
      <c r="C258" s="227" t="s">
        <v>619</v>
      </c>
      <c r="D258" s="227" t="s">
        <v>465</v>
      </c>
      <c r="E258" s="228" t="s">
        <v>5555</v>
      </c>
      <c r="F258" s="229" t="s">
        <v>5556</v>
      </c>
      <c r="G258" s="230" t="s">
        <v>431</v>
      </c>
      <c r="H258" s="231">
        <v>14.42</v>
      </c>
      <c r="I258" s="232"/>
      <c r="J258" s="233">
        <f t="shared" si="0"/>
        <v>0</v>
      </c>
      <c r="K258" s="229" t="s">
        <v>1390</v>
      </c>
      <c r="L258" s="234"/>
      <c r="M258" s="235" t="s">
        <v>19</v>
      </c>
      <c r="N258" s="236" t="s">
        <v>47</v>
      </c>
      <c r="O258" s="66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428</v>
      </c>
      <c r="AT258" s="192" t="s">
        <v>465</v>
      </c>
      <c r="AU258" s="192" t="s">
        <v>83</v>
      </c>
      <c r="AY258" s="19" t="s">
        <v>381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9" t="s">
        <v>83</v>
      </c>
      <c r="BK258" s="193">
        <f t="shared" si="9"/>
        <v>0</v>
      </c>
      <c r="BL258" s="19" t="s">
        <v>389</v>
      </c>
      <c r="BM258" s="192" t="s">
        <v>786</v>
      </c>
    </row>
    <row r="259" spans="1:65" s="2" customFormat="1" ht="21.75" customHeight="1">
      <c r="A259" s="36"/>
      <c r="B259" s="37"/>
      <c r="C259" s="227" t="s">
        <v>622</v>
      </c>
      <c r="D259" s="227" t="s">
        <v>465</v>
      </c>
      <c r="E259" s="228" t="s">
        <v>5557</v>
      </c>
      <c r="F259" s="229" t="s">
        <v>5558</v>
      </c>
      <c r="G259" s="230" t="s">
        <v>431</v>
      </c>
      <c r="H259" s="231">
        <v>7.21</v>
      </c>
      <c r="I259" s="232"/>
      <c r="J259" s="233">
        <f t="shared" si="0"/>
        <v>0</v>
      </c>
      <c r="K259" s="229" t="s">
        <v>1390</v>
      </c>
      <c r="L259" s="234"/>
      <c r="M259" s="235" t="s">
        <v>19</v>
      </c>
      <c r="N259" s="236" t="s">
        <v>47</v>
      </c>
      <c r="O259" s="66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428</v>
      </c>
      <c r="AT259" s="192" t="s">
        <v>465</v>
      </c>
      <c r="AU259" s="192" t="s">
        <v>83</v>
      </c>
      <c r="AY259" s="19" t="s">
        <v>381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9" t="s">
        <v>83</v>
      </c>
      <c r="BK259" s="193">
        <f t="shared" si="9"/>
        <v>0</v>
      </c>
      <c r="BL259" s="19" t="s">
        <v>389</v>
      </c>
      <c r="BM259" s="192" t="s">
        <v>797</v>
      </c>
    </row>
    <row r="260" spans="1:65" s="2" customFormat="1" ht="21.75" customHeight="1">
      <c r="A260" s="36"/>
      <c r="B260" s="37"/>
      <c r="C260" s="227" t="s">
        <v>625</v>
      </c>
      <c r="D260" s="227" t="s">
        <v>465</v>
      </c>
      <c r="E260" s="228" t="s">
        <v>5559</v>
      </c>
      <c r="F260" s="229" t="s">
        <v>5560</v>
      </c>
      <c r="G260" s="230" t="s">
        <v>431</v>
      </c>
      <c r="H260" s="231">
        <v>4</v>
      </c>
      <c r="I260" s="232"/>
      <c r="J260" s="233">
        <f t="shared" si="0"/>
        <v>0</v>
      </c>
      <c r="K260" s="229" t="s">
        <v>1297</v>
      </c>
      <c r="L260" s="234"/>
      <c r="M260" s="235" t="s">
        <v>19</v>
      </c>
      <c r="N260" s="236" t="s">
        <v>47</v>
      </c>
      <c r="O260" s="66"/>
      <c r="P260" s="190">
        <f t="shared" si="1"/>
        <v>0</v>
      </c>
      <c r="Q260" s="190">
        <v>0</v>
      </c>
      <c r="R260" s="190">
        <f t="shared" si="2"/>
        <v>0</v>
      </c>
      <c r="S260" s="190">
        <v>0</v>
      </c>
      <c r="T260" s="191">
        <f t="shared" si="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428</v>
      </c>
      <c r="AT260" s="192" t="s">
        <v>465</v>
      </c>
      <c r="AU260" s="192" t="s">
        <v>83</v>
      </c>
      <c r="AY260" s="19" t="s">
        <v>381</v>
      </c>
      <c r="BE260" s="193">
        <f t="shared" si="4"/>
        <v>0</v>
      </c>
      <c r="BF260" s="193">
        <f t="shared" si="5"/>
        <v>0</v>
      </c>
      <c r="BG260" s="193">
        <f t="shared" si="6"/>
        <v>0</v>
      </c>
      <c r="BH260" s="193">
        <f t="shared" si="7"/>
        <v>0</v>
      </c>
      <c r="BI260" s="193">
        <f t="shared" si="8"/>
        <v>0</v>
      </c>
      <c r="BJ260" s="19" t="s">
        <v>83</v>
      </c>
      <c r="BK260" s="193">
        <f t="shared" si="9"/>
        <v>0</v>
      </c>
      <c r="BL260" s="19" t="s">
        <v>389</v>
      </c>
      <c r="BM260" s="192" t="s">
        <v>808</v>
      </c>
    </row>
    <row r="261" spans="1:65" s="2" customFormat="1" ht="21.75" customHeight="1">
      <c r="A261" s="36"/>
      <c r="B261" s="37"/>
      <c r="C261" s="227" t="s">
        <v>628</v>
      </c>
      <c r="D261" s="227" t="s">
        <v>465</v>
      </c>
      <c r="E261" s="228" t="s">
        <v>5561</v>
      </c>
      <c r="F261" s="229" t="s">
        <v>5562</v>
      </c>
      <c r="G261" s="230" t="s">
        <v>431</v>
      </c>
      <c r="H261" s="231">
        <v>3</v>
      </c>
      <c r="I261" s="232"/>
      <c r="J261" s="233">
        <f t="shared" si="0"/>
        <v>0</v>
      </c>
      <c r="K261" s="229" t="s">
        <v>1297</v>
      </c>
      <c r="L261" s="234"/>
      <c r="M261" s="235" t="s">
        <v>19</v>
      </c>
      <c r="N261" s="236" t="s">
        <v>47</v>
      </c>
      <c r="O261" s="66"/>
      <c r="P261" s="190">
        <f t="shared" si="1"/>
        <v>0</v>
      </c>
      <c r="Q261" s="190">
        <v>0</v>
      </c>
      <c r="R261" s="190">
        <f t="shared" si="2"/>
        <v>0</v>
      </c>
      <c r="S261" s="190">
        <v>0</v>
      </c>
      <c r="T261" s="191">
        <f t="shared" si="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428</v>
      </c>
      <c r="AT261" s="192" t="s">
        <v>465</v>
      </c>
      <c r="AU261" s="192" t="s">
        <v>83</v>
      </c>
      <c r="AY261" s="19" t="s">
        <v>381</v>
      </c>
      <c r="BE261" s="193">
        <f t="shared" si="4"/>
        <v>0</v>
      </c>
      <c r="BF261" s="193">
        <f t="shared" si="5"/>
        <v>0</v>
      </c>
      <c r="BG261" s="193">
        <f t="shared" si="6"/>
        <v>0</v>
      </c>
      <c r="BH261" s="193">
        <f t="shared" si="7"/>
        <v>0</v>
      </c>
      <c r="BI261" s="193">
        <f t="shared" si="8"/>
        <v>0</v>
      </c>
      <c r="BJ261" s="19" t="s">
        <v>83</v>
      </c>
      <c r="BK261" s="193">
        <f t="shared" si="9"/>
        <v>0</v>
      </c>
      <c r="BL261" s="19" t="s">
        <v>389</v>
      </c>
      <c r="BM261" s="192" t="s">
        <v>817</v>
      </c>
    </row>
    <row r="262" spans="1:65" s="2" customFormat="1" ht="21.75" customHeight="1">
      <c r="A262" s="36"/>
      <c r="B262" s="37"/>
      <c r="C262" s="227" t="s">
        <v>631</v>
      </c>
      <c r="D262" s="227" t="s">
        <v>465</v>
      </c>
      <c r="E262" s="228" t="s">
        <v>5563</v>
      </c>
      <c r="F262" s="229" t="s">
        <v>5564</v>
      </c>
      <c r="G262" s="230" t="s">
        <v>431</v>
      </c>
      <c r="H262" s="231">
        <v>1</v>
      </c>
      <c r="I262" s="232"/>
      <c r="J262" s="233">
        <f t="shared" si="0"/>
        <v>0</v>
      </c>
      <c r="K262" s="229" t="s">
        <v>1297</v>
      </c>
      <c r="L262" s="234"/>
      <c r="M262" s="235" t="s">
        <v>19</v>
      </c>
      <c r="N262" s="236" t="s">
        <v>47</v>
      </c>
      <c r="O262" s="66"/>
      <c r="P262" s="190">
        <f t="shared" si="1"/>
        <v>0</v>
      </c>
      <c r="Q262" s="190">
        <v>0</v>
      </c>
      <c r="R262" s="190">
        <f t="shared" si="2"/>
        <v>0</v>
      </c>
      <c r="S262" s="190">
        <v>0</v>
      </c>
      <c r="T262" s="191">
        <f t="shared" si="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428</v>
      </c>
      <c r="AT262" s="192" t="s">
        <v>465</v>
      </c>
      <c r="AU262" s="192" t="s">
        <v>83</v>
      </c>
      <c r="AY262" s="19" t="s">
        <v>381</v>
      </c>
      <c r="BE262" s="193">
        <f t="shared" si="4"/>
        <v>0</v>
      </c>
      <c r="BF262" s="193">
        <f t="shared" si="5"/>
        <v>0</v>
      </c>
      <c r="BG262" s="193">
        <f t="shared" si="6"/>
        <v>0</v>
      </c>
      <c r="BH262" s="193">
        <f t="shared" si="7"/>
        <v>0</v>
      </c>
      <c r="BI262" s="193">
        <f t="shared" si="8"/>
        <v>0</v>
      </c>
      <c r="BJ262" s="19" t="s">
        <v>83</v>
      </c>
      <c r="BK262" s="193">
        <f t="shared" si="9"/>
        <v>0</v>
      </c>
      <c r="BL262" s="19" t="s">
        <v>389</v>
      </c>
      <c r="BM262" s="192" t="s">
        <v>829</v>
      </c>
    </row>
    <row r="263" spans="1:65" s="2" customFormat="1" ht="37.9" customHeight="1">
      <c r="A263" s="36"/>
      <c r="B263" s="37"/>
      <c r="C263" s="227" t="s">
        <v>634</v>
      </c>
      <c r="D263" s="227" t="s">
        <v>465</v>
      </c>
      <c r="E263" s="228" t="s">
        <v>5565</v>
      </c>
      <c r="F263" s="229" t="s">
        <v>5566</v>
      </c>
      <c r="G263" s="230" t="s">
        <v>431</v>
      </c>
      <c r="H263" s="231">
        <v>2</v>
      </c>
      <c r="I263" s="232"/>
      <c r="J263" s="233">
        <f t="shared" si="0"/>
        <v>0</v>
      </c>
      <c r="K263" s="229" t="s">
        <v>1297</v>
      </c>
      <c r="L263" s="234"/>
      <c r="M263" s="235" t="s">
        <v>19</v>
      </c>
      <c r="N263" s="236" t="s">
        <v>47</v>
      </c>
      <c r="O263" s="66"/>
      <c r="P263" s="190">
        <f t="shared" si="1"/>
        <v>0</v>
      </c>
      <c r="Q263" s="190">
        <v>0</v>
      </c>
      <c r="R263" s="190">
        <f t="shared" si="2"/>
        <v>0</v>
      </c>
      <c r="S263" s="190">
        <v>0</v>
      </c>
      <c r="T263" s="191">
        <f t="shared" si="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428</v>
      </c>
      <c r="AT263" s="192" t="s">
        <v>465</v>
      </c>
      <c r="AU263" s="192" t="s">
        <v>83</v>
      </c>
      <c r="AY263" s="19" t="s">
        <v>381</v>
      </c>
      <c r="BE263" s="193">
        <f t="shared" si="4"/>
        <v>0</v>
      </c>
      <c r="BF263" s="193">
        <f t="shared" si="5"/>
        <v>0</v>
      </c>
      <c r="BG263" s="193">
        <f t="shared" si="6"/>
        <v>0</v>
      </c>
      <c r="BH263" s="193">
        <f t="shared" si="7"/>
        <v>0</v>
      </c>
      <c r="BI263" s="193">
        <f t="shared" si="8"/>
        <v>0</v>
      </c>
      <c r="BJ263" s="19" t="s">
        <v>83</v>
      </c>
      <c r="BK263" s="193">
        <f t="shared" si="9"/>
        <v>0</v>
      </c>
      <c r="BL263" s="19" t="s">
        <v>389</v>
      </c>
      <c r="BM263" s="192" t="s">
        <v>845</v>
      </c>
    </row>
    <row r="264" spans="1:65" s="2" customFormat="1" ht="37.9" customHeight="1">
      <c r="A264" s="36"/>
      <c r="B264" s="37"/>
      <c r="C264" s="227" t="s">
        <v>637</v>
      </c>
      <c r="D264" s="227" t="s">
        <v>465</v>
      </c>
      <c r="E264" s="228" t="s">
        <v>5567</v>
      </c>
      <c r="F264" s="229" t="s">
        <v>5568</v>
      </c>
      <c r="G264" s="230" t="s">
        <v>431</v>
      </c>
      <c r="H264" s="231">
        <v>2</v>
      </c>
      <c r="I264" s="232"/>
      <c r="J264" s="233">
        <f t="shared" si="0"/>
        <v>0</v>
      </c>
      <c r="K264" s="229" t="s">
        <v>1297</v>
      </c>
      <c r="L264" s="234"/>
      <c r="M264" s="235" t="s">
        <v>19</v>
      </c>
      <c r="N264" s="236" t="s">
        <v>47</v>
      </c>
      <c r="O264" s="66"/>
      <c r="P264" s="190">
        <f t="shared" si="1"/>
        <v>0</v>
      </c>
      <c r="Q264" s="190">
        <v>0</v>
      </c>
      <c r="R264" s="190">
        <f t="shared" si="2"/>
        <v>0</v>
      </c>
      <c r="S264" s="190">
        <v>0</v>
      </c>
      <c r="T264" s="191">
        <f t="shared" si="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428</v>
      </c>
      <c r="AT264" s="192" t="s">
        <v>465</v>
      </c>
      <c r="AU264" s="192" t="s">
        <v>83</v>
      </c>
      <c r="AY264" s="19" t="s">
        <v>381</v>
      </c>
      <c r="BE264" s="193">
        <f t="shared" si="4"/>
        <v>0</v>
      </c>
      <c r="BF264" s="193">
        <f t="shared" si="5"/>
        <v>0</v>
      </c>
      <c r="BG264" s="193">
        <f t="shared" si="6"/>
        <v>0</v>
      </c>
      <c r="BH264" s="193">
        <f t="shared" si="7"/>
        <v>0</v>
      </c>
      <c r="BI264" s="193">
        <f t="shared" si="8"/>
        <v>0</v>
      </c>
      <c r="BJ264" s="19" t="s">
        <v>83</v>
      </c>
      <c r="BK264" s="193">
        <f t="shared" si="9"/>
        <v>0</v>
      </c>
      <c r="BL264" s="19" t="s">
        <v>389</v>
      </c>
      <c r="BM264" s="192" t="s">
        <v>855</v>
      </c>
    </row>
    <row r="265" spans="1:65" s="2" customFormat="1" ht="37.9" customHeight="1">
      <c r="A265" s="36"/>
      <c r="B265" s="37"/>
      <c r="C265" s="227" t="s">
        <v>640</v>
      </c>
      <c r="D265" s="227" t="s">
        <v>465</v>
      </c>
      <c r="E265" s="228" t="s">
        <v>5569</v>
      </c>
      <c r="F265" s="229" t="s">
        <v>5570</v>
      </c>
      <c r="G265" s="230" t="s">
        <v>431</v>
      </c>
      <c r="H265" s="231">
        <v>2</v>
      </c>
      <c r="I265" s="232"/>
      <c r="J265" s="233">
        <f t="shared" si="0"/>
        <v>0</v>
      </c>
      <c r="K265" s="229" t="s">
        <v>1297</v>
      </c>
      <c r="L265" s="234"/>
      <c r="M265" s="235" t="s">
        <v>19</v>
      </c>
      <c r="N265" s="236" t="s">
        <v>47</v>
      </c>
      <c r="O265" s="66"/>
      <c r="P265" s="190">
        <f t="shared" si="1"/>
        <v>0</v>
      </c>
      <c r="Q265" s="190">
        <v>0</v>
      </c>
      <c r="R265" s="190">
        <f t="shared" si="2"/>
        <v>0</v>
      </c>
      <c r="S265" s="190">
        <v>0</v>
      </c>
      <c r="T265" s="191">
        <f t="shared" si="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428</v>
      </c>
      <c r="AT265" s="192" t="s">
        <v>465</v>
      </c>
      <c r="AU265" s="192" t="s">
        <v>83</v>
      </c>
      <c r="AY265" s="19" t="s">
        <v>381</v>
      </c>
      <c r="BE265" s="193">
        <f t="shared" si="4"/>
        <v>0</v>
      </c>
      <c r="BF265" s="193">
        <f t="shared" si="5"/>
        <v>0</v>
      </c>
      <c r="BG265" s="193">
        <f t="shared" si="6"/>
        <v>0</v>
      </c>
      <c r="BH265" s="193">
        <f t="shared" si="7"/>
        <v>0</v>
      </c>
      <c r="BI265" s="193">
        <f t="shared" si="8"/>
        <v>0</v>
      </c>
      <c r="BJ265" s="19" t="s">
        <v>83</v>
      </c>
      <c r="BK265" s="193">
        <f t="shared" si="9"/>
        <v>0</v>
      </c>
      <c r="BL265" s="19" t="s">
        <v>389</v>
      </c>
      <c r="BM265" s="192" t="s">
        <v>866</v>
      </c>
    </row>
    <row r="266" spans="1:65" s="12" customFormat="1" ht="25.9" customHeight="1">
      <c r="B266" s="165"/>
      <c r="C266" s="166"/>
      <c r="D266" s="167" t="s">
        <v>75</v>
      </c>
      <c r="E266" s="168" t="s">
        <v>823</v>
      </c>
      <c r="F266" s="168" t="s">
        <v>1373</v>
      </c>
      <c r="G266" s="166"/>
      <c r="H266" s="166"/>
      <c r="I266" s="169"/>
      <c r="J266" s="170">
        <f>BK266</f>
        <v>0</v>
      </c>
      <c r="K266" s="166"/>
      <c r="L266" s="171"/>
      <c r="M266" s="172"/>
      <c r="N266" s="173"/>
      <c r="O266" s="173"/>
      <c r="P266" s="174">
        <f>SUM(P267:P301)</f>
        <v>0</v>
      </c>
      <c r="Q266" s="173"/>
      <c r="R266" s="174">
        <f>SUM(R267:R301)</f>
        <v>0</v>
      </c>
      <c r="S266" s="173"/>
      <c r="T266" s="175">
        <f>SUM(T267:T301)</f>
        <v>0</v>
      </c>
      <c r="AR266" s="176" t="s">
        <v>83</v>
      </c>
      <c r="AT266" s="177" t="s">
        <v>75</v>
      </c>
      <c r="AU266" s="177" t="s">
        <v>76</v>
      </c>
      <c r="AY266" s="176" t="s">
        <v>381</v>
      </c>
      <c r="BK266" s="178">
        <f>SUM(BK267:BK301)</f>
        <v>0</v>
      </c>
    </row>
    <row r="267" spans="1:65" s="2" customFormat="1" ht="33" customHeight="1">
      <c r="A267" s="36"/>
      <c r="B267" s="37"/>
      <c r="C267" s="181" t="s">
        <v>644</v>
      </c>
      <c r="D267" s="181" t="s">
        <v>384</v>
      </c>
      <c r="E267" s="182" t="s">
        <v>1377</v>
      </c>
      <c r="F267" s="183" t="s">
        <v>1378</v>
      </c>
      <c r="G267" s="184" t="s">
        <v>422</v>
      </c>
      <c r="H267" s="185">
        <v>289</v>
      </c>
      <c r="I267" s="186"/>
      <c r="J267" s="187">
        <f>ROUND(I267*H267,2)</f>
        <v>0</v>
      </c>
      <c r="K267" s="183" t="s">
        <v>1297</v>
      </c>
      <c r="L267" s="41"/>
      <c r="M267" s="188" t="s">
        <v>19</v>
      </c>
      <c r="N267" s="189" t="s">
        <v>47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389</v>
      </c>
      <c r="AT267" s="192" t="s">
        <v>384</v>
      </c>
      <c r="AU267" s="192" t="s">
        <v>83</v>
      </c>
      <c r="AY267" s="19" t="s">
        <v>381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83</v>
      </c>
      <c r="BK267" s="193">
        <f>ROUND(I267*H267,2)</f>
        <v>0</v>
      </c>
      <c r="BL267" s="19" t="s">
        <v>389</v>
      </c>
      <c r="BM267" s="192" t="s">
        <v>883</v>
      </c>
    </row>
    <row r="268" spans="1:65" s="2" customFormat="1" ht="19.5">
      <c r="A268" s="36"/>
      <c r="B268" s="37"/>
      <c r="C268" s="38"/>
      <c r="D268" s="196" t="s">
        <v>1198</v>
      </c>
      <c r="E268" s="38"/>
      <c r="F268" s="253" t="s">
        <v>1376</v>
      </c>
      <c r="G268" s="38"/>
      <c r="H268" s="38"/>
      <c r="I268" s="254"/>
      <c r="J268" s="38"/>
      <c r="K268" s="38"/>
      <c r="L268" s="41"/>
      <c r="M268" s="255"/>
      <c r="N268" s="256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1198</v>
      </c>
      <c r="AU268" s="19" t="s">
        <v>83</v>
      </c>
    </row>
    <row r="269" spans="1:65" s="14" customFormat="1">
      <c r="B269" s="205"/>
      <c r="C269" s="206"/>
      <c r="D269" s="196" t="s">
        <v>391</v>
      </c>
      <c r="E269" s="207" t="s">
        <v>19</v>
      </c>
      <c r="F269" s="208" t="s">
        <v>5571</v>
      </c>
      <c r="G269" s="206"/>
      <c r="H269" s="209">
        <v>289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391</v>
      </c>
      <c r="AU269" s="215" t="s">
        <v>83</v>
      </c>
      <c r="AV269" s="14" t="s">
        <v>85</v>
      </c>
      <c r="AW269" s="14" t="s">
        <v>37</v>
      </c>
      <c r="AX269" s="14" t="s">
        <v>76</v>
      </c>
      <c r="AY269" s="215" t="s">
        <v>381</v>
      </c>
    </row>
    <row r="270" spans="1:65" s="15" customFormat="1">
      <c r="B270" s="216"/>
      <c r="C270" s="217"/>
      <c r="D270" s="196" t="s">
        <v>391</v>
      </c>
      <c r="E270" s="218" t="s">
        <v>19</v>
      </c>
      <c r="F270" s="219" t="s">
        <v>394</v>
      </c>
      <c r="G270" s="217"/>
      <c r="H270" s="220">
        <v>289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391</v>
      </c>
      <c r="AU270" s="226" t="s">
        <v>83</v>
      </c>
      <c r="AV270" s="15" t="s">
        <v>389</v>
      </c>
      <c r="AW270" s="15" t="s">
        <v>37</v>
      </c>
      <c r="AX270" s="15" t="s">
        <v>83</v>
      </c>
      <c r="AY270" s="226" t="s">
        <v>381</v>
      </c>
    </row>
    <row r="271" spans="1:65" s="2" customFormat="1" ht="33" customHeight="1">
      <c r="A271" s="36"/>
      <c r="B271" s="37"/>
      <c r="C271" s="181" t="s">
        <v>647</v>
      </c>
      <c r="D271" s="181" t="s">
        <v>384</v>
      </c>
      <c r="E271" s="182" t="s">
        <v>4421</v>
      </c>
      <c r="F271" s="183" t="s">
        <v>4422</v>
      </c>
      <c r="G271" s="184" t="s">
        <v>422</v>
      </c>
      <c r="H271" s="185">
        <v>165</v>
      </c>
      <c r="I271" s="186"/>
      <c r="J271" s="187">
        <f>ROUND(I271*H271,2)</f>
        <v>0</v>
      </c>
      <c r="K271" s="183" t="s">
        <v>1297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389</v>
      </c>
      <c r="AT271" s="192" t="s">
        <v>384</v>
      </c>
      <c r="AU271" s="192" t="s">
        <v>83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389</v>
      </c>
      <c r="BM271" s="192" t="s">
        <v>895</v>
      </c>
    </row>
    <row r="272" spans="1:65" s="2" customFormat="1" ht="19.5">
      <c r="A272" s="36"/>
      <c r="B272" s="37"/>
      <c r="C272" s="38"/>
      <c r="D272" s="196" t="s">
        <v>1198</v>
      </c>
      <c r="E272" s="38"/>
      <c r="F272" s="253" t="s">
        <v>1376</v>
      </c>
      <c r="G272" s="38"/>
      <c r="H272" s="38"/>
      <c r="I272" s="254"/>
      <c r="J272" s="38"/>
      <c r="K272" s="38"/>
      <c r="L272" s="41"/>
      <c r="M272" s="255"/>
      <c r="N272" s="256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1198</v>
      </c>
      <c r="AU272" s="19" t="s">
        <v>83</v>
      </c>
    </row>
    <row r="273" spans="1:65" s="14" customFormat="1">
      <c r="B273" s="205"/>
      <c r="C273" s="206"/>
      <c r="D273" s="196" t="s">
        <v>391</v>
      </c>
      <c r="E273" s="207" t="s">
        <v>19</v>
      </c>
      <c r="F273" s="208" t="s">
        <v>5572</v>
      </c>
      <c r="G273" s="206"/>
      <c r="H273" s="209">
        <v>165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391</v>
      </c>
      <c r="AU273" s="215" t="s">
        <v>83</v>
      </c>
      <c r="AV273" s="14" t="s">
        <v>85</v>
      </c>
      <c r="AW273" s="14" t="s">
        <v>37</v>
      </c>
      <c r="AX273" s="14" t="s">
        <v>76</v>
      </c>
      <c r="AY273" s="215" t="s">
        <v>381</v>
      </c>
    </row>
    <row r="274" spans="1:65" s="15" customFormat="1">
      <c r="B274" s="216"/>
      <c r="C274" s="217"/>
      <c r="D274" s="196" t="s">
        <v>391</v>
      </c>
      <c r="E274" s="218" t="s">
        <v>19</v>
      </c>
      <c r="F274" s="219" t="s">
        <v>394</v>
      </c>
      <c r="G274" s="217"/>
      <c r="H274" s="220">
        <v>165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391</v>
      </c>
      <c r="AU274" s="226" t="s">
        <v>83</v>
      </c>
      <c r="AV274" s="15" t="s">
        <v>389</v>
      </c>
      <c r="AW274" s="15" t="s">
        <v>37</v>
      </c>
      <c r="AX274" s="15" t="s">
        <v>83</v>
      </c>
      <c r="AY274" s="226" t="s">
        <v>381</v>
      </c>
    </row>
    <row r="275" spans="1:65" s="2" customFormat="1" ht="33" customHeight="1">
      <c r="A275" s="36"/>
      <c r="B275" s="37"/>
      <c r="C275" s="181" t="s">
        <v>650</v>
      </c>
      <c r="D275" s="181" t="s">
        <v>384</v>
      </c>
      <c r="E275" s="182" t="s">
        <v>5573</v>
      </c>
      <c r="F275" s="183" t="s">
        <v>5574</v>
      </c>
      <c r="G275" s="184" t="s">
        <v>422</v>
      </c>
      <c r="H275" s="185">
        <v>39</v>
      </c>
      <c r="I275" s="186"/>
      <c r="J275" s="187">
        <f>ROUND(I275*H275,2)</f>
        <v>0</v>
      </c>
      <c r="K275" s="183" t="s">
        <v>1297</v>
      </c>
      <c r="L275" s="41"/>
      <c r="M275" s="188" t="s">
        <v>19</v>
      </c>
      <c r="N275" s="189" t="s">
        <v>47</v>
      </c>
      <c r="O275" s="6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389</v>
      </c>
      <c r="AT275" s="192" t="s">
        <v>384</v>
      </c>
      <c r="AU275" s="192" t="s">
        <v>83</v>
      </c>
      <c r="AY275" s="19" t="s">
        <v>381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83</v>
      </c>
      <c r="BK275" s="193">
        <f>ROUND(I275*H275,2)</f>
        <v>0</v>
      </c>
      <c r="BL275" s="19" t="s">
        <v>389</v>
      </c>
      <c r="BM275" s="192" t="s">
        <v>906</v>
      </c>
    </row>
    <row r="276" spans="1:65" s="2" customFormat="1" ht="19.5">
      <c r="A276" s="36"/>
      <c r="B276" s="37"/>
      <c r="C276" s="38"/>
      <c r="D276" s="196" t="s">
        <v>1198</v>
      </c>
      <c r="E276" s="38"/>
      <c r="F276" s="253" t="s">
        <v>1376</v>
      </c>
      <c r="G276" s="38"/>
      <c r="H276" s="38"/>
      <c r="I276" s="254"/>
      <c r="J276" s="38"/>
      <c r="K276" s="38"/>
      <c r="L276" s="41"/>
      <c r="M276" s="255"/>
      <c r="N276" s="256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1198</v>
      </c>
      <c r="AU276" s="19" t="s">
        <v>83</v>
      </c>
    </row>
    <row r="277" spans="1:65" s="2" customFormat="1" ht="37.9" customHeight="1">
      <c r="A277" s="36"/>
      <c r="B277" s="37"/>
      <c r="C277" s="181" t="s">
        <v>653</v>
      </c>
      <c r="D277" s="181" t="s">
        <v>384</v>
      </c>
      <c r="E277" s="182" t="s">
        <v>1379</v>
      </c>
      <c r="F277" s="183" t="s">
        <v>1380</v>
      </c>
      <c r="G277" s="184" t="s">
        <v>1381</v>
      </c>
      <c r="H277" s="185">
        <v>1</v>
      </c>
      <c r="I277" s="186"/>
      <c r="J277" s="187">
        <f>ROUND(I277*H277,2)</f>
        <v>0</v>
      </c>
      <c r="K277" s="183" t="s">
        <v>1297</v>
      </c>
      <c r="L277" s="41"/>
      <c r="M277" s="188" t="s">
        <v>19</v>
      </c>
      <c r="N277" s="189" t="s">
        <v>47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389</v>
      </c>
      <c r="AT277" s="192" t="s">
        <v>384</v>
      </c>
      <c r="AU277" s="192" t="s">
        <v>83</v>
      </c>
      <c r="AY277" s="19" t="s">
        <v>381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83</v>
      </c>
      <c r="BK277" s="193">
        <f>ROUND(I277*H277,2)</f>
        <v>0</v>
      </c>
      <c r="BL277" s="19" t="s">
        <v>389</v>
      </c>
      <c r="BM277" s="192" t="s">
        <v>922</v>
      </c>
    </row>
    <row r="278" spans="1:65" s="2" customFormat="1" ht="19.5">
      <c r="A278" s="36"/>
      <c r="B278" s="37"/>
      <c r="C278" s="38"/>
      <c r="D278" s="196" t="s">
        <v>1198</v>
      </c>
      <c r="E278" s="38"/>
      <c r="F278" s="253" t="s">
        <v>1376</v>
      </c>
      <c r="G278" s="38"/>
      <c r="H278" s="38"/>
      <c r="I278" s="254"/>
      <c r="J278" s="38"/>
      <c r="K278" s="38"/>
      <c r="L278" s="41"/>
      <c r="M278" s="255"/>
      <c r="N278" s="256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1198</v>
      </c>
      <c r="AU278" s="19" t="s">
        <v>83</v>
      </c>
    </row>
    <row r="279" spans="1:65" s="2" customFormat="1" ht="37.9" customHeight="1">
      <c r="A279" s="36"/>
      <c r="B279" s="37"/>
      <c r="C279" s="181" t="s">
        <v>656</v>
      </c>
      <c r="D279" s="181" t="s">
        <v>384</v>
      </c>
      <c r="E279" s="182" t="s">
        <v>4424</v>
      </c>
      <c r="F279" s="183" t="s">
        <v>4425</v>
      </c>
      <c r="G279" s="184" t="s">
        <v>1381</v>
      </c>
      <c r="H279" s="185">
        <v>1</v>
      </c>
      <c r="I279" s="186"/>
      <c r="J279" s="187">
        <f>ROUND(I279*H279,2)</f>
        <v>0</v>
      </c>
      <c r="K279" s="183" t="s">
        <v>1297</v>
      </c>
      <c r="L279" s="41"/>
      <c r="M279" s="188" t="s">
        <v>19</v>
      </c>
      <c r="N279" s="189" t="s">
        <v>47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389</v>
      </c>
      <c r="AT279" s="192" t="s">
        <v>384</v>
      </c>
      <c r="AU279" s="192" t="s">
        <v>83</v>
      </c>
      <c r="AY279" s="19" t="s">
        <v>381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83</v>
      </c>
      <c r="BK279" s="193">
        <f>ROUND(I279*H279,2)</f>
        <v>0</v>
      </c>
      <c r="BL279" s="19" t="s">
        <v>389</v>
      </c>
      <c r="BM279" s="192" t="s">
        <v>930</v>
      </c>
    </row>
    <row r="280" spans="1:65" s="2" customFormat="1" ht="19.5">
      <c r="A280" s="36"/>
      <c r="B280" s="37"/>
      <c r="C280" s="38"/>
      <c r="D280" s="196" t="s">
        <v>1198</v>
      </c>
      <c r="E280" s="38"/>
      <c r="F280" s="253" t="s">
        <v>1376</v>
      </c>
      <c r="G280" s="38"/>
      <c r="H280" s="38"/>
      <c r="I280" s="254"/>
      <c r="J280" s="38"/>
      <c r="K280" s="38"/>
      <c r="L280" s="41"/>
      <c r="M280" s="255"/>
      <c r="N280" s="256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1198</v>
      </c>
      <c r="AU280" s="19" t="s">
        <v>83</v>
      </c>
    </row>
    <row r="281" spans="1:65" s="2" customFormat="1" ht="37.9" customHeight="1">
      <c r="A281" s="36"/>
      <c r="B281" s="37"/>
      <c r="C281" s="181" t="s">
        <v>659</v>
      </c>
      <c r="D281" s="181" t="s">
        <v>384</v>
      </c>
      <c r="E281" s="182" t="s">
        <v>5575</v>
      </c>
      <c r="F281" s="183" t="s">
        <v>5576</v>
      </c>
      <c r="G281" s="184" t="s">
        <v>1381</v>
      </c>
      <c r="H281" s="185">
        <v>1</v>
      </c>
      <c r="I281" s="186"/>
      <c r="J281" s="187">
        <f>ROUND(I281*H281,2)</f>
        <v>0</v>
      </c>
      <c r="K281" s="183" t="s">
        <v>1297</v>
      </c>
      <c r="L281" s="41"/>
      <c r="M281" s="188" t="s">
        <v>19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389</v>
      </c>
      <c r="AT281" s="192" t="s">
        <v>384</v>
      </c>
      <c r="AU281" s="192" t="s">
        <v>83</v>
      </c>
      <c r="AY281" s="19" t="s">
        <v>381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83</v>
      </c>
      <c r="BK281" s="193">
        <f>ROUND(I281*H281,2)</f>
        <v>0</v>
      </c>
      <c r="BL281" s="19" t="s">
        <v>389</v>
      </c>
      <c r="BM281" s="192" t="s">
        <v>938</v>
      </c>
    </row>
    <row r="282" spans="1:65" s="2" customFormat="1" ht="19.5">
      <c r="A282" s="36"/>
      <c r="B282" s="37"/>
      <c r="C282" s="38"/>
      <c r="D282" s="196" t="s">
        <v>1198</v>
      </c>
      <c r="E282" s="38"/>
      <c r="F282" s="253" t="s">
        <v>1376</v>
      </c>
      <c r="G282" s="38"/>
      <c r="H282" s="38"/>
      <c r="I282" s="254"/>
      <c r="J282" s="38"/>
      <c r="K282" s="38"/>
      <c r="L282" s="41"/>
      <c r="M282" s="255"/>
      <c r="N282" s="256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1198</v>
      </c>
      <c r="AU282" s="19" t="s">
        <v>83</v>
      </c>
    </row>
    <row r="283" spans="1:65" s="2" customFormat="1" ht="21.75" customHeight="1">
      <c r="A283" s="36"/>
      <c r="B283" s="37"/>
      <c r="C283" s="181" t="s">
        <v>663</v>
      </c>
      <c r="D283" s="181" t="s">
        <v>384</v>
      </c>
      <c r="E283" s="182" t="s">
        <v>1382</v>
      </c>
      <c r="F283" s="183" t="s">
        <v>1383</v>
      </c>
      <c r="G283" s="184" t="s">
        <v>431</v>
      </c>
      <c r="H283" s="185">
        <v>3</v>
      </c>
      <c r="I283" s="186"/>
      <c r="J283" s="187">
        <f>ROUND(I283*H283,2)</f>
        <v>0</v>
      </c>
      <c r="K283" s="183" t="s">
        <v>1297</v>
      </c>
      <c r="L283" s="41"/>
      <c r="M283" s="188" t="s">
        <v>19</v>
      </c>
      <c r="N283" s="189" t="s">
        <v>47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389</v>
      </c>
      <c r="AT283" s="192" t="s">
        <v>384</v>
      </c>
      <c r="AU283" s="192" t="s">
        <v>83</v>
      </c>
      <c r="AY283" s="19" t="s">
        <v>381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83</v>
      </c>
      <c r="BK283" s="193">
        <f>ROUND(I283*H283,2)</f>
        <v>0</v>
      </c>
      <c r="BL283" s="19" t="s">
        <v>389</v>
      </c>
      <c r="BM283" s="192" t="s">
        <v>945</v>
      </c>
    </row>
    <row r="284" spans="1:65" s="2" customFormat="1" ht="21.75" customHeight="1">
      <c r="A284" s="36"/>
      <c r="B284" s="37"/>
      <c r="C284" s="181" t="s">
        <v>667</v>
      </c>
      <c r="D284" s="181" t="s">
        <v>384</v>
      </c>
      <c r="E284" s="182" t="s">
        <v>1389</v>
      </c>
      <c r="F284" s="183" t="s">
        <v>5577</v>
      </c>
      <c r="G284" s="184" t="s">
        <v>607</v>
      </c>
      <c r="H284" s="185">
        <v>1</v>
      </c>
      <c r="I284" s="186"/>
      <c r="J284" s="187">
        <f>ROUND(I284*H284,2)</f>
        <v>0</v>
      </c>
      <c r="K284" s="183" t="s">
        <v>1390</v>
      </c>
      <c r="L284" s="41"/>
      <c r="M284" s="188" t="s">
        <v>19</v>
      </c>
      <c r="N284" s="189" t="s">
        <v>47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389</v>
      </c>
      <c r="AT284" s="192" t="s">
        <v>384</v>
      </c>
      <c r="AU284" s="192" t="s">
        <v>83</v>
      </c>
      <c r="AY284" s="19" t="s">
        <v>381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83</v>
      </c>
      <c r="BK284" s="193">
        <f>ROUND(I284*H284,2)</f>
        <v>0</v>
      </c>
      <c r="BL284" s="19" t="s">
        <v>389</v>
      </c>
      <c r="BM284" s="192" t="s">
        <v>953</v>
      </c>
    </row>
    <row r="285" spans="1:65" s="2" customFormat="1" ht="37.9" customHeight="1">
      <c r="A285" s="36"/>
      <c r="B285" s="37"/>
      <c r="C285" s="181" t="s">
        <v>671</v>
      </c>
      <c r="D285" s="181" t="s">
        <v>384</v>
      </c>
      <c r="E285" s="182" t="s">
        <v>5578</v>
      </c>
      <c r="F285" s="183" t="s">
        <v>5579</v>
      </c>
      <c r="G285" s="184" t="s">
        <v>607</v>
      </c>
      <c r="H285" s="185">
        <v>1</v>
      </c>
      <c r="I285" s="186"/>
      <c r="J285" s="187">
        <f>ROUND(I285*H285,2)</f>
        <v>0</v>
      </c>
      <c r="K285" s="183" t="s">
        <v>1390</v>
      </c>
      <c r="L285" s="41"/>
      <c r="M285" s="188" t="s">
        <v>19</v>
      </c>
      <c r="N285" s="189" t="s">
        <v>47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389</v>
      </c>
      <c r="AT285" s="192" t="s">
        <v>384</v>
      </c>
      <c r="AU285" s="192" t="s">
        <v>83</v>
      </c>
      <c r="AY285" s="19" t="s">
        <v>381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83</v>
      </c>
      <c r="BK285" s="193">
        <f>ROUND(I285*H285,2)</f>
        <v>0</v>
      </c>
      <c r="BL285" s="19" t="s">
        <v>389</v>
      </c>
      <c r="BM285" s="192" t="s">
        <v>961</v>
      </c>
    </row>
    <row r="286" spans="1:65" s="2" customFormat="1" ht="44.25" customHeight="1">
      <c r="A286" s="36"/>
      <c r="B286" s="37"/>
      <c r="C286" s="181" t="s">
        <v>674</v>
      </c>
      <c r="D286" s="181" t="s">
        <v>384</v>
      </c>
      <c r="E286" s="182" t="s">
        <v>3679</v>
      </c>
      <c r="F286" s="183" t="s">
        <v>3680</v>
      </c>
      <c r="G286" s="184" t="s">
        <v>431</v>
      </c>
      <c r="H286" s="185">
        <v>13</v>
      </c>
      <c r="I286" s="186"/>
      <c r="J286" s="187">
        <f>ROUND(I286*H286,2)</f>
        <v>0</v>
      </c>
      <c r="K286" s="183" t="s">
        <v>1297</v>
      </c>
      <c r="L286" s="41"/>
      <c r="M286" s="188" t="s">
        <v>19</v>
      </c>
      <c r="N286" s="189" t="s">
        <v>47</v>
      </c>
      <c r="O286" s="66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389</v>
      </c>
      <c r="AT286" s="192" t="s">
        <v>384</v>
      </c>
      <c r="AU286" s="192" t="s">
        <v>83</v>
      </c>
      <c r="AY286" s="19" t="s">
        <v>381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83</v>
      </c>
      <c r="BK286" s="193">
        <f>ROUND(I286*H286,2)</f>
        <v>0</v>
      </c>
      <c r="BL286" s="19" t="s">
        <v>389</v>
      </c>
      <c r="BM286" s="192" t="s">
        <v>969</v>
      </c>
    </row>
    <row r="287" spans="1:65" s="2" customFormat="1" ht="48.75">
      <c r="A287" s="36"/>
      <c r="B287" s="37"/>
      <c r="C287" s="38"/>
      <c r="D287" s="196" t="s">
        <v>1198</v>
      </c>
      <c r="E287" s="38"/>
      <c r="F287" s="253" t="s">
        <v>3681</v>
      </c>
      <c r="G287" s="38"/>
      <c r="H287" s="38"/>
      <c r="I287" s="254"/>
      <c r="J287" s="38"/>
      <c r="K287" s="38"/>
      <c r="L287" s="41"/>
      <c r="M287" s="255"/>
      <c r="N287" s="256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1198</v>
      </c>
      <c r="AU287" s="19" t="s">
        <v>83</v>
      </c>
    </row>
    <row r="288" spans="1:65" s="2" customFormat="1" ht="44.25" customHeight="1">
      <c r="A288" s="36"/>
      <c r="B288" s="37"/>
      <c r="C288" s="181" t="s">
        <v>678</v>
      </c>
      <c r="D288" s="181" t="s">
        <v>384</v>
      </c>
      <c r="E288" s="182" t="s">
        <v>5580</v>
      </c>
      <c r="F288" s="183" t="s">
        <v>5581</v>
      </c>
      <c r="G288" s="184" t="s">
        <v>431</v>
      </c>
      <c r="H288" s="185">
        <v>1</v>
      </c>
      <c r="I288" s="186"/>
      <c r="J288" s="187">
        <f>ROUND(I288*H288,2)</f>
        <v>0</v>
      </c>
      <c r="K288" s="183" t="s">
        <v>1297</v>
      </c>
      <c r="L288" s="41"/>
      <c r="M288" s="188" t="s">
        <v>19</v>
      </c>
      <c r="N288" s="189" t="s">
        <v>47</v>
      </c>
      <c r="O288" s="66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389</v>
      </c>
      <c r="AT288" s="192" t="s">
        <v>384</v>
      </c>
      <c r="AU288" s="192" t="s">
        <v>83</v>
      </c>
      <c r="AY288" s="19" t="s">
        <v>381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83</v>
      </c>
      <c r="BK288" s="193">
        <f>ROUND(I288*H288,2)</f>
        <v>0</v>
      </c>
      <c r="BL288" s="19" t="s">
        <v>389</v>
      </c>
      <c r="BM288" s="192" t="s">
        <v>977</v>
      </c>
    </row>
    <row r="289" spans="1:65" s="2" customFormat="1" ht="48.75">
      <c r="A289" s="36"/>
      <c r="B289" s="37"/>
      <c r="C289" s="38"/>
      <c r="D289" s="196" t="s">
        <v>1198</v>
      </c>
      <c r="E289" s="38"/>
      <c r="F289" s="253" t="s">
        <v>3681</v>
      </c>
      <c r="G289" s="38"/>
      <c r="H289" s="38"/>
      <c r="I289" s="254"/>
      <c r="J289" s="38"/>
      <c r="K289" s="38"/>
      <c r="L289" s="41"/>
      <c r="M289" s="255"/>
      <c r="N289" s="256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1198</v>
      </c>
      <c r="AU289" s="19" t="s">
        <v>83</v>
      </c>
    </row>
    <row r="290" spans="1:65" s="2" customFormat="1" ht="44.25" customHeight="1">
      <c r="A290" s="36"/>
      <c r="B290" s="37"/>
      <c r="C290" s="181" t="s">
        <v>682</v>
      </c>
      <c r="D290" s="181" t="s">
        <v>384</v>
      </c>
      <c r="E290" s="182" t="s">
        <v>5582</v>
      </c>
      <c r="F290" s="183" t="s">
        <v>5583</v>
      </c>
      <c r="G290" s="184" t="s">
        <v>431</v>
      </c>
      <c r="H290" s="185">
        <v>1</v>
      </c>
      <c r="I290" s="186"/>
      <c r="J290" s="187">
        <f>ROUND(I290*H290,2)</f>
        <v>0</v>
      </c>
      <c r="K290" s="183" t="s">
        <v>1297</v>
      </c>
      <c r="L290" s="41"/>
      <c r="M290" s="188" t="s">
        <v>19</v>
      </c>
      <c r="N290" s="189" t="s">
        <v>47</v>
      </c>
      <c r="O290" s="66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389</v>
      </c>
      <c r="AT290" s="192" t="s">
        <v>384</v>
      </c>
      <c r="AU290" s="192" t="s">
        <v>83</v>
      </c>
      <c r="AY290" s="19" t="s">
        <v>381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83</v>
      </c>
      <c r="BK290" s="193">
        <f>ROUND(I290*H290,2)</f>
        <v>0</v>
      </c>
      <c r="BL290" s="19" t="s">
        <v>389</v>
      </c>
      <c r="BM290" s="192" t="s">
        <v>1462</v>
      </c>
    </row>
    <row r="291" spans="1:65" s="2" customFormat="1" ht="48.75">
      <c r="A291" s="36"/>
      <c r="B291" s="37"/>
      <c r="C291" s="38"/>
      <c r="D291" s="196" t="s">
        <v>1198</v>
      </c>
      <c r="E291" s="38"/>
      <c r="F291" s="253" t="s">
        <v>3681</v>
      </c>
      <c r="G291" s="38"/>
      <c r="H291" s="38"/>
      <c r="I291" s="254"/>
      <c r="J291" s="38"/>
      <c r="K291" s="38"/>
      <c r="L291" s="41"/>
      <c r="M291" s="255"/>
      <c r="N291" s="256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1198</v>
      </c>
      <c r="AU291" s="19" t="s">
        <v>83</v>
      </c>
    </row>
    <row r="292" spans="1:65" s="2" customFormat="1" ht="44.25" customHeight="1">
      <c r="A292" s="36"/>
      <c r="B292" s="37"/>
      <c r="C292" s="181" t="s">
        <v>686</v>
      </c>
      <c r="D292" s="181" t="s">
        <v>384</v>
      </c>
      <c r="E292" s="182" t="s">
        <v>5584</v>
      </c>
      <c r="F292" s="183" t="s">
        <v>5585</v>
      </c>
      <c r="G292" s="184" t="s">
        <v>431</v>
      </c>
      <c r="H292" s="185">
        <v>2</v>
      </c>
      <c r="I292" s="186"/>
      <c r="J292" s="187">
        <f>ROUND(I292*H292,2)</f>
        <v>0</v>
      </c>
      <c r="K292" s="183" t="s">
        <v>1297</v>
      </c>
      <c r="L292" s="41"/>
      <c r="M292" s="188" t="s">
        <v>19</v>
      </c>
      <c r="N292" s="189" t="s">
        <v>47</v>
      </c>
      <c r="O292" s="66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389</v>
      </c>
      <c r="AT292" s="192" t="s">
        <v>384</v>
      </c>
      <c r="AU292" s="192" t="s">
        <v>83</v>
      </c>
      <c r="AY292" s="19" t="s">
        <v>381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83</v>
      </c>
      <c r="BK292" s="193">
        <f>ROUND(I292*H292,2)</f>
        <v>0</v>
      </c>
      <c r="BL292" s="19" t="s">
        <v>389</v>
      </c>
      <c r="BM292" s="192" t="s">
        <v>1463</v>
      </c>
    </row>
    <row r="293" spans="1:65" s="2" customFormat="1" ht="48.75">
      <c r="A293" s="36"/>
      <c r="B293" s="37"/>
      <c r="C293" s="38"/>
      <c r="D293" s="196" t="s">
        <v>1198</v>
      </c>
      <c r="E293" s="38"/>
      <c r="F293" s="253" t="s">
        <v>3681</v>
      </c>
      <c r="G293" s="38"/>
      <c r="H293" s="38"/>
      <c r="I293" s="254"/>
      <c r="J293" s="38"/>
      <c r="K293" s="38"/>
      <c r="L293" s="41"/>
      <c r="M293" s="255"/>
      <c r="N293" s="256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1198</v>
      </c>
      <c r="AU293" s="19" t="s">
        <v>83</v>
      </c>
    </row>
    <row r="294" spans="1:65" s="2" customFormat="1" ht="44.25" customHeight="1">
      <c r="A294" s="36"/>
      <c r="B294" s="37"/>
      <c r="C294" s="181" t="s">
        <v>690</v>
      </c>
      <c r="D294" s="181" t="s">
        <v>384</v>
      </c>
      <c r="E294" s="182" t="s">
        <v>5586</v>
      </c>
      <c r="F294" s="183" t="s">
        <v>5587</v>
      </c>
      <c r="G294" s="184" t="s">
        <v>431</v>
      </c>
      <c r="H294" s="185">
        <v>1</v>
      </c>
      <c r="I294" s="186"/>
      <c r="J294" s="187">
        <f>ROUND(I294*H294,2)</f>
        <v>0</v>
      </c>
      <c r="K294" s="183" t="s">
        <v>1297</v>
      </c>
      <c r="L294" s="41"/>
      <c r="M294" s="188" t="s">
        <v>19</v>
      </c>
      <c r="N294" s="189" t="s">
        <v>47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389</v>
      </c>
      <c r="AT294" s="192" t="s">
        <v>384</v>
      </c>
      <c r="AU294" s="192" t="s">
        <v>83</v>
      </c>
      <c r="AY294" s="19" t="s">
        <v>381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83</v>
      </c>
      <c r="BK294" s="193">
        <f>ROUND(I294*H294,2)</f>
        <v>0</v>
      </c>
      <c r="BL294" s="19" t="s">
        <v>389</v>
      </c>
      <c r="BM294" s="192" t="s">
        <v>1464</v>
      </c>
    </row>
    <row r="295" spans="1:65" s="2" customFormat="1" ht="48.75">
      <c r="A295" s="36"/>
      <c r="B295" s="37"/>
      <c r="C295" s="38"/>
      <c r="D295" s="196" t="s">
        <v>1198</v>
      </c>
      <c r="E295" s="38"/>
      <c r="F295" s="253" t="s">
        <v>3681</v>
      </c>
      <c r="G295" s="38"/>
      <c r="H295" s="38"/>
      <c r="I295" s="254"/>
      <c r="J295" s="38"/>
      <c r="K295" s="38"/>
      <c r="L295" s="41"/>
      <c r="M295" s="255"/>
      <c r="N295" s="256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1198</v>
      </c>
      <c r="AU295" s="19" t="s">
        <v>83</v>
      </c>
    </row>
    <row r="296" spans="1:65" s="2" customFormat="1" ht="37.9" customHeight="1">
      <c r="A296" s="36"/>
      <c r="B296" s="37"/>
      <c r="C296" s="181" t="s">
        <v>696</v>
      </c>
      <c r="D296" s="181" t="s">
        <v>384</v>
      </c>
      <c r="E296" s="182" t="s">
        <v>5588</v>
      </c>
      <c r="F296" s="183" t="s">
        <v>5589</v>
      </c>
      <c r="G296" s="184" t="s">
        <v>431</v>
      </c>
      <c r="H296" s="185">
        <v>3</v>
      </c>
      <c r="I296" s="186"/>
      <c r="J296" s="187">
        <f>ROUND(I296*H296,2)</f>
        <v>0</v>
      </c>
      <c r="K296" s="183" t="s">
        <v>1297</v>
      </c>
      <c r="L296" s="41"/>
      <c r="M296" s="188" t="s">
        <v>19</v>
      </c>
      <c r="N296" s="189" t="s">
        <v>47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389</v>
      </c>
      <c r="AT296" s="192" t="s">
        <v>384</v>
      </c>
      <c r="AU296" s="192" t="s">
        <v>83</v>
      </c>
      <c r="AY296" s="19" t="s">
        <v>381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83</v>
      </c>
      <c r="BK296" s="193">
        <f>ROUND(I296*H296,2)</f>
        <v>0</v>
      </c>
      <c r="BL296" s="19" t="s">
        <v>389</v>
      </c>
      <c r="BM296" s="192" t="s">
        <v>1466</v>
      </c>
    </row>
    <row r="297" spans="1:65" s="2" customFormat="1" ht="29.25">
      <c r="A297" s="36"/>
      <c r="B297" s="37"/>
      <c r="C297" s="38"/>
      <c r="D297" s="196" t="s">
        <v>1198</v>
      </c>
      <c r="E297" s="38"/>
      <c r="F297" s="253" t="s">
        <v>5590</v>
      </c>
      <c r="G297" s="38"/>
      <c r="H297" s="38"/>
      <c r="I297" s="254"/>
      <c r="J297" s="38"/>
      <c r="K297" s="38"/>
      <c r="L297" s="41"/>
      <c r="M297" s="255"/>
      <c r="N297" s="256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1198</v>
      </c>
      <c r="AU297" s="19" t="s">
        <v>83</v>
      </c>
    </row>
    <row r="298" spans="1:65" s="2" customFormat="1" ht="24.2" customHeight="1">
      <c r="A298" s="36"/>
      <c r="B298" s="37"/>
      <c r="C298" s="181" t="s">
        <v>701</v>
      </c>
      <c r="D298" s="181" t="s">
        <v>384</v>
      </c>
      <c r="E298" s="182" t="s">
        <v>5591</v>
      </c>
      <c r="F298" s="183" t="s">
        <v>5592</v>
      </c>
      <c r="G298" s="184" t="s">
        <v>422</v>
      </c>
      <c r="H298" s="185">
        <v>8</v>
      </c>
      <c r="I298" s="186"/>
      <c r="J298" s="187">
        <f>ROUND(I298*H298,2)</f>
        <v>0</v>
      </c>
      <c r="K298" s="183" t="s">
        <v>1390</v>
      </c>
      <c r="L298" s="41"/>
      <c r="M298" s="188" t="s">
        <v>19</v>
      </c>
      <c r="N298" s="189" t="s">
        <v>47</v>
      </c>
      <c r="O298" s="66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389</v>
      </c>
      <c r="AT298" s="192" t="s">
        <v>384</v>
      </c>
      <c r="AU298" s="192" t="s">
        <v>83</v>
      </c>
      <c r="AY298" s="19" t="s">
        <v>381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83</v>
      </c>
      <c r="BK298" s="193">
        <f>ROUND(I298*H298,2)</f>
        <v>0</v>
      </c>
      <c r="BL298" s="19" t="s">
        <v>389</v>
      </c>
      <c r="BM298" s="192" t="s">
        <v>1467</v>
      </c>
    </row>
    <row r="299" spans="1:65" s="2" customFormat="1" ht="37.9" customHeight="1">
      <c r="A299" s="36"/>
      <c r="B299" s="37"/>
      <c r="C299" s="181" t="s">
        <v>705</v>
      </c>
      <c r="D299" s="181" t="s">
        <v>384</v>
      </c>
      <c r="E299" s="182" t="s">
        <v>5593</v>
      </c>
      <c r="F299" s="183" t="s">
        <v>6487</v>
      </c>
      <c r="G299" s="184" t="s">
        <v>607</v>
      </c>
      <c r="H299" s="185">
        <v>1</v>
      </c>
      <c r="I299" s="186"/>
      <c r="J299" s="187">
        <f>ROUND(I299*H299,2)</f>
        <v>0</v>
      </c>
      <c r="K299" s="183" t="s">
        <v>1390</v>
      </c>
      <c r="L299" s="41"/>
      <c r="M299" s="188" t="s">
        <v>19</v>
      </c>
      <c r="N299" s="189" t="s">
        <v>47</v>
      </c>
      <c r="O299" s="66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389</v>
      </c>
      <c r="AT299" s="192" t="s">
        <v>384</v>
      </c>
      <c r="AU299" s="192" t="s">
        <v>83</v>
      </c>
      <c r="AY299" s="19" t="s">
        <v>381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83</v>
      </c>
      <c r="BK299" s="193">
        <f>ROUND(I299*H299,2)</f>
        <v>0</v>
      </c>
      <c r="BL299" s="19" t="s">
        <v>389</v>
      </c>
      <c r="BM299" s="192" t="s">
        <v>1468</v>
      </c>
    </row>
    <row r="300" spans="1:65" s="2" customFormat="1" ht="16.5" customHeight="1">
      <c r="A300" s="36"/>
      <c r="B300" s="37"/>
      <c r="C300" s="227" t="s">
        <v>710</v>
      </c>
      <c r="D300" s="227" t="s">
        <v>465</v>
      </c>
      <c r="E300" s="228" t="s">
        <v>5594</v>
      </c>
      <c r="F300" s="229" t="s">
        <v>5595</v>
      </c>
      <c r="G300" s="230" t="s">
        <v>431</v>
      </c>
      <c r="H300" s="231">
        <v>1</v>
      </c>
      <c r="I300" s="232"/>
      <c r="J300" s="233">
        <f>ROUND(I300*H300,2)</f>
        <v>0</v>
      </c>
      <c r="K300" s="229" t="s">
        <v>1297</v>
      </c>
      <c r="L300" s="234"/>
      <c r="M300" s="235" t="s">
        <v>19</v>
      </c>
      <c r="N300" s="236" t="s">
        <v>47</v>
      </c>
      <c r="O300" s="66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428</v>
      </c>
      <c r="AT300" s="192" t="s">
        <v>465</v>
      </c>
      <c r="AU300" s="192" t="s">
        <v>83</v>
      </c>
      <c r="AY300" s="19" t="s">
        <v>381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83</v>
      </c>
      <c r="BK300" s="193">
        <f>ROUND(I300*H300,2)</f>
        <v>0</v>
      </c>
      <c r="BL300" s="19" t="s">
        <v>389</v>
      </c>
      <c r="BM300" s="192" t="s">
        <v>1471</v>
      </c>
    </row>
    <row r="301" spans="1:65" s="2" customFormat="1" ht="16.5" customHeight="1">
      <c r="A301" s="36"/>
      <c r="B301" s="37"/>
      <c r="C301" s="181" t="s">
        <v>716</v>
      </c>
      <c r="D301" s="181" t="s">
        <v>384</v>
      </c>
      <c r="E301" s="182" t="s">
        <v>1395</v>
      </c>
      <c r="F301" s="183" t="s">
        <v>1396</v>
      </c>
      <c r="G301" s="184" t="s">
        <v>607</v>
      </c>
      <c r="H301" s="185">
        <v>1</v>
      </c>
      <c r="I301" s="186"/>
      <c r="J301" s="187">
        <f>ROUND(I301*H301,2)</f>
        <v>0</v>
      </c>
      <c r="K301" s="183" t="s">
        <v>1390</v>
      </c>
      <c r="L301" s="41"/>
      <c r="M301" s="188" t="s">
        <v>19</v>
      </c>
      <c r="N301" s="189" t="s">
        <v>47</v>
      </c>
      <c r="O301" s="6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389</v>
      </c>
      <c r="AT301" s="192" t="s">
        <v>384</v>
      </c>
      <c r="AU301" s="192" t="s">
        <v>83</v>
      </c>
      <c r="AY301" s="19" t="s">
        <v>381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83</v>
      </c>
      <c r="BK301" s="193">
        <f>ROUND(I301*H301,2)</f>
        <v>0</v>
      </c>
      <c r="BL301" s="19" t="s">
        <v>389</v>
      </c>
      <c r="BM301" s="192" t="s">
        <v>1479</v>
      </c>
    </row>
    <row r="302" spans="1:65" s="12" customFormat="1" ht="25.9" customHeight="1">
      <c r="B302" s="165"/>
      <c r="C302" s="166"/>
      <c r="D302" s="167" t="s">
        <v>75</v>
      </c>
      <c r="E302" s="168" t="s">
        <v>889</v>
      </c>
      <c r="F302" s="168" t="s">
        <v>1397</v>
      </c>
      <c r="G302" s="166"/>
      <c r="H302" s="166"/>
      <c r="I302" s="169"/>
      <c r="J302" s="170">
        <f>BK302</f>
        <v>0</v>
      </c>
      <c r="K302" s="166"/>
      <c r="L302" s="171"/>
      <c r="M302" s="172"/>
      <c r="N302" s="173"/>
      <c r="O302" s="173"/>
      <c r="P302" s="174">
        <f>SUM(P303:P304)</f>
        <v>0</v>
      </c>
      <c r="Q302" s="173"/>
      <c r="R302" s="174">
        <f>SUM(R303:R304)</f>
        <v>0</v>
      </c>
      <c r="S302" s="173"/>
      <c r="T302" s="175">
        <f>SUM(T303:T304)</f>
        <v>0</v>
      </c>
      <c r="AR302" s="176" t="s">
        <v>83</v>
      </c>
      <c r="AT302" s="177" t="s">
        <v>75</v>
      </c>
      <c r="AU302" s="177" t="s">
        <v>76</v>
      </c>
      <c r="AY302" s="176" t="s">
        <v>381</v>
      </c>
      <c r="BK302" s="178">
        <f>SUM(BK303:BK304)</f>
        <v>0</v>
      </c>
    </row>
    <row r="303" spans="1:65" s="2" customFormat="1" ht="24.2" customHeight="1">
      <c r="A303" s="36"/>
      <c r="B303" s="37"/>
      <c r="C303" s="181" t="s">
        <v>722</v>
      </c>
      <c r="D303" s="181" t="s">
        <v>384</v>
      </c>
      <c r="E303" s="182" t="s">
        <v>1398</v>
      </c>
      <c r="F303" s="183" t="s">
        <v>1399</v>
      </c>
      <c r="G303" s="184" t="s">
        <v>404</v>
      </c>
      <c r="H303" s="185">
        <v>541.10299999999995</v>
      </c>
      <c r="I303" s="186"/>
      <c r="J303" s="187">
        <f>ROUND(I303*H303,2)</f>
        <v>0</v>
      </c>
      <c r="K303" s="183" t="s">
        <v>1297</v>
      </c>
      <c r="L303" s="41"/>
      <c r="M303" s="188" t="s">
        <v>19</v>
      </c>
      <c r="N303" s="189" t="s">
        <v>47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389</v>
      </c>
      <c r="AT303" s="192" t="s">
        <v>384</v>
      </c>
      <c r="AU303" s="192" t="s">
        <v>83</v>
      </c>
      <c r="AY303" s="19" t="s">
        <v>381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83</v>
      </c>
      <c r="BK303" s="193">
        <f>ROUND(I303*H303,2)</f>
        <v>0</v>
      </c>
      <c r="BL303" s="19" t="s">
        <v>389</v>
      </c>
      <c r="BM303" s="192" t="s">
        <v>1480</v>
      </c>
    </row>
    <row r="304" spans="1:65" s="2" customFormat="1" ht="39">
      <c r="A304" s="36"/>
      <c r="B304" s="37"/>
      <c r="C304" s="38"/>
      <c r="D304" s="196" t="s">
        <v>1198</v>
      </c>
      <c r="E304" s="38"/>
      <c r="F304" s="253" t="s">
        <v>2616</v>
      </c>
      <c r="G304" s="38"/>
      <c r="H304" s="38"/>
      <c r="I304" s="254"/>
      <c r="J304" s="38"/>
      <c r="K304" s="38"/>
      <c r="L304" s="41"/>
      <c r="M304" s="257"/>
      <c r="N304" s="258"/>
      <c r="O304" s="250"/>
      <c r="P304" s="250"/>
      <c r="Q304" s="250"/>
      <c r="R304" s="250"/>
      <c r="S304" s="250"/>
      <c r="T304" s="259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1198</v>
      </c>
      <c r="AU304" s="19" t="s">
        <v>83</v>
      </c>
    </row>
    <row r="305" spans="1:31" s="2" customFormat="1" ht="6.95" customHeight="1">
      <c r="A305" s="36"/>
      <c r="B305" s="49"/>
      <c r="C305" s="50"/>
      <c r="D305" s="50"/>
      <c r="E305" s="50"/>
      <c r="F305" s="50"/>
      <c r="G305" s="50"/>
      <c r="H305" s="50"/>
      <c r="I305" s="50"/>
      <c r="J305" s="50"/>
      <c r="K305" s="50"/>
      <c r="L305" s="41"/>
      <c r="M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</row>
  </sheetData>
  <sheetProtection formatColumns="0" formatRows="0" autoFilter="0"/>
  <autoFilter ref="C84:K304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265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5596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ROUND((SUM(BE84:BE198)),  2)</f>
        <v>0</v>
      </c>
      <c r="G33" s="36"/>
      <c r="H33" s="36"/>
      <c r="I33" s="127">
        <v>0.21</v>
      </c>
      <c r="J33" s="126">
        <f>ROUND(((SUM(BE84:BE198))*I33),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ROUND((SUM(BF84:BF198)),  2)</f>
        <v>0</v>
      </c>
      <c r="G34" s="36"/>
      <c r="H34" s="36"/>
      <c r="I34" s="127">
        <v>0.15</v>
      </c>
      <c r="J34" s="126">
        <f>ROUND(((SUM(BF84:BF198))*I34),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ROUND((SUM(BG84:BG198)),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ROUND((SUM(BH84:BH198)),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ROUND((SUM(BI84:BI198)),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D 205 - Areálové rozvody vody, přípojky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1280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9" customFormat="1" ht="24.95" customHeight="1">
      <c r="B61" s="143"/>
      <c r="C61" s="144"/>
      <c r="D61" s="145" t="s">
        <v>1282</v>
      </c>
      <c r="E61" s="146"/>
      <c r="F61" s="146"/>
      <c r="G61" s="146"/>
      <c r="H61" s="146"/>
      <c r="I61" s="146"/>
      <c r="J61" s="147">
        <f>J155</f>
        <v>0</v>
      </c>
      <c r="K61" s="144"/>
      <c r="L61" s="148"/>
    </row>
    <row r="62" spans="1:47" s="9" customFormat="1" ht="24.95" customHeight="1">
      <c r="B62" s="143"/>
      <c r="C62" s="144"/>
      <c r="D62" s="145" t="s">
        <v>1283</v>
      </c>
      <c r="E62" s="146"/>
      <c r="F62" s="146"/>
      <c r="G62" s="146"/>
      <c r="H62" s="146"/>
      <c r="I62" s="146"/>
      <c r="J62" s="147">
        <f>J166</f>
        <v>0</v>
      </c>
      <c r="K62" s="144"/>
      <c r="L62" s="148"/>
    </row>
    <row r="63" spans="1:47" s="9" customFormat="1" ht="24.95" customHeight="1">
      <c r="B63" s="143"/>
      <c r="C63" s="144"/>
      <c r="D63" s="145" t="s">
        <v>1284</v>
      </c>
      <c r="E63" s="146"/>
      <c r="F63" s="146"/>
      <c r="G63" s="146"/>
      <c r="H63" s="146"/>
      <c r="I63" s="146"/>
      <c r="J63" s="147">
        <f>J176</f>
        <v>0</v>
      </c>
      <c r="K63" s="144"/>
      <c r="L63" s="148"/>
    </row>
    <row r="64" spans="1:47" s="9" customFormat="1" ht="24.95" customHeight="1">
      <c r="B64" s="143"/>
      <c r="C64" s="144"/>
      <c r="D64" s="145" t="s">
        <v>1285</v>
      </c>
      <c r="E64" s="146"/>
      <c r="F64" s="146"/>
      <c r="G64" s="146"/>
      <c r="H64" s="146"/>
      <c r="I64" s="146"/>
      <c r="J64" s="147">
        <f>J196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366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6.25" customHeight="1">
      <c r="A74" s="36"/>
      <c r="B74" s="37"/>
      <c r="C74" s="38"/>
      <c r="D74" s="38"/>
      <c r="E74" s="408" t="str">
        <f>E7</f>
        <v>Nová vstupní a vjezdová zóna v západní části výstaviště včetně nového odpadového hospodářství</v>
      </c>
      <c r="F74" s="409"/>
      <c r="G74" s="409"/>
      <c r="H74" s="409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324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9" t="str">
        <f>E9</f>
        <v>D 205 - Areálové rozvody vody, přípojky</v>
      </c>
      <c r="F76" s="407"/>
      <c r="G76" s="407"/>
      <c r="H76" s="40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Brno, Pisárky, Výstaviště, k. ú. Brno – Bohunice</v>
      </c>
      <c r="G78" s="38"/>
      <c r="H78" s="38"/>
      <c r="I78" s="31" t="s">
        <v>23</v>
      </c>
      <c r="J78" s="61" t="str">
        <f>IF(J12="","",J12)</f>
        <v>25. 3. 2021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Veletrhy Brno a.s.</v>
      </c>
      <c r="G80" s="38"/>
      <c r="H80" s="38"/>
      <c r="I80" s="31" t="s">
        <v>33</v>
      </c>
      <c r="J80" s="34" t="str">
        <f>E21</f>
        <v>AiD team a.s.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 xml:space="preserve"> 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367</v>
      </c>
      <c r="D83" s="157" t="s">
        <v>61</v>
      </c>
      <c r="E83" s="157" t="s">
        <v>57</v>
      </c>
      <c r="F83" s="157" t="s">
        <v>58</v>
      </c>
      <c r="G83" s="157" t="s">
        <v>368</v>
      </c>
      <c r="H83" s="157" t="s">
        <v>369</v>
      </c>
      <c r="I83" s="157" t="s">
        <v>370</v>
      </c>
      <c r="J83" s="157" t="s">
        <v>347</v>
      </c>
      <c r="K83" s="158" t="s">
        <v>371</v>
      </c>
      <c r="L83" s="159"/>
      <c r="M83" s="70" t="s">
        <v>19</v>
      </c>
      <c r="N83" s="71" t="s">
        <v>46</v>
      </c>
      <c r="O83" s="71" t="s">
        <v>372</v>
      </c>
      <c r="P83" s="71" t="s">
        <v>373</v>
      </c>
      <c r="Q83" s="71" t="s">
        <v>374</v>
      </c>
      <c r="R83" s="71" t="s">
        <v>375</v>
      </c>
      <c r="S83" s="71" t="s">
        <v>376</v>
      </c>
      <c r="T83" s="72" t="s">
        <v>377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7" t="s">
        <v>378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3"/>
      <c r="N84" s="161"/>
      <c r="O84" s="74"/>
      <c r="P84" s="162">
        <f>P85+P155+P166+P176+P196</f>
        <v>0</v>
      </c>
      <c r="Q84" s="74"/>
      <c r="R84" s="162">
        <f>R85+R155+R166+R176+R196</f>
        <v>0</v>
      </c>
      <c r="S84" s="74"/>
      <c r="T84" s="163">
        <f>T85+T155+T166+T176+T196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75</v>
      </c>
      <c r="AU84" s="19" t="s">
        <v>348</v>
      </c>
      <c r="BK84" s="164">
        <f>BK85+BK155+BK166+BK176+BK196</f>
        <v>0</v>
      </c>
    </row>
    <row r="85" spans="1:65" s="12" customFormat="1" ht="25.9" customHeight="1">
      <c r="B85" s="165"/>
      <c r="C85" s="166"/>
      <c r="D85" s="167" t="s">
        <v>75</v>
      </c>
      <c r="E85" s="168" t="s">
        <v>83</v>
      </c>
      <c r="F85" s="168" t="s">
        <v>997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SUM(P86:P154)</f>
        <v>0</v>
      </c>
      <c r="Q85" s="173"/>
      <c r="R85" s="174">
        <f>SUM(R86:R154)</f>
        <v>0</v>
      </c>
      <c r="S85" s="173"/>
      <c r="T85" s="175">
        <f>SUM(T86:T154)</f>
        <v>0</v>
      </c>
      <c r="AR85" s="176" t="s">
        <v>83</v>
      </c>
      <c r="AT85" s="177" t="s">
        <v>75</v>
      </c>
      <c r="AU85" s="177" t="s">
        <v>76</v>
      </c>
      <c r="AY85" s="176" t="s">
        <v>381</v>
      </c>
      <c r="BK85" s="178">
        <f>SUM(BK86:BK154)</f>
        <v>0</v>
      </c>
    </row>
    <row r="86" spans="1:65" s="2" customFormat="1" ht="24.2" customHeight="1">
      <c r="A86" s="36"/>
      <c r="B86" s="37"/>
      <c r="C86" s="181" t="s">
        <v>83</v>
      </c>
      <c r="D86" s="181" t="s">
        <v>384</v>
      </c>
      <c r="E86" s="182" t="s">
        <v>4375</v>
      </c>
      <c r="F86" s="183" t="s">
        <v>4376</v>
      </c>
      <c r="G86" s="184" t="s">
        <v>387</v>
      </c>
      <c r="H86" s="185">
        <v>431.64</v>
      </c>
      <c r="I86" s="186"/>
      <c r="J86" s="187">
        <f>ROUND(I86*H86,2)</f>
        <v>0</v>
      </c>
      <c r="K86" s="183" t="s">
        <v>1297</v>
      </c>
      <c r="L86" s="41"/>
      <c r="M86" s="188" t="s">
        <v>19</v>
      </c>
      <c r="N86" s="189" t="s">
        <v>47</v>
      </c>
      <c r="O86" s="66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9" t="s">
        <v>83</v>
      </c>
      <c r="BK86" s="193">
        <f>ROUND(I86*H86,2)</f>
        <v>0</v>
      </c>
      <c r="BL86" s="19" t="s">
        <v>389</v>
      </c>
      <c r="BM86" s="192" t="s">
        <v>85</v>
      </c>
    </row>
    <row r="87" spans="1:65" s="2" customFormat="1" ht="58.5">
      <c r="A87" s="36"/>
      <c r="B87" s="37"/>
      <c r="C87" s="38"/>
      <c r="D87" s="196" t="s">
        <v>1198</v>
      </c>
      <c r="E87" s="38"/>
      <c r="F87" s="253" t="s">
        <v>1303</v>
      </c>
      <c r="G87" s="38"/>
      <c r="H87" s="38"/>
      <c r="I87" s="254"/>
      <c r="J87" s="38"/>
      <c r="K87" s="38"/>
      <c r="L87" s="41"/>
      <c r="M87" s="255"/>
      <c r="N87" s="256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1198</v>
      </c>
      <c r="AU87" s="19" t="s">
        <v>83</v>
      </c>
    </row>
    <row r="88" spans="1:65" s="14" customFormat="1">
      <c r="B88" s="205"/>
      <c r="C88" s="206"/>
      <c r="D88" s="196" t="s">
        <v>391</v>
      </c>
      <c r="E88" s="207" t="s">
        <v>19</v>
      </c>
      <c r="F88" s="208" t="s">
        <v>5597</v>
      </c>
      <c r="G88" s="206"/>
      <c r="H88" s="209">
        <v>41.76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391</v>
      </c>
      <c r="AU88" s="215" t="s">
        <v>83</v>
      </c>
      <c r="AV88" s="14" t="s">
        <v>85</v>
      </c>
      <c r="AW88" s="14" t="s">
        <v>37</v>
      </c>
      <c r="AX88" s="14" t="s">
        <v>76</v>
      </c>
      <c r="AY88" s="215" t="s">
        <v>381</v>
      </c>
    </row>
    <row r="89" spans="1:65" s="14" customFormat="1">
      <c r="B89" s="205"/>
      <c r="C89" s="206"/>
      <c r="D89" s="196" t="s">
        <v>391</v>
      </c>
      <c r="E89" s="207" t="s">
        <v>19</v>
      </c>
      <c r="F89" s="208" t="s">
        <v>5598</v>
      </c>
      <c r="G89" s="206"/>
      <c r="H89" s="209">
        <v>3.12</v>
      </c>
      <c r="I89" s="210"/>
      <c r="J89" s="206"/>
      <c r="K89" s="206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391</v>
      </c>
      <c r="AU89" s="215" t="s">
        <v>83</v>
      </c>
      <c r="AV89" s="14" t="s">
        <v>85</v>
      </c>
      <c r="AW89" s="14" t="s">
        <v>37</v>
      </c>
      <c r="AX89" s="14" t="s">
        <v>76</v>
      </c>
      <c r="AY89" s="215" t="s">
        <v>381</v>
      </c>
    </row>
    <row r="90" spans="1:65" s="14" customFormat="1">
      <c r="B90" s="205"/>
      <c r="C90" s="206"/>
      <c r="D90" s="196" t="s">
        <v>391</v>
      </c>
      <c r="E90" s="207" t="s">
        <v>19</v>
      </c>
      <c r="F90" s="208" t="s">
        <v>5599</v>
      </c>
      <c r="G90" s="206"/>
      <c r="H90" s="209">
        <v>9.36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391</v>
      </c>
      <c r="AU90" s="215" t="s">
        <v>83</v>
      </c>
      <c r="AV90" s="14" t="s">
        <v>85</v>
      </c>
      <c r="AW90" s="14" t="s">
        <v>37</v>
      </c>
      <c r="AX90" s="14" t="s">
        <v>76</v>
      </c>
      <c r="AY90" s="215" t="s">
        <v>381</v>
      </c>
    </row>
    <row r="91" spans="1:65" s="14" customFormat="1">
      <c r="B91" s="205"/>
      <c r="C91" s="206"/>
      <c r="D91" s="196" t="s">
        <v>391</v>
      </c>
      <c r="E91" s="207" t="s">
        <v>19</v>
      </c>
      <c r="F91" s="208" t="s">
        <v>5600</v>
      </c>
      <c r="G91" s="206"/>
      <c r="H91" s="209">
        <v>112.32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391</v>
      </c>
      <c r="AU91" s="215" t="s">
        <v>83</v>
      </c>
      <c r="AV91" s="14" t="s">
        <v>85</v>
      </c>
      <c r="AW91" s="14" t="s">
        <v>37</v>
      </c>
      <c r="AX91" s="14" t="s">
        <v>76</v>
      </c>
      <c r="AY91" s="215" t="s">
        <v>381</v>
      </c>
    </row>
    <row r="92" spans="1:65" s="14" customFormat="1">
      <c r="B92" s="205"/>
      <c r="C92" s="206"/>
      <c r="D92" s="196" t="s">
        <v>391</v>
      </c>
      <c r="E92" s="207" t="s">
        <v>19</v>
      </c>
      <c r="F92" s="208" t="s">
        <v>3234</v>
      </c>
      <c r="G92" s="206"/>
      <c r="H92" s="209">
        <v>5.88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391</v>
      </c>
      <c r="AU92" s="215" t="s">
        <v>83</v>
      </c>
      <c r="AV92" s="14" t="s">
        <v>85</v>
      </c>
      <c r="AW92" s="14" t="s">
        <v>37</v>
      </c>
      <c r="AX92" s="14" t="s">
        <v>76</v>
      </c>
      <c r="AY92" s="215" t="s">
        <v>381</v>
      </c>
    </row>
    <row r="93" spans="1:65" s="14" customFormat="1">
      <c r="B93" s="205"/>
      <c r="C93" s="206"/>
      <c r="D93" s="196" t="s">
        <v>391</v>
      </c>
      <c r="E93" s="207" t="s">
        <v>19</v>
      </c>
      <c r="F93" s="208" t="s">
        <v>5601</v>
      </c>
      <c r="G93" s="206"/>
      <c r="H93" s="209">
        <v>95.04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391</v>
      </c>
      <c r="AU93" s="215" t="s">
        <v>83</v>
      </c>
      <c r="AV93" s="14" t="s">
        <v>85</v>
      </c>
      <c r="AW93" s="14" t="s">
        <v>37</v>
      </c>
      <c r="AX93" s="14" t="s">
        <v>76</v>
      </c>
      <c r="AY93" s="215" t="s">
        <v>381</v>
      </c>
    </row>
    <row r="94" spans="1:65" s="14" customFormat="1">
      <c r="B94" s="205"/>
      <c r="C94" s="206"/>
      <c r="D94" s="196" t="s">
        <v>391</v>
      </c>
      <c r="E94" s="207" t="s">
        <v>19</v>
      </c>
      <c r="F94" s="208" t="s">
        <v>5602</v>
      </c>
      <c r="G94" s="206"/>
      <c r="H94" s="209">
        <v>164.16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391</v>
      </c>
      <c r="AU94" s="215" t="s">
        <v>83</v>
      </c>
      <c r="AV94" s="14" t="s">
        <v>85</v>
      </c>
      <c r="AW94" s="14" t="s">
        <v>37</v>
      </c>
      <c r="AX94" s="14" t="s">
        <v>76</v>
      </c>
      <c r="AY94" s="215" t="s">
        <v>381</v>
      </c>
    </row>
    <row r="95" spans="1:65" s="15" customFormat="1">
      <c r="B95" s="216"/>
      <c r="C95" s="217"/>
      <c r="D95" s="196" t="s">
        <v>391</v>
      </c>
      <c r="E95" s="218" t="s">
        <v>19</v>
      </c>
      <c r="F95" s="219" t="s">
        <v>394</v>
      </c>
      <c r="G95" s="217"/>
      <c r="H95" s="220">
        <v>431.64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391</v>
      </c>
      <c r="AU95" s="226" t="s">
        <v>83</v>
      </c>
      <c r="AV95" s="15" t="s">
        <v>389</v>
      </c>
      <c r="AW95" s="15" t="s">
        <v>37</v>
      </c>
      <c r="AX95" s="15" t="s">
        <v>83</v>
      </c>
      <c r="AY95" s="226" t="s">
        <v>381</v>
      </c>
    </row>
    <row r="96" spans="1:65" s="2" customFormat="1" ht="24.2" customHeight="1">
      <c r="A96" s="36"/>
      <c r="B96" s="37"/>
      <c r="C96" s="181" t="s">
        <v>85</v>
      </c>
      <c r="D96" s="181" t="s">
        <v>384</v>
      </c>
      <c r="E96" s="182" t="s">
        <v>1307</v>
      </c>
      <c r="F96" s="183" t="s">
        <v>1308</v>
      </c>
      <c r="G96" s="184" t="s">
        <v>387</v>
      </c>
      <c r="H96" s="185">
        <v>215.82</v>
      </c>
      <c r="I96" s="186"/>
      <c r="J96" s="187">
        <f>ROUND(I96*H96,2)</f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389</v>
      </c>
    </row>
    <row r="97" spans="1:65" s="2" customFormat="1" ht="58.5">
      <c r="A97" s="36"/>
      <c r="B97" s="37"/>
      <c r="C97" s="38"/>
      <c r="D97" s="196" t="s">
        <v>1198</v>
      </c>
      <c r="E97" s="38"/>
      <c r="F97" s="253" t="s">
        <v>1303</v>
      </c>
      <c r="G97" s="38"/>
      <c r="H97" s="38"/>
      <c r="I97" s="254"/>
      <c r="J97" s="38"/>
      <c r="K97" s="38"/>
      <c r="L97" s="41"/>
      <c r="M97" s="255"/>
      <c r="N97" s="256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1198</v>
      </c>
      <c r="AU97" s="19" t="s">
        <v>83</v>
      </c>
    </row>
    <row r="98" spans="1:65" s="2" customFormat="1" ht="24.2" customHeight="1">
      <c r="A98" s="36"/>
      <c r="B98" s="37"/>
      <c r="C98" s="181" t="s">
        <v>398</v>
      </c>
      <c r="D98" s="181" t="s">
        <v>384</v>
      </c>
      <c r="E98" s="182" t="s">
        <v>1315</v>
      </c>
      <c r="F98" s="183" t="s">
        <v>1316</v>
      </c>
      <c r="G98" s="184" t="s">
        <v>411</v>
      </c>
      <c r="H98" s="185">
        <v>719.4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382</v>
      </c>
    </row>
    <row r="99" spans="1:65" s="2" customFormat="1" ht="19.5">
      <c r="A99" s="36"/>
      <c r="B99" s="37"/>
      <c r="C99" s="38"/>
      <c r="D99" s="196" t="s">
        <v>1198</v>
      </c>
      <c r="E99" s="38"/>
      <c r="F99" s="253" t="s">
        <v>1317</v>
      </c>
      <c r="G99" s="38"/>
      <c r="H99" s="38"/>
      <c r="I99" s="254"/>
      <c r="J99" s="38"/>
      <c r="K99" s="38"/>
      <c r="L99" s="41"/>
      <c r="M99" s="255"/>
      <c r="N99" s="25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1198</v>
      </c>
      <c r="AU99" s="19" t="s">
        <v>83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5603</v>
      </c>
      <c r="G100" s="206"/>
      <c r="H100" s="209">
        <v>69.599999999999994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83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5604</v>
      </c>
      <c r="G101" s="206"/>
      <c r="H101" s="209">
        <v>5.2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4" customFormat="1">
      <c r="B102" s="205"/>
      <c r="C102" s="206"/>
      <c r="D102" s="196" t="s">
        <v>391</v>
      </c>
      <c r="E102" s="207" t="s">
        <v>19</v>
      </c>
      <c r="F102" s="208" t="s">
        <v>5605</v>
      </c>
      <c r="G102" s="206"/>
      <c r="H102" s="209">
        <v>15.6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391</v>
      </c>
      <c r="AU102" s="215" t="s">
        <v>83</v>
      </c>
      <c r="AV102" s="14" t="s">
        <v>85</v>
      </c>
      <c r="AW102" s="14" t="s">
        <v>37</v>
      </c>
      <c r="AX102" s="14" t="s">
        <v>76</v>
      </c>
      <c r="AY102" s="215" t="s">
        <v>381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5606</v>
      </c>
      <c r="G103" s="206"/>
      <c r="H103" s="209">
        <v>187.2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83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4" customFormat="1">
      <c r="B104" s="205"/>
      <c r="C104" s="206"/>
      <c r="D104" s="196" t="s">
        <v>391</v>
      </c>
      <c r="E104" s="207" t="s">
        <v>19</v>
      </c>
      <c r="F104" s="208" t="s">
        <v>3238</v>
      </c>
      <c r="G104" s="206"/>
      <c r="H104" s="209">
        <v>9.8000000000000007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391</v>
      </c>
      <c r="AU104" s="215" t="s">
        <v>83</v>
      </c>
      <c r="AV104" s="14" t="s">
        <v>85</v>
      </c>
      <c r="AW104" s="14" t="s">
        <v>37</v>
      </c>
      <c r="AX104" s="14" t="s">
        <v>76</v>
      </c>
      <c r="AY104" s="215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5607</v>
      </c>
      <c r="G105" s="206"/>
      <c r="H105" s="209">
        <v>158.4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83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4" customFormat="1">
      <c r="B106" s="205"/>
      <c r="C106" s="206"/>
      <c r="D106" s="196" t="s">
        <v>391</v>
      </c>
      <c r="E106" s="207" t="s">
        <v>19</v>
      </c>
      <c r="F106" s="208" t="s">
        <v>5608</v>
      </c>
      <c r="G106" s="206"/>
      <c r="H106" s="209">
        <v>273.60000000000002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391</v>
      </c>
      <c r="AU106" s="215" t="s">
        <v>83</v>
      </c>
      <c r="AV106" s="14" t="s">
        <v>85</v>
      </c>
      <c r="AW106" s="14" t="s">
        <v>37</v>
      </c>
      <c r="AX106" s="14" t="s">
        <v>76</v>
      </c>
      <c r="AY106" s="215" t="s">
        <v>381</v>
      </c>
    </row>
    <row r="107" spans="1:65" s="15" customFormat="1">
      <c r="B107" s="216"/>
      <c r="C107" s="217"/>
      <c r="D107" s="196" t="s">
        <v>391</v>
      </c>
      <c r="E107" s="218" t="s">
        <v>19</v>
      </c>
      <c r="F107" s="219" t="s">
        <v>394</v>
      </c>
      <c r="G107" s="217"/>
      <c r="H107" s="220">
        <v>719.4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391</v>
      </c>
      <c r="AU107" s="226" t="s">
        <v>83</v>
      </c>
      <c r="AV107" s="15" t="s">
        <v>389</v>
      </c>
      <c r="AW107" s="15" t="s">
        <v>37</v>
      </c>
      <c r="AX107" s="15" t="s">
        <v>83</v>
      </c>
      <c r="AY107" s="226" t="s">
        <v>381</v>
      </c>
    </row>
    <row r="108" spans="1:65" s="2" customFormat="1" ht="24.2" customHeight="1">
      <c r="A108" s="36"/>
      <c r="B108" s="37"/>
      <c r="C108" s="181" t="s">
        <v>389</v>
      </c>
      <c r="D108" s="181" t="s">
        <v>384</v>
      </c>
      <c r="E108" s="182" t="s">
        <v>1320</v>
      </c>
      <c r="F108" s="183" t="s">
        <v>1321</v>
      </c>
      <c r="G108" s="184" t="s">
        <v>411</v>
      </c>
      <c r="H108" s="185">
        <v>719.4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428</v>
      </c>
    </row>
    <row r="109" spans="1:65" s="2" customFormat="1" ht="29.25">
      <c r="A109" s="36"/>
      <c r="B109" s="37"/>
      <c r="C109" s="38"/>
      <c r="D109" s="196" t="s">
        <v>1198</v>
      </c>
      <c r="E109" s="38"/>
      <c r="F109" s="253" t="s">
        <v>1322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1198</v>
      </c>
      <c r="AU109" s="19" t="s">
        <v>83</v>
      </c>
    </row>
    <row r="110" spans="1:65" s="2" customFormat="1" ht="24.2" customHeight="1">
      <c r="A110" s="36"/>
      <c r="B110" s="37"/>
      <c r="C110" s="181" t="s">
        <v>408</v>
      </c>
      <c r="D110" s="181" t="s">
        <v>384</v>
      </c>
      <c r="E110" s="182" t="s">
        <v>1323</v>
      </c>
      <c r="F110" s="183" t="s">
        <v>1324</v>
      </c>
      <c r="G110" s="184" t="s">
        <v>387</v>
      </c>
      <c r="H110" s="185">
        <v>431.64</v>
      </c>
      <c r="I110" s="186"/>
      <c r="J110" s="187">
        <f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437</v>
      </c>
    </row>
    <row r="111" spans="1:65" s="2" customFormat="1" ht="19.5">
      <c r="A111" s="36"/>
      <c r="B111" s="37"/>
      <c r="C111" s="38"/>
      <c r="D111" s="196" t="s">
        <v>1198</v>
      </c>
      <c r="E111" s="38"/>
      <c r="F111" s="253" t="s">
        <v>1325</v>
      </c>
      <c r="G111" s="38"/>
      <c r="H111" s="38"/>
      <c r="I111" s="254"/>
      <c r="J111" s="38"/>
      <c r="K111" s="38"/>
      <c r="L111" s="41"/>
      <c r="M111" s="255"/>
      <c r="N111" s="256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1198</v>
      </c>
      <c r="AU111" s="19" t="s">
        <v>83</v>
      </c>
    </row>
    <row r="112" spans="1:65" s="14" customFormat="1">
      <c r="B112" s="205"/>
      <c r="C112" s="206"/>
      <c r="D112" s="196" t="s">
        <v>391</v>
      </c>
      <c r="E112" s="207" t="s">
        <v>19</v>
      </c>
      <c r="F112" s="208" t="s">
        <v>5597</v>
      </c>
      <c r="G112" s="206"/>
      <c r="H112" s="209">
        <v>41.76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391</v>
      </c>
      <c r="AU112" s="215" t="s">
        <v>83</v>
      </c>
      <c r="AV112" s="14" t="s">
        <v>85</v>
      </c>
      <c r="AW112" s="14" t="s">
        <v>37</v>
      </c>
      <c r="AX112" s="14" t="s">
        <v>76</v>
      </c>
      <c r="AY112" s="215" t="s">
        <v>381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5598</v>
      </c>
      <c r="G113" s="206"/>
      <c r="H113" s="209">
        <v>3.12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5599</v>
      </c>
      <c r="G114" s="206"/>
      <c r="H114" s="209">
        <v>9.36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83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5600</v>
      </c>
      <c r="G115" s="206"/>
      <c r="H115" s="209">
        <v>112.32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83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3234</v>
      </c>
      <c r="G116" s="206"/>
      <c r="H116" s="209">
        <v>5.88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5601</v>
      </c>
      <c r="G117" s="206"/>
      <c r="H117" s="209">
        <v>95.04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5602</v>
      </c>
      <c r="G118" s="206"/>
      <c r="H118" s="209">
        <v>164.16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431.64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4.2" customHeight="1">
      <c r="A120" s="36"/>
      <c r="B120" s="37"/>
      <c r="C120" s="181" t="s">
        <v>382</v>
      </c>
      <c r="D120" s="181" t="s">
        <v>384</v>
      </c>
      <c r="E120" s="182" t="s">
        <v>1326</v>
      </c>
      <c r="F120" s="183" t="s">
        <v>1327</v>
      </c>
      <c r="G120" s="184" t="s">
        <v>387</v>
      </c>
      <c r="H120" s="185">
        <v>431.64</v>
      </c>
      <c r="I120" s="186"/>
      <c r="J120" s="187">
        <f>ROUND(I120*H120,2)</f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451</v>
      </c>
    </row>
    <row r="121" spans="1:65" s="2" customFormat="1" ht="29.25">
      <c r="A121" s="36"/>
      <c r="B121" s="37"/>
      <c r="C121" s="38"/>
      <c r="D121" s="196" t="s">
        <v>1198</v>
      </c>
      <c r="E121" s="38"/>
      <c r="F121" s="253" t="s">
        <v>1328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83</v>
      </c>
    </row>
    <row r="122" spans="1:65" s="2" customFormat="1" ht="24.2" customHeight="1">
      <c r="A122" s="36"/>
      <c r="B122" s="37"/>
      <c r="C122" s="181" t="s">
        <v>419</v>
      </c>
      <c r="D122" s="181" t="s">
        <v>384</v>
      </c>
      <c r="E122" s="182" t="s">
        <v>1334</v>
      </c>
      <c r="F122" s="183" t="s">
        <v>1335</v>
      </c>
      <c r="G122" s="184" t="s">
        <v>387</v>
      </c>
      <c r="H122" s="185">
        <v>153.44999999999999</v>
      </c>
      <c r="I122" s="186"/>
      <c r="J122" s="187">
        <f>ROUND(I122*H122,2)</f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389</v>
      </c>
      <c r="BM122" s="192" t="s">
        <v>464</v>
      </c>
    </row>
    <row r="123" spans="1:65" s="2" customFormat="1" ht="29.25">
      <c r="A123" s="36"/>
      <c r="B123" s="37"/>
      <c r="C123" s="38"/>
      <c r="D123" s="196" t="s">
        <v>1198</v>
      </c>
      <c r="E123" s="38"/>
      <c r="F123" s="253" t="s">
        <v>1333</v>
      </c>
      <c r="G123" s="38"/>
      <c r="H123" s="38"/>
      <c r="I123" s="254"/>
      <c r="J123" s="38"/>
      <c r="K123" s="38"/>
      <c r="L123" s="41"/>
      <c r="M123" s="255"/>
      <c r="N123" s="256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1198</v>
      </c>
      <c r="AU123" s="19" t="s">
        <v>83</v>
      </c>
    </row>
    <row r="124" spans="1:65" s="2" customFormat="1" ht="37.9" customHeight="1">
      <c r="A124" s="36"/>
      <c r="B124" s="37"/>
      <c r="C124" s="181" t="s">
        <v>428</v>
      </c>
      <c r="D124" s="181" t="s">
        <v>384</v>
      </c>
      <c r="E124" s="182" t="s">
        <v>1336</v>
      </c>
      <c r="F124" s="183" t="s">
        <v>1337</v>
      </c>
      <c r="G124" s="184" t="s">
        <v>387</v>
      </c>
      <c r="H124" s="185">
        <v>1534.5</v>
      </c>
      <c r="I124" s="186"/>
      <c r="J124" s="187">
        <f>ROUND(I124*H124,2)</f>
        <v>0</v>
      </c>
      <c r="K124" s="183" t="s">
        <v>1297</v>
      </c>
      <c r="L124" s="41"/>
      <c r="M124" s="188" t="s">
        <v>19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83</v>
      </c>
      <c r="BK124" s="193">
        <f>ROUND(I124*H124,2)</f>
        <v>0</v>
      </c>
      <c r="BL124" s="19" t="s">
        <v>389</v>
      </c>
      <c r="BM124" s="192" t="s">
        <v>454</v>
      </c>
    </row>
    <row r="125" spans="1:65" s="2" customFormat="1" ht="29.25">
      <c r="A125" s="36"/>
      <c r="B125" s="37"/>
      <c r="C125" s="38"/>
      <c r="D125" s="196" t="s">
        <v>1198</v>
      </c>
      <c r="E125" s="38"/>
      <c r="F125" s="253" t="s">
        <v>1333</v>
      </c>
      <c r="G125" s="38"/>
      <c r="H125" s="38"/>
      <c r="I125" s="254"/>
      <c r="J125" s="38"/>
      <c r="K125" s="38"/>
      <c r="L125" s="41"/>
      <c r="M125" s="255"/>
      <c r="N125" s="25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1198</v>
      </c>
      <c r="AU125" s="19" t="s">
        <v>83</v>
      </c>
    </row>
    <row r="126" spans="1:65" s="14" customFormat="1">
      <c r="B126" s="205"/>
      <c r="C126" s="206"/>
      <c r="D126" s="196" t="s">
        <v>391</v>
      </c>
      <c r="E126" s="207" t="s">
        <v>19</v>
      </c>
      <c r="F126" s="208" t="s">
        <v>5609</v>
      </c>
      <c r="G126" s="206"/>
      <c r="H126" s="209">
        <v>1534.5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391</v>
      </c>
      <c r="AU126" s="215" t="s">
        <v>83</v>
      </c>
      <c r="AV126" s="14" t="s">
        <v>85</v>
      </c>
      <c r="AW126" s="14" t="s">
        <v>37</v>
      </c>
      <c r="AX126" s="14" t="s">
        <v>76</v>
      </c>
      <c r="AY126" s="215" t="s">
        <v>381</v>
      </c>
    </row>
    <row r="127" spans="1:65" s="15" customFormat="1">
      <c r="B127" s="216"/>
      <c r="C127" s="217"/>
      <c r="D127" s="196" t="s">
        <v>391</v>
      </c>
      <c r="E127" s="218" t="s">
        <v>19</v>
      </c>
      <c r="F127" s="219" t="s">
        <v>394</v>
      </c>
      <c r="G127" s="217"/>
      <c r="H127" s="220">
        <v>1534.5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391</v>
      </c>
      <c r="AU127" s="226" t="s">
        <v>83</v>
      </c>
      <c r="AV127" s="15" t="s">
        <v>389</v>
      </c>
      <c r="AW127" s="15" t="s">
        <v>37</v>
      </c>
      <c r="AX127" s="15" t="s">
        <v>83</v>
      </c>
      <c r="AY127" s="226" t="s">
        <v>381</v>
      </c>
    </row>
    <row r="128" spans="1:65" s="2" customFormat="1" ht="33" customHeight="1">
      <c r="A128" s="36"/>
      <c r="B128" s="37"/>
      <c r="C128" s="181" t="s">
        <v>426</v>
      </c>
      <c r="D128" s="181" t="s">
        <v>384</v>
      </c>
      <c r="E128" s="182" t="s">
        <v>4393</v>
      </c>
      <c r="F128" s="183" t="s">
        <v>4394</v>
      </c>
      <c r="G128" s="184" t="s">
        <v>387</v>
      </c>
      <c r="H128" s="185">
        <v>153.44999999999999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486</v>
      </c>
    </row>
    <row r="129" spans="1:65" s="2" customFormat="1" ht="33" customHeight="1">
      <c r="A129" s="36"/>
      <c r="B129" s="37"/>
      <c r="C129" s="181" t="s">
        <v>437</v>
      </c>
      <c r="D129" s="181" t="s">
        <v>384</v>
      </c>
      <c r="E129" s="182" t="s">
        <v>1341</v>
      </c>
      <c r="F129" s="183" t="s">
        <v>1342</v>
      </c>
      <c r="G129" s="184" t="s">
        <v>387</v>
      </c>
      <c r="H129" s="185">
        <v>153.44999999999999</v>
      </c>
      <c r="I129" s="186"/>
      <c r="J129" s="187">
        <f>ROUND(I129*H129,2)</f>
        <v>0</v>
      </c>
      <c r="K129" s="183" t="s">
        <v>1297</v>
      </c>
      <c r="L129" s="41"/>
      <c r="M129" s="188" t="s">
        <v>19</v>
      </c>
      <c r="N129" s="189" t="s">
        <v>47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389</v>
      </c>
      <c r="AT129" s="192" t="s">
        <v>384</v>
      </c>
      <c r="AU129" s="192" t="s">
        <v>83</v>
      </c>
      <c r="AY129" s="19" t="s">
        <v>381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83</v>
      </c>
      <c r="BK129" s="193">
        <f>ROUND(I129*H129,2)</f>
        <v>0</v>
      </c>
      <c r="BL129" s="19" t="s">
        <v>389</v>
      </c>
      <c r="BM129" s="192" t="s">
        <v>495</v>
      </c>
    </row>
    <row r="130" spans="1:65" s="2" customFormat="1" ht="24.2" customHeight="1">
      <c r="A130" s="36"/>
      <c r="B130" s="37"/>
      <c r="C130" s="181" t="s">
        <v>443</v>
      </c>
      <c r="D130" s="181" t="s">
        <v>384</v>
      </c>
      <c r="E130" s="182" t="s">
        <v>1343</v>
      </c>
      <c r="F130" s="183" t="s">
        <v>1344</v>
      </c>
      <c r="G130" s="184" t="s">
        <v>387</v>
      </c>
      <c r="H130" s="185">
        <v>278.19</v>
      </c>
      <c r="I130" s="186"/>
      <c r="J130" s="187">
        <f>ROUND(I130*H130,2)</f>
        <v>0</v>
      </c>
      <c r="K130" s="183" t="s">
        <v>1297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505</v>
      </c>
    </row>
    <row r="131" spans="1:65" s="2" customFormat="1" ht="39">
      <c r="A131" s="36"/>
      <c r="B131" s="37"/>
      <c r="C131" s="38"/>
      <c r="D131" s="196" t="s">
        <v>1198</v>
      </c>
      <c r="E131" s="38"/>
      <c r="F131" s="253" t="s">
        <v>1345</v>
      </c>
      <c r="G131" s="38"/>
      <c r="H131" s="38"/>
      <c r="I131" s="254"/>
      <c r="J131" s="38"/>
      <c r="K131" s="38"/>
      <c r="L131" s="41"/>
      <c r="M131" s="255"/>
      <c r="N131" s="25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1198</v>
      </c>
      <c r="AU131" s="19" t="s">
        <v>83</v>
      </c>
    </row>
    <row r="132" spans="1:65" s="14" customFormat="1">
      <c r="B132" s="205"/>
      <c r="C132" s="206"/>
      <c r="D132" s="196" t="s">
        <v>391</v>
      </c>
      <c r="E132" s="207" t="s">
        <v>19</v>
      </c>
      <c r="F132" s="208" t="s">
        <v>5610</v>
      </c>
      <c r="G132" s="206"/>
      <c r="H132" s="209">
        <v>22.62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391</v>
      </c>
      <c r="AU132" s="215" t="s">
        <v>83</v>
      </c>
      <c r="AV132" s="14" t="s">
        <v>85</v>
      </c>
      <c r="AW132" s="14" t="s">
        <v>37</v>
      </c>
      <c r="AX132" s="14" t="s">
        <v>76</v>
      </c>
      <c r="AY132" s="215" t="s">
        <v>381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5611</v>
      </c>
      <c r="G133" s="206"/>
      <c r="H133" s="209">
        <v>1.8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83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5612</v>
      </c>
      <c r="G134" s="206"/>
      <c r="H134" s="209">
        <v>5.4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5613</v>
      </c>
      <c r="G135" s="206"/>
      <c r="H135" s="209">
        <v>64.8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5614</v>
      </c>
      <c r="G136" s="206"/>
      <c r="H136" s="209">
        <v>3.57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5615</v>
      </c>
      <c r="G137" s="206"/>
      <c r="H137" s="209">
        <v>66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83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4" customFormat="1">
      <c r="B138" s="205"/>
      <c r="C138" s="206"/>
      <c r="D138" s="196" t="s">
        <v>391</v>
      </c>
      <c r="E138" s="207" t="s">
        <v>19</v>
      </c>
      <c r="F138" s="208" t="s">
        <v>5616</v>
      </c>
      <c r="G138" s="206"/>
      <c r="H138" s="209">
        <v>114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391</v>
      </c>
      <c r="AU138" s="215" t="s">
        <v>83</v>
      </c>
      <c r="AV138" s="14" t="s">
        <v>85</v>
      </c>
      <c r="AW138" s="14" t="s">
        <v>37</v>
      </c>
      <c r="AX138" s="14" t="s">
        <v>76</v>
      </c>
      <c r="AY138" s="215" t="s">
        <v>381</v>
      </c>
    </row>
    <row r="139" spans="1:65" s="15" customFormat="1">
      <c r="B139" s="216"/>
      <c r="C139" s="217"/>
      <c r="D139" s="196" t="s">
        <v>391</v>
      </c>
      <c r="E139" s="218" t="s">
        <v>19</v>
      </c>
      <c r="F139" s="219" t="s">
        <v>394</v>
      </c>
      <c r="G139" s="217"/>
      <c r="H139" s="220">
        <v>278.19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391</v>
      </c>
      <c r="AU139" s="226" t="s">
        <v>83</v>
      </c>
      <c r="AV139" s="15" t="s">
        <v>389</v>
      </c>
      <c r="AW139" s="15" t="s">
        <v>37</v>
      </c>
      <c r="AX139" s="15" t="s">
        <v>83</v>
      </c>
      <c r="AY139" s="226" t="s">
        <v>381</v>
      </c>
    </row>
    <row r="140" spans="1:65" s="2" customFormat="1" ht="24.2" customHeight="1">
      <c r="A140" s="36"/>
      <c r="B140" s="37"/>
      <c r="C140" s="181" t="s">
        <v>451</v>
      </c>
      <c r="D140" s="181" t="s">
        <v>384</v>
      </c>
      <c r="E140" s="182" t="s">
        <v>1346</v>
      </c>
      <c r="F140" s="183" t="s">
        <v>1347</v>
      </c>
      <c r="G140" s="184" t="s">
        <v>387</v>
      </c>
      <c r="H140" s="185">
        <v>125.55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516</v>
      </c>
    </row>
    <row r="141" spans="1:65" s="2" customFormat="1" ht="39">
      <c r="A141" s="36"/>
      <c r="B141" s="37"/>
      <c r="C141" s="38"/>
      <c r="D141" s="196" t="s">
        <v>1198</v>
      </c>
      <c r="E141" s="38"/>
      <c r="F141" s="253" t="s">
        <v>1348</v>
      </c>
      <c r="G141" s="38"/>
      <c r="H141" s="38"/>
      <c r="I141" s="254"/>
      <c r="J141" s="38"/>
      <c r="K141" s="38"/>
      <c r="L141" s="41"/>
      <c r="M141" s="255"/>
      <c r="N141" s="25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1198</v>
      </c>
      <c r="AU141" s="19" t="s">
        <v>83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5617</v>
      </c>
      <c r="G142" s="206"/>
      <c r="H142" s="209">
        <v>15.66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2606</v>
      </c>
      <c r="G143" s="206"/>
      <c r="H143" s="209">
        <v>1.08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83</v>
      </c>
      <c r="AV143" s="14" t="s">
        <v>85</v>
      </c>
      <c r="AW143" s="14" t="s">
        <v>37</v>
      </c>
      <c r="AX143" s="14" t="s">
        <v>76</v>
      </c>
      <c r="AY143" s="215" t="s">
        <v>381</v>
      </c>
    </row>
    <row r="144" spans="1:65" s="14" customFormat="1">
      <c r="B144" s="205"/>
      <c r="C144" s="206"/>
      <c r="D144" s="196" t="s">
        <v>391</v>
      </c>
      <c r="E144" s="207" t="s">
        <v>19</v>
      </c>
      <c r="F144" s="208" t="s">
        <v>1351</v>
      </c>
      <c r="G144" s="206"/>
      <c r="H144" s="209">
        <v>3.24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391</v>
      </c>
      <c r="AU144" s="215" t="s">
        <v>83</v>
      </c>
      <c r="AV144" s="14" t="s">
        <v>85</v>
      </c>
      <c r="AW144" s="14" t="s">
        <v>37</v>
      </c>
      <c r="AX144" s="14" t="s">
        <v>76</v>
      </c>
      <c r="AY144" s="215" t="s">
        <v>381</v>
      </c>
    </row>
    <row r="145" spans="1:65" s="14" customFormat="1">
      <c r="B145" s="205"/>
      <c r="C145" s="206"/>
      <c r="D145" s="196" t="s">
        <v>391</v>
      </c>
      <c r="E145" s="207" t="s">
        <v>19</v>
      </c>
      <c r="F145" s="208" t="s">
        <v>5493</v>
      </c>
      <c r="G145" s="206"/>
      <c r="H145" s="209">
        <v>38.880000000000003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391</v>
      </c>
      <c r="AU145" s="215" t="s">
        <v>83</v>
      </c>
      <c r="AV145" s="14" t="s">
        <v>85</v>
      </c>
      <c r="AW145" s="14" t="s">
        <v>37</v>
      </c>
      <c r="AX145" s="14" t="s">
        <v>76</v>
      </c>
      <c r="AY145" s="215" t="s">
        <v>381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3246</v>
      </c>
      <c r="G146" s="206"/>
      <c r="H146" s="209">
        <v>1.89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83</v>
      </c>
      <c r="AV146" s="14" t="s">
        <v>85</v>
      </c>
      <c r="AW146" s="14" t="s">
        <v>37</v>
      </c>
      <c r="AX146" s="14" t="s">
        <v>76</v>
      </c>
      <c r="AY146" s="215" t="s">
        <v>381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5618</v>
      </c>
      <c r="G147" s="206"/>
      <c r="H147" s="209">
        <v>23.76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4" customFormat="1">
      <c r="B148" s="205"/>
      <c r="C148" s="206"/>
      <c r="D148" s="196" t="s">
        <v>391</v>
      </c>
      <c r="E148" s="207" t="s">
        <v>19</v>
      </c>
      <c r="F148" s="208" t="s">
        <v>5619</v>
      </c>
      <c r="G148" s="206"/>
      <c r="H148" s="209">
        <v>41.04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391</v>
      </c>
      <c r="AU148" s="215" t="s">
        <v>83</v>
      </c>
      <c r="AV148" s="14" t="s">
        <v>85</v>
      </c>
      <c r="AW148" s="14" t="s">
        <v>37</v>
      </c>
      <c r="AX148" s="14" t="s">
        <v>76</v>
      </c>
      <c r="AY148" s="215" t="s">
        <v>381</v>
      </c>
    </row>
    <row r="149" spans="1:65" s="15" customFormat="1">
      <c r="B149" s="216"/>
      <c r="C149" s="217"/>
      <c r="D149" s="196" t="s">
        <v>391</v>
      </c>
      <c r="E149" s="218" t="s">
        <v>19</v>
      </c>
      <c r="F149" s="219" t="s">
        <v>394</v>
      </c>
      <c r="G149" s="217"/>
      <c r="H149" s="220">
        <v>125.55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391</v>
      </c>
      <c r="AU149" s="226" t="s">
        <v>83</v>
      </c>
      <c r="AV149" s="15" t="s">
        <v>389</v>
      </c>
      <c r="AW149" s="15" t="s">
        <v>37</v>
      </c>
      <c r="AX149" s="15" t="s">
        <v>83</v>
      </c>
      <c r="AY149" s="226" t="s">
        <v>381</v>
      </c>
    </row>
    <row r="150" spans="1:65" s="2" customFormat="1" ht="16.5" customHeight="1">
      <c r="A150" s="36"/>
      <c r="B150" s="37"/>
      <c r="C150" s="181" t="s">
        <v>457</v>
      </c>
      <c r="D150" s="181" t="s">
        <v>384</v>
      </c>
      <c r="E150" s="182" t="s">
        <v>1352</v>
      </c>
      <c r="F150" s="183" t="s">
        <v>1353</v>
      </c>
      <c r="G150" s="184" t="s">
        <v>387</v>
      </c>
      <c r="H150" s="185">
        <v>153.44999999999999</v>
      </c>
      <c r="I150" s="186"/>
      <c r="J150" s="187">
        <f>ROUND(I150*H150,2)</f>
        <v>0</v>
      </c>
      <c r="K150" s="183" t="s">
        <v>1297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529</v>
      </c>
    </row>
    <row r="151" spans="1:65" s="2" customFormat="1" ht="24.2" customHeight="1">
      <c r="A151" s="36"/>
      <c r="B151" s="37"/>
      <c r="C151" s="181" t="s">
        <v>464</v>
      </c>
      <c r="D151" s="181" t="s">
        <v>384</v>
      </c>
      <c r="E151" s="182" t="s">
        <v>5620</v>
      </c>
      <c r="F151" s="183" t="s">
        <v>5621</v>
      </c>
      <c r="G151" s="184" t="s">
        <v>422</v>
      </c>
      <c r="H151" s="185">
        <v>120</v>
      </c>
      <c r="I151" s="186"/>
      <c r="J151" s="187">
        <f>ROUND(I151*H151,2)</f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83</v>
      </c>
      <c r="BK151" s="193">
        <f>ROUND(I151*H151,2)</f>
        <v>0</v>
      </c>
      <c r="BL151" s="19" t="s">
        <v>389</v>
      </c>
      <c r="BM151" s="192" t="s">
        <v>540</v>
      </c>
    </row>
    <row r="152" spans="1:65" s="2" customFormat="1" ht="19.5">
      <c r="A152" s="36"/>
      <c r="B152" s="37"/>
      <c r="C152" s="38"/>
      <c r="D152" s="196" t="s">
        <v>1198</v>
      </c>
      <c r="E152" s="38"/>
      <c r="F152" s="253" t="s">
        <v>5622</v>
      </c>
      <c r="G152" s="38"/>
      <c r="H152" s="38"/>
      <c r="I152" s="254"/>
      <c r="J152" s="38"/>
      <c r="K152" s="38"/>
      <c r="L152" s="41"/>
      <c r="M152" s="255"/>
      <c r="N152" s="256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1198</v>
      </c>
      <c r="AU152" s="19" t="s">
        <v>83</v>
      </c>
    </row>
    <row r="153" spans="1:65" s="14" customFormat="1">
      <c r="B153" s="205"/>
      <c r="C153" s="206"/>
      <c r="D153" s="196" t="s">
        <v>391</v>
      </c>
      <c r="E153" s="207" t="s">
        <v>19</v>
      </c>
      <c r="F153" s="208" t="s">
        <v>5623</v>
      </c>
      <c r="G153" s="206"/>
      <c r="H153" s="209">
        <v>120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391</v>
      </c>
      <c r="AU153" s="215" t="s">
        <v>83</v>
      </c>
      <c r="AV153" s="14" t="s">
        <v>85</v>
      </c>
      <c r="AW153" s="14" t="s">
        <v>37</v>
      </c>
      <c r="AX153" s="14" t="s">
        <v>76</v>
      </c>
      <c r="AY153" s="215" t="s">
        <v>381</v>
      </c>
    </row>
    <row r="154" spans="1:65" s="15" customFormat="1">
      <c r="B154" s="216"/>
      <c r="C154" s="217"/>
      <c r="D154" s="196" t="s">
        <v>391</v>
      </c>
      <c r="E154" s="218" t="s">
        <v>19</v>
      </c>
      <c r="F154" s="219" t="s">
        <v>394</v>
      </c>
      <c r="G154" s="217"/>
      <c r="H154" s="220">
        <v>120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391</v>
      </c>
      <c r="AU154" s="226" t="s">
        <v>83</v>
      </c>
      <c r="AV154" s="15" t="s">
        <v>389</v>
      </c>
      <c r="AW154" s="15" t="s">
        <v>37</v>
      </c>
      <c r="AX154" s="15" t="s">
        <v>83</v>
      </c>
      <c r="AY154" s="226" t="s">
        <v>381</v>
      </c>
    </row>
    <row r="155" spans="1:65" s="12" customFormat="1" ht="25.9" customHeight="1">
      <c r="B155" s="165"/>
      <c r="C155" s="166"/>
      <c r="D155" s="167" t="s">
        <v>75</v>
      </c>
      <c r="E155" s="168" t="s">
        <v>625</v>
      </c>
      <c r="F155" s="168" t="s">
        <v>1358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SUM(P156:P165)</f>
        <v>0</v>
      </c>
      <c r="Q155" s="173"/>
      <c r="R155" s="174">
        <f>SUM(R156:R165)</f>
        <v>0</v>
      </c>
      <c r="S155" s="173"/>
      <c r="T155" s="175">
        <f>SUM(T156:T165)</f>
        <v>0</v>
      </c>
      <c r="AR155" s="176" t="s">
        <v>83</v>
      </c>
      <c r="AT155" s="177" t="s">
        <v>75</v>
      </c>
      <c r="AU155" s="177" t="s">
        <v>76</v>
      </c>
      <c r="AY155" s="176" t="s">
        <v>381</v>
      </c>
      <c r="BK155" s="178">
        <f>SUM(BK156:BK165)</f>
        <v>0</v>
      </c>
    </row>
    <row r="156" spans="1:65" s="2" customFormat="1" ht="24.2" customHeight="1">
      <c r="A156" s="36"/>
      <c r="B156" s="37"/>
      <c r="C156" s="181" t="s">
        <v>8</v>
      </c>
      <c r="D156" s="181" t="s">
        <v>384</v>
      </c>
      <c r="E156" s="182" t="s">
        <v>1359</v>
      </c>
      <c r="F156" s="183" t="s">
        <v>1360</v>
      </c>
      <c r="G156" s="184" t="s">
        <v>387</v>
      </c>
      <c r="H156" s="185">
        <v>27.9</v>
      </c>
      <c r="I156" s="186"/>
      <c r="J156" s="187">
        <f>ROUND(I156*H156,2)</f>
        <v>0</v>
      </c>
      <c r="K156" s="183" t="s">
        <v>1297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83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556</v>
      </c>
    </row>
    <row r="157" spans="1:65" s="2" customFormat="1" ht="19.5">
      <c r="A157" s="36"/>
      <c r="B157" s="37"/>
      <c r="C157" s="38"/>
      <c r="D157" s="196" t="s">
        <v>1198</v>
      </c>
      <c r="E157" s="38"/>
      <c r="F157" s="253" t="s">
        <v>1361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1198</v>
      </c>
      <c r="AU157" s="19" t="s">
        <v>83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5624</v>
      </c>
      <c r="G158" s="206"/>
      <c r="H158" s="209">
        <v>3.48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83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4" customFormat="1">
      <c r="B159" s="205"/>
      <c r="C159" s="206"/>
      <c r="D159" s="196" t="s">
        <v>391</v>
      </c>
      <c r="E159" s="207" t="s">
        <v>19</v>
      </c>
      <c r="F159" s="208" t="s">
        <v>2611</v>
      </c>
      <c r="G159" s="206"/>
      <c r="H159" s="209">
        <v>0.24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391</v>
      </c>
      <c r="AU159" s="215" t="s">
        <v>83</v>
      </c>
      <c r="AV159" s="14" t="s">
        <v>85</v>
      </c>
      <c r="AW159" s="14" t="s">
        <v>37</v>
      </c>
      <c r="AX159" s="14" t="s">
        <v>76</v>
      </c>
      <c r="AY159" s="215" t="s">
        <v>381</v>
      </c>
    </row>
    <row r="160" spans="1:65" s="14" customFormat="1">
      <c r="B160" s="205"/>
      <c r="C160" s="206"/>
      <c r="D160" s="196" t="s">
        <v>391</v>
      </c>
      <c r="E160" s="207" t="s">
        <v>19</v>
      </c>
      <c r="F160" s="208" t="s">
        <v>1364</v>
      </c>
      <c r="G160" s="206"/>
      <c r="H160" s="209">
        <v>0.72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83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>
      <c r="B161" s="205"/>
      <c r="C161" s="206"/>
      <c r="D161" s="196" t="s">
        <v>391</v>
      </c>
      <c r="E161" s="207" t="s">
        <v>19</v>
      </c>
      <c r="F161" s="208" t="s">
        <v>5508</v>
      </c>
      <c r="G161" s="206"/>
      <c r="H161" s="209">
        <v>8.64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83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4" customFormat="1">
      <c r="B162" s="205"/>
      <c r="C162" s="206"/>
      <c r="D162" s="196" t="s">
        <v>391</v>
      </c>
      <c r="E162" s="207" t="s">
        <v>19</v>
      </c>
      <c r="F162" s="208" t="s">
        <v>3253</v>
      </c>
      <c r="G162" s="206"/>
      <c r="H162" s="209">
        <v>0.42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391</v>
      </c>
      <c r="AU162" s="215" t="s">
        <v>83</v>
      </c>
      <c r="AV162" s="14" t="s">
        <v>85</v>
      </c>
      <c r="AW162" s="14" t="s">
        <v>37</v>
      </c>
      <c r="AX162" s="14" t="s">
        <v>76</v>
      </c>
      <c r="AY162" s="215" t="s">
        <v>381</v>
      </c>
    </row>
    <row r="163" spans="1:65" s="14" customFormat="1">
      <c r="B163" s="205"/>
      <c r="C163" s="206"/>
      <c r="D163" s="196" t="s">
        <v>391</v>
      </c>
      <c r="E163" s="207" t="s">
        <v>19</v>
      </c>
      <c r="F163" s="208" t="s">
        <v>5625</v>
      </c>
      <c r="G163" s="206"/>
      <c r="H163" s="209">
        <v>5.28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83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>
      <c r="B164" s="205"/>
      <c r="C164" s="206"/>
      <c r="D164" s="196" t="s">
        <v>391</v>
      </c>
      <c r="E164" s="207" t="s">
        <v>19</v>
      </c>
      <c r="F164" s="208" t="s">
        <v>5626</v>
      </c>
      <c r="G164" s="206"/>
      <c r="H164" s="209">
        <v>9.1199999999999992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83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5" customFormat="1">
      <c r="B165" s="216"/>
      <c r="C165" s="217"/>
      <c r="D165" s="196" t="s">
        <v>391</v>
      </c>
      <c r="E165" s="218" t="s">
        <v>19</v>
      </c>
      <c r="F165" s="219" t="s">
        <v>394</v>
      </c>
      <c r="G165" s="217"/>
      <c r="H165" s="220">
        <v>27.9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391</v>
      </c>
      <c r="AU165" s="226" t="s">
        <v>83</v>
      </c>
      <c r="AV165" s="15" t="s">
        <v>389</v>
      </c>
      <c r="AW165" s="15" t="s">
        <v>37</v>
      </c>
      <c r="AX165" s="15" t="s">
        <v>83</v>
      </c>
      <c r="AY165" s="226" t="s">
        <v>381</v>
      </c>
    </row>
    <row r="166" spans="1:65" s="12" customFormat="1" ht="25.9" customHeight="1">
      <c r="B166" s="165"/>
      <c r="C166" s="166"/>
      <c r="D166" s="167" t="s">
        <v>75</v>
      </c>
      <c r="E166" s="168" t="s">
        <v>813</v>
      </c>
      <c r="F166" s="168" t="s">
        <v>1365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SUM(P167:P175)</f>
        <v>0</v>
      </c>
      <c r="Q166" s="173"/>
      <c r="R166" s="174">
        <f>SUM(R167:R175)</f>
        <v>0</v>
      </c>
      <c r="S166" s="173"/>
      <c r="T166" s="175">
        <f>SUM(T167:T175)</f>
        <v>0</v>
      </c>
      <c r="AR166" s="176" t="s">
        <v>83</v>
      </c>
      <c r="AT166" s="177" t="s">
        <v>75</v>
      </c>
      <c r="AU166" s="177" t="s">
        <v>76</v>
      </c>
      <c r="AY166" s="176" t="s">
        <v>381</v>
      </c>
      <c r="BK166" s="178">
        <f>SUM(BK167:BK175)</f>
        <v>0</v>
      </c>
    </row>
    <row r="167" spans="1:65" s="2" customFormat="1" ht="24.2" customHeight="1">
      <c r="A167" s="36"/>
      <c r="B167" s="37"/>
      <c r="C167" s="181" t="s">
        <v>454</v>
      </c>
      <c r="D167" s="181" t="s">
        <v>384</v>
      </c>
      <c r="E167" s="182" t="s">
        <v>5627</v>
      </c>
      <c r="F167" s="183" t="s">
        <v>5628</v>
      </c>
      <c r="G167" s="184" t="s">
        <v>422</v>
      </c>
      <c r="H167" s="185">
        <v>90</v>
      </c>
      <c r="I167" s="186"/>
      <c r="J167" s="187">
        <f>ROUND(I167*H167,2)</f>
        <v>0</v>
      </c>
      <c r="K167" s="183" t="s">
        <v>1297</v>
      </c>
      <c r="L167" s="41"/>
      <c r="M167" s="188" t="s">
        <v>19</v>
      </c>
      <c r="N167" s="189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389</v>
      </c>
      <c r="AT167" s="192" t="s">
        <v>384</v>
      </c>
      <c r="AU167" s="192" t="s">
        <v>83</v>
      </c>
      <c r="AY167" s="19" t="s">
        <v>381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83</v>
      </c>
      <c r="BK167" s="193">
        <f>ROUND(I167*H167,2)</f>
        <v>0</v>
      </c>
      <c r="BL167" s="19" t="s">
        <v>389</v>
      </c>
      <c r="BM167" s="192" t="s">
        <v>468</v>
      </c>
    </row>
    <row r="168" spans="1:65" s="2" customFormat="1" ht="19.5">
      <c r="A168" s="36"/>
      <c r="B168" s="37"/>
      <c r="C168" s="38"/>
      <c r="D168" s="196" t="s">
        <v>1198</v>
      </c>
      <c r="E168" s="38"/>
      <c r="F168" s="253" t="s">
        <v>1361</v>
      </c>
      <c r="G168" s="38"/>
      <c r="H168" s="38"/>
      <c r="I168" s="254"/>
      <c r="J168" s="38"/>
      <c r="K168" s="38"/>
      <c r="L168" s="41"/>
      <c r="M168" s="255"/>
      <c r="N168" s="25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1198</v>
      </c>
      <c r="AU168" s="19" t="s">
        <v>83</v>
      </c>
    </row>
    <row r="169" spans="1:65" s="2" customFormat="1" ht="24.2" customHeight="1">
      <c r="A169" s="36"/>
      <c r="B169" s="37"/>
      <c r="C169" s="181" t="s">
        <v>481</v>
      </c>
      <c r="D169" s="181" t="s">
        <v>384</v>
      </c>
      <c r="E169" s="182" t="s">
        <v>5629</v>
      </c>
      <c r="F169" s="183" t="s">
        <v>5630</v>
      </c>
      <c r="G169" s="184" t="s">
        <v>422</v>
      </c>
      <c r="H169" s="185">
        <v>125</v>
      </c>
      <c r="I169" s="186"/>
      <c r="J169" s="187">
        <f>ROUND(I169*H169,2)</f>
        <v>0</v>
      </c>
      <c r="K169" s="183" t="s">
        <v>1297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83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577</v>
      </c>
    </row>
    <row r="170" spans="1:65" s="2" customFormat="1" ht="19.5">
      <c r="A170" s="36"/>
      <c r="B170" s="37"/>
      <c r="C170" s="38"/>
      <c r="D170" s="196" t="s">
        <v>1198</v>
      </c>
      <c r="E170" s="38"/>
      <c r="F170" s="253" t="s">
        <v>1361</v>
      </c>
      <c r="G170" s="38"/>
      <c r="H170" s="38"/>
      <c r="I170" s="254"/>
      <c r="J170" s="38"/>
      <c r="K170" s="38"/>
      <c r="L170" s="41"/>
      <c r="M170" s="255"/>
      <c r="N170" s="25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1198</v>
      </c>
      <c r="AU170" s="19" t="s">
        <v>83</v>
      </c>
    </row>
    <row r="171" spans="1:65" s="2" customFormat="1" ht="24.2" customHeight="1">
      <c r="A171" s="36"/>
      <c r="B171" s="37"/>
      <c r="C171" s="181" t="s">
        <v>486</v>
      </c>
      <c r="D171" s="181" t="s">
        <v>384</v>
      </c>
      <c r="E171" s="182" t="s">
        <v>5631</v>
      </c>
      <c r="F171" s="183" t="s">
        <v>5632</v>
      </c>
      <c r="G171" s="184" t="s">
        <v>422</v>
      </c>
      <c r="H171" s="185">
        <v>50</v>
      </c>
      <c r="I171" s="186"/>
      <c r="J171" s="187">
        <f>ROUND(I171*H171,2)</f>
        <v>0</v>
      </c>
      <c r="K171" s="183" t="s">
        <v>1297</v>
      </c>
      <c r="L171" s="41"/>
      <c r="M171" s="188" t="s">
        <v>19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389</v>
      </c>
      <c r="AT171" s="192" t="s">
        <v>384</v>
      </c>
      <c r="AU171" s="192" t="s">
        <v>83</v>
      </c>
      <c r="AY171" s="19" t="s">
        <v>381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83</v>
      </c>
      <c r="BK171" s="193">
        <f>ROUND(I171*H171,2)</f>
        <v>0</v>
      </c>
      <c r="BL171" s="19" t="s">
        <v>389</v>
      </c>
      <c r="BM171" s="192" t="s">
        <v>587</v>
      </c>
    </row>
    <row r="172" spans="1:65" s="2" customFormat="1" ht="19.5">
      <c r="A172" s="36"/>
      <c r="B172" s="37"/>
      <c r="C172" s="38"/>
      <c r="D172" s="196" t="s">
        <v>1198</v>
      </c>
      <c r="E172" s="38"/>
      <c r="F172" s="253" t="s">
        <v>1361</v>
      </c>
      <c r="G172" s="38"/>
      <c r="H172" s="38"/>
      <c r="I172" s="254"/>
      <c r="J172" s="38"/>
      <c r="K172" s="38"/>
      <c r="L172" s="41"/>
      <c r="M172" s="255"/>
      <c r="N172" s="25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1198</v>
      </c>
      <c r="AU172" s="19" t="s">
        <v>83</v>
      </c>
    </row>
    <row r="173" spans="1:65" s="2" customFormat="1" ht="37.9" customHeight="1">
      <c r="A173" s="36"/>
      <c r="B173" s="37"/>
      <c r="C173" s="227" t="s">
        <v>490</v>
      </c>
      <c r="D173" s="227" t="s">
        <v>465</v>
      </c>
      <c r="E173" s="228" t="s">
        <v>5633</v>
      </c>
      <c r="F173" s="229" t="s">
        <v>5634</v>
      </c>
      <c r="G173" s="230" t="s">
        <v>422</v>
      </c>
      <c r="H173" s="231">
        <v>91.35</v>
      </c>
      <c r="I173" s="232"/>
      <c r="J173" s="233">
        <f>ROUND(I173*H173,2)</f>
        <v>0</v>
      </c>
      <c r="K173" s="229" t="s">
        <v>1297</v>
      </c>
      <c r="L173" s="234"/>
      <c r="M173" s="235" t="s">
        <v>19</v>
      </c>
      <c r="N173" s="236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428</v>
      </c>
      <c r="AT173" s="192" t="s">
        <v>465</v>
      </c>
      <c r="AU173" s="192" t="s">
        <v>83</v>
      </c>
      <c r="AY173" s="19" t="s">
        <v>381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83</v>
      </c>
      <c r="BK173" s="193">
        <f>ROUND(I173*H173,2)</f>
        <v>0</v>
      </c>
      <c r="BL173" s="19" t="s">
        <v>389</v>
      </c>
      <c r="BM173" s="192" t="s">
        <v>598</v>
      </c>
    </row>
    <row r="174" spans="1:65" s="2" customFormat="1" ht="37.9" customHeight="1">
      <c r="A174" s="36"/>
      <c r="B174" s="37"/>
      <c r="C174" s="227" t="s">
        <v>495</v>
      </c>
      <c r="D174" s="227" t="s">
        <v>465</v>
      </c>
      <c r="E174" s="228" t="s">
        <v>5635</v>
      </c>
      <c r="F174" s="229" t="s">
        <v>5636</v>
      </c>
      <c r="G174" s="230" t="s">
        <v>422</v>
      </c>
      <c r="H174" s="231">
        <v>126.875</v>
      </c>
      <c r="I174" s="232"/>
      <c r="J174" s="233">
        <f>ROUND(I174*H174,2)</f>
        <v>0</v>
      </c>
      <c r="K174" s="229" t="s">
        <v>1297</v>
      </c>
      <c r="L174" s="234"/>
      <c r="M174" s="235" t="s">
        <v>19</v>
      </c>
      <c r="N174" s="236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428</v>
      </c>
      <c r="AT174" s="192" t="s">
        <v>465</v>
      </c>
      <c r="AU174" s="192" t="s">
        <v>83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389</v>
      </c>
      <c r="BM174" s="192" t="s">
        <v>609</v>
      </c>
    </row>
    <row r="175" spans="1:65" s="2" customFormat="1" ht="37.9" customHeight="1">
      <c r="A175" s="36"/>
      <c r="B175" s="37"/>
      <c r="C175" s="227" t="s">
        <v>7</v>
      </c>
      <c r="D175" s="227" t="s">
        <v>465</v>
      </c>
      <c r="E175" s="228" t="s">
        <v>5637</v>
      </c>
      <c r="F175" s="229" t="s">
        <v>5638</v>
      </c>
      <c r="G175" s="230" t="s">
        <v>422</v>
      </c>
      <c r="H175" s="231">
        <v>50.75</v>
      </c>
      <c r="I175" s="232"/>
      <c r="J175" s="233">
        <f>ROUND(I175*H175,2)</f>
        <v>0</v>
      </c>
      <c r="K175" s="229" t="s">
        <v>1297</v>
      </c>
      <c r="L175" s="234"/>
      <c r="M175" s="235" t="s">
        <v>19</v>
      </c>
      <c r="N175" s="236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428</v>
      </c>
      <c r="AT175" s="192" t="s">
        <v>465</v>
      </c>
      <c r="AU175" s="192" t="s">
        <v>83</v>
      </c>
      <c r="AY175" s="19" t="s">
        <v>381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83</v>
      </c>
      <c r="BK175" s="193">
        <f>ROUND(I175*H175,2)</f>
        <v>0</v>
      </c>
      <c r="BL175" s="19" t="s">
        <v>389</v>
      </c>
      <c r="BM175" s="192" t="s">
        <v>615</v>
      </c>
    </row>
    <row r="176" spans="1:65" s="12" customFormat="1" ht="25.9" customHeight="1">
      <c r="B176" s="165"/>
      <c r="C176" s="166"/>
      <c r="D176" s="167" t="s">
        <v>75</v>
      </c>
      <c r="E176" s="168" t="s">
        <v>823</v>
      </c>
      <c r="F176" s="168" t="s">
        <v>1373</v>
      </c>
      <c r="G176" s="166"/>
      <c r="H176" s="166"/>
      <c r="I176" s="169"/>
      <c r="J176" s="170">
        <f>BK176</f>
        <v>0</v>
      </c>
      <c r="K176" s="166"/>
      <c r="L176" s="171"/>
      <c r="M176" s="172"/>
      <c r="N176" s="173"/>
      <c r="O176" s="173"/>
      <c r="P176" s="174">
        <f>SUM(P177:P195)</f>
        <v>0</v>
      </c>
      <c r="Q176" s="173"/>
      <c r="R176" s="174">
        <f>SUM(R177:R195)</f>
        <v>0</v>
      </c>
      <c r="S176" s="173"/>
      <c r="T176" s="175">
        <f>SUM(T177:T195)</f>
        <v>0</v>
      </c>
      <c r="AR176" s="176" t="s">
        <v>83</v>
      </c>
      <c r="AT176" s="177" t="s">
        <v>75</v>
      </c>
      <c r="AU176" s="177" t="s">
        <v>76</v>
      </c>
      <c r="AY176" s="176" t="s">
        <v>381</v>
      </c>
      <c r="BK176" s="178">
        <f>SUM(BK177:BK195)</f>
        <v>0</v>
      </c>
    </row>
    <row r="177" spans="1:65" s="2" customFormat="1" ht="33" customHeight="1">
      <c r="A177" s="36"/>
      <c r="B177" s="37"/>
      <c r="C177" s="181" t="s">
        <v>505</v>
      </c>
      <c r="D177" s="181" t="s">
        <v>384</v>
      </c>
      <c r="E177" s="182" t="s">
        <v>5639</v>
      </c>
      <c r="F177" s="183" t="s">
        <v>5640</v>
      </c>
      <c r="G177" s="184" t="s">
        <v>422</v>
      </c>
      <c r="H177" s="185">
        <v>17</v>
      </c>
      <c r="I177" s="186"/>
      <c r="J177" s="187">
        <f>ROUND(I177*H177,2)</f>
        <v>0</v>
      </c>
      <c r="K177" s="183" t="s">
        <v>1297</v>
      </c>
      <c r="L177" s="41"/>
      <c r="M177" s="188" t="s">
        <v>19</v>
      </c>
      <c r="N177" s="189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389</v>
      </c>
      <c r="AT177" s="192" t="s">
        <v>384</v>
      </c>
      <c r="AU177" s="192" t="s">
        <v>83</v>
      </c>
      <c r="AY177" s="19" t="s">
        <v>381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83</v>
      </c>
      <c r="BK177" s="193">
        <f>ROUND(I177*H177,2)</f>
        <v>0</v>
      </c>
      <c r="BL177" s="19" t="s">
        <v>389</v>
      </c>
      <c r="BM177" s="192" t="s">
        <v>622</v>
      </c>
    </row>
    <row r="178" spans="1:65" s="2" customFormat="1" ht="19.5">
      <c r="A178" s="36"/>
      <c r="B178" s="37"/>
      <c r="C178" s="38"/>
      <c r="D178" s="196" t="s">
        <v>1198</v>
      </c>
      <c r="E178" s="38"/>
      <c r="F178" s="253" t="s">
        <v>5641</v>
      </c>
      <c r="G178" s="38"/>
      <c r="H178" s="38"/>
      <c r="I178" s="254"/>
      <c r="J178" s="38"/>
      <c r="K178" s="38"/>
      <c r="L178" s="41"/>
      <c r="M178" s="255"/>
      <c r="N178" s="256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1198</v>
      </c>
      <c r="AU178" s="19" t="s">
        <v>83</v>
      </c>
    </row>
    <row r="179" spans="1:65" s="2" customFormat="1" ht="49.15" customHeight="1">
      <c r="A179" s="36"/>
      <c r="B179" s="37"/>
      <c r="C179" s="181" t="s">
        <v>510</v>
      </c>
      <c r="D179" s="181" t="s">
        <v>384</v>
      </c>
      <c r="E179" s="182" t="s">
        <v>5642</v>
      </c>
      <c r="F179" s="183" t="s">
        <v>5643</v>
      </c>
      <c r="G179" s="184" t="s">
        <v>431</v>
      </c>
      <c r="H179" s="185">
        <v>3</v>
      </c>
      <c r="I179" s="186"/>
      <c r="J179" s="187">
        <f>ROUND(I179*H179,2)</f>
        <v>0</v>
      </c>
      <c r="K179" s="183" t="s">
        <v>1297</v>
      </c>
      <c r="L179" s="41"/>
      <c r="M179" s="188" t="s">
        <v>19</v>
      </c>
      <c r="N179" s="189" t="s">
        <v>47</v>
      </c>
      <c r="O179" s="6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389</v>
      </c>
      <c r="AT179" s="192" t="s">
        <v>384</v>
      </c>
      <c r="AU179" s="192" t="s">
        <v>83</v>
      </c>
      <c r="AY179" s="19" t="s">
        <v>381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83</v>
      </c>
      <c r="BK179" s="193">
        <f>ROUND(I179*H179,2)</f>
        <v>0</v>
      </c>
      <c r="BL179" s="19" t="s">
        <v>389</v>
      </c>
      <c r="BM179" s="192" t="s">
        <v>628</v>
      </c>
    </row>
    <row r="180" spans="1:65" s="2" customFormat="1" ht="21.75" customHeight="1">
      <c r="A180" s="36"/>
      <c r="B180" s="37"/>
      <c r="C180" s="181" t="s">
        <v>516</v>
      </c>
      <c r="D180" s="181" t="s">
        <v>384</v>
      </c>
      <c r="E180" s="182" t="s">
        <v>5644</v>
      </c>
      <c r="F180" s="183" t="s">
        <v>5645</v>
      </c>
      <c r="G180" s="184" t="s">
        <v>422</v>
      </c>
      <c r="H180" s="185">
        <v>265</v>
      </c>
      <c r="I180" s="186"/>
      <c r="J180" s="187">
        <f>ROUND(I180*H180,2)</f>
        <v>0</v>
      </c>
      <c r="K180" s="183" t="s">
        <v>1297</v>
      </c>
      <c r="L180" s="41"/>
      <c r="M180" s="188" t="s">
        <v>19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389</v>
      </c>
      <c r="AT180" s="192" t="s">
        <v>384</v>
      </c>
      <c r="AU180" s="192" t="s">
        <v>83</v>
      </c>
      <c r="AY180" s="19" t="s">
        <v>381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83</v>
      </c>
      <c r="BK180" s="193">
        <f>ROUND(I180*H180,2)</f>
        <v>0</v>
      </c>
      <c r="BL180" s="19" t="s">
        <v>389</v>
      </c>
      <c r="BM180" s="192" t="s">
        <v>634</v>
      </c>
    </row>
    <row r="181" spans="1:65" s="2" customFormat="1" ht="29.25">
      <c r="A181" s="36"/>
      <c r="B181" s="37"/>
      <c r="C181" s="38"/>
      <c r="D181" s="196" t="s">
        <v>1198</v>
      </c>
      <c r="E181" s="38"/>
      <c r="F181" s="253" t="s">
        <v>5646</v>
      </c>
      <c r="G181" s="38"/>
      <c r="H181" s="38"/>
      <c r="I181" s="254"/>
      <c r="J181" s="38"/>
      <c r="K181" s="38"/>
      <c r="L181" s="41"/>
      <c r="M181" s="255"/>
      <c r="N181" s="25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1198</v>
      </c>
      <c r="AU181" s="19" t="s">
        <v>83</v>
      </c>
    </row>
    <row r="182" spans="1:65" s="14" customFormat="1">
      <c r="B182" s="205"/>
      <c r="C182" s="206"/>
      <c r="D182" s="196" t="s">
        <v>391</v>
      </c>
      <c r="E182" s="207" t="s">
        <v>19</v>
      </c>
      <c r="F182" s="208" t="s">
        <v>5647</v>
      </c>
      <c r="G182" s="206"/>
      <c r="H182" s="209">
        <v>265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391</v>
      </c>
      <c r="AU182" s="215" t="s">
        <v>83</v>
      </c>
      <c r="AV182" s="14" t="s">
        <v>85</v>
      </c>
      <c r="AW182" s="14" t="s">
        <v>37</v>
      </c>
      <c r="AX182" s="14" t="s">
        <v>76</v>
      </c>
      <c r="AY182" s="215" t="s">
        <v>381</v>
      </c>
    </row>
    <row r="183" spans="1:65" s="15" customFormat="1">
      <c r="B183" s="216"/>
      <c r="C183" s="217"/>
      <c r="D183" s="196" t="s">
        <v>391</v>
      </c>
      <c r="E183" s="218" t="s">
        <v>19</v>
      </c>
      <c r="F183" s="219" t="s">
        <v>394</v>
      </c>
      <c r="G183" s="217"/>
      <c r="H183" s="220">
        <v>265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391</v>
      </c>
      <c r="AU183" s="226" t="s">
        <v>83</v>
      </c>
      <c r="AV183" s="15" t="s">
        <v>389</v>
      </c>
      <c r="AW183" s="15" t="s">
        <v>37</v>
      </c>
      <c r="AX183" s="15" t="s">
        <v>83</v>
      </c>
      <c r="AY183" s="226" t="s">
        <v>381</v>
      </c>
    </row>
    <row r="184" spans="1:65" s="2" customFormat="1" ht="21.75" customHeight="1">
      <c r="A184" s="36"/>
      <c r="B184" s="37"/>
      <c r="C184" s="181" t="s">
        <v>523</v>
      </c>
      <c r="D184" s="181" t="s">
        <v>384</v>
      </c>
      <c r="E184" s="182" t="s">
        <v>5648</v>
      </c>
      <c r="F184" s="183" t="s">
        <v>5649</v>
      </c>
      <c r="G184" s="184" t="s">
        <v>422</v>
      </c>
      <c r="H184" s="185">
        <v>265</v>
      </c>
      <c r="I184" s="186"/>
      <c r="J184" s="187">
        <f>ROUND(I184*H184,2)</f>
        <v>0</v>
      </c>
      <c r="K184" s="183" t="s">
        <v>1297</v>
      </c>
      <c r="L184" s="41"/>
      <c r="M184" s="188" t="s">
        <v>19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389</v>
      </c>
      <c r="AT184" s="192" t="s">
        <v>384</v>
      </c>
      <c r="AU184" s="192" t="s">
        <v>83</v>
      </c>
      <c r="AY184" s="19" t="s">
        <v>381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83</v>
      </c>
      <c r="BK184" s="193">
        <f>ROUND(I184*H184,2)</f>
        <v>0</v>
      </c>
      <c r="BL184" s="19" t="s">
        <v>389</v>
      </c>
      <c r="BM184" s="192" t="s">
        <v>640</v>
      </c>
    </row>
    <row r="185" spans="1:65" s="14" customFormat="1">
      <c r="B185" s="205"/>
      <c r="C185" s="206"/>
      <c r="D185" s="196" t="s">
        <v>391</v>
      </c>
      <c r="E185" s="207" t="s">
        <v>19</v>
      </c>
      <c r="F185" s="208" t="s">
        <v>5647</v>
      </c>
      <c r="G185" s="206"/>
      <c r="H185" s="209">
        <v>265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391</v>
      </c>
      <c r="AU185" s="215" t="s">
        <v>83</v>
      </c>
      <c r="AV185" s="14" t="s">
        <v>85</v>
      </c>
      <c r="AW185" s="14" t="s">
        <v>37</v>
      </c>
      <c r="AX185" s="14" t="s">
        <v>76</v>
      </c>
      <c r="AY185" s="215" t="s">
        <v>381</v>
      </c>
    </row>
    <row r="186" spans="1:65" s="15" customFormat="1">
      <c r="B186" s="216"/>
      <c r="C186" s="217"/>
      <c r="D186" s="196" t="s">
        <v>391</v>
      </c>
      <c r="E186" s="218" t="s">
        <v>19</v>
      </c>
      <c r="F186" s="219" t="s">
        <v>394</v>
      </c>
      <c r="G186" s="217"/>
      <c r="H186" s="220">
        <v>265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391</v>
      </c>
      <c r="AU186" s="226" t="s">
        <v>83</v>
      </c>
      <c r="AV186" s="15" t="s">
        <v>389</v>
      </c>
      <c r="AW186" s="15" t="s">
        <v>37</v>
      </c>
      <c r="AX186" s="15" t="s">
        <v>83</v>
      </c>
      <c r="AY186" s="226" t="s">
        <v>381</v>
      </c>
    </row>
    <row r="187" spans="1:65" s="2" customFormat="1" ht="24.2" customHeight="1">
      <c r="A187" s="36"/>
      <c r="B187" s="37"/>
      <c r="C187" s="181" t="s">
        <v>529</v>
      </c>
      <c r="D187" s="181" t="s">
        <v>384</v>
      </c>
      <c r="E187" s="182" t="s">
        <v>5650</v>
      </c>
      <c r="F187" s="183" t="s">
        <v>5651</v>
      </c>
      <c r="G187" s="184" t="s">
        <v>431</v>
      </c>
      <c r="H187" s="185">
        <v>5</v>
      </c>
      <c r="I187" s="186"/>
      <c r="J187" s="187">
        <f t="shared" ref="J187:J195" si="0">ROUND(I187*H187,2)</f>
        <v>0</v>
      </c>
      <c r="K187" s="183" t="s">
        <v>1297</v>
      </c>
      <c r="L187" s="41"/>
      <c r="M187" s="188" t="s">
        <v>19</v>
      </c>
      <c r="N187" s="189" t="s">
        <v>47</v>
      </c>
      <c r="O187" s="66"/>
      <c r="P187" s="190">
        <f t="shared" ref="P187:P195" si="1">O187*H187</f>
        <v>0</v>
      </c>
      <c r="Q187" s="190">
        <v>0</v>
      </c>
      <c r="R187" s="190">
        <f t="shared" ref="R187:R195" si="2">Q187*H187</f>
        <v>0</v>
      </c>
      <c r="S187" s="190">
        <v>0</v>
      </c>
      <c r="T187" s="191">
        <f t="shared" ref="T187:T195" si="3"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83</v>
      </c>
      <c r="AY187" s="19" t="s">
        <v>381</v>
      </c>
      <c r="BE187" s="193">
        <f t="shared" ref="BE187:BE195" si="4">IF(N187="základní",J187,0)</f>
        <v>0</v>
      </c>
      <c r="BF187" s="193">
        <f t="shared" ref="BF187:BF195" si="5">IF(N187="snížená",J187,0)</f>
        <v>0</v>
      </c>
      <c r="BG187" s="193">
        <f t="shared" ref="BG187:BG195" si="6">IF(N187="zákl. přenesená",J187,0)</f>
        <v>0</v>
      </c>
      <c r="BH187" s="193">
        <f t="shared" ref="BH187:BH195" si="7">IF(N187="sníž. přenesená",J187,0)</f>
        <v>0</v>
      </c>
      <c r="BI187" s="193">
        <f t="shared" ref="BI187:BI195" si="8">IF(N187="nulová",J187,0)</f>
        <v>0</v>
      </c>
      <c r="BJ187" s="19" t="s">
        <v>83</v>
      </c>
      <c r="BK187" s="193">
        <f t="shared" ref="BK187:BK195" si="9">ROUND(I187*H187,2)</f>
        <v>0</v>
      </c>
      <c r="BL187" s="19" t="s">
        <v>389</v>
      </c>
      <c r="BM187" s="192" t="s">
        <v>647</v>
      </c>
    </row>
    <row r="188" spans="1:65" s="2" customFormat="1" ht="16.5" customHeight="1">
      <c r="A188" s="36"/>
      <c r="B188" s="37"/>
      <c r="C188" s="181" t="s">
        <v>534</v>
      </c>
      <c r="D188" s="181" t="s">
        <v>384</v>
      </c>
      <c r="E188" s="182" t="s">
        <v>3700</v>
      </c>
      <c r="F188" s="183" t="s">
        <v>3701</v>
      </c>
      <c r="G188" s="184" t="s">
        <v>431</v>
      </c>
      <c r="H188" s="185">
        <v>3</v>
      </c>
      <c r="I188" s="186"/>
      <c r="J188" s="187">
        <f t="shared" si="0"/>
        <v>0</v>
      </c>
      <c r="K188" s="183" t="s">
        <v>1297</v>
      </c>
      <c r="L188" s="41"/>
      <c r="M188" s="188" t="s">
        <v>19</v>
      </c>
      <c r="N188" s="189" t="s">
        <v>47</v>
      </c>
      <c r="O188" s="66"/>
      <c r="P188" s="190">
        <f t="shared" si="1"/>
        <v>0</v>
      </c>
      <c r="Q188" s="190">
        <v>0</v>
      </c>
      <c r="R188" s="190">
        <f t="shared" si="2"/>
        <v>0</v>
      </c>
      <c r="S188" s="190">
        <v>0</v>
      </c>
      <c r="T188" s="191">
        <f t="shared" si="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389</v>
      </c>
      <c r="AT188" s="192" t="s">
        <v>384</v>
      </c>
      <c r="AU188" s="192" t="s">
        <v>83</v>
      </c>
      <c r="AY188" s="19" t="s">
        <v>381</v>
      </c>
      <c r="BE188" s="193">
        <f t="shared" si="4"/>
        <v>0</v>
      </c>
      <c r="BF188" s="193">
        <f t="shared" si="5"/>
        <v>0</v>
      </c>
      <c r="BG188" s="193">
        <f t="shared" si="6"/>
        <v>0</v>
      </c>
      <c r="BH188" s="193">
        <f t="shared" si="7"/>
        <v>0</v>
      </c>
      <c r="BI188" s="193">
        <f t="shared" si="8"/>
        <v>0</v>
      </c>
      <c r="BJ188" s="19" t="s">
        <v>83</v>
      </c>
      <c r="BK188" s="193">
        <f t="shared" si="9"/>
        <v>0</v>
      </c>
      <c r="BL188" s="19" t="s">
        <v>389</v>
      </c>
      <c r="BM188" s="192" t="s">
        <v>653</v>
      </c>
    </row>
    <row r="189" spans="1:65" s="2" customFormat="1" ht="24.2" customHeight="1">
      <c r="A189" s="36"/>
      <c r="B189" s="37"/>
      <c r="C189" s="181" t="s">
        <v>540</v>
      </c>
      <c r="D189" s="181" t="s">
        <v>384</v>
      </c>
      <c r="E189" s="182" t="s">
        <v>3278</v>
      </c>
      <c r="F189" s="183" t="s">
        <v>3279</v>
      </c>
      <c r="G189" s="184" t="s">
        <v>431</v>
      </c>
      <c r="H189" s="185">
        <v>1</v>
      </c>
      <c r="I189" s="186"/>
      <c r="J189" s="187">
        <f t="shared" si="0"/>
        <v>0</v>
      </c>
      <c r="K189" s="183" t="s">
        <v>1297</v>
      </c>
      <c r="L189" s="41"/>
      <c r="M189" s="188" t="s">
        <v>19</v>
      </c>
      <c r="N189" s="189" t="s">
        <v>47</v>
      </c>
      <c r="O189" s="66"/>
      <c r="P189" s="190">
        <f t="shared" si="1"/>
        <v>0</v>
      </c>
      <c r="Q189" s="190">
        <v>0</v>
      </c>
      <c r="R189" s="190">
        <f t="shared" si="2"/>
        <v>0</v>
      </c>
      <c r="S189" s="190">
        <v>0</v>
      </c>
      <c r="T189" s="191">
        <f t="shared" si="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389</v>
      </c>
      <c r="AT189" s="192" t="s">
        <v>384</v>
      </c>
      <c r="AU189" s="192" t="s">
        <v>83</v>
      </c>
      <c r="AY189" s="19" t="s">
        <v>381</v>
      </c>
      <c r="BE189" s="193">
        <f t="shared" si="4"/>
        <v>0</v>
      </c>
      <c r="BF189" s="193">
        <f t="shared" si="5"/>
        <v>0</v>
      </c>
      <c r="BG189" s="193">
        <f t="shared" si="6"/>
        <v>0</v>
      </c>
      <c r="BH189" s="193">
        <f t="shared" si="7"/>
        <v>0</v>
      </c>
      <c r="BI189" s="193">
        <f t="shared" si="8"/>
        <v>0</v>
      </c>
      <c r="BJ189" s="19" t="s">
        <v>83</v>
      </c>
      <c r="BK189" s="193">
        <f t="shared" si="9"/>
        <v>0</v>
      </c>
      <c r="BL189" s="19" t="s">
        <v>389</v>
      </c>
      <c r="BM189" s="192" t="s">
        <v>659</v>
      </c>
    </row>
    <row r="190" spans="1:65" s="2" customFormat="1" ht="24.2" customHeight="1">
      <c r="A190" s="36"/>
      <c r="B190" s="37"/>
      <c r="C190" s="181" t="s">
        <v>549</v>
      </c>
      <c r="D190" s="181" t="s">
        <v>384</v>
      </c>
      <c r="E190" s="182" t="s">
        <v>2644</v>
      </c>
      <c r="F190" s="183" t="s">
        <v>2645</v>
      </c>
      <c r="G190" s="184" t="s">
        <v>431</v>
      </c>
      <c r="H190" s="185">
        <v>1</v>
      </c>
      <c r="I190" s="186"/>
      <c r="J190" s="187">
        <f t="shared" si="0"/>
        <v>0</v>
      </c>
      <c r="K190" s="183" t="s">
        <v>1297</v>
      </c>
      <c r="L190" s="41"/>
      <c r="M190" s="188" t="s">
        <v>19</v>
      </c>
      <c r="N190" s="189" t="s">
        <v>47</v>
      </c>
      <c r="O190" s="66"/>
      <c r="P190" s="190">
        <f t="shared" si="1"/>
        <v>0</v>
      </c>
      <c r="Q190" s="190">
        <v>0</v>
      </c>
      <c r="R190" s="190">
        <f t="shared" si="2"/>
        <v>0</v>
      </c>
      <c r="S190" s="190">
        <v>0</v>
      </c>
      <c r="T190" s="191">
        <f t="shared" si="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389</v>
      </c>
      <c r="AT190" s="192" t="s">
        <v>384</v>
      </c>
      <c r="AU190" s="192" t="s">
        <v>83</v>
      </c>
      <c r="AY190" s="19" t="s">
        <v>381</v>
      </c>
      <c r="BE190" s="193">
        <f t="shared" si="4"/>
        <v>0</v>
      </c>
      <c r="BF190" s="193">
        <f t="shared" si="5"/>
        <v>0</v>
      </c>
      <c r="BG190" s="193">
        <f t="shared" si="6"/>
        <v>0</v>
      </c>
      <c r="BH190" s="193">
        <f t="shared" si="7"/>
        <v>0</v>
      </c>
      <c r="BI190" s="193">
        <f t="shared" si="8"/>
        <v>0</v>
      </c>
      <c r="BJ190" s="19" t="s">
        <v>83</v>
      </c>
      <c r="BK190" s="193">
        <f t="shared" si="9"/>
        <v>0</v>
      </c>
      <c r="BL190" s="19" t="s">
        <v>389</v>
      </c>
      <c r="BM190" s="192" t="s">
        <v>667</v>
      </c>
    </row>
    <row r="191" spans="1:65" s="2" customFormat="1" ht="24.2" customHeight="1">
      <c r="A191" s="36"/>
      <c r="B191" s="37"/>
      <c r="C191" s="181" t="s">
        <v>556</v>
      </c>
      <c r="D191" s="181" t="s">
        <v>384</v>
      </c>
      <c r="E191" s="182" t="s">
        <v>1530</v>
      </c>
      <c r="F191" s="183" t="s">
        <v>1531</v>
      </c>
      <c r="G191" s="184" t="s">
        <v>431</v>
      </c>
      <c r="H191" s="185">
        <v>3</v>
      </c>
      <c r="I191" s="186"/>
      <c r="J191" s="187">
        <f t="shared" si="0"/>
        <v>0</v>
      </c>
      <c r="K191" s="183" t="s">
        <v>1297</v>
      </c>
      <c r="L191" s="41"/>
      <c r="M191" s="188" t="s">
        <v>19</v>
      </c>
      <c r="N191" s="189" t="s">
        <v>47</v>
      </c>
      <c r="O191" s="66"/>
      <c r="P191" s="190">
        <f t="shared" si="1"/>
        <v>0</v>
      </c>
      <c r="Q191" s="190">
        <v>0</v>
      </c>
      <c r="R191" s="190">
        <f t="shared" si="2"/>
        <v>0</v>
      </c>
      <c r="S191" s="190">
        <v>0</v>
      </c>
      <c r="T191" s="191">
        <f t="shared" si="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83</v>
      </c>
      <c r="AY191" s="19" t="s">
        <v>381</v>
      </c>
      <c r="BE191" s="193">
        <f t="shared" si="4"/>
        <v>0</v>
      </c>
      <c r="BF191" s="193">
        <f t="shared" si="5"/>
        <v>0</v>
      </c>
      <c r="BG191" s="193">
        <f t="shared" si="6"/>
        <v>0</v>
      </c>
      <c r="BH191" s="193">
        <f t="shared" si="7"/>
        <v>0</v>
      </c>
      <c r="BI191" s="193">
        <f t="shared" si="8"/>
        <v>0</v>
      </c>
      <c r="BJ191" s="19" t="s">
        <v>83</v>
      </c>
      <c r="BK191" s="193">
        <f t="shared" si="9"/>
        <v>0</v>
      </c>
      <c r="BL191" s="19" t="s">
        <v>389</v>
      </c>
      <c r="BM191" s="192" t="s">
        <v>674</v>
      </c>
    </row>
    <row r="192" spans="1:65" s="2" customFormat="1" ht="44.25" customHeight="1">
      <c r="A192" s="36"/>
      <c r="B192" s="37"/>
      <c r="C192" s="227" t="s">
        <v>561</v>
      </c>
      <c r="D192" s="227" t="s">
        <v>465</v>
      </c>
      <c r="E192" s="228" t="s">
        <v>3730</v>
      </c>
      <c r="F192" s="229" t="s">
        <v>3731</v>
      </c>
      <c r="G192" s="230" t="s">
        <v>431</v>
      </c>
      <c r="H192" s="231">
        <v>3</v>
      </c>
      <c r="I192" s="232"/>
      <c r="J192" s="233">
        <f t="shared" si="0"/>
        <v>0</v>
      </c>
      <c r="K192" s="229" t="s">
        <v>1297</v>
      </c>
      <c r="L192" s="234"/>
      <c r="M192" s="235" t="s">
        <v>19</v>
      </c>
      <c r="N192" s="236" t="s">
        <v>47</v>
      </c>
      <c r="O192" s="66"/>
      <c r="P192" s="190">
        <f t="shared" si="1"/>
        <v>0</v>
      </c>
      <c r="Q192" s="190">
        <v>0</v>
      </c>
      <c r="R192" s="190">
        <f t="shared" si="2"/>
        <v>0</v>
      </c>
      <c r="S192" s="190">
        <v>0</v>
      </c>
      <c r="T192" s="191">
        <f t="shared" si="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428</v>
      </c>
      <c r="AT192" s="192" t="s">
        <v>465</v>
      </c>
      <c r="AU192" s="192" t="s">
        <v>83</v>
      </c>
      <c r="AY192" s="19" t="s">
        <v>381</v>
      </c>
      <c r="BE192" s="193">
        <f t="shared" si="4"/>
        <v>0</v>
      </c>
      <c r="BF192" s="193">
        <f t="shared" si="5"/>
        <v>0</v>
      </c>
      <c r="BG192" s="193">
        <f t="shared" si="6"/>
        <v>0</v>
      </c>
      <c r="BH192" s="193">
        <f t="shared" si="7"/>
        <v>0</v>
      </c>
      <c r="BI192" s="193">
        <f t="shared" si="8"/>
        <v>0</v>
      </c>
      <c r="BJ192" s="19" t="s">
        <v>83</v>
      </c>
      <c r="BK192" s="193">
        <f t="shared" si="9"/>
        <v>0</v>
      </c>
      <c r="BL192" s="19" t="s">
        <v>389</v>
      </c>
      <c r="BM192" s="192" t="s">
        <v>682</v>
      </c>
    </row>
    <row r="193" spans="1:65" s="2" customFormat="1" ht="44.25" customHeight="1">
      <c r="A193" s="36"/>
      <c r="B193" s="37"/>
      <c r="C193" s="227" t="s">
        <v>468</v>
      </c>
      <c r="D193" s="227" t="s">
        <v>465</v>
      </c>
      <c r="E193" s="228" t="s">
        <v>5652</v>
      </c>
      <c r="F193" s="229" t="s">
        <v>5653</v>
      </c>
      <c r="G193" s="230" t="s">
        <v>431</v>
      </c>
      <c r="H193" s="231">
        <v>3</v>
      </c>
      <c r="I193" s="232"/>
      <c r="J193" s="233">
        <f t="shared" si="0"/>
        <v>0</v>
      </c>
      <c r="K193" s="229" t="s">
        <v>1297</v>
      </c>
      <c r="L193" s="234"/>
      <c r="M193" s="235" t="s">
        <v>19</v>
      </c>
      <c r="N193" s="236" t="s">
        <v>47</v>
      </c>
      <c r="O193" s="66"/>
      <c r="P193" s="190">
        <f t="shared" si="1"/>
        <v>0</v>
      </c>
      <c r="Q193" s="190">
        <v>0</v>
      </c>
      <c r="R193" s="190">
        <f t="shared" si="2"/>
        <v>0</v>
      </c>
      <c r="S193" s="190">
        <v>0</v>
      </c>
      <c r="T193" s="191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428</v>
      </c>
      <c r="AT193" s="192" t="s">
        <v>465</v>
      </c>
      <c r="AU193" s="192" t="s">
        <v>83</v>
      </c>
      <c r="AY193" s="19" t="s">
        <v>381</v>
      </c>
      <c r="BE193" s="193">
        <f t="shared" si="4"/>
        <v>0</v>
      </c>
      <c r="BF193" s="193">
        <f t="shared" si="5"/>
        <v>0</v>
      </c>
      <c r="BG193" s="193">
        <f t="shared" si="6"/>
        <v>0</v>
      </c>
      <c r="BH193" s="193">
        <f t="shared" si="7"/>
        <v>0</v>
      </c>
      <c r="BI193" s="193">
        <f t="shared" si="8"/>
        <v>0</v>
      </c>
      <c r="BJ193" s="19" t="s">
        <v>83</v>
      </c>
      <c r="BK193" s="193">
        <f t="shared" si="9"/>
        <v>0</v>
      </c>
      <c r="BL193" s="19" t="s">
        <v>389</v>
      </c>
      <c r="BM193" s="192" t="s">
        <v>690</v>
      </c>
    </row>
    <row r="194" spans="1:65" s="2" customFormat="1" ht="66.75" customHeight="1">
      <c r="A194" s="36"/>
      <c r="B194" s="37"/>
      <c r="C194" s="227" t="s">
        <v>571</v>
      </c>
      <c r="D194" s="227" t="s">
        <v>465</v>
      </c>
      <c r="E194" s="228" t="s">
        <v>5654</v>
      </c>
      <c r="F194" s="229" t="s">
        <v>5655</v>
      </c>
      <c r="G194" s="230" t="s">
        <v>431</v>
      </c>
      <c r="H194" s="231">
        <v>3</v>
      </c>
      <c r="I194" s="232"/>
      <c r="J194" s="233">
        <f t="shared" si="0"/>
        <v>0</v>
      </c>
      <c r="K194" s="229" t="s">
        <v>19</v>
      </c>
      <c r="L194" s="234"/>
      <c r="M194" s="235" t="s">
        <v>19</v>
      </c>
      <c r="N194" s="236" t="s">
        <v>47</v>
      </c>
      <c r="O194" s="66"/>
      <c r="P194" s="190">
        <f t="shared" si="1"/>
        <v>0</v>
      </c>
      <c r="Q194" s="190">
        <v>0</v>
      </c>
      <c r="R194" s="190">
        <f t="shared" si="2"/>
        <v>0</v>
      </c>
      <c r="S194" s="190">
        <v>0</v>
      </c>
      <c r="T194" s="191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428</v>
      </c>
      <c r="AT194" s="192" t="s">
        <v>465</v>
      </c>
      <c r="AU194" s="192" t="s">
        <v>83</v>
      </c>
      <c r="AY194" s="19" t="s">
        <v>381</v>
      </c>
      <c r="BE194" s="193">
        <f t="shared" si="4"/>
        <v>0</v>
      </c>
      <c r="BF194" s="193">
        <f t="shared" si="5"/>
        <v>0</v>
      </c>
      <c r="BG194" s="193">
        <f t="shared" si="6"/>
        <v>0</v>
      </c>
      <c r="BH194" s="193">
        <f t="shared" si="7"/>
        <v>0</v>
      </c>
      <c r="BI194" s="193">
        <f t="shared" si="8"/>
        <v>0</v>
      </c>
      <c r="BJ194" s="19" t="s">
        <v>83</v>
      </c>
      <c r="BK194" s="193">
        <f t="shared" si="9"/>
        <v>0</v>
      </c>
      <c r="BL194" s="19" t="s">
        <v>389</v>
      </c>
      <c r="BM194" s="192" t="s">
        <v>5656</v>
      </c>
    </row>
    <row r="195" spans="1:65" s="2" customFormat="1" ht="16.5" customHeight="1">
      <c r="A195" s="36"/>
      <c r="B195" s="37"/>
      <c r="C195" s="227" t="s">
        <v>577</v>
      </c>
      <c r="D195" s="227" t="s">
        <v>465</v>
      </c>
      <c r="E195" s="228" t="s">
        <v>5657</v>
      </c>
      <c r="F195" s="229" t="s">
        <v>5658</v>
      </c>
      <c r="G195" s="230" t="s">
        <v>431</v>
      </c>
      <c r="H195" s="231">
        <v>3</v>
      </c>
      <c r="I195" s="232"/>
      <c r="J195" s="233">
        <f t="shared" si="0"/>
        <v>0</v>
      </c>
      <c r="K195" s="229" t="s">
        <v>19</v>
      </c>
      <c r="L195" s="234"/>
      <c r="M195" s="235" t="s">
        <v>19</v>
      </c>
      <c r="N195" s="236" t="s">
        <v>47</v>
      </c>
      <c r="O195" s="66"/>
      <c r="P195" s="190">
        <f t="shared" si="1"/>
        <v>0</v>
      </c>
      <c r="Q195" s="190">
        <v>0</v>
      </c>
      <c r="R195" s="190">
        <f t="shared" si="2"/>
        <v>0</v>
      </c>
      <c r="S195" s="190">
        <v>0</v>
      </c>
      <c r="T195" s="191">
        <f t="shared" si="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428</v>
      </c>
      <c r="AT195" s="192" t="s">
        <v>465</v>
      </c>
      <c r="AU195" s="192" t="s">
        <v>83</v>
      </c>
      <c r="AY195" s="19" t="s">
        <v>381</v>
      </c>
      <c r="BE195" s="193">
        <f t="shared" si="4"/>
        <v>0</v>
      </c>
      <c r="BF195" s="193">
        <f t="shared" si="5"/>
        <v>0</v>
      </c>
      <c r="BG195" s="193">
        <f t="shared" si="6"/>
        <v>0</v>
      </c>
      <c r="BH195" s="193">
        <f t="shared" si="7"/>
        <v>0</v>
      </c>
      <c r="BI195" s="193">
        <f t="shared" si="8"/>
        <v>0</v>
      </c>
      <c r="BJ195" s="19" t="s">
        <v>83</v>
      </c>
      <c r="BK195" s="193">
        <f t="shared" si="9"/>
        <v>0</v>
      </c>
      <c r="BL195" s="19" t="s">
        <v>389</v>
      </c>
      <c r="BM195" s="192" t="s">
        <v>5659</v>
      </c>
    </row>
    <row r="196" spans="1:65" s="12" customFormat="1" ht="25.9" customHeight="1">
      <c r="B196" s="165"/>
      <c r="C196" s="166"/>
      <c r="D196" s="167" t="s">
        <v>75</v>
      </c>
      <c r="E196" s="168" t="s">
        <v>889</v>
      </c>
      <c r="F196" s="168" t="s">
        <v>1397</v>
      </c>
      <c r="G196" s="166"/>
      <c r="H196" s="166"/>
      <c r="I196" s="169"/>
      <c r="J196" s="170">
        <f>BK196</f>
        <v>0</v>
      </c>
      <c r="K196" s="166"/>
      <c r="L196" s="171"/>
      <c r="M196" s="172"/>
      <c r="N196" s="173"/>
      <c r="O196" s="173"/>
      <c r="P196" s="174">
        <f>SUM(P197:P198)</f>
        <v>0</v>
      </c>
      <c r="Q196" s="173"/>
      <c r="R196" s="174">
        <f>SUM(R197:R198)</f>
        <v>0</v>
      </c>
      <c r="S196" s="173"/>
      <c r="T196" s="175">
        <f>SUM(T197:T198)</f>
        <v>0</v>
      </c>
      <c r="AR196" s="176" t="s">
        <v>83</v>
      </c>
      <c r="AT196" s="177" t="s">
        <v>75</v>
      </c>
      <c r="AU196" s="177" t="s">
        <v>76</v>
      </c>
      <c r="AY196" s="176" t="s">
        <v>381</v>
      </c>
      <c r="BK196" s="178">
        <f>SUM(BK197:BK198)</f>
        <v>0</v>
      </c>
    </row>
    <row r="197" spans="1:65" s="2" customFormat="1" ht="24.2" customHeight="1">
      <c r="A197" s="36"/>
      <c r="B197" s="37"/>
      <c r="C197" s="181" t="s">
        <v>582</v>
      </c>
      <c r="D197" s="181" t="s">
        <v>384</v>
      </c>
      <c r="E197" s="182" t="s">
        <v>1398</v>
      </c>
      <c r="F197" s="183" t="s">
        <v>1399</v>
      </c>
      <c r="G197" s="184" t="s">
        <v>404</v>
      </c>
      <c r="H197" s="185">
        <v>267.06200000000001</v>
      </c>
      <c r="I197" s="186"/>
      <c r="J197" s="187">
        <f>ROUND(I197*H197,2)</f>
        <v>0</v>
      </c>
      <c r="K197" s="183" t="s">
        <v>1297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83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701</v>
      </c>
    </row>
    <row r="198" spans="1:65" s="2" customFormat="1" ht="39">
      <c r="A198" s="36"/>
      <c r="B198" s="37"/>
      <c r="C198" s="38"/>
      <c r="D198" s="196" t="s">
        <v>1198</v>
      </c>
      <c r="E198" s="38"/>
      <c r="F198" s="253" t="s">
        <v>2616</v>
      </c>
      <c r="G198" s="38"/>
      <c r="H198" s="38"/>
      <c r="I198" s="254"/>
      <c r="J198" s="38"/>
      <c r="K198" s="38"/>
      <c r="L198" s="41"/>
      <c r="M198" s="257"/>
      <c r="N198" s="258"/>
      <c r="O198" s="250"/>
      <c r="P198" s="250"/>
      <c r="Q198" s="250"/>
      <c r="R198" s="250"/>
      <c r="S198" s="250"/>
      <c r="T198" s="259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1198</v>
      </c>
      <c r="AU198" s="19" t="s">
        <v>83</v>
      </c>
    </row>
    <row r="199" spans="1:65" s="2" customFormat="1" ht="6.95" customHeight="1">
      <c r="A199" s="36"/>
      <c r="B199" s="49"/>
      <c r="C199" s="50"/>
      <c r="D199" s="50"/>
      <c r="E199" s="50"/>
      <c r="F199" s="50"/>
      <c r="G199" s="50"/>
      <c r="H199" s="50"/>
      <c r="I199" s="50"/>
      <c r="J199" s="50"/>
      <c r="K199" s="50"/>
      <c r="L199" s="41"/>
      <c r="M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</row>
  </sheetData>
  <sheetProtection algorithmName="SHA-512" hashValue="/YwLpMeBA3SIIr34oFqQFxqGASrK0H5zZV8LdZNxWzqCgmd7OmQk37pBan6UxV83zrA+S1kQvWq1QggYmN22Ag==" saltValue="1V10hJrEZab7toyI70MhqSZw0ZGenFwOVPagTzV8aDMpMJw4tbBx4O8TW7PaiJGjahGHarInuTsCgGcXuFUEnQ==" spinCount="100000" sheet="1" objects="1" scenarios="1" formatColumns="0" formatRows="0" autoFilter="0"/>
  <autoFilter ref="C83:K19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268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5660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ROUND(J82,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ROUND((SUM(BE82:BE152)),  2)</f>
        <v>0</v>
      </c>
      <c r="G33" s="36"/>
      <c r="H33" s="36"/>
      <c r="I33" s="127">
        <v>0.21</v>
      </c>
      <c r="J33" s="126">
        <f>ROUND(((SUM(BE82:BE152))*I33),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ROUND((SUM(BF82:BF152)),  2)</f>
        <v>0</v>
      </c>
      <c r="G34" s="36"/>
      <c r="H34" s="36"/>
      <c r="I34" s="127">
        <v>0.15</v>
      </c>
      <c r="J34" s="126">
        <f>ROUND(((SUM(BF82:BF152))*I34),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ROUND((SUM(BG82:BG152)),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ROUND((SUM(BH82:BH152)),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ROUND((SUM(BI82:BI152)),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D 206 - Areálový rozvod plynu, přípojky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1280</v>
      </c>
      <c r="E60" s="146"/>
      <c r="F60" s="146"/>
      <c r="G60" s="146"/>
      <c r="H60" s="146"/>
      <c r="I60" s="146"/>
      <c r="J60" s="147">
        <f>J83</f>
        <v>0</v>
      </c>
      <c r="K60" s="144"/>
      <c r="L60" s="148"/>
    </row>
    <row r="61" spans="1:47" s="9" customFormat="1" ht="24.95" customHeight="1">
      <c r="B61" s="143"/>
      <c r="C61" s="144"/>
      <c r="D61" s="145" t="s">
        <v>1282</v>
      </c>
      <c r="E61" s="146"/>
      <c r="F61" s="146"/>
      <c r="G61" s="146"/>
      <c r="H61" s="146"/>
      <c r="I61" s="146"/>
      <c r="J61" s="147">
        <f>J130</f>
        <v>0</v>
      </c>
      <c r="K61" s="144"/>
      <c r="L61" s="148"/>
    </row>
    <row r="62" spans="1:47" s="9" customFormat="1" ht="24.95" customHeight="1">
      <c r="B62" s="143"/>
      <c r="C62" s="144"/>
      <c r="D62" s="145" t="s">
        <v>5661</v>
      </c>
      <c r="E62" s="146"/>
      <c r="F62" s="146"/>
      <c r="G62" s="146"/>
      <c r="H62" s="146"/>
      <c r="I62" s="146"/>
      <c r="J62" s="147">
        <f>J138</f>
        <v>0</v>
      </c>
      <c r="K62" s="144"/>
      <c r="L62" s="148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366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6.25" customHeight="1">
      <c r="A72" s="36"/>
      <c r="B72" s="37"/>
      <c r="C72" s="38"/>
      <c r="D72" s="38"/>
      <c r="E72" s="408" t="str">
        <f>E7</f>
        <v>Nová vstupní a vjezdová zóna v západní části výstaviště včetně nového odpadového hospodářství</v>
      </c>
      <c r="F72" s="409"/>
      <c r="G72" s="409"/>
      <c r="H72" s="409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324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9" t="str">
        <f>E9</f>
        <v>D 206 - Areálový rozvod plynu, přípojky</v>
      </c>
      <c r="F74" s="407"/>
      <c r="G74" s="407"/>
      <c r="H74" s="407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Brno, Pisárky, Výstaviště, k. ú. Brno – Bohunice</v>
      </c>
      <c r="G76" s="38"/>
      <c r="H76" s="38"/>
      <c r="I76" s="31" t="s">
        <v>23</v>
      </c>
      <c r="J76" s="61" t="str">
        <f>IF(J12="","",J12)</f>
        <v>25. 3. 2021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Veletrhy Brno a.s.</v>
      </c>
      <c r="G78" s="38"/>
      <c r="H78" s="38"/>
      <c r="I78" s="31" t="s">
        <v>33</v>
      </c>
      <c r="J78" s="34" t="str">
        <f>E21</f>
        <v>AiD team a.s.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38</v>
      </c>
      <c r="J79" s="34" t="str">
        <f>E24</f>
        <v xml:space="preserve"> 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4"/>
      <c r="B81" s="155"/>
      <c r="C81" s="156" t="s">
        <v>367</v>
      </c>
      <c r="D81" s="157" t="s">
        <v>61</v>
      </c>
      <c r="E81" s="157" t="s">
        <v>57</v>
      </c>
      <c r="F81" s="157" t="s">
        <v>58</v>
      </c>
      <c r="G81" s="157" t="s">
        <v>368</v>
      </c>
      <c r="H81" s="157" t="s">
        <v>369</v>
      </c>
      <c r="I81" s="157" t="s">
        <v>370</v>
      </c>
      <c r="J81" s="157" t="s">
        <v>347</v>
      </c>
      <c r="K81" s="158" t="s">
        <v>371</v>
      </c>
      <c r="L81" s="159"/>
      <c r="M81" s="70" t="s">
        <v>19</v>
      </c>
      <c r="N81" s="71" t="s">
        <v>46</v>
      </c>
      <c r="O81" s="71" t="s">
        <v>372</v>
      </c>
      <c r="P81" s="71" t="s">
        <v>373</v>
      </c>
      <c r="Q81" s="71" t="s">
        <v>374</v>
      </c>
      <c r="R81" s="71" t="s">
        <v>375</v>
      </c>
      <c r="S81" s="71" t="s">
        <v>376</v>
      </c>
      <c r="T81" s="72" t="s">
        <v>377</v>
      </c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</row>
    <row r="82" spans="1:65" s="2" customFormat="1" ht="22.9" customHeight="1">
      <c r="A82" s="36"/>
      <c r="B82" s="37"/>
      <c r="C82" s="77" t="s">
        <v>378</v>
      </c>
      <c r="D82" s="38"/>
      <c r="E82" s="38"/>
      <c r="F82" s="38"/>
      <c r="G82" s="38"/>
      <c r="H82" s="38"/>
      <c r="I82" s="38"/>
      <c r="J82" s="160">
        <f>BK82</f>
        <v>0</v>
      </c>
      <c r="K82" s="38"/>
      <c r="L82" s="41"/>
      <c r="M82" s="73"/>
      <c r="N82" s="161"/>
      <c r="O82" s="74"/>
      <c r="P82" s="162">
        <f>P83+P130+P138</f>
        <v>0</v>
      </c>
      <c r="Q82" s="74"/>
      <c r="R82" s="162">
        <f>R83+R130+R138</f>
        <v>0</v>
      </c>
      <c r="S82" s="74"/>
      <c r="T82" s="163">
        <f>T83+T130+T138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75</v>
      </c>
      <c r="AU82" s="19" t="s">
        <v>348</v>
      </c>
      <c r="BK82" s="164">
        <f>BK83+BK130+BK138</f>
        <v>0</v>
      </c>
    </row>
    <row r="83" spans="1:65" s="12" customFormat="1" ht="25.9" customHeight="1">
      <c r="B83" s="165"/>
      <c r="C83" s="166"/>
      <c r="D83" s="167" t="s">
        <v>75</v>
      </c>
      <c r="E83" s="168" t="s">
        <v>83</v>
      </c>
      <c r="F83" s="168" t="s">
        <v>997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SUM(P84:P129)</f>
        <v>0</v>
      </c>
      <c r="Q83" s="173"/>
      <c r="R83" s="174">
        <f>SUM(R84:R129)</f>
        <v>0</v>
      </c>
      <c r="S83" s="173"/>
      <c r="T83" s="175">
        <f>SUM(T84:T129)</f>
        <v>0</v>
      </c>
      <c r="AR83" s="176" t="s">
        <v>83</v>
      </c>
      <c r="AT83" s="177" t="s">
        <v>75</v>
      </c>
      <c r="AU83" s="177" t="s">
        <v>76</v>
      </c>
      <c r="AY83" s="176" t="s">
        <v>381</v>
      </c>
      <c r="BK83" s="178">
        <f>SUM(BK84:BK129)</f>
        <v>0</v>
      </c>
    </row>
    <row r="84" spans="1:65" s="2" customFormat="1" ht="24.2" customHeight="1">
      <c r="A84" s="36"/>
      <c r="B84" s="37"/>
      <c r="C84" s="181" t="s">
        <v>83</v>
      </c>
      <c r="D84" s="181" t="s">
        <v>384</v>
      </c>
      <c r="E84" s="182" t="s">
        <v>5456</v>
      </c>
      <c r="F84" s="183" t="s">
        <v>5457</v>
      </c>
      <c r="G84" s="184" t="s">
        <v>387</v>
      </c>
      <c r="H84" s="185">
        <v>617.12400000000002</v>
      </c>
      <c r="I84" s="186"/>
      <c r="J84" s="187">
        <f>ROUND(I84*H84,2)</f>
        <v>0</v>
      </c>
      <c r="K84" s="183" t="s">
        <v>1297</v>
      </c>
      <c r="L84" s="41"/>
      <c r="M84" s="188" t="s">
        <v>19</v>
      </c>
      <c r="N84" s="189" t="s">
        <v>47</v>
      </c>
      <c r="O84" s="66"/>
      <c r="P84" s="190">
        <f>O84*H84</f>
        <v>0</v>
      </c>
      <c r="Q84" s="190">
        <v>0</v>
      </c>
      <c r="R84" s="190">
        <f>Q84*H84</f>
        <v>0</v>
      </c>
      <c r="S84" s="190">
        <v>0</v>
      </c>
      <c r="T84" s="191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2" t="s">
        <v>389</v>
      </c>
      <c r="AT84" s="192" t="s">
        <v>384</v>
      </c>
      <c r="AU84" s="192" t="s">
        <v>83</v>
      </c>
      <c r="AY84" s="19" t="s">
        <v>381</v>
      </c>
      <c r="BE84" s="193">
        <f>IF(N84="základní",J84,0)</f>
        <v>0</v>
      </c>
      <c r="BF84" s="193">
        <f>IF(N84="snížená",J84,0)</f>
        <v>0</v>
      </c>
      <c r="BG84" s="193">
        <f>IF(N84="zákl. přenesená",J84,0)</f>
        <v>0</v>
      </c>
      <c r="BH84" s="193">
        <f>IF(N84="sníž. přenesená",J84,0)</f>
        <v>0</v>
      </c>
      <c r="BI84" s="193">
        <f>IF(N84="nulová",J84,0)</f>
        <v>0</v>
      </c>
      <c r="BJ84" s="19" t="s">
        <v>83</v>
      </c>
      <c r="BK84" s="193">
        <f>ROUND(I84*H84,2)</f>
        <v>0</v>
      </c>
      <c r="BL84" s="19" t="s">
        <v>389</v>
      </c>
      <c r="BM84" s="192" t="s">
        <v>85</v>
      </c>
    </row>
    <row r="85" spans="1:65" s="2" customFormat="1" ht="58.5">
      <c r="A85" s="36"/>
      <c r="B85" s="37"/>
      <c r="C85" s="38"/>
      <c r="D85" s="196" t="s">
        <v>1198</v>
      </c>
      <c r="E85" s="38"/>
      <c r="F85" s="253" t="s">
        <v>1303</v>
      </c>
      <c r="G85" s="38"/>
      <c r="H85" s="38"/>
      <c r="I85" s="254"/>
      <c r="J85" s="38"/>
      <c r="K85" s="38"/>
      <c r="L85" s="41"/>
      <c r="M85" s="255"/>
      <c r="N85" s="256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1198</v>
      </c>
      <c r="AU85" s="19" t="s">
        <v>83</v>
      </c>
    </row>
    <row r="86" spans="1:65" s="14" customFormat="1">
      <c r="B86" s="205"/>
      <c r="C86" s="206"/>
      <c r="D86" s="196" t="s">
        <v>391</v>
      </c>
      <c r="E86" s="207" t="s">
        <v>19</v>
      </c>
      <c r="F86" s="208" t="s">
        <v>5662</v>
      </c>
      <c r="G86" s="206"/>
      <c r="H86" s="209">
        <v>478.8</v>
      </c>
      <c r="I86" s="210"/>
      <c r="J86" s="206"/>
      <c r="K86" s="206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391</v>
      </c>
      <c r="AU86" s="215" t="s">
        <v>83</v>
      </c>
      <c r="AV86" s="14" t="s">
        <v>85</v>
      </c>
      <c r="AW86" s="14" t="s">
        <v>37</v>
      </c>
      <c r="AX86" s="14" t="s">
        <v>76</v>
      </c>
      <c r="AY86" s="215" t="s">
        <v>381</v>
      </c>
    </row>
    <row r="87" spans="1:65" s="14" customFormat="1">
      <c r="B87" s="205"/>
      <c r="C87" s="206"/>
      <c r="D87" s="196" t="s">
        <v>391</v>
      </c>
      <c r="E87" s="207" t="s">
        <v>19</v>
      </c>
      <c r="F87" s="208" t="s">
        <v>5663</v>
      </c>
      <c r="G87" s="206"/>
      <c r="H87" s="209">
        <v>3.84</v>
      </c>
      <c r="I87" s="210"/>
      <c r="J87" s="206"/>
      <c r="K87" s="206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391</v>
      </c>
      <c r="AU87" s="215" t="s">
        <v>83</v>
      </c>
      <c r="AV87" s="14" t="s">
        <v>85</v>
      </c>
      <c r="AW87" s="14" t="s">
        <v>37</v>
      </c>
      <c r="AX87" s="14" t="s">
        <v>76</v>
      </c>
      <c r="AY87" s="215" t="s">
        <v>381</v>
      </c>
    </row>
    <row r="88" spans="1:65" s="14" customFormat="1">
      <c r="B88" s="205"/>
      <c r="C88" s="206"/>
      <c r="D88" s="196" t="s">
        <v>391</v>
      </c>
      <c r="E88" s="207" t="s">
        <v>19</v>
      </c>
      <c r="F88" s="208" t="s">
        <v>5664</v>
      </c>
      <c r="G88" s="206"/>
      <c r="H88" s="209">
        <v>15.96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391</v>
      </c>
      <c r="AU88" s="215" t="s">
        <v>83</v>
      </c>
      <c r="AV88" s="14" t="s">
        <v>85</v>
      </c>
      <c r="AW88" s="14" t="s">
        <v>37</v>
      </c>
      <c r="AX88" s="14" t="s">
        <v>76</v>
      </c>
      <c r="AY88" s="215" t="s">
        <v>381</v>
      </c>
    </row>
    <row r="89" spans="1:65" s="14" customFormat="1">
      <c r="B89" s="205"/>
      <c r="C89" s="206"/>
      <c r="D89" s="196" t="s">
        <v>391</v>
      </c>
      <c r="E89" s="207" t="s">
        <v>19</v>
      </c>
      <c r="F89" s="208" t="s">
        <v>5665</v>
      </c>
      <c r="G89" s="206"/>
      <c r="H89" s="209">
        <v>118.524</v>
      </c>
      <c r="I89" s="210"/>
      <c r="J89" s="206"/>
      <c r="K89" s="206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391</v>
      </c>
      <c r="AU89" s="215" t="s">
        <v>83</v>
      </c>
      <c r="AV89" s="14" t="s">
        <v>85</v>
      </c>
      <c r="AW89" s="14" t="s">
        <v>37</v>
      </c>
      <c r="AX89" s="14" t="s">
        <v>76</v>
      </c>
      <c r="AY89" s="215" t="s">
        <v>381</v>
      </c>
    </row>
    <row r="90" spans="1:65" s="15" customFormat="1">
      <c r="B90" s="216"/>
      <c r="C90" s="217"/>
      <c r="D90" s="196" t="s">
        <v>391</v>
      </c>
      <c r="E90" s="218" t="s">
        <v>19</v>
      </c>
      <c r="F90" s="219" t="s">
        <v>394</v>
      </c>
      <c r="G90" s="217"/>
      <c r="H90" s="220">
        <v>617.12400000000002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391</v>
      </c>
      <c r="AU90" s="226" t="s">
        <v>83</v>
      </c>
      <c r="AV90" s="15" t="s">
        <v>389</v>
      </c>
      <c r="AW90" s="15" t="s">
        <v>37</v>
      </c>
      <c r="AX90" s="15" t="s">
        <v>83</v>
      </c>
      <c r="AY90" s="226" t="s">
        <v>381</v>
      </c>
    </row>
    <row r="91" spans="1:65" s="2" customFormat="1" ht="24.2" customHeight="1">
      <c r="A91" s="36"/>
      <c r="B91" s="37"/>
      <c r="C91" s="181" t="s">
        <v>85</v>
      </c>
      <c r="D91" s="181" t="s">
        <v>384</v>
      </c>
      <c r="E91" s="182" t="s">
        <v>1307</v>
      </c>
      <c r="F91" s="183" t="s">
        <v>1308</v>
      </c>
      <c r="G91" s="184" t="s">
        <v>387</v>
      </c>
      <c r="H91" s="185">
        <v>308.56200000000001</v>
      </c>
      <c r="I91" s="186"/>
      <c r="J91" s="187">
        <f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389</v>
      </c>
    </row>
    <row r="92" spans="1:65" s="2" customFormat="1" ht="58.5">
      <c r="A92" s="36"/>
      <c r="B92" s="37"/>
      <c r="C92" s="38"/>
      <c r="D92" s="196" t="s">
        <v>1198</v>
      </c>
      <c r="E92" s="38"/>
      <c r="F92" s="253" t="s">
        <v>1303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24.2" customHeight="1">
      <c r="A93" s="36"/>
      <c r="B93" s="37"/>
      <c r="C93" s="181" t="s">
        <v>398</v>
      </c>
      <c r="D93" s="181" t="s">
        <v>384</v>
      </c>
      <c r="E93" s="182" t="s">
        <v>1315</v>
      </c>
      <c r="F93" s="183" t="s">
        <v>1316</v>
      </c>
      <c r="G93" s="184" t="s">
        <v>411</v>
      </c>
      <c r="H93" s="185">
        <v>798</v>
      </c>
      <c r="I93" s="186"/>
      <c r="J93" s="187">
        <f>ROUND(I93*H93,2)</f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382</v>
      </c>
    </row>
    <row r="94" spans="1:65" s="2" customFormat="1" ht="19.5">
      <c r="A94" s="36"/>
      <c r="B94" s="37"/>
      <c r="C94" s="38"/>
      <c r="D94" s="196" t="s">
        <v>1198</v>
      </c>
      <c r="E94" s="38"/>
      <c r="F94" s="253" t="s">
        <v>1317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14" customFormat="1">
      <c r="B95" s="205"/>
      <c r="C95" s="206"/>
      <c r="D95" s="196" t="s">
        <v>391</v>
      </c>
      <c r="E95" s="207" t="s">
        <v>19</v>
      </c>
      <c r="F95" s="208" t="s">
        <v>5666</v>
      </c>
      <c r="G95" s="206"/>
      <c r="H95" s="209">
        <v>798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391</v>
      </c>
      <c r="AU95" s="215" t="s">
        <v>83</v>
      </c>
      <c r="AV95" s="14" t="s">
        <v>85</v>
      </c>
      <c r="AW95" s="14" t="s">
        <v>37</v>
      </c>
      <c r="AX95" s="14" t="s">
        <v>76</v>
      </c>
      <c r="AY95" s="215" t="s">
        <v>381</v>
      </c>
    </row>
    <row r="96" spans="1:65" s="15" customFormat="1">
      <c r="B96" s="216"/>
      <c r="C96" s="217"/>
      <c r="D96" s="196" t="s">
        <v>391</v>
      </c>
      <c r="E96" s="218" t="s">
        <v>19</v>
      </c>
      <c r="F96" s="219" t="s">
        <v>394</v>
      </c>
      <c r="G96" s="217"/>
      <c r="H96" s="220">
        <v>798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391</v>
      </c>
      <c r="AU96" s="226" t="s">
        <v>83</v>
      </c>
      <c r="AV96" s="15" t="s">
        <v>389</v>
      </c>
      <c r="AW96" s="15" t="s">
        <v>37</v>
      </c>
      <c r="AX96" s="15" t="s">
        <v>83</v>
      </c>
      <c r="AY96" s="226" t="s">
        <v>381</v>
      </c>
    </row>
    <row r="97" spans="1:65" s="2" customFormat="1" ht="24.2" customHeight="1">
      <c r="A97" s="36"/>
      <c r="B97" s="37"/>
      <c r="C97" s="181" t="s">
        <v>389</v>
      </c>
      <c r="D97" s="181" t="s">
        <v>384</v>
      </c>
      <c r="E97" s="182" t="s">
        <v>1320</v>
      </c>
      <c r="F97" s="183" t="s">
        <v>1321</v>
      </c>
      <c r="G97" s="184" t="s">
        <v>411</v>
      </c>
      <c r="H97" s="185">
        <v>798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428</v>
      </c>
    </row>
    <row r="98" spans="1:65" s="2" customFormat="1" ht="29.25">
      <c r="A98" s="36"/>
      <c r="B98" s="37"/>
      <c r="C98" s="38"/>
      <c r="D98" s="196" t="s">
        <v>1198</v>
      </c>
      <c r="E98" s="38"/>
      <c r="F98" s="253" t="s">
        <v>1322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2" customFormat="1" ht="24.2" customHeight="1">
      <c r="A99" s="36"/>
      <c r="B99" s="37"/>
      <c r="C99" s="181" t="s">
        <v>408</v>
      </c>
      <c r="D99" s="181" t="s">
        <v>384</v>
      </c>
      <c r="E99" s="182" t="s">
        <v>1323</v>
      </c>
      <c r="F99" s="183" t="s">
        <v>1324</v>
      </c>
      <c r="G99" s="184" t="s">
        <v>387</v>
      </c>
      <c r="H99" s="185">
        <v>478.8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437</v>
      </c>
    </row>
    <row r="100" spans="1:65" s="2" customFormat="1" ht="19.5">
      <c r="A100" s="36"/>
      <c r="B100" s="37"/>
      <c r="C100" s="38"/>
      <c r="D100" s="196" t="s">
        <v>1198</v>
      </c>
      <c r="E100" s="38"/>
      <c r="F100" s="253" t="s">
        <v>1325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83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5662</v>
      </c>
      <c r="G101" s="206"/>
      <c r="H101" s="209">
        <v>478.8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5" customFormat="1">
      <c r="B102" s="216"/>
      <c r="C102" s="217"/>
      <c r="D102" s="196" t="s">
        <v>391</v>
      </c>
      <c r="E102" s="218" t="s">
        <v>19</v>
      </c>
      <c r="F102" s="219" t="s">
        <v>394</v>
      </c>
      <c r="G102" s="217"/>
      <c r="H102" s="220">
        <v>478.8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391</v>
      </c>
      <c r="AU102" s="226" t="s">
        <v>83</v>
      </c>
      <c r="AV102" s="15" t="s">
        <v>389</v>
      </c>
      <c r="AW102" s="15" t="s">
        <v>37</v>
      </c>
      <c r="AX102" s="15" t="s">
        <v>83</v>
      </c>
      <c r="AY102" s="226" t="s">
        <v>381</v>
      </c>
    </row>
    <row r="103" spans="1:65" s="2" customFormat="1" ht="24.2" customHeight="1">
      <c r="A103" s="36"/>
      <c r="B103" s="37"/>
      <c r="C103" s="181" t="s">
        <v>382</v>
      </c>
      <c r="D103" s="181" t="s">
        <v>384</v>
      </c>
      <c r="E103" s="182" t="s">
        <v>1326</v>
      </c>
      <c r="F103" s="183" t="s">
        <v>1327</v>
      </c>
      <c r="G103" s="184" t="s">
        <v>387</v>
      </c>
      <c r="H103" s="185">
        <v>617.12400000000002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451</v>
      </c>
    </row>
    <row r="104" spans="1:65" s="2" customFormat="1" ht="29.25">
      <c r="A104" s="36"/>
      <c r="B104" s="37"/>
      <c r="C104" s="38"/>
      <c r="D104" s="196" t="s">
        <v>1198</v>
      </c>
      <c r="E104" s="38"/>
      <c r="F104" s="253" t="s">
        <v>1328</v>
      </c>
      <c r="G104" s="38"/>
      <c r="H104" s="38"/>
      <c r="I104" s="254"/>
      <c r="J104" s="38"/>
      <c r="K104" s="38"/>
      <c r="L104" s="41"/>
      <c r="M104" s="255"/>
      <c r="N104" s="25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1198</v>
      </c>
      <c r="AU104" s="19" t="s">
        <v>83</v>
      </c>
    </row>
    <row r="105" spans="1:65" s="2" customFormat="1" ht="24.2" customHeight="1">
      <c r="A105" s="36"/>
      <c r="B105" s="37"/>
      <c r="C105" s="181" t="s">
        <v>419</v>
      </c>
      <c r="D105" s="181" t="s">
        <v>384</v>
      </c>
      <c r="E105" s="182" t="s">
        <v>1334</v>
      </c>
      <c r="F105" s="183" t="s">
        <v>1335</v>
      </c>
      <c r="G105" s="184" t="s">
        <v>387</v>
      </c>
      <c r="H105" s="185">
        <v>208.44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464</v>
      </c>
    </row>
    <row r="106" spans="1:65" s="2" customFormat="1" ht="29.25">
      <c r="A106" s="36"/>
      <c r="B106" s="37"/>
      <c r="C106" s="38"/>
      <c r="D106" s="196" t="s">
        <v>1198</v>
      </c>
      <c r="E106" s="38"/>
      <c r="F106" s="253" t="s">
        <v>1333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2" customFormat="1" ht="37.9" customHeight="1">
      <c r="A107" s="36"/>
      <c r="B107" s="37"/>
      <c r="C107" s="181" t="s">
        <v>428</v>
      </c>
      <c r="D107" s="181" t="s">
        <v>384</v>
      </c>
      <c r="E107" s="182" t="s">
        <v>1336</v>
      </c>
      <c r="F107" s="183" t="s">
        <v>1337</v>
      </c>
      <c r="G107" s="184" t="s">
        <v>387</v>
      </c>
      <c r="H107" s="185">
        <v>2084.4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454</v>
      </c>
    </row>
    <row r="108" spans="1:65" s="2" customFormat="1" ht="29.25">
      <c r="A108" s="36"/>
      <c r="B108" s="37"/>
      <c r="C108" s="38"/>
      <c r="D108" s="196" t="s">
        <v>1198</v>
      </c>
      <c r="E108" s="38"/>
      <c r="F108" s="253" t="s">
        <v>1333</v>
      </c>
      <c r="G108" s="38"/>
      <c r="H108" s="38"/>
      <c r="I108" s="254"/>
      <c r="J108" s="38"/>
      <c r="K108" s="38"/>
      <c r="L108" s="41"/>
      <c r="M108" s="255"/>
      <c r="N108" s="25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1198</v>
      </c>
      <c r="AU108" s="19" t="s">
        <v>83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5667</v>
      </c>
      <c r="G109" s="206"/>
      <c r="H109" s="209">
        <v>2084.4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2084.4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391</v>
      </c>
      <c r="AU110" s="226" t="s">
        <v>83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33" customHeight="1">
      <c r="A111" s="36"/>
      <c r="B111" s="37"/>
      <c r="C111" s="181" t="s">
        <v>426</v>
      </c>
      <c r="D111" s="181" t="s">
        <v>384</v>
      </c>
      <c r="E111" s="182" t="s">
        <v>4393</v>
      </c>
      <c r="F111" s="183" t="s">
        <v>4394</v>
      </c>
      <c r="G111" s="184" t="s">
        <v>387</v>
      </c>
      <c r="H111" s="185">
        <v>208.44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486</v>
      </c>
    </row>
    <row r="112" spans="1:65" s="2" customFormat="1" ht="33" customHeight="1">
      <c r="A112" s="36"/>
      <c r="B112" s="37"/>
      <c r="C112" s="181" t="s">
        <v>437</v>
      </c>
      <c r="D112" s="181" t="s">
        <v>384</v>
      </c>
      <c r="E112" s="182" t="s">
        <v>1341</v>
      </c>
      <c r="F112" s="183" t="s">
        <v>1342</v>
      </c>
      <c r="G112" s="184" t="s">
        <v>387</v>
      </c>
      <c r="H112" s="185">
        <v>208.44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495</v>
      </c>
    </row>
    <row r="113" spans="1:65" s="2" customFormat="1" ht="24.2" customHeight="1">
      <c r="A113" s="36"/>
      <c r="B113" s="37"/>
      <c r="C113" s="181" t="s">
        <v>443</v>
      </c>
      <c r="D113" s="181" t="s">
        <v>384</v>
      </c>
      <c r="E113" s="182" t="s">
        <v>1343</v>
      </c>
      <c r="F113" s="183" t="s">
        <v>1344</v>
      </c>
      <c r="G113" s="184" t="s">
        <v>387</v>
      </c>
      <c r="H113" s="185">
        <v>408.68400000000003</v>
      </c>
      <c r="I113" s="186"/>
      <c r="J113" s="187">
        <f>ROUND(I113*H113,2)</f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83</v>
      </c>
      <c r="BK113" s="193">
        <f>ROUND(I113*H113,2)</f>
        <v>0</v>
      </c>
      <c r="BL113" s="19" t="s">
        <v>389</v>
      </c>
      <c r="BM113" s="192" t="s">
        <v>505</v>
      </c>
    </row>
    <row r="114" spans="1:65" s="2" customFormat="1" ht="39">
      <c r="A114" s="36"/>
      <c r="B114" s="37"/>
      <c r="C114" s="38"/>
      <c r="D114" s="196" t="s">
        <v>1198</v>
      </c>
      <c r="E114" s="38"/>
      <c r="F114" s="253" t="s">
        <v>1345</v>
      </c>
      <c r="G114" s="38"/>
      <c r="H114" s="38"/>
      <c r="I114" s="254"/>
      <c r="J114" s="38"/>
      <c r="K114" s="38"/>
      <c r="L114" s="41"/>
      <c r="M114" s="255"/>
      <c r="N114" s="25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1198</v>
      </c>
      <c r="AU114" s="19" t="s">
        <v>83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5668</v>
      </c>
      <c r="G115" s="206"/>
      <c r="H115" s="209">
        <v>324.89999999999998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83</v>
      </c>
      <c r="AV115" s="14" t="s">
        <v>85</v>
      </c>
      <c r="AW115" s="14" t="s">
        <v>37</v>
      </c>
      <c r="AX115" s="14" t="s">
        <v>76</v>
      </c>
      <c r="AY115" s="215" t="s">
        <v>381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5669</v>
      </c>
      <c r="G116" s="206"/>
      <c r="H116" s="209">
        <v>1.68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4" customFormat="1">
      <c r="B117" s="205"/>
      <c r="C117" s="206"/>
      <c r="D117" s="196" t="s">
        <v>391</v>
      </c>
      <c r="E117" s="207" t="s">
        <v>19</v>
      </c>
      <c r="F117" s="208" t="s">
        <v>5670</v>
      </c>
      <c r="G117" s="206"/>
      <c r="H117" s="209">
        <v>8.4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391</v>
      </c>
      <c r="AU117" s="215" t="s">
        <v>83</v>
      </c>
      <c r="AV117" s="14" t="s">
        <v>85</v>
      </c>
      <c r="AW117" s="14" t="s">
        <v>37</v>
      </c>
      <c r="AX117" s="14" t="s">
        <v>76</v>
      </c>
      <c r="AY117" s="215" t="s">
        <v>381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5671</v>
      </c>
      <c r="G118" s="206"/>
      <c r="H118" s="209">
        <v>73.703999999999994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408.68400000000003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24.2" customHeight="1">
      <c r="A120" s="36"/>
      <c r="B120" s="37"/>
      <c r="C120" s="181" t="s">
        <v>451</v>
      </c>
      <c r="D120" s="181" t="s">
        <v>384</v>
      </c>
      <c r="E120" s="182" t="s">
        <v>1346</v>
      </c>
      <c r="F120" s="183" t="s">
        <v>1347</v>
      </c>
      <c r="G120" s="184" t="s">
        <v>387</v>
      </c>
      <c r="H120" s="185">
        <v>162.12</v>
      </c>
      <c r="I120" s="186"/>
      <c r="J120" s="187">
        <f>ROUND(I120*H120,2)</f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83</v>
      </c>
      <c r="BK120" s="193">
        <f>ROUND(I120*H120,2)</f>
        <v>0</v>
      </c>
      <c r="BL120" s="19" t="s">
        <v>389</v>
      </c>
      <c r="BM120" s="192" t="s">
        <v>516</v>
      </c>
    </row>
    <row r="121" spans="1:65" s="2" customFormat="1" ht="39">
      <c r="A121" s="36"/>
      <c r="B121" s="37"/>
      <c r="C121" s="38"/>
      <c r="D121" s="196" t="s">
        <v>1198</v>
      </c>
      <c r="E121" s="38"/>
      <c r="F121" s="253" t="s">
        <v>1348</v>
      </c>
      <c r="G121" s="38"/>
      <c r="H121" s="38"/>
      <c r="I121" s="254"/>
      <c r="J121" s="38"/>
      <c r="K121" s="38"/>
      <c r="L121" s="41"/>
      <c r="M121" s="255"/>
      <c r="N121" s="256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1198</v>
      </c>
      <c r="AU121" s="19" t="s">
        <v>83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5672</v>
      </c>
      <c r="G122" s="206"/>
      <c r="H122" s="209">
        <v>119.7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5673</v>
      </c>
      <c r="G123" s="206"/>
      <c r="H123" s="209">
        <v>1.68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4" customFormat="1">
      <c r="B124" s="205"/>
      <c r="C124" s="206"/>
      <c r="D124" s="196" t="s">
        <v>391</v>
      </c>
      <c r="E124" s="207" t="s">
        <v>19</v>
      </c>
      <c r="F124" s="208" t="s">
        <v>5674</v>
      </c>
      <c r="G124" s="206"/>
      <c r="H124" s="209">
        <v>5.88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391</v>
      </c>
      <c r="AU124" s="215" t="s">
        <v>83</v>
      </c>
      <c r="AV124" s="14" t="s">
        <v>85</v>
      </c>
      <c r="AW124" s="14" t="s">
        <v>37</v>
      </c>
      <c r="AX124" s="14" t="s">
        <v>76</v>
      </c>
      <c r="AY124" s="215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5675</v>
      </c>
      <c r="G125" s="206"/>
      <c r="H125" s="209">
        <v>34.86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83</v>
      </c>
      <c r="AV125" s="14" t="s">
        <v>85</v>
      </c>
      <c r="AW125" s="14" t="s">
        <v>37</v>
      </c>
      <c r="AX125" s="14" t="s">
        <v>76</v>
      </c>
      <c r="AY125" s="215" t="s">
        <v>381</v>
      </c>
    </row>
    <row r="126" spans="1:65" s="15" customFormat="1">
      <c r="B126" s="216"/>
      <c r="C126" s="217"/>
      <c r="D126" s="196" t="s">
        <v>391</v>
      </c>
      <c r="E126" s="218" t="s">
        <v>19</v>
      </c>
      <c r="F126" s="219" t="s">
        <v>394</v>
      </c>
      <c r="G126" s="217"/>
      <c r="H126" s="220">
        <v>162.12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391</v>
      </c>
      <c r="AU126" s="226" t="s">
        <v>83</v>
      </c>
      <c r="AV126" s="15" t="s">
        <v>389</v>
      </c>
      <c r="AW126" s="15" t="s">
        <v>37</v>
      </c>
      <c r="AX126" s="15" t="s">
        <v>83</v>
      </c>
      <c r="AY126" s="226" t="s">
        <v>381</v>
      </c>
    </row>
    <row r="127" spans="1:65" s="2" customFormat="1" ht="16.5" customHeight="1">
      <c r="A127" s="36"/>
      <c r="B127" s="37"/>
      <c r="C127" s="181" t="s">
        <v>457</v>
      </c>
      <c r="D127" s="181" t="s">
        <v>384</v>
      </c>
      <c r="E127" s="182" t="s">
        <v>1352</v>
      </c>
      <c r="F127" s="183" t="s">
        <v>1353</v>
      </c>
      <c r="G127" s="184" t="s">
        <v>387</v>
      </c>
      <c r="H127" s="185">
        <v>208.44</v>
      </c>
      <c r="I127" s="186"/>
      <c r="J127" s="187">
        <f>ROUND(I127*H127,2)</f>
        <v>0</v>
      </c>
      <c r="K127" s="183" t="s">
        <v>1297</v>
      </c>
      <c r="L127" s="41"/>
      <c r="M127" s="188" t="s">
        <v>19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83</v>
      </c>
      <c r="BK127" s="193">
        <f>ROUND(I127*H127,2)</f>
        <v>0</v>
      </c>
      <c r="BL127" s="19" t="s">
        <v>389</v>
      </c>
      <c r="BM127" s="192" t="s">
        <v>529</v>
      </c>
    </row>
    <row r="128" spans="1:65" s="2" customFormat="1" ht="24.2" customHeight="1">
      <c r="A128" s="36"/>
      <c r="B128" s="37"/>
      <c r="C128" s="181" t="s">
        <v>464</v>
      </c>
      <c r="D128" s="181" t="s">
        <v>384</v>
      </c>
      <c r="E128" s="182" t="s">
        <v>5676</v>
      </c>
      <c r="F128" s="183" t="s">
        <v>5677</v>
      </c>
      <c r="G128" s="184" t="s">
        <v>422</v>
      </c>
      <c r="H128" s="185">
        <v>285</v>
      </c>
      <c r="I128" s="186"/>
      <c r="J128" s="187">
        <f>ROUND(I128*H128,2)</f>
        <v>0</v>
      </c>
      <c r="K128" s="183" t="s">
        <v>1297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83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540</v>
      </c>
    </row>
    <row r="129" spans="1:65" s="2" customFormat="1" ht="58.5">
      <c r="A129" s="36"/>
      <c r="B129" s="37"/>
      <c r="C129" s="38"/>
      <c r="D129" s="196" t="s">
        <v>1198</v>
      </c>
      <c r="E129" s="38"/>
      <c r="F129" s="253" t="s">
        <v>5678</v>
      </c>
      <c r="G129" s="38"/>
      <c r="H129" s="38"/>
      <c r="I129" s="254"/>
      <c r="J129" s="38"/>
      <c r="K129" s="38"/>
      <c r="L129" s="41"/>
      <c r="M129" s="255"/>
      <c r="N129" s="256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1198</v>
      </c>
      <c r="AU129" s="19" t="s">
        <v>83</v>
      </c>
    </row>
    <row r="130" spans="1:65" s="12" customFormat="1" ht="25.9" customHeight="1">
      <c r="B130" s="165"/>
      <c r="C130" s="166"/>
      <c r="D130" s="167" t="s">
        <v>75</v>
      </c>
      <c r="E130" s="168" t="s">
        <v>625</v>
      </c>
      <c r="F130" s="168" t="s">
        <v>1358</v>
      </c>
      <c r="G130" s="166"/>
      <c r="H130" s="166"/>
      <c r="I130" s="169"/>
      <c r="J130" s="170">
        <f>BK130</f>
        <v>0</v>
      </c>
      <c r="K130" s="166"/>
      <c r="L130" s="171"/>
      <c r="M130" s="172"/>
      <c r="N130" s="173"/>
      <c r="O130" s="173"/>
      <c r="P130" s="174">
        <f>SUM(P131:P137)</f>
        <v>0</v>
      </c>
      <c r="Q130" s="173"/>
      <c r="R130" s="174">
        <f>SUM(R131:R137)</f>
        <v>0</v>
      </c>
      <c r="S130" s="173"/>
      <c r="T130" s="175">
        <f>SUM(T131:T137)</f>
        <v>0</v>
      </c>
      <c r="AR130" s="176" t="s">
        <v>83</v>
      </c>
      <c r="AT130" s="177" t="s">
        <v>75</v>
      </c>
      <c r="AU130" s="177" t="s">
        <v>76</v>
      </c>
      <c r="AY130" s="176" t="s">
        <v>381</v>
      </c>
      <c r="BK130" s="178">
        <f>SUM(BK131:BK137)</f>
        <v>0</v>
      </c>
    </row>
    <row r="131" spans="1:65" s="2" customFormat="1" ht="24.2" customHeight="1">
      <c r="A131" s="36"/>
      <c r="B131" s="37"/>
      <c r="C131" s="181" t="s">
        <v>8</v>
      </c>
      <c r="D131" s="181" t="s">
        <v>384</v>
      </c>
      <c r="E131" s="182" t="s">
        <v>1359</v>
      </c>
      <c r="F131" s="183" t="s">
        <v>1360</v>
      </c>
      <c r="G131" s="184" t="s">
        <v>387</v>
      </c>
      <c r="H131" s="185">
        <v>46.32</v>
      </c>
      <c r="I131" s="186"/>
      <c r="J131" s="187">
        <f>ROUND(I131*H131,2)</f>
        <v>0</v>
      </c>
      <c r="K131" s="183" t="s">
        <v>1297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83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556</v>
      </c>
    </row>
    <row r="132" spans="1:65" s="2" customFormat="1" ht="19.5">
      <c r="A132" s="36"/>
      <c r="B132" s="37"/>
      <c r="C132" s="38"/>
      <c r="D132" s="196" t="s">
        <v>1198</v>
      </c>
      <c r="E132" s="38"/>
      <c r="F132" s="253" t="s">
        <v>1361</v>
      </c>
      <c r="G132" s="38"/>
      <c r="H132" s="38"/>
      <c r="I132" s="254"/>
      <c r="J132" s="38"/>
      <c r="K132" s="38"/>
      <c r="L132" s="41"/>
      <c r="M132" s="255"/>
      <c r="N132" s="25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1198</v>
      </c>
      <c r="AU132" s="19" t="s">
        <v>83</v>
      </c>
    </row>
    <row r="133" spans="1:65" s="14" customFormat="1">
      <c r="B133" s="205"/>
      <c r="C133" s="206"/>
      <c r="D133" s="196" t="s">
        <v>391</v>
      </c>
      <c r="E133" s="207" t="s">
        <v>19</v>
      </c>
      <c r="F133" s="208" t="s">
        <v>5679</v>
      </c>
      <c r="G133" s="206"/>
      <c r="H133" s="209">
        <v>34.200000000000003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391</v>
      </c>
      <c r="AU133" s="215" t="s">
        <v>83</v>
      </c>
      <c r="AV133" s="14" t="s">
        <v>85</v>
      </c>
      <c r="AW133" s="14" t="s">
        <v>37</v>
      </c>
      <c r="AX133" s="14" t="s">
        <v>76</v>
      </c>
      <c r="AY133" s="215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5680</v>
      </c>
      <c r="G134" s="206"/>
      <c r="H134" s="209">
        <v>0.48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83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3668</v>
      </c>
      <c r="G135" s="206"/>
      <c r="H135" s="209">
        <v>1.68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83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4" customFormat="1">
      <c r="B136" s="205"/>
      <c r="C136" s="206"/>
      <c r="D136" s="196" t="s">
        <v>391</v>
      </c>
      <c r="E136" s="207" t="s">
        <v>19</v>
      </c>
      <c r="F136" s="208" t="s">
        <v>5681</v>
      </c>
      <c r="G136" s="206"/>
      <c r="H136" s="209">
        <v>9.9600000000000009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391</v>
      </c>
      <c r="AU136" s="215" t="s">
        <v>83</v>
      </c>
      <c r="AV136" s="14" t="s">
        <v>85</v>
      </c>
      <c r="AW136" s="14" t="s">
        <v>37</v>
      </c>
      <c r="AX136" s="14" t="s">
        <v>76</v>
      </c>
      <c r="AY136" s="215" t="s">
        <v>381</v>
      </c>
    </row>
    <row r="137" spans="1:65" s="15" customFormat="1">
      <c r="B137" s="216"/>
      <c r="C137" s="217"/>
      <c r="D137" s="196" t="s">
        <v>391</v>
      </c>
      <c r="E137" s="218" t="s">
        <v>19</v>
      </c>
      <c r="F137" s="219" t="s">
        <v>394</v>
      </c>
      <c r="G137" s="217"/>
      <c r="H137" s="220">
        <v>46.32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391</v>
      </c>
      <c r="AU137" s="226" t="s">
        <v>83</v>
      </c>
      <c r="AV137" s="15" t="s">
        <v>389</v>
      </c>
      <c r="AW137" s="15" t="s">
        <v>37</v>
      </c>
      <c r="AX137" s="15" t="s">
        <v>83</v>
      </c>
      <c r="AY137" s="226" t="s">
        <v>381</v>
      </c>
    </row>
    <row r="138" spans="1:65" s="12" customFormat="1" ht="25.9" customHeight="1">
      <c r="B138" s="165"/>
      <c r="C138" s="166"/>
      <c r="D138" s="167" t="s">
        <v>75</v>
      </c>
      <c r="E138" s="168" t="s">
        <v>428</v>
      </c>
      <c r="F138" s="168" t="s">
        <v>4796</v>
      </c>
      <c r="G138" s="166"/>
      <c r="H138" s="166"/>
      <c r="I138" s="169"/>
      <c r="J138" s="170">
        <f>BK138</f>
        <v>0</v>
      </c>
      <c r="K138" s="166"/>
      <c r="L138" s="171"/>
      <c r="M138" s="172"/>
      <c r="N138" s="173"/>
      <c r="O138" s="173"/>
      <c r="P138" s="174">
        <f>SUM(P139:P152)</f>
        <v>0</v>
      </c>
      <c r="Q138" s="173"/>
      <c r="R138" s="174">
        <f>SUM(R139:R152)</f>
        <v>0</v>
      </c>
      <c r="S138" s="173"/>
      <c r="T138" s="175">
        <f>SUM(T139:T152)</f>
        <v>0</v>
      </c>
      <c r="AR138" s="176" t="s">
        <v>83</v>
      </c>
      <c r="AT138" s="177" t="s">
        <v>75</v>
      </c>
      <c r="AU138" s="177" t="s">
        <v>76</v>
      </c>
      <c r="AY138" s="176" t="s">
        <v>381</v>
      </c>
      <c r="BK138" s="178">
        <f>SUM(BK139:BK152)</f>
        <v>0</v>
      </c>
    </row>
    <row r="139" spans="1:65" s="2" customFormat="1" ht="44.25" customHeight="1">
      <c r="A139" s="36"/>
      <c r="B139" s="37"/>
      <c r="C139" s="181" t="s">
        <v>454</v>
      </c>
      <c r="D139" s="181" t="s">
        <v>384</v>
      </c>
      <c r="E139" s="182" t="s">
        <v>5682</v>
      </c>
      <c r="F139" s="183" t="s">
        <v>5683</v>
      </c>
      <c r="G139" s="184" t="s">
        <v>431</v>
      </c>
      <c r="H139" s="185">
        <v>1</v>
      </c>
      <c r="I139" s="186"/>
      <c r="J139" s="187">
        <f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468</v>
      </c>
    </row>
    <row r="140" spans="1:65" s="2" customFormat="1" ht="24.2" customHeight="1">
      <c r="A140" s="36"/>
      <c r="B140" s="37"/>
      <c r="C140" s="181" t="s">
        <v>481</v>
      </c>
      <c r="D140" s="181" t="s">
        <v>384</v>
      </c>
      <c r="E140" s="182" t="s">
        <v>5627</v>
      </c>
      <c r="F140" s="183" t="s">
        <v>5628</v>
      </c>
      <c r="G140" s="184" t="s">
        <v>422</v>
      </c>
      <c r="H140" s="185">
        <v>395</v>
      </c>
      <c r="I140" s="186"/>
      <c r="J140" s="187">
        <f>ROUND(I140*H140,2)</f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83</v>
      </c>
      <c r="BK140" s="193">
        <f>ROUND(I140*H140,2)</f>
        <v>0</v>
      </c>
      <c r="BL140" s="19" t="s">
        <v>389</v>
      </c>
      <c r="BM140" s="192" t="s">
        <v>577</v>
      </c>
    </row>
    <row r="141" spans="1:65" s="2" customFormat="1" ht="19.5">
      <c r="A141" s="36"/>
      <c r="B141" s="37"/>
      <c r="C141" s="38"/>
      <c r="D141" s="196" t="s">
        <v>1198</v>
      </c>
      <c r="E141" s="38"/>
      <c r="F141" s="253" t="s">
        <v>1361</v>
      </c>
      <c r="G141" s="38"/>
      <c r="H141" s="38"/>
      <c r="I141" s="254"/>
      <c r="J141" s="38"/>
      <c r="K141" s="38"/>
      <c r="L141" s="41"/>
      <c r="M141" s="255"/>
      <c r="N141" s="25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1198</v>
      </c>
      <c r="AU141" s="19" t="s">
        <v>83</v>
      </c>
    </row>
    <row r="142" spans="1:65" s="14" customFormat="1">
      <c r="B142" s="205"/>
      <c r="C142" s="206"/>
      <c r="D142" s="196" t="s">
        <v>391</v>
      </c>
      <c r="E142" s="207" t="s">
        <v>19</v>
      </c>
      <c r="F142" s="208" t="s">
        <v>5684</v>
      </c>
      <c r="G142" s="206"/>
      <c r="H142" s="209">
        <v>395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391</v>
      </c>
      <c r="AU142" s="215" t="s">
        <v>83</v>
      </c>
      <c r="AV142" s="14" t="s">
        <v>85</v>
      </c>
      <c r="AW142" s="14" t="s">
        <v>37</v>
      </c>
      <c r="AX142" s="14" t="s">
        <v>76</v>
      </c>
      <c r="AY142" s="215" t="s">
        <v>381</v>
      </c>
    </row>
    <row r="143" spans="1:65" s="15" customFormat="1">
      <c r="B143" s="216"/>
      <c r="C143" s="217"/>
      <c r="D143" s="196" t="s">
        <v>391</v>
      </c>
      <c r="E143" s="218" t="s">
        <v>19</v>
      </c>
      <c r="F143" s="219" t="s">
        <v>394</v>
      </c>
      <c r="G143" s="217"/>
      <c r="H143" s="220">
        <v>395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391</v>
      </c>
      <c r="AU143" s="226" t="s">
        <v>83</v>
      </c>
      <c r="AV143" s="15" t="s">
        <v>389</v>
      </c>
      <c r="AW143" s="15" t="s">
        <v>37</v>
      </c>
      <c r="AX143" s="15" t="s">
        <v>83</v>
      </c>
      <c r="AY143" s="226" t="s">
        <v>381</v>
      </c>
    </row>
    <row r="144" spans="1:65" s="2" customFormat="1" ht="33" customHeight="1">
      <c r="A144" s="36"/>
      <c r="B144" s="37"/>
      <c r="C144" s="227" t="s">
        <v>486</v>
      </c>
      <c r="D144" s="227" t="s">
        <v>465</v>
      </c>
      <c r="E144" s="228" t="s">
        <v>5685</v>
      </c>
      <c r="F144" s="229" t="s">
        <v>5686</v>
      </c>
      <c r="G144" s="230" t="s">
        <v>422</v>
      </c>
      <c r="H144" s="231">
        <v>400.92500000000001</v>
      </c>
      <c r="I144" s="232"/>
      <c r="J144" s="233">
        <f t="shared" ref="J144:J151" si="0">ROUND(I144*H144,2)</f>
        <v>0</v>
      </c>
      <c r="K144" s="229" t="s">
        <v>1297</v>
      </c>
      <c r="L144" s="234"/>
      <c r="M144" s="235" t="s">
        <v>19</v>
      </c>
      <c r="N144" s="236" t="s">
        <v>47</v>
      </c>
      <c r="O144" s="66"/>
      <c r="P144" s="190">
        <f t="shared" ref="P144:P151" si="1">O144*H144</f>
        <v>0</v>
      </c>
      <c r="Q144" s="190">
        <v>0</v>
      </c>
      <c r="R144" s="190">
        <f t="shared" ref="R144:R151" si="2">Q144*H144</f>
        <v>0</v>
      </c>
      <c r="S144" s="190">
        <v>0</v>
      </c>
      <c r="T144" s="191">
        <f t="shared" ref="T144:T151" si="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428</v>
      </c>
      <c r="AT144" s="192" t="s">
        <v>465</v>
      </c>
      <c r="AU144" s="192" t="s">
        <v>83</v>
      </c>
      <c r="AY144" s="19" t="s">
        <v>381</v>
      </c>
      <c r="BE144" s="193">
        <f t="shared" ref="BE144:BE151" si="4">IF(N144="základní",J144,0)</f>
        <v>0</v>
      </c>
      <c r="BF144" s="193">
        <f t="shared" ref="BF144:BF151" si="5">IF(N144="snížená",J144,0)</f>
        <v>0</v>
      </c>
      <c r="BG144" s="193">
        <f t="shared" ref="BG144:BG151" si="6">IF(N144="zákl. přenesená",J144,0)</f>
        <v>0</v>
      </c>
      <c r="BH144" s="193">
        <f t="shared" ref="BH144:BH151" si="7">IF(N144="sníž. přenesená",J144,0)</f>
        <v>0</v>
      </c>
      <c r="BI144" s="193">
        <f t="shared" ref="BI144:BI151" si="8">IF(N144="nulová",J144,0)</f>
        <v>0</v>
      </c>
      <c r="BJ144" s="19" t="s">
        <v>83</v>
      </c>
      <c r="BK144" s="193">
        <f t="shared" ref="BK144:BK151" si="9">ROUND(I144*H144,2)</f>
        <v>0</v>
      </c>
      <c r="BL144" s="19" t="s">
        <v>389</v>
      </c>
      <c r="BM144" s="192" t="s">
        <v>628</v>
      </c>
    </row>
    <row r="145" spans="1:65" s="2" customFormat="1" ht="16.5" customHeight="1">
      <c r="A145" s="36"/>
      <c r="B145" s="37"/>
      <c r="C145" s="181" t="s">
        <v>490</v>
      </c>
      <c r="D145" s="181" t="s">
        <v>384</v>
      </c>
      <c r="E145" s="182" t="s">
        <v>5687</v>
      </c>
      <c r="F145" s="183" t="s">
        <v>5688</v>
      </c>
      <c r="G145" s="184" t="s">
        <v>422</v>
      </c>
      <c r="H145" s="185">
        <v>395</v>
      </c>
      <c r="I145" s="186"/>
      <c r="J145" s="187">
        <f t="shared" si="0"/>
        <v>0</v>
      </c>
      <c r="K145" s="183" t="s">
        <v>19</v>
      </c>
      <c r="L145" s="41"/>
      <c r="M145" s="188" t="s">
        <v>19</v>
      </c>
      <c r="N145" s="189" t="s">
        <v>47</v>
      </c>
      <c r="O145" s="66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19" t="s">
        <v>83</v>
      </c>
      <c r="BK145" s="193">
        <f t="shared" si="9"/>
        <v>0</v>
      </c>
      <c r="BL145" s="19" t="s">
        <v>389</v>
      </c>
      <c r="BM145" s="192" t="s">
        <v>5689</v>
      </c>
    </row>
    <row r="146" spans="1:65" s="2" customFormat="1" ht="24.2" customHeight="1">
      <c r="A146" s="36"/>
      <c r="B146" s="37"/>
      <c r="C146" s="181" t="s">
        <v>495</v>
      </c>
      <c r="D146" s="181" t="s">
        <v>384</v>
      </c>
      <c r="E146" s="182" t="s">
        <v>1595</v>
      </c>
      <c r="F146" s="183" t="s">
        <v>1596</v>
      </c>
      <c r="G146" s="184" t="s">
        <v>431</v>
      </c>
      <c r="H146" s="185">
        <v>1</v>
      </c>
      <c r="I146" s="186"/>
      <c r="J146" s="187">
        <f t="shared" si="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19" t="s">
        <v>83</v>
      </c>
      <c r="BK146" s="193">
        <f t="shared" si="9"/>
        <v>0</v>
      </c>
      <c r="BL146" s="19" t="s">
        <v>389</v>
      </c>
      <c r="BM146" s="192" t="s">
        <v>598</v>
      </c>
    </row>
    <row r="147" spans="1:65" s="2" customFormat="1" ht="24.2" customHeight="1">
      <c r="A147" s="36"/>
      <c r="B147" s="37"/>
      <c r="C147" s="181" t="s">
        <v>7</v>
      </c>
      <c r="D147" s="181" t="s">
        <v>384</v>
      </c>
      <c r="E147" s="182" t="s">
        <v>5690</v>
      </c>
      <c r="F147" s="183" t="s">
        <v>5691</v>
      </c>
      <c r="G147" s="184" t="s">
        <v>431</v>
      </c>
      <c r="H147" s="185">
        <v>3</v>
      </c>
      <c r="I147" s="186"/>
      <c r="J147" s="187">
        <f t="shared" si="0"/>
        <v>0</v>
      </c>
      <c r="K147" s="183" t="s">
        <v>1297</v>
      </c>
      <c r="L147" s="41"/>
      <c r="M147" s="188" t="s">
        <v>19</v>
      </c>
      <c r="N147" s="189" t="s">
        <v>47</v>
      </c>
      <c r="O147" s="66"/>
      <c r="P147" s="190">
        <f t="shared" si="1"/>
        <v>0</v>
      </c>
      <c r="Q147" s="190">
        <v>0</v>
      </c>
      <c r="R147" s="190">
        <f t="shared" si="2"/>
        <v>0</v>
      </c>
      <c r="S147" s="190">
        <v>0</v>
      </c>
      <c r="T147" s="191">
        <f t="shared" si="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83</v>
      </c>
      <c r="AY147" s="19" t="s">
        <v>381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19" t="s">
        <v>83</v>
      </c>
      <c r="BK147" s="193">
        <f t="shared" si="9"/>
        <v>0</v>
      </c>
      <c r="BL147" s="19" t="s">
        <v>389</v>
      </c>
      <c r="BM147" s="192" t="s">
        <v>609</v>
      </c>
    </row>
    <row r="148" spans="1:65" s="2" customFormat="1" ht="24.2" customHeight="1">
      <c r="A148" s="36"/>
      <c r="B148" s="37"/>
      <c r="C148" s="181" t="s">
        <v>505</v>
      </c>
      <c r="D148" s="181" t="s">
        <v>384</v>
      </c>
      <c r="E148" s="182" t="s">
        <v>1604</v>
      </c>
      <c r="F148" s="183" t="s">
        <v>1605</v>
      </c>
      <c r="G148" s="184" t="s">
        <v>431</v>
      </c>
      <c r="H148" s="185">
        <v>5</v>
      </c>
      <c r="I148" s="186"/>
      <c r="J148" s="187">
        <f t="shared" si="0"/>
        <v>0</v>
      </c>
      <c r="K148" s="183" t="s">
        <v>1297</v>
      </c>
      <c r="L148" s="41"/>
      <c r="M148" s="188" t="s">
        <v>19</v>
      </c>
      <c r="N148" s="189" t="s">
        <v>47</v>
      </c>
      <c r="O148" s="66"/>
      <c r="P148" s="190">
        <f t="shared" si="1"/>
        <v>0</v>
      </c>
      <c r="Q148" s="190">
        <v>0</v>
      </c>
      <c r="R148" s="190">
        <f t="shared" si="2"/>
        <v>0</v>
      </c>
      <c r="S148" s="190">
        <v>0</v>
      </c>
      <c r="T148" s="191">
        <f t="shared" si="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389</v>
      </c>
      <c r="AT148" s="192" t="s">
        <v>384</v>
      </c>
      <c r="AU148" s="192" t="s">
        <v>83</v>
      </c>
      <c r="AY148" s="19" t="s">
        <v>381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19" t="s">
        <v>83</v>
      </c>
      <c r="BK148" s="193">
        <f t="shared" si="9"/>
        <v>0</v>
      </c>
      <c r="BL148" s="19" t="s">
        <v>389</v>
      </c>
      <c r="BM148" s="192" t="s">
        <v>615</v>
      </c>
    </row>
    <row r="149" spans="1:65" s="2" customFormat="1" ht="24.2" customHeight="1">
      <c r="A149" s="36"/>
      <c r="B149" s="37"/>
      <c r="C149" s="181" t="s">
        <v>510</v>
      </c>
      <c r="D149" s="181" t="s">
        <v>384</v>
      </c>
      <c r="E149" s="182" t="s">
        <v>5692</v>
      </c>
      <c r="F149" s="183" t="s">
        <v>5693</v>
      </c>
      <c r="G149" s="184" t="s">
        <v>422</v>
      </c>
      <c r="H149" s="185">
        <v>12</v>
      </c>
      <c r="I149" s="186"/>
      <c r="J149" s="187">
        <f t="shared" si="0"/>
        <v>0</v>
      </c>
      <c r="K149" s="183" t="s">
        <v>1297</v>
      </c>
      <c r="L149" s="41"/>
      <c r="M149" s="188" t="s">
        <v>19</v>
      </c>
      <c r="N149" s="189" t="s">
        <v>47</v>
      </c>
      <c r="O149" s="66"/>
      <c r="P149" s="190">
        <f t="shared" si="1"/>
        <v>0</v>
      </c>
      <c r="Q149" s="190">
        <v>0</v>
      </c>
      <c r="R149" s="190">
        <f t="shared" si="2"/>
        <v>0</v>
      </c>
      <c r="S149" s="190">
        <v>0</v>
      </c>
      <c r="T149" s="191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389</v>
      </c>
      <c r="AT149" s="192" t="s">
        <v>384</v>
      </c>
      <c r="AU149" s="192" t="s">
        <v>83</v>
      </c>
      <c r="AY149" s="19" t="s">
        <v>381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19" t="s">
        <v>83</v>
      </c>
      <c r="BK149" s="193">
        <f t="shared" si="9"/>
        <v>0</v>
      </c>
      <c r="BL149" s="19" t="s">
        <v>389</v>
      </c>
      <c r="BM149" s="192" t="s">
        <v>622</v>
      </c>
    </row>
    <row r="150" spans="1:65" s="2" customFormat="1" ht="16.5" customHeight="1">
      <c r="A150" s="36"/>
      <c r="B150" s="37"/>
      <c r="C150" s="181" t="s">
        <v>516</v>
      </c>
      <c r="D150" s="181" t="s">
        <v>384</v>
      </c>
      <c r="E150" s="182" t="s">
        <v>5694</v>
      </c>
      <c r="F150" s="183" t="s">
        <v>5695</v>
      </c>
      <c r="G150" s="184" t="s">
        <v>431</v>
      </c>
      <c r="H150" s="185">
        <v>5</v>
      </c>
      <c r="I150" s="186"/>
      <c r="J150" s="187">
        <f t="shared" si="0"/>
        <v>0</v>
      </c>
      <c r="K150" s="183" t="s">
        <v>19</v>
      </c>
      <c r="L150" s="41"/>
      <c r="M150" s="188" t="s">
        <v>19</v>
      </c>
      <c r="N150" s="189" t="s">
        <v>47</v>
      </c>
      <c r="O150" s="66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83</v>
      </c>
      <c r="AY150" s="19" t="s">
        <v>381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19" t="s">
        <v>83</v>
      </c>
      <c r="BK150" s="193">
        <f t="shared" si="9"/>
        <v>0</v>
      </c>
      <c r="BL150" s="19" t="s">
        <v>389</v>
      </c>
      <c r="BM150" s="192" t="s">
        <v>5696</v>
      </c>
    </row>
    <row r="151" spans="1:65" s="2" customFormat="1" ht="24.2" customHeight="1">
      <c r="A151" s="36"/>
      <c r="B151" s="37"/>
      <c r="C151" s="181" t="s">
        <v>523</v>
      </c>
      <c r="D151" s="181" t="s">
        <v>384</v>
      </c>
      <c r="E151" s="182" t="s">
        <v>1617</v>
      </c>
      <c r="F151" s="183" t="s">
        <v>1618</v>
      </c>
      <c r="G151" s="184" t="s">
        <v>1619</v>
      </c>
      <c r="H151" s="185">
        <v>1</v>
      </c>
      <c r="I151" s="186"/>
      <c r="J151" s="187">
        <f t="shared" si="0"/>
        <v>0</v>
      </c>
      <c r="K151" s="183" t="s">
        <v>1297</v>
      </c>
      <c r="L151" s="41"/>
      <c r="M151" s="188" t="s">
        <v>19</v>
      </c>
      <c r="N151" s="189" t="s">
        <v>47</v>
      </c>
      <c r="O151" s="66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389</v>
      </c>
      <c r="AT151" s="192" t="s">
        <v>384</v>
      </c>
      <c r="AU151" s="192" t="s">
        <v>83</v>
      </c>
      <c r="AY151" s="19" t="s">
        <v>381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19" t="s">
        <v>83</v>
      </c>
      <c r="BK151" s="193">
        <f t="shared" si="9"/>
        <v>0</v>
      </c>
      <c r="BL151" s="19" t="s">
        <v>389</v>
      </c>
      <c r="BM151" s="192" t="s">
        <v>634</v>
      </c>
    </row>
    <row r="152" spans="1:65" s="2" customFormat="1" ht="39">
      <c r="A152" s="36"/>
      <c r="B152" s="37"/>
      <c r="C152" s="38"/>
      <c r="D152" s="196" t="s">
        <v>1198</v>
      </c>
      <c r="E152" s="38"/>
      <c r="F152" s="253" t="s">
        <v>1621</v>
      </c>
      <c r="G152" s="38"/>
      <c r="H152" s="38"/>
      <c r="I152" s="254"/>
      <c r="J152" s="38"/>
      <c r="K152" s="38"/>
      <c r="L152" s="41"/>
      <c r="M152" s="257"/>
      <c r="N152" s="258"/>
      <c r="O152" s="250"/>
      <c r="P152" s="250"/>
      <c r="Q152" s="250"/>
      <c r="R152" s="250"/>
      <c r="S152" s="250"/>
      <c r="T152" s="259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1198</v>
      </c>
      <c r="AU152" s="19" t="s">
        <v>83</v>
      </c>
    </row>
    <row r="153" spans="1:65" s="2" customFormat="1" ht="6.95" customHeight="1">
      <c r="A153" s="36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41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algorithmName="SHA-512" hashValue="EcTvXrVPsXn3/NlMuCfC3dIlypE5czPLXoTDgZz0rBXJ2Dq2FLC2UcfmWSY2t7WwBJkWVh2FpxZWnDzOXKQhTg==" saltValue="riZK3h0mPh42EXN6JPfpsxgnN3mHOdVvfp+EdwqrfteDMcyeFSw2VsURugmgMZJ51DXG06LnY2pj4+Sl0lEkHw==" spinCount="100000" sheet="1" objects="1" scenarios="1" formatColumns="0" formatRows="0" autoFilter="0"/>
  <autoFilter ref="C81:K15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274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5698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ROUND((SUM(BE89:BE119)),  2)</f>
        <v>0</v>
      </c>
      <c r="G35" s="36"/>
      <c r="H35" s="36"/>
      <c r="I35" s="127">
        <v>0.21</v>
      </c>
      <c r="J35" s="126">
        <f>ROUND(((SUM(BE89:BE119))*I35),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ROUND((SUM(BF89:BF119)),  2)</f>
        <v>0</v>
      </c>
      <c r="G36" s="36"/>
      <c r="H36" s="36"/>
      <c r="I36" s="127">
        <v>0.15</v>
      </c>
      <c r="J36" s="126">
        <f>ROUND(((SUM(BF89:BF119))*I36),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207.1 - Brána 10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J105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J108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J111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207.1 - Brána 10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P90+P105+P108+P111</f>
        <v>0</v>
      </c>
      <c r="Q89" s="74"/>
      <c r="R89" s="162">
        <f>R90+R105+R108+R111</f>
        <v>0</v>
      </c>
      <c r="S89" s="74"/>
      <c r="T89" s="163">
        <f>T90+T105+T108+T111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BK90+BK105+BK108+BK111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SUM(P91:P104)</f>
        <v>0</v>
      </c>
      <c r="Q90" s="173"/>
      <c r="R90" s="174">
        <f>SUM(R91:R104)</f>
        <v>0</v>
      </c>
      <c r="S90" s="173"/>
      <c r="T90" s="175">
        <f>SUM(T91:T104)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SUM(BK91:BK104)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10</v>
      </c>
      <c r="I91" s="186"/>
      <c r="J91" s="187">
        <f t="shared" ref="J91:J104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4" si="1">O91*H91</f>
        <v>0</v>
      </c>
      <c r="Q91" s="190">
        <v>0</v>
      </c>
      <c r="R91" s="190">
        <f t="shared" ref="R91:R104" si="2">Q91*H91</f>
        <v>0</v>
      </c>
      <c r="S91" s="190">
        <v>0</v>
      </c>
      <c r="T91" s="191">
        <f t="shared" ref="T91:T104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4" si="4">IF(N91="základní",J91,0)</f>
        <v>0</v>
      </c>
      <c r="BF91" s="193">
        <f t="shared" ref="BF91:BF104" si="5">IF(N91="snížená",J91,0)</f>
        <v>0</v>
      </c>
      <c r="BG91" s="193">
        <f t="shared" ref="BG91:BG104" si="6">IF(N91="zákl. přenesená",J91,0)</f>
        <v>0</v>
      </c>
      <c r="BH91" s="193">
        <f t="shared" ref="BH91:BH104" si="7">IF(N91="sníž. přenesená",J91,0)</f>
        <v>0</v>
      </c>
      <c r="BI91" s="193">
        <f t="shared" ref="BI91:BI104" si="8">IF(N91="nulová",J91,0)</f>
        <v>0</v>
      </c>
      <c r="BJ91" s="19" t="s">
        <v>83</v>
      </c>
      <c r="BK91" s="193">
        <f t="shared" ref="BK91:BK104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5701</v>
      </c>
      <c r="F92" s="183" t="s">
        <v>5702</v>
      </c>
      <c r="G92" s="184" t="s">
        <v>431</v>
      </c>
      <c r="H92" s="185">
        <v>2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5703</v>
      </c>
      <c r="F93" s="183" t="s">
        <v>5704</v>
      </c>
      <c r="G93" s="184" t="s">
        <v>431</v>
      </c>
      <c r="H93" s="185">
        <v>2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1994</v>
      </c>
      <c r="F94" s="183" t="s">
        <v>5705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1996</v>
      </c>
      <c r="F95" s="183" t="s">
        <v>5706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1998</v>
      </c>
      <c r="F96" s="183" t="s">
        <v>5707</v>
      </c>
      <c r="G96" s="184" t="s">
        <v>431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5708</v>
      </c>
      <c r="F97" s="183" t="s">
        <v>5709</v>
      </c>
      <c r="G97" s="184" t="s">
        <v>431</v>
      </c>
      <c r="H97" s="185">
        <v>6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2000</v>
      </c>
      <c r="F98" s="183" t="s">
        <v>5710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2002</v>
      </c>
      <c r="F99" s="183" t="s">
        <v>5711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2047</v>
      </c>
      <c r="F100" s="183" t="s">
        <v>5712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5713</v>
      </c>
      <c r="F101" s="183" t="s">
        <v>5714</v>
      </c>
      <c r="G101" s="184" t="s">
        <v>431</v>
      </c>
      <c r="H101" s="185">
        <v>2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5715</v>
      </c>
      <c r="F102" s="183" t="s">
        <v>5716</v>
      </c>
      <c r="G102" s="184" t="s">
        <v>431</v>
      </c>
      <c r="H102" s="185">
        <v>6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49.15" customHeight="1">
      <c r="A103" s="36"/>
      <c r="B103" s="37"/>
      <c r="C103" s="181" t="s">
        <v>457</v>
      </c>
      <c r="D103" s="181" t="s">
        <v>384</v>
      </c>
      <c r="E103" s="182" t="s">
        <v>5717</v>
      </c>
      <c r="F103" s="183" t="s">
        <v>5718</v>
      </c>
      <c r="G103" s="184" t="s">
        <v>422</v>
      </c>
      <c r="H103" s="185">
        <v>8</v>
      </c>
      <c r="I103" s="186"/>
      <c r="J103" s="187">
        <f t="shared" si="0"/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16.5" customHeight="1">
      <c r="A104" s="36"/>
      <c r="B104" s="37"/>
      <c r="C104" s="181" t="s">
        <v>464</v>
      </c>
      <c r="D104" s="181" t="s">
        <v>384</v>
      </c>
      <c r="E104" s="182" t="s">
        <v>2004</v>
      </c>
      <c r="F104" s="183" t="s">
        <v>5719</v>
      </c>
      <c r="G104" s="184" t="s">
        <v>607</v>
      </c>
      <c r="H104" s="185">
        <v>1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12" customFormat="1" ht="25.9" customHeight="1">
      <c r="B105" s="165"/>
      <c r="C105" s="166"/>
      <c r="D105" s="167" t="s">
        <v>75</v>
      </c>
      <c r="E105" s="168" t="s">
        <v>1925</v>
      </c>
      <c r="F105" s="168" t="s">
        <v>2006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SUM(P106:P107)</f>
        <v>0</v>
      </c>
      <c r="Q105" s="173"/>
      <c r="R105" s="174">
        <f>SUM(R106:R107)</f>
        <v>0</v>
      </c>
      <c r="S105" s="173"/>
      <c r="T105" s="175">
        <f>SUM(T106:T107)</f>
        <v>0</v>
      </c>
      <c r="AR105" s="176" t="s">
        <v>83</v>
      </c>
      <c r="AT105" s="177" t="s">
        <v>75</v>
      </c>
      <c r="AU105" s="177" t="s">
        <v>76</v>
      </c>
      <c r="AY105" s="176" t="s">
        <v>381</v>
      </c>
      <c r="BK105" s="178">
        <f>SUM(BK106:BK107)</f>
        <v>0</v>
      </c>
    </row>
    <row r="106" spans="1:65" s="2" customFormat="1" ht="16.5" customHeight="1">
      <c r="A106" s="36"/>
      <c r="B106" s="37"/>
      <c r="C106" s="181" t="s">
        <v>8</v>
      </c>
      <c r="D106" s="181" t="s">
        <v>384</v>
      </c>
      <c r="E106" s="182" t="s">
        <v>5720</v>
      </c>
      <c r="F106" s="183" t="s">
        <v>5721</v>
      </c>
      <c r="G106" s="184" t="s">
        <v>422</v>
      </c>
      <c r="H106" s="185">
        <v>5</v>
      </c>
      <c r="I106" s="186"/>
      <c r="J106" s="187">
        <f>ROUND(I106*H106,2)</f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83</v>
      </c>
      <c r="BK106" s="193">
        <f>ROUND(I106*H106,2)</f>
        <v>0</v>
      </c>
      <c r="BL106" s="19" t="s">
        <v>389</v>
      </c>
      <c r="BM106" s="192" t="s">
        <v>556</v>
      </c>
    </row>
    <row r="107" spans="1:65" s="2" customFormat="1" ht="78" customHeight="1">
      <c r="A107" s="36"/>
      <c r="B107" s="37"/>
      <c r="C107" s="181" t="s">
        <v>454</v>
      </c>
      <c r="D107" s="181" t="s">
        <v>384</v>
      </c>
      <c r="E107" s="182" t="s">
        <v>3725</v>
      </c>
      <c r="F107" s="183" t="s">
        <v>5722</v>
      </c>
      <c r="G107" s="184" t="s">
        <v>422</v>
      </c>
      <c r="H107" s="185">
        <v>5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468</v>
      </c>
    </row>
    <row r="108" spans="1:65" s="12" customFormat="1" ht="25.9" customHeight="1">
      <c r="B108" s="165"/>
      <c r="C108" s="166"/>
      <c r="D108" s="167" t="s">
        <v>75</v>
      </c>
      <c r="E108" s="168" t="s">
        <v>2161</v>
      </c>
      <c r="F108" s="168" t="s">
        <v>2162</v>
      </c>
      <c r="G108" s="166"/>
      <c r="H108" s="166"/>
      <c r="I108" s="169"/>
      <c r="J108" s="170">
        <f>BK108</f>
        <v>0</v>
      </c>
      <c r="K108" s="166"/>
      <c r="L108" s="171"/>
      <c r="M108" s="172"/>
      <c r="N108" s="173"/>
      <c r="O108" s="173"/>
      <c r="P108" s="174">
        <f>SUM(P109:P110)</f>
        <v>0</v>
      </c>
      <c r="Q108" s="173"/>
      <c r="R108" s="174">
        <f>SUM(R109:R110)</f>
        <v>0</v>
      </c>
      <c r="S108" s="173"/>
      <c r="T108" s="175">
        <f>SUM(T109:T110)</f>
        <v>0</v>
      </c>
      <c r="AR108" s="176" t="s">
        <v>83</v>
      </c>
      <c r="AT108" s="177" t="s">
        <v>75</v>
      </c>
      <c r="AU108" s="177" t="s">
        <v>76</v>
      </c>
      <c r="AY108" s="176" t="s">
        <v>381</v>
      </c>
      <c r="BK108" s="178">
        <f>SUM(BK109:BK110)</f>
        <v>0</v>
      </c>
    </row>
    <row r="109" spans="1:65" s="2" customFormat="1" ht="16.5" customHeight="1">
      <c r="A109" s="36"/>
      <c r="B109" s="37"/>
      <c r="C109" s="181" t="s">
        <v>481</v>
      </c>
      <c r="D109" s="181" t="s">
        <v>384</v>
      </c>
      <c r="E109" s="182" t="s">
        <v>2163</v>
      </c>
      <c r="F109" s="183" t="s">
        <v>2164</v>
      </c>
      <c r="G109" s="184" t="s">
        <v>607</v>
      </c>
      <c r="H109" s="185">
        <v>1</v>
      </c>
      <c r="I109" s="186"/>
      <c r="J109" s="187">
        <f>ROUND(I109*H109,2)</f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577</v>
      </c>
    </row>
    <row r="110" spans="1:65" s="2" customFormat="1" ht="16.5" customHeight="1">
      <c r="A110" s="36"/>
      <c r="B110" s="37"/>
      <c r="C110" s="181" t="s">
        <v>486</v>
      </c>
      <c r="D110" s="181" t="s">
        <v>384</v>
      </c>
      <c r="E110" s="182" t="s">
        <v>2165</v>
      </c>
      <c r="F110" s="183" t="s">
        <v>2166</v>
      </c>
      <c r="G110" s="184" t="s">
        <v>607</v>
      </c>
      <c r="H110" s="185">
        <v>1</v>
      </c>
      <c r="I110" s="186"/>
      <c r="J110" s="187">
        <f>ROUND(I110*H110,2)</f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83</v>
      </c>
      <c r="BK110" s="193">
        <f>ROUND(I110*H110,2)</f>
        <v>0</v>
      </c>
      <c r="BL110" s="19" t="s">
        <v>389</v>
      </c>
      <c r="BM110" s="192" t="s">
        <v>587</v>
      </c>
    </row>
    <row r="111" spans="1:65" s="12" customFormat="1" ht="25.9" customHeight="1">
      <c r="B111" s="165"/>
      <c r="C111" s="166"/>
      <c r="D111" s="167" t="s">
        <v>75</v>
      </c>
      <c r="E111" s="168" t="s">
        <v>2167</v>
      </c>
      <c r="F111" s="168" t="s">
        <v>2168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SUM(P112:P119)</f>
        <v>0</v>
      </c>
      <c r="Q111" s="173"/>
      <c r="R111" s="174">
        <f>SUM(R112:R119)</f>
        <v>0</v>
      </c>
      <c r="S111" s="173"/>
      <c r="T111" s="175">
        <f>SUM(T112:T119)</f>
        <v>0</v>
      </c>
      <c r="AR111" s="176" t="s">
        <v>83</v>
      </c>
      <c r="AT111" s="177" t="s">
        <v>75</v>
      </c>
      <c r="AU111" s="177" t="s">
        <v>76</v>
      </c>
      <c r="AY111" s="176" t="s">
        <v>381</v>
      </c>
      <c r="BK111" s="178">
        <f>SUM(BK112:BK119)</f>
        <v>0</v>
      </c>
    </row>
    <row r="112" spans="1:65" s="2" customFormat="1" ht="24.2" customHeight="1">
      <c r="A112" s="36"/>
      <c r="B112" s="37"/>
      <c r="C112" s="181" t="s">
        <v>490</v>
      </c>
      <c r="D112" s="181" t="s">
        <v>384</v>
      </c>
      <c r="E112" s="182" t="s">
        <v>5723</v>
      </c>
      <c r="F112" s="183" t="s">
        <v>5724</v>
      </c>
      <c r="G112" s="184" t="s">
        <v>5725</v>
      </c>
      <c r="H112" s="185">
        <v>5.0000000000000001E-3</v>
      </c>
      <c r="I112" s="186"/>
      <c r="J112" s="187">
        <f t="shared" ref="J112:J117" si="10"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ref="P112:P117" si="11">O112*H112</f>
        <v>0</v>
      </c>
      <c r="Q112" s="190">
        <v>0</v>
      </c>
      <c r="R112" s="190">
        <f t="shared" ref="R112:R117" si="12">Q112*H112</f>
        <v>0</v>
      </c>
      <c r="S112" s="190">
        <v>0</v>
      </c>
      <c r="T112" s="191">
        <f t="shared" ref="T112:T117" si="1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ref="BE112:BE117" si="14">IF(N112="základní",J112,0)</f>
        <v>0</v>
      </c>
      <c r="BF112" s="193">
        <f t="shared" ref="BF112:BF117" si="15">IF(N112="snížená",J112,0)</f>
        <v>0</v>
      </c>
      <c r="BG112" s="193">
        <f t="shared" ref="BG112:BG117" si="16">IF(N112="zákl. přenesená",J112,0)</f>
        <v>0</v>
      </c>
      <c r="BH112" s="193">
        <f t="shared" ref="BH112:BH117" si="17">IF(N112="sníž. přenesená",J112,0)</f>
        <v>0</v>
      </c>
      <c r="BI112" s="193">
        <f t="shared" ref="BI112:BI117" si="18">IF(N112="nulová",J112,0)</f>
        <v>0</v>
      </c>
      <c r="BJ112" s="19" t="s">
        <v>83</v>
      </c>
      <c r="BK112" s="193">
        <f t="shared" ref="BK112:BK117" si="19">ROUND(I112*H112,2)</f>
        <v>0</v>
      </c>
      <c r="BL112" s="19" t="s">
        <v>389</v>
      </c>
      <c r="BM112" s="192" t="s">
        <v>598</v>
      </c>
    </row>
    <row r="113" spans="1:65" s="2" customFormat="1" ht="16.5" customHeight="1">
      <c r="A113" s="36"/>
      <c r="B113" s="37"/>
      <c r="C113" s="181" t="s">
        <v>495</v>
      </c>
      <c r="D113" s="181" t="s">
        <v>384</v>
      </c>
      <c r="E113" s="182" t="s">
        <v>2169</v>
      </c>
      <c r="F113" s="183" t="s">
        <v>2170</v>
      </c>
      <c r="G113" s="184" t="s">
        <v>422</v>
      </c>
      <c r="H113" s="185">
        <v>5</v>
      </c>
      <c r="I113" s="186"/>
      <c r="J113" s="187">
        <f t="shared" si="1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21.75" customHeight="1">
      <c r="A114" s="36"/>
      <c r="B114" s="37"/>
      <c r="C114" s="181" t="s">
        <v>7</v>
      </c>
      <c r="D114" s="181" t="s">
        <v>384</v>
      </c>
      <c r="E114" s="182" t="s">
        <v>5726</v>
      </c>
      <c r="F114" s="183" t="s">
        <v>5727</v>
      </c>
      <c r="G114" s="184" t="s">
        <v>422</v>
      </c>
      <c r="H114" s="185">
        <v>5</v>
      </c>
      <c r="I114" s="186"/>
      <c r="J114" s="187">
        <f t="shared" si="1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2173</v>
      </c>
      <c r="F115" s="183" t="s">
        <v>2174</v>
      </c>
      <c r="G115" s="184" t="s">
        <v>422</v>
      </c>
      <c r="H115" s="185">
        <v>5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24.2" customHeight="1">
      <c r="A116" s="36"/>
      <c r="B116" s="37"/>
      <c r="C116" s="181" t="s">
        <v>510</v>
      </c>
      <c r="D116" s="181" t="s">
        <v>384</v>
      </c>
      <c r="E116" s="182" t="s">
        <v>2175</v>
      </c>
      <c r="F116" s="183" t="s">
        <v>2176</v>
      </c>
      <c r="G116" s="184" t="s">
        <v>422</v>
      </c>
      <c r="H116" s="185">
        <v>5</v>
      </c>
      <c r="I116" s="186"/>
      <c r="J116" s="187">
        <f t="shared" si="1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16.5" customHeight="1">
      <c r="A117" s="36"/>
      <c r="B117" s="37"/>
      <c r="C117" s="181" t="s">
        <v>516</v>
      </c>
      <c r="D117" s="181" t="s">
        <v>384</v>
      </c>
      <c r="E117" s="182" t="s">
        <v>5728</v>
      </c>
      <c r="F117" s="183" t="s">
        <v>5729</v>
      </c>
      <c r="G117" s="184" t="s">
        <v>411</v>
      </c>
      <c r="H117" s="185">
        <v>1.75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5730</v>
      </c>
      <c r="G118" s="206"/>
      <c r="H118" s="209">
        <v>1.75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83</v>
      </c>
      <c r="AV118" s="14" t="s">
        <v>85</v>
      </c>
      <c r="AW118" s="14" t="s">
        <v>37</v>
      </c>
      <c r="AX118" s="14" t="s">
        <v>76</v>
      </c>
      <c r="AY118" s="215" t="s">
        <v>381</v>
      </c>
    </row>
    <row r="119" spans="1:65" s="15" customFormat="1">
      <c r="B119" s="216"/>
      <c r="C119" s="217"/>
      <c r="D119" s="196" t="s">
        <v>391</v>
      </c>
      <c r="E119" s="218" t="s">
        <v>19</v>
      </c>
      <c r="F119" s="219" t="s">
        <v>394</v>
      </c>
      <c r="G119" s="217"/>
      <c r="H119" s="220">
        <v>1.75</v>
      </c>
      <c r="I119" s="221"/>
      <c r="J119" s="217"/>
      <c r="K119" s="217"/>
      <c r="L119" s="222"/>
      <c r="M119" s="261"/>
      <c r="N119" s="262"/>
      <c r="O119" s="262"/>
      <c r="P119" s="262"/>
      <c r="Q119" s="262"/>
      <c r="R119" s="262"/>
      <c r="S119" s="262"/>
      <c r="T119" s="263"/>
      <c r="AT119" s="226" t="s">
        <v>391</v>
      </c>
      <c r="AU119" s="226" t="s">
        <v>83</v>
      </c>
      <c r="AV119" s="15" t="s">
        <v>389</v>
      </c>
      <c r="AW119" s="15" t="s">
        <v>37</v>
      </c>
      <c r="AX119" s="15" t="s">
        <v>83</v>
      </c>
      <c r="AY119" s="226" t="s">
        <v>381</v>
      </c>
    </row>
    <row r="120" spans="1:65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rf37kMFh1wn9zPnjR921gXyUQCeR4tailFNbbxsSL+nJN3f3hN+r+SX3IjdOgn6cJeHI85FKLPaLnl1QF0ho8g==" saltValue="BXh0Acn46KAsEpZfgBvxlh1KMEBTF3FxKUBSPXWy2nuerIy2B5OMF8rT5EU8BFVEEC1YTU0wDa/4STWyTs6AAg==" spinCount="100000" sheet="1" objects="1" scenarios="1" formatColumns="0" formatRows="0" autoFilter="0"/>
  <autoFilter ref="C88:K119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276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5731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ROUND((SUM(BE89:BE123)),  2)</f>
        <v>0</v>
      </c>
      <c r="G35" s="36"/>
      <c r="H35" s="36"/>
      <c r="I35" s="127">
        <v>0.21</v>
      </c>
      <c r="J35" s="126">
        <f>ROUND(((SUM(BE89:BE123))*I35),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ROUND((SUM(BF89:BF123)),  2)</f>
        <v>0</v>
      </c>
      <c r="G36" s="36"/>
      <c r="H36" s="36"/>
      <c r="I36" s="127">
        <v>0.15</v>
      </c>
      <c r="J36" s="126">
        <f>ROUND(((SUM(BF89:BF123))*I36),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ROUND((SUM(BG89:BG123)),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ROUND((SUM(BH89:BH123)),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ROUND((SUM(BI89:BI123)),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207.2 - Brána 9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J113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207.2 - Brána 9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P90+P106+P110+P113</f>
        <v>0</v>
      </c>
      <c r="Q89" s="74"/>
      <c r="R89" s="162">
        <f>R90+R106+R110+R113</f>
        <v>0</v>
      </c>
      <c r="S89" s="74"/>
      <c r="T89" s="163">
        <f>T90+T106+T110+T113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BK90+BK106+BK110+BK113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SUM(P91:P105)</f>
        <v>0</v>
      </c>
      <c r="Q90" s="173"/>
      <c r="R90" s="174">
        <f>SUM(R91:R105)</f>
        <v>0</v>
      </c>
      <c r="S90" s="173"/>
      <c r="T90" s="175">
        <f>SUM(T91:T105)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SUM(BK91:BK105)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20</v>
      </c>
      <c r="I91" s="186"/>
      <c r="J91" s="187">
        <f t="shared" ref="J91:J105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5" si="1">O91*H91</f>
        <v>0</v>
      </c>
      <c r="Q91" s="190">
        <v>0</v>
      </c>
      <c r="R91" s="190">
        <f t="shared" ref="R91:R105" si="2">Q91*H91</f>
        <v>0</v>
      </c>
      <c r="S91" s="190">
        <v>0</v>
      </c>
      <c r="T91" s="191">
        <f t="shared" ref="T91:T105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5" si="4">IF(N91="základní",J91,0)</f>
        <v>0</v>
      </c>
      <c r="BF91" s="193">
        <f t="shared" ref="BF91:BF105" si="5">IF(N91="snížená",J91,0)</f>
        <v>0</v>
      </c>
      <c r="BG91" s="193">
        <f t="shared" ref="BG91:BG105" si="6">IF(N91="zákl. přenesená",J91,0)</f>
        <v>0</v>
      </c>
      <c r="BH91" s="193">
        <f t="shared" ref="BH91:BH105" si="7">IF(N91="sníž. přenesená",J91,0)</f>
        <v>0</v>
      </c>
      <c r="BI91" s="193">
        <f t="shared" ref="BI91:BI105" si="8">IF(N91="nulová",J91,0)</f>
        <v>0</v>
      </c>
      <c r="BJ91" s="19" t="s">
        <v>83</v>
      </c>
      <c r="BK91" s="193">
        <f t="shared" ref="BK91:BK105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5701</v>
      </c>
      <c r="F92" s="183" t="s">
        <v>5702</v>
      </c>
      <c r="G92" s="184" t="s">
        <v>431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5732</v>
      </c>
      <c r="F93" s="183" t="s">
        <v>5733</v>
      </c>
      <c r="G93" s="184" t="s">
        <v>431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1994</v>
      </c>
      <c r="F94" s="183" t="s">
        <v>5705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1996</v>
      </c>
      <c r="F95" s="183" t="s">
        <v>5706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1998</v>
      </c>
      <c r="F96" s="183" t="s">
        <v>5734</v>
      </c>
      <c r="G96" s="184" t="s">
        <v>431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5735</v>
      </c>
      <c r="F97" s="183" t="s">
        <v>5736</v>
      </c>
      <c r="G97" s="184" t="s">
        <v>431</v>
      </c>
      <c r="H97" s="185">
        <v>3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21.75" customHeight="1">
      <c r="A98" s="36"/>
      <c r="B98" s="37"/>
      <c r="C98" s="181" t="s">
        <v>428</v>
      </c>
      <c r="D98" s="181" t="s">
        <v>384</v>
      </c>
      <c r="E98" s="182" t="s">
        <v>5708</v>
      </c>
      <c r="F98" s="183" t="s">
        <v>5709</v>
      </c>
      <c r="G98" s="184" t="s">
        <v>431</v>
      </c>
      <c r="H98" s="185">
        <v>3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2000</v>
      </c>
      <c r="F99" s="183" t="s">
        <v>5710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2002</v>
      </c>
      <c r="F100" s="183" t="s">
        <v>5711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2047</v>
      </c>
      <c r="F101" s="183" t="s">
        <v>5712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5737</v>
      </c>
      <c r="F102" s="183" t="s">
        <v>5738</v>
      </c>
      <c r="G102" s="184" t="s">
        <v>431</v>
      </c>
      <c r="H102" s="185">
        <v>8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16.5" customHeight="1">
      <c r="A103" s="36"/>
      <c r="B103" s="37"/>
      <c r="C103" s="181" t="s">
        <v>457</v>
      </c>
      <c r="D103" s="181" t="s">
        <v>384</v>
      </c>
      <c r="E103" s="182" t="s">
        <v>5715</v>
      </c>
      <c r="F103" s="183" t="s">
        <v>5716</v>
      </c>
      <c r="G103" s="184" t="s">
        <v>431</v>
      </c>
      <c r="H103" s="185">
        <v>8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24.2" customHeight="1">
      <c r="A104" s="36"/>
      <c r="B104" s="37"/>
      <c r="C104" s="181" t="s">
        <v>464</v>
      </c>
      <c r="D104" s="181" t="s">
        <v>384</v>
      </c>
      <c r="E104" s="182" t="s">
        <v>5739</v>
      </c>
      <c r="F104" s="183" t="s">
        <v>5740</v>
      </c>
      <c r="G104" s="184" t="s">
        <v>422</v>
      </c>
      <c r="H104" s="185">
        <v>5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2" customFormat="1" ht="24.2" customHeight="1">
      <c r="A105" s="36"/>
      <c r="B105" s="37"/>
      <c r="C105" s="181" t="s">
        <v>8</v>
      </c>
      <c r="D105" s="181" t="s">
        <v>384</v>
      </c>
      <c r="E105" s="182" t="s">
        <v>5741</v>
      </c>
      <c r="F105" s="183" t="s">
        <v>5742</v>
      </c>
      <c r="G105" s="184" t="s">
        <v>422</v>
      </c>
      <c r="H105" s="185">
        <v>40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556</v>
      </c>
    </row>
    <row r="106" spans="1:65" s="12" customFormat="1" ht="25.9" customHeight="1">
      <c r="B106" s="165"/>
      <c r="C106" s="166"/>
      <c r="D106" s="167" t="s">
        <v>75</v>
      </c>
      <c r="E106" s="168" t="s">
        <v>1925</v>
      </c>
      <c r="F106" s="168" t="s">
        <v>2006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SUM(P107:P109)</f>
        <v>0</v>
      </c>
      <c r="Q106" s="173"/>
      <c r="R106" s="174">
        <f>SUM(R107:R109)</f>
        <v>0</v>
      </c>
      <c r="S106" s="173"/>
      <c r="T106" s="175">
        <f>SUM(T107:T109)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SUM(BK107:BK109)</f>
        <v>0</v>
      </c>
    </row>
    <row r="107" spans="1:65" s="2" customFormat="1" ht="16.5" customHeight="1">
      <c r="A107" s="36"/>
      <c r="B107" s="37"/>
      <c r="C107" s="181" t="s">
        <v>454</v>
      </c>
      <c r="D107" s="181" t="s">
        <v>384</v>
      </c>
      <c r="E107" s="182" t="s">
        <v>5743</v>
      </c>
      <c r="F107" s="183" t="s">
        <v>5744</v>
      </c>
      <c r="G107" s="184" t="s">
        <v>422</v>
      </c>
      <c r="H107" s="185">
        <v>35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468</v>
      </c>
    </row>
    <row r="108" spans="1:65" s="2" customFormat="1" ht="78" customHeight="1">
      <c r="A108" s="36"/>
      <c r="B108" s="37"/>
      <c r="C108" s="181" t="s">
        <v>481</v>
      </c>
      <c r="D108" s="181" t="s">
        <v>384</v>
      </c>
      <c r="E108" s="182" t="s">
        <v>5745</v>
      </c>
      <c r="F108" s="183" t="s">
        <v>5746</v>
      </c>
      <c r="G108" s="184" t="s">
        <v>422</v>
      </c>
      <c r="H108" s="185">
        <v>35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577</v>
      </c>
    </row>
    <row r="109" spans="1:65" s="2" customFormat="1" ht="16.5" customHeight="1">
      <c r="A109" s="36"/>
      <c r="B109" s="37"/>
      <c r="C109" s="181" t="s">
        <v>486</v>
      </c>
      <c r="D109" s="181" t="s">
        <v>384</v>
      </c>
      <c r="E109" s="182" t="s">
        <v>2004</v>
      </c>
      <c r="F109" s="183" t="s">
        <v>5747</v>
      </c>
      <c r="G109" s="184" t="s">
        <v>607</v>
      </c>
      <c r="H109" s="185">
        <v>1</v>
      </c>
      <c r="I109" s="186"/>
      <c r="J109" s="187">
        <f>ROUND(I109*H109,2)</f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587</v>
      </c>
    </row>
    <row r="110" spans="1:65" s="12" customFormat="1" ht="25.9" customHeight="1">
      <c r="B110" s="165"/>
      <c r="C110" s="166"/>
      <c r="D110" s="167" t="s">
        <v>75</v>
      </c>
      <c r="E110" s="168" t="s">
        <v>2161</v>
      </c>
      <c r="F110" s="168" t="s">
        <v>2162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SUM(BK111:BK112)</f>
        <v>0</v>
      </c>
    </row>
    <row r="111" spans="1:65" s="2" customFormat="1" ht="16.5" customHeight="1">
      <c r="A111" s="36"/>
      <c r="B111" s="37"/>
      <c r="C111" s="181" t="s">
        <v>490</v>
      </c>
      <c r="D111" s="181" t="s">
        <v>384</v>
      </c>
      <c r="E111" s="182" t="s">
        <v>2163</v>
      </c>
      <c r="F111" s="183" t="s">
        <v>2164</v>
      </c>
      <c r="G111" s="184" t="s">
        <v>607</v>
      </c>
      <c r="H111" s="185">
        <v>1</v>
      </c>
      <c r="I111" s="186"/>
      <c r="J111" s="187">
        <f>ROUND(I111*H111,2)</f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598</v>
      </c>
    </row>
    <row r="112" spans="1:65" s="2" customFormat="1" ht="16.5" customHeight="1">
      <c r="A112" s="36"/>
      <c r="B112" s="37"/>
      <c r="C112" s="181" t="s">
        <v>495</v>
      </c>
      <c r="D112" s="181" t="s">
        <v>384</v>
      </c>
      <c r="E112" s="182" t="s">
        <v>2165</v>
      </c>
      <c r="F112" s="183" t="s">
        <v>2166</v>
      </c>
      <c r="G112" s="184" t="s">
        <v>607</v>
      </c>
      <c r="H112" s="185">
        <v>1</v>
      </c>
      <c r="I112" s="186"/>
      <c r="J112" s="187">
        <f>ROUND(I112*H112,2)</f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609</v>
      </c>
    </row>
    <row r="113" spans="1:65" s="12" customFormat="1" ht="25.9" customHeight="1">
      <c r="B113" s="165"/>
      <c r="C113" s="166"/>
      <c r="D113" s="167" t="s">
        <v>75</v>
      </c>
      <c r="E113" s="168" t="s">
        <v>2167</v>
      </c>
      <c r="F113" s="168" t="s">
        <v>2168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SUM(P114:P123)</f>
        <v>0</v>
      </c>
      <c r="Q113" s="173"/>
      <c r="R113" s="174">
        <f>SUM(R114:R123)</f>
        <v>0</v>
      </c>
      <c r="S113" s="173"/>
      <c r="T113" s="175">
        <f>SUM(T114:T123)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SUM(BK114:BK123)</f>
        <v>0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5723</v>
      </c>
      <c r="F114" s="183" t="s">
        <v>5724</v>
      </c>
      <c r="G114" s="184" t="s">
        <v>5725</v>
      </c>
      <c r="H114" s="185">
        <v>2.1999999999999999E-2</v>
      </c>
      <c r="I114" s="186"/>
      <c r="J114" s="187">
        <f t="shared" ref="J114:J121" si="10"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ref="P114:P121" si="11">O114*H114</f>
        <v>0</v>
      </c>
      <c r="Q114" s="190">
        <v>0</v>
      </c>
      <c r="R114" s="190">
        <f t="shared" ref="R114:R121" si="12">Q114*H114</f>
        <v>0</v>
      </c>
      <c r="S114" s="190">
        <v>0</v>
      </c>
      <c r="T114" s="191">
        <f t="shared" ref="T114:T121" si="1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ref="BE114:BE121" si="14">IF(N114="základní",J114,0)</f>
        <v>0</v>
      </c>
      <c r="BF114" s="193">
        <f t="shared" ref="BF114:BF121" si="15">IF(N114="snížená",J114,0)</f>
        <v>0</v>
      </c>
      <c r="BG114" s="193">
        <f t="shared" ref="BG114:BG121" si="16">IF(N114="zákl. přenesená",J114,0)</f>
        <v>0</v>
      </c>
      <c r="BH114" s="193">
        <f t="shared" ref="BH114:BH121" si="17">IF(N114="sníž. přenesená",J114,0)</f>
        <v>0</v>
      </c>
      <c r="BI114" s="193">
        <f t="shared" ref="BI114:BI121" si="18">IF(N114="nulová",J114,0)</f>
        <v>0</v>
      </c>
      <c r="BJ114" s="19" t="s">
        <v>83</v>
      </c>
      <c r="BK114" s="193">
        <f t="shared" ref="BK114:BK121" si="19">ROUND(I114*H114,2)</f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2169</v>
      </c>
      <c r="F115" s="183" t="s">
        <v>2170</v>
      </c>
      <c r="G115" s="184" t="s">
        <v>422</v>
      </c>
      <c r="H115" s="185">
        <v>12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16.5" customHeight="1">
      <c r="A116" s="36"/>
      <c r="B116" s="37"/>
      <c r="C116" s="181" t="s">
        <v>510</v>
      </c>
      <c r="D116" s="181" t="s">
        <v>384</v>
      </c>
      <c r="E116" s="182" t="s">
        <v>5748</v>
      </c>
      <c r="F116" s="183" t="s">
        <v>5749</v>
      </c>
      <c r="G116" s="184" t="s">
        <v>422</v>
      </c>
      <c r="H116" s="185">
        <v>10</v>
      </c>
      <c r="I116" s="186"/>
      <c r="J116" s="187">
        <f t="shared" si="1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21.75" customHeight="1">
      <c r="A117" s="36"/>
      <c r="B117" s="37"/>
      <c r="C117" s="181" t="s">
        <v>516</v>
      </c>
      <c r="D117" s="181" t="s">
        <v>384</v>
      </c>
      <c r="E117" s="182" t="s">
        <v>5726</v>
      </c>
      <c r="F117" s="183" t="s">
        <v>5727</v>
      </c>
      <c r="G117" s="184" t="s">
        <v>422</v>
      </c>
      <c r="H117" s="185">
        <v>22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2" customFormat="1" ht="16.5" customHeight="1">
      <c r="A118" s="36"/>
      <c r="B118" s="37"/>
      <c r="C118" s="181" t="s">
        <v>523</v>
      </c>
      <c r="D118" s="181" t="s">
        <v>384</v>
      </c>
      <c r="E118" s="182" t="s">
        <v>2173</v>
      </c>
      <c r="F118" s="183" t="s">
        <v>2174</v>
      </c>
      <c r="G118" s="184" t="s">
        <v>422</v>
      </c>
      <c r="H118" s="185">
        <v>12</v>
      </c>
      <c r="I118" s="186"/>
      <c r="J118" s="187">
        <f t="shared" si="1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640</v>
      </c>
    </row>
    <row r="119" spans="1:65" s="2" customFormat="1" ht="16.5" customHeight="1">
      <c r="A119" s="36"/>
      <c r="B119" s="37"/>
      <c r="C119" s="181" t="s">
        <v>529</v>
      </c>
      <c r="D119" s="181" t="s">
        <v>384</v>
      </c>
      <c r="E119" s="182" t="s">
        <v>5750</v>
      </c>
      <c r="F119" s="183" t="s">
        <v>5751</v>
      </c>
      <c r="G119" s="184" t="s">
        <v>422</v>
      </c>
      <c r="H119" s="185">
        <v>10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647</v>
      </c>
    </row>
    <row r="120" spans="1:65" s="2" customFormat="1" ht="24.2" customHeight="1">
      <c r="A120" s="36"/>
      <c r="B120" s="37"/>
      <c r="C120" s="181" t="s">
        <v>534</v>
      </c>
      <c r="D120" s="181" t="s">
        <v>384</v>
      </c>
      <c r="E120" s="182" t="s">
        <v>2175</v>
      </c>
      <c r="F120" s="183" t="s">
        <v>2176</v>
      </c>
      <c r="G120" s="184" t="s">
        <v>422</v>
      </c>
      <c r="H120" s="185">
        <v>22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653</v>
      </c>
    </row>
    <row r="121" spans="1:65" s="2" customFormat="1" ht="16.5" customHeight="1">
      <c r="A121" s="36"/>
      <c r="B121" s="37"/>
      <c r="C121" s="181" t="s">
        <v>540</v>
      </c>
      <c r="D121" s="181" t="s">
        <v>384</v>
      </c>
      <c r="E121" s="182" t="s">
        <v>5728</v>
      </c>
      <c r="F121" s="183" t="s">
        <v>5729</v>
      </c>
      <c r="G121" s="184" t="s">
        <v>411</v>
      </c>
      <c r="H121" s="185">
        <v>7.7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659</v>
      </c>
    </row>
    <row r="122" spans="1:65" s="14" customFormat="1">
      <c r="B122" s="205"/>
      <c r="C122" s="206"/>
      <c r="D122" s="196" t="s">
        <v>391</v>
      </c>
      <c r="E122" s="207" t="s">
        <v>19</v>
      </c>
      <c r="F122" s="208" t="s">
        <v>5752</v>
      </c>
      <c r="G122" s="206"/>
      <c r="H122" s="209">
        <v>7.7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391</v>
      </c>
      <c r="AU122" s="215" t="s">
        <v>83</v>
      </c>
      <c r="AV122" s="14" t="s">
        <v>85</v>
      </c>
      <c r="AW122" s="14" t="s">
        <v>37</v>
      </c>
      <c r="AX122" s="14" t="s">
        <v>76</v>
      </c>
      <c r="AY122" s="215" t="s">
        <v>381</v>
      </c>
    </row>
    <row r="123" spans="1:65" s="15" customFormat="1">
      <c r="B123" s="216"/>
      <c r="C123" s="217"/>
      <c r="D123" s="196" t="s">
        <v>391</v>
      </c>
      <c r="E123" s="218" t="s">
        <v>19</v>
      </c>
      <c r="F123" s="219" t="s">
        <v>394</v>
      </c>
      <c r="G123" s="217"/>
      <c r="H123" s="220">
        <v>7.7</v>
      </c>
      <c r="I123" s="221"/>
      <c r="J123" s="217"/>
      <c r="K123" s="217"/>
      <c r="L123" s="222"/>
      <c r="M123" s="261"/>
      <c r="N123" s="262"/>
      <c r="O123" s="262"/>
      <c r="P123" s="262"/>
      <c r="Q123" s="262"/>
      <c r="R123" s="262"/>
      <c r="S123" s="262"/>
      <c r="T123" s="263"/>
      <c r="AT123" s="226" t="s">
        <v>391</v>
      </c>
      <c r="AU123" s="226" t="s">
        <v>83</v>
      </c>
      <c r="AV123" s="15" t="s">
        <v>389</v>
      </c>
      <c r="AW123" s="15" t="s">
        <v>37</v>
      </c>
      <c r="AX123" s="15" t="s">
        <v>83</v>
      </c>
      <c r="AY123" s="226" t="s">
        <v>381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XoFtcmkMDHJKe/zT9E0Wcv2BeGsKgwGxqqMnBY2e2Hmew+9crTeaWmf3IcT6YGF4ZSTnBqZ52Ozl6LxhbpiYsg==" saltValue="alXl3bKP4oKmlra7En0Vahr5YM2O86+1IIDlIppXcNbAjVS8eAiylLcbyCjj4ZQ3jqTVc/2IT/ol9Y8aeTpigA==" spinCount="100000" sheet="1" objects="1" scenarios="1" formatColumns="0" formatRows="0" autoFilter="0"/>
  <autoFilter ref="C88:K12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278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5753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ROUND((SUM(BE89:BE110)),  2)</f>
        <v>0</v>
      </c>
      <c r="G35" s="36"/>
      <c r="H35" s="36"/>
      <c r="I35" s="127">
        <v>0.21</v>
      </c>
      <c r="J35" s="126">
        <f>ROUND(((SUM(BE89:BE110))*I35),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ROUND((SUM(BF89:BF110)),  2)</f>
        <v>0</v>
      </c>
      <c r="G36" s="36"/>
      <c r="H36" s="36"/>
      <c r="I36" s="127">
        <v>0.15</v>
      </c>
      <c r="J36" s="126">
        <f>ROUND(((SUM(BF89:BF110))*I36),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207.3 - Brána 8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J99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J102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207.3 - Brána 8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P90+P96+P99+P102</f>
        <v>0</v>
      </c>
      <c r="Q89" s="74"/>
      <c r="R89" s="162">
        <f>R90+R96+R99+R102</f>
        <v>0</v>
      </c>
      <c r="S89" s="74"/>
      <c r="T89" s="163">
        <f>T90+T96+T99+T102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BK90+BK96+BK99+BK102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SUM(P91:P95)</f>
        <v>0</v>
      </c>
      <c r="Q90" s="173"/>
      <c r="R90" s="174">
        <f>SUM(R91:R95)</f>
        <v>0</v>
      </c>
      <c r="S90" s="173"/>
      <c r="T90" s="175">
        <f>SUM(T91:T95)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SUM(BK91:BK95)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20</v>
      </c>
      <c r="I91" s="186"/>
      <c r="J91" s="187">
        <f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85</v>
      </c>
    </row>
    <row r="92" spans="1:65" s="2" customFormat="1" ht="21.75" customHeight="1">
      <c r="A92" s="36"/>
      <c r="B92" s="37"/>
      <c r="C92" s="181" t="s">
        <v>85</v>
      </c>
      <c r="D92" s="181" t="s">
        <v>384</v>
      </c>
      <c r="E92" s="182" t="s">
        <v>5735</v>
      </c>
      <c r="F92" s="183" t="s">
        <v>5736</v>
      </c>
      <c r="G92" s="184" t="s">
        <v>431</v>
      </c>
      <c r="H92" s="185">
        <v>3</v>
      </c>
      <c r="I92" s="186"/>
      <c r="J92" s="187">
        <f>ROUND(I92*H92,2)</f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2047</v>
      </c>
      <c r="F93" s="183" t="s">
        <v>5712</v>
      </c>
      <c r="G93" s="184" t="s">
        <v>607</v>
      </c>
      <c r="H93" s="185">
        <v>1</v>
      </c>
      <c r="I93" s="186"/>
      <c r="J93" s="187">
        <f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5737</v>
      </c>
      <c r="F94" s="183" t="s">
        <v>5738</v>
      </c>
      <c r="G94" s="184" t="s">
        <v>431</v>
      </c>
      <c r="H94" s="185">
        <v>8</v>
      </c>
      <c r="I94" s="186"/>
      <c r="J94" s="187">
        <f>ROUND(I94*H94,2)</f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5741</v>
      </c>
      <c r="F95" s="183" t="s">
        <v>5742</v>
      </c>
      <c r="G95" s="184" t="s">
        <v>422</v>
      </c>
      <c r="H95" s="185">
        <v>40</v>
      </c>
      <c r="I95" s="186"/>
      <c r="J95" s="187">
        <f>ROUND(I95*H95,2)</f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437</v>
      </c>
    </row>
    <row r="96" spans="1:65" s="12" customFormat="1" ht="25.9" customHeight="1">
      <c r="B96" s="165"/>
      <c r="C96" s="166"/>
      <c r="D96" s="167" t="s">
        <v>75</v>
      </c>
      <c r="E96" s="168" t="s">
        <v>1925</v>
      </c>
      <c r="F96" s="168" t="s">
        <v>2006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SUM(P97:P98)</f>
        <v>0</v>
      </c>
      <c r="Q96" s="173"/>
      <c r="R96" s="174">
        <f>SUM(R97:R98)</f>
        <v>0</v>
      </c>
      <c r="S96" s="173"/>
      <c r="T96" s="175">
        <f>SUM(T97:T98)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SUM(BK97:BK98)</f>
        <v>0</v>
      </c>
    </row>
    <row r="97" spans="1:65" s="2" customFormat="1" ht="16.5" customHeight="1">
      <c r="A97" s="36"/>
      <c r="B97" s="37"/>
      <c r="C97" s="181" t="s">
        <v>382</v>
      </c>
      <c r="D97" s="181" t="s">
        <v>384</v>
      </c>
      <c r="E97" s="182" t="s">
        <v>5743</v>
      </c>
      <c r="F97" s="183" t="s">
        <v>5744</v>
      </c>
      <c r="G97" s="184" t="s">
        <v>422</v>
      </c>
      <c r="H97" s="185">
        <v>55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451</v>
      </c>
    </row>
    <row r="98" spans="1:65" s="2" customFormat="1" ht="78" customHeight="1">
      <c r="A98" s="36"/>
      <c r="B98" s="37"/>
      <c r="C98" s="181" t="s">
        <v>419</v>
      </c>
      <c r="D98" s="181" t="s">
        <v>384</v>
      </c>
      <c r="E98" s="182" t="s">
        <v>5745</v>
      </c>
      <c r="F98" s="183" t="s">
        <v>5746</v>
      </c>
      <c r="G98" s="184" t="s">
        <v>422</v>
      </c>
      <c r="H98" s="185">
        <v>55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464</v>
      </c>
    </row>
    <row r="99" spans="1:65" s="12" customFormat="1" ht="25.9" customHeight="1">
      <c r="B99" s="165"/>
      <c r="C99" s="166"/>
      <c r="D99" s="167" t="s">
        <v>75</v>
      </c>
      <c r="E99" s="168" t="s">
        <v>2161</v>
      </c>
      <c r="F99" s="168" t="s">
        <v>2162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SUM(P100:P101)</f>
        <v>0</v>
      </c>
      <c r="Q99" s="173"/>
      <c r="R99" s="174">
        <f>SUM(R100:R101)</f>
        <v>0</v>
      </c>
      <c r="S99" s="173"/>
      <c r="T99" s="175">
        <f>SUM(T100:T101)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SUM(BK100:BK101)</f>
        <v>0</v>
      </c>
    </row>
    <row r="100" spans="1:65" s="2" customFormat="1" ht="16.5" customHeight="1">
      <c r="A100" s="36"/>
      <c r="B100" s="37"/>
      <c r="C100" s="181" t="s">
        <v>428</v>
      </c>
      <c r="D100" s="181" t="s">
        <v>384</v>
      </c>
      <c r="E100" s="182" t="s">
        <v>2163</v>
      </c>
      <c r="F100" s="183" t="s">
        <v>2164</v>
      </c>
      <c r="G100" s="184" t="s">
        <v>607</v>
      </c>
      <c r="H100" s="185">
        <v>1</v>
      </c>
      <c r="I100" s="186"/>
      <c r="J100" s="187">
        <f>ROUND(I100*H100,2)</f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454</v>
      </c>
    </row>
    <row r="101" spans="1:65" s="2" customFormat="1" ht="16.5" customHeight="1">
      <c r="A101" s="36"/>
      <c r="B101" s="37"/>
      <c r="C101" s="181" t="s">
        <v>426</v>
      </c>
      <c r="D101" s="181" t="s">
        <v>384</v>
      </c>
      <c r="E101" s="182" t="s">
        <v>2165</v>
      </c>
      <c r="F101" s="183" t="s">
        <v>2166</v>
      </c>
      <c r="G101" s="184" t="s">
        <v>607</v>
      </c>
      <c r="H101" s="185">
        <v>1</v>
      </c>
      <c r="I101" s="186"/>
      <c r="J101" s="187">
        <f>ROUND(I101*H101,2)</f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486</v>
      </c>
    </row>
    <row r="102" spans="1:65" s="12" customFormat="1" ht="25.9" customHeight="1">
      <c r="B102" s="165"/>
      <c r="C102" s="166"/>
      <c r="D102" s="167" t="s">
        <v>75</v>
      </c>
      <c r="E102" s="168" t="s">
        <v>2167</v>
      </c>
      <c r="F102" s="168" t="s">
        <v>2168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SUM(P103:P110)</f>
        <v>0</v>
      </c>
      <c r="Q102" s="173"/>
      <c r="R102" s="174">
        <f>SUM(R103:R110)</f>
        <v>0</v>
      </c>
      <c r="S102" s="173"/>
      <c r="T102" s="175">
        <f>SUM(T103:T110)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SUM(BK103:BK110)</f>
        <v>0</v>
      </c>
    </row>
    <row r="103" spans="1:65" s="2" customFormat="1" ht="24.2" customHeight="1">
      <c r="A103" s="36"/>
      <c r="B103" s="37"/>
      <c r="C103" s="181" t="s">
        <v>437</v>
      </c>
      <c r="D103" s="181" t="s">
        <v>384</v>
      </c>
      <c r="E103" s="182" t="s">
        <v>5723</v>
      </c>
      <c r="F103" s="183" t="s">
        <v>5724</v>
      </c>
      <c r="G103" s="184" t="s">
        <v>5725</v>
      </c>
      <c r="H103" s="185">
        <v>0.05</v>
      </c>
      <c r="I103" s="186"/>
      <c r="J103" s="187">
        <f t="shared" ref="J103:J108" si="0"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ref="P103:P108" si="1">O103*H103</f>
        <v>0</v>
      </c>
      <c r="Q103" s="190">
        <v>0</v>
      </c>
      <c r="R103" s="190">
        <f t="shared" ref="R103:R108" si="2">Q103*H103</f>
        <v>0</v>
      </c>
      <c r="S103" s="190">
        <v>0</v>
      </c>
      <c r="T103" s="191">
        <f t="shared" ref="T103:T108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ref="BE103:BE108" si="4">IF(N103="základní",J103,0)</f>
        <v>0</v>
      </c>
      <c r="BF103" s="193">
        <f t="shared" ref="BF103:BF108" si="5">IF(N103="snížená",J103,0)</f>
        <v>0</v>
      </c>
      <c r="BG103" s="193">
        <f t="shared" ref="BG103:BG108" si="6">IF(N103="zákl. přenesená",J103,0)</f>
        <v>0</v>
      </c>
      <c r="BH103" s="193">
        <f t="shared" ref="BH103:BH108" si="7">IF(N103="sníž. přenesená",J103,0)</f>
        <v>0</v>
      </c>
      <c r="BI103" s="193">
        <f t="shared" ref="BI103:BI108" si="8">IF(N103="nulová",J103,0)</f>
        <v>0</v>
      </c>
      <c r="BJ103" s="19" t="s">
        <v>83</v>
      </c>
      <c r="BK103" s="193">
        <f t="shared" ref="BK103:BK108" si="9">ROUND(I103*H103,2)</f>
        <v>0</v>
      </c>
      <c r="BL103" s="19" t="s">
        <v>389</v>
      </c>
      <c r="BM103" s="192" t="s">
        <v>495</v>
      </c>
    </row>
    <row r="104" spans="1:65" s="2" customFormat="1" ht="16.5" customHeight="1">
      <c r="A104" s="36"/>
      <c r="B104" s="37"/>
      <c r="C104" s="181" t="s">
        <v>443</v>
      </c>
      <c r="D104" s="181" t="s">
        <v>384</v>
      </c>
      <c r="E104" s="182" t="s">
        <v>2169</v>
      </c>
      <c r="F104" s="183" t="s">
        <v>2170</v>
      </c>
      <c r="G104" s="184" t="s">
        <v>422</v>
      </c>
      <c r="H104" s="185">
        <v>50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505</v>
      </c>
    </row>
    <row r="105" spans="1:65" s="2" customFormat="1" ht="21.75" customHeight="1">
      <c r="A105" s="36"/>
      <c r="B105" s="37"/>
      <c r="C105" s="181" t="s">
        <v>451</v>
      </c>
      <c r="D105" s="181" t="s">
        <v>384</v>
      </c>
      <c r="E105" s="182" t="s">
        <v>5726</v>
      </c>
      <c r="F105" s="183" t="s">
        <v>5727</v>
      </c>
      <c r="G105" s="184" t="s">
        <v>422</v>
      </c>
      <c r="H105" s="185">
        <v>50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516</v>
      </c>
    </row>
    <row r="106" spans="1:65" s="2" customFormat="1" ht="16.5" customHeight="1">
      <c r="A106" s="36"/>
      <c r="B106" s="37"/>
      <c r="C106" s="181" t="s">
        <v>457</v>
      </c>
      <c r="D106" s="181" t="s">
        <v>384</v>
      </c>
      <c r="E106" s="182" t="s">
        <v>2173</v>
      </c>
      <c r="F106" s="183" t="s">
        <v>2174</v>
      </c>
      <c r="G106" s="184" t="s">
        <v>422</v>
      </c>
      <c r="H106" s="185">
        <v>50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529</v>
      </c>
    </row>
    <row r="107" spans="1:65" s="2" customFormat="1" ht="24.2" customHeight="1">
      <c r="A107" s="36"/>
      <c r="B107" s="37"/>
      <c r="C107" s="181" t="s">
        <v>464</v>
      </c>
      <c r="D107" s="181" t="s">
        <v>384</v>
      </c>
      <c r="E107" s="182" t="s">
        <v>2175</v>
      </c>
      <c r="F107" s="183" t="s">
        <v>2176</v>
      </c>
      <c r="G107" s="184" t="s">
        <v>422</v>
      </c>
      <c r="H107" s="185">
        <v>50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540</v>
      </c>
    </row>
    <row r="108" spans="1:65" s="2" customFormat="1" ht="16.5" customHeight="1">
      <c r="A108" s="36"/>
      <c r="B108" s="37"/>
      <c r="C108" s="181" t="s">
        <v>8</v>
      </c>
      <c r="D108" s="181" t="s">
        <v>384</v>
      </c>
      <c r="E108" s="182" t="s">
        <v>5728</v>
      </c>
      <c r="F108" s="183" t="s">
        <v>5729</v>
      </c>
      <c r="G108" s="184" t="s">
        <v>411</v>
      </c>
      <c r="H108" s="185">
        <v>17.5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556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5754</v>
      </c>
      <c r="G109" s="206"/>
      <c r="H109" s="209">
        <v>17.5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17.5</v>
      </c>
      <c r="I110" s="221"/>
      <c r="J110" s="217"/>
      <c r="K110" s="217"/>
      <c r="L110" s="222"/>
      <c r="M110" s="261"/>
      <c r="N110" s="262"/>
      <c r="O110" s="262"/>
      <c r="P110" s="262"/>
      <c r="Q110" s="262"/>
      <c r="R110" s="262"/>
      <c r="S110" s="262"/>
      <c r="T110" s="263"/>
      <c r="AT110" s="226" t="s">
        <v>391</v>
      </c>
      <c r="AU110" s="226" t="s">
        <v>83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QbbWJWoJI7vt4C/BLepQhMaQ2tIcY7GMqbYYaCsf/rlLx+DwVWzRzo+x7LSP/mUfXirdo1TCPuPDy4VOPpmozw==" saltValue="kMT+PAThwxKe9duWkUSgeMshMo2wTiRjmCc7a+fZ/7eI32cU6CETpkpxpBaBpO7+cOaetm8gbMsLCldVyQ5/uQ==" spinCount="100000" sheet="1" objects="1" scenarios="1" formatColumns="0" formatRows="0" autoFilter="0"/>
  <autoFilter ref="C88:K110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280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5755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ROUND((SUM(BE89:BE121)),  2)</f>
        <v>0</v>
      </c>
      <c r="G35" s="36"/>
      <c r="H35" s="36"/>
      <c r="I35" s="127">
        <v>0.21</v>
      </c>
      <c r="J35" s="126">
        <f>ROUND(((SUM(BE89:BE121))*I35),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ROUND((SUM(BF89:BF121)),  2)</f>
        <v>0</v>
      </c>
      <c r="G36" s="36"/>
      <c r="H36" s="36"/>
      <c r="I36" s="127">
        <v>0.15</v>
      </c>
      <c r="J36" s="126">
        <f>ROUND(((SUM(BF89:BF121))*I36),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ROUND((SUM(BG89:BG121)),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ROUND((SUM(BH89:BH121)),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ROUND((SUM(BI89:BI121)),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207.4 - Brána 7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J113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207.4 - Brána 7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P90+P106+P110+P113</f>
        <v>0</v>
      </c>
      <c r="Q89" s="74"/>
      <c r="R89" s="162">
        <f>R90+R106+R110+R113</f>
        <v>0</v>
      </c>
      <c r="S89" s="74"/>
      <c r="T89" s="163">
        <f>T90+T106+T110+T113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BK90+BK106+BK110+BK113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SUM(P91:P105)</f>
        <v>0</v>
      </c>
      <c r="Q90" s="173"/>
      <c r="R90" s="174">
        <f>SUM(R91:R105)</f>
        <v>0</v>
      </c>
      <c r="S90" s="173"/>
      <c r="T90" s="175">
        <f>SUM(T91:T105)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SUM(BK91:BK105)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20</v>
      </c>
      <c r="I91" s="186"/>
      <c r="J91" s="187">
        <f t="shared" ref="J91:J105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5" si="1">O91*H91</f>
        <v>0</v>
      </c>
      <c r="Q91" s="190">
        <v>0</v>
      </c>
      <c r="R91" s="190">
        <f t="shared" ref="R91:R105" si="2">Q91*H91</f>
        <v>0</v>
      </c>
      <c r="S91" s="190">
        <v>0</v>
      </c>
      <c r="T91" s="191">
        <f t="shared" ref="T91:T105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5" si="4">IF(N91="základní",J91,0)</f>
        <v>0</v>
      </c>
      <c r="BF91" s="193">
        <f t="shared" ref="BF91:BF105" si="5">IF(N91="snížená",J91,0)</f>
        <v>0</v>
      </c>
      <c r="BG91" s="193">
        <f t="shared" ref="BG91:BG105" si="6">IF(N91="zákl. přenesená",J91,0)</f>
        <v>0</v>
      </c>
      <c r="BH91" s="193">
        <f t="shared" ref="BH91:BH105" si="7">IF(N91="sníž. přenesená",J91,0)</f>
        <v>0</v>
      </c>
      <c r="BI91" s="193">
        <f t="shared" ref="BI91:BI105" si="8">IF(N91="nulová",J91,0)</f>
        <v>0</v>
      </c>
      <c r="BJ91" s="19" t="s">
        <v>83</v>
      </c>
      <c r="BK91" s="193">
        <f t="shared" ref="BK91:BK105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5701</v>
      </c>
      <c r="F92" s="183" t="s">
        <v>5702</v>
      </c>
      <c r="G92" s="184" t="s">
        <v>431</v>
      </c>
      <c r="H92" s="185">
        <v>1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5732</v>
      </c>
      <c r="F93" s="183" t="s">
        <v>5733</v>
      </c>
      <c r="G93" s="184" t="s">
        <v>431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1994</v>
      </c>
      <c r="F94" s="183" t="s">
        <v>5705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1996</v>
      </c>
      <c r="F95" s="183" t="s">
        <v>5706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1998</v>
      </c>
      <c r="F96" s="183" t="s">
        <v>5734</v>
      </c>
      <c r="G96" s="184" t="s">
        <v>431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5756</v>
      </c>
      <c r="F97" s="183" t="s">
        <v>5736</v>
      </c>
      <c r="G97" s="184" t="s">
        <v>431</v>
      </c>
      <c r="H97" s="185">
        <v>3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21.75" customHeight="1">
      <c r="A98" s="36"/>
      <c r="B98" s="37"/>
      <c r="C98" s="181" t="s">
        <v>428</v>
      </c>
      <c r="D98" s="181" t="s">
        <v>384</v>
      </c>
      <c r="E98" s="182" t="s">
        <v>5708</v>
      </c>
      <c r="F98" s="183" t="s">
        <v>5709</v>
      </c>
      <c r="G98" s="184" t="s">
        <v>431</v>
      </c>
      <c r="H98" s="185">
        <v>3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2000</v>
      </c>
      <c r="F99" s="183" t="s">
        <v>5710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2002</v>
      </c>
      <c r="F100" s="183" t="s">
        <v>5711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2047</v>
      </c>
      <c r="F101" s="183" t="s">
        <v>5712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5737</v>
      </c>
      <c r="F102" s="183" t="s">
        <v>5738</v>
      </c>
      <c r="G102" s="184" t="s">
        <v>431</v>
      </c>
      <c r="H102" s="185">
        <v>8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16.5" customHeight="1">
      <c r="A103" s="36"/>
      <c r="B103" s="37"/>
      <c r="C103" s="181" t="s">
        <v>457</v>
      </c>
      <c r="D103" s="181" t="s">
        <v>384</v>
      </c>
      <c r="E103" s="182" t="s">
        <v>5715</v>
      </c>
      <c r="F103" s="183" t="s">
        <v>5716</v>
      </c>
      <c r="G103" s="184" t="s">
        <v>431</v>
      </c>
      <c r="H103" s="185">
        <v>8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24.2" customHeight="1">
      <c r="A104" s="36"/>
      <c r="B104" s="37"/>
      <c r="C104" s="181" t="s">
        <v>464</v>
      </c>
      <c r="D104" s="181" t="s">
        <v>384</v>
      </c>
      <c r="E104" s="182" t="s">
        <v>5739</v>
      </c>
      <c r="F104" s="183" t="s">
        <v>5740</v>
      </c>
      <c r="G104" s="184" t="s">
        <v>422</v>
      </c>
      <c r="H104" s="185">
        <v>5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2" customFormat="1" ht="24.2" customHeight="1">
      <c r="A105" s="36"/>
      <c r="B105" s="37"/>
      <c r="C105" s="181" t="s">
        <v>8</v>
      </c>
      <c r="D105" s="181" t="s">
        <v>384</v>
      </c>
      <c r="E105" s="182" t="s">
        <v>5741</v>
      </c>
      <c r="F105" s="183" t="s">
        <v>5742</v>
      </c>
      <c r="G105" s="184" t="s">
        <v>422</v>
      </c>
      <c r="H105" s="185">
        <v>35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556</v>
      </c>
    </row>
    <row r="106" spans="1:65" s="12" customFormat="1" ht="25.9" customHeight="1">
      <c r="B106" s="165"/>
      <c r="C106" s="166"/>
      <c r="D106" s="167" t="s">
        <v>75</v>
      </c>
      <c r="E106" s="168" t="s">
        <v>1925</v>
      </c>
      <c r="F106" s="168" t="s">
        <v>2006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SUM(P107:P109)</f>
        <v>0</v>
      </c>
      <c r="Q106" s="173"/>
      <c r="R106" s="174">
        <f>SUM(R107:R109)</f>
        <v>0</v>
      </c>
      <c r="S106" s="173"/>
      <c r="T106" s="175">
        <f>SUM(T107:T109)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SUM(BK107:BK109)</f>
        <v>0</v>
      </c>
    </row>
    <row r="107" spans="1:65" s="2" customFormat="1" ht="16.5" customHeight="1">
      <c r="A107" s="36"/>
      <c r="B107" s="37"/>
      <c r="C107" s="181" t="s">
        <v>454</v>
      </c>
      <c r="D107" s="181" t="s">
        <v>384</v>
      </c>
      <c r="E107" s="182" t="s">
        <v>5743</v>
      </c>
      <c r="F107" s="183" t="s">
        <v>5744</v>
      </c>
      <c r="G107" s="184" t="s">
        <v>422</v>
      </c>
      <c r="H107" s="185">
        <v>35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468</v>
      </c>
    </row>
    <row r="108" spans="1:65" s="2" customFormat="1" ht="78" customHeight="1">
      <c r="A108" s="36"/>
      <c r="B108" s="37"/>
      <c r="C108" s="181" t="s">
        <v>481</v>
      </c>
      <c r="D108" s="181" t="s">
        <v>384</v>
      </c>
      <c r="E108" s="182" t="s">
        <v>5745</v>
      </c>
      <c r="F108" s="183" t="s">
        <v>5746</v>
      </c>
      <c r="G108" s="184" t="s">
        <v>422</v>
      </c>
      <c r="H108" s="185">
        <v>35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577</v>
      </c>
    </row>
    <row r="109" spans="1:65" s="2" customFormat="1" ht="16.5" customHeight="1">
      <c r="A109" s="36"/>
      <c r="B109" s="37"/>
      <c r="C109" s="181" t="s">
        <v>486</v>
      </c>
      <c r="D109" s="181" t="s">
        <v>384</v>
      </c>
      <c r="E109" s="182" t="s">
        <v>2004</v>
      </c>
      <c r="F109" s="183" t="s">
        <v>5747</v>
      </c>
      <c r="G109" s="184" t="s">
        <v>607</v>
      </c>
      <c r="H109" s="185">
        <v>1</v>
      </c>
      <c r="I109" s="186"/>
      <c r="J109" s="187">
        <f>ROUND(I109*H109,2)</f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587</v>
      </c>
    </row>
    <row r="110" spans="1:65" s="12" customFormat="1" ht="25.9" customHeight="1">
      <c r="B110" s="165"/>
      <c r="C110" s="166"/>
      <c r="D110" s="167" t="s">
        <v>75</v>
      </c>
      <c r="E110" s="168" t="s">
        <v>2161</v>
      </c>
      <c r="F110" s="168" t="s">
        <v>2162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SUM(BK111:BK112)</f>
        <v>0</v>
      </c>
    </row>
    <row r="111" spans="1:65" s="2" customFormat="1" ht="16.5" customHeight="1">
      <c r="A111" s="36"/>
      <c r="B111" s="37"/>
      <c r="C111" s="181" t="s">
        <v>490</v>
      </c>
      <c r="D111" s="181" t="s">
        <v>384</v>
      </c>
      <c r="E111" s="182" t="s">
        <v>2163</v>
      </c>
      <c r="F111" s="183" t="s">
        <v>2164</v>
      </c>
      <c r="G111" s="184" t="s">
        <v>607</v>
      </c>
      <c r="H111" s="185">
        <v>1</v>
      </c>
      <c r="I111" s="186"/>
      <c r="J111" s="187">
        <f>ROUND(I111*H111,2)</f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598</v>
      </c>
    </row>
    <row r="112" spans="1:65" s="2" customFormat="1" ht="16.5" customHeight="1">
      <c r="A112" s="36"/>
      <c r="B112" s="37"/>
      <c r="C112" s="181" t="s">
        <v>495</v>
      </c>
      <c r="D112" s="181" t="s">
        <v>384</v>
      </c>
      <c r="E112" s="182" t="s">
        <v>2165</v>
      </c>
      <c r="F112" s="183" t="s">
        <v>2166</v>
      </c>
      <c r="G112" s="184" t="s">
        <v>607</v>
      </c>
      <c r="H112" s="185">
        <v>1</v>
      </c>
      <c r="I112" s="186"/>
      <c r="J112" s="187">
        <f>ROUND(I112*H112,2)</f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609</v>
      </c>
    </row>
    <row r="113" spans="1:65" s="12" customFormat="1" ht="25.9" customHeight="1">
      <c r="B113" s="165"/>
      <c r="C113" s="166"/>
      <c r="D113" s="167" t="s">
        <v>75</v>
      </c>
      <c r="E113" s="168" t="s">
        <v>2167</v>
      </c>
      <c r="F113" s="168" t="s">
        <v>2168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SUM(P114:P121)</f>
        <v>0</v>
      </c>
      <c r="Q113" s="173"/>
      <c r="R113" s="174">
        <f>SUM(R114:R121)</f>
        <v>0</v>
      </c>
      <c r="S113" s="173"/>
      <c r="T113" s="175">
        <f>SUM(T114:T121)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SUM(BK114:BK121)</f>
        <v>0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5723</v>
      </c>
      <c r="F114" s="183" t="s">
        <v>5724</v>
      </c>
      <c r="G114" s="184" t="s">
        <v>5725</v>
      </c>
      <c r="H114" s="185">
        <v>1.7999999999999999E-2</v>
      </c>
      <c r="I114" s="186"/>
      <c r="J114" s="187">
        <f t="shared" ref="J114:J119" si="10"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ref="P114:P119" si="11">O114*H114</f>
        <v>0</v>
      </c>
      <c r="Q114" s="190">
        <v>0</v>
      </c>
      <c r="R114" s="190">
        <f t="shared" ref="R114:R119" si="12">Q114*H114</f>
        <v>0</v>
      </c>
      <c r="S114" s="190">
        <v>0</v>
      </c>
      <c r="T114" s="191">
        <f t="shared" ref="T114:T119" si="1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ref="BE114:BE119" si="14">IF(N114="základní",J114,0)</f>
        <v>0</v>
      </c>
      <c r="BF114" s="193">
        <f t="shared" ref="BF114:BF119" si="15">IF(N114="snížená",J114,0)</f>
        <v>0</v>
      </c>
      <c r="BG114" s="193">
        <f t="shared" ref="BG114:BG119" si="16">IF(N114="zákl. přenesená",J114,0)</f>
        <v>0</v>
      </c>
      <c r="BH114" s="193">
        <f t="shared" ref="BH114:BH119" si="17">IF(N114="sníž. přenesená",J114,0)</f>
        <v>0</v>
      </c>
      <c r="BI114" s="193">
        <f t="shared" ref="BI114:BI119" si="18">IF(N114="nulová",J114,0)</f>
        <v>0</v>
      </c>
      <c r="BJ114" s="19" t="s">
        <v>83</v>
      </c>
      <c r="BK114" s="193">
        <f t="shared" ref="BK114:BK119" si="19">ROUND(I114*H114,2)</f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2169</v>
      </c>
      <c r="F115" s="183" t="s">
        <v>2170</v>
      </c>
      <c r="G115" s="184" t="s">
        <v>422</v>
      </c>
      <c r="H115" s="185">
        <v>18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21.75" customHeight="1">
      <c r="A116" s="36"/>
      <c r="B116" s="37"/>
      <c r="C116" s="181" t="s">
        <v>510</v>
      </c>
      <c r="D116" s="181" t="s">
        <v>384</v>
      </c>
      <c r="E116" s="182" t="s">
        <v>5726</v>
      </c>
      <c r="F116" s="183" t="s">
        <v>5727</v>
      </c>
      <c r="G116" s="184" t="s">
        <v>422</v>
      </c>
      <c r="H116" s="185">
        <v>18</v>
      </c>
      <c r="I116" s="186"/>
      <c r="J116" s="187">
        <f t="shared" si="1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16.5" customHeight="1">
      <c r="A117" s="36"/>
      <c r="B117" s="37"/>
      <c r="C117" s="181" t="s">
        <v>516</v>
      </c>
      <c r="D117" s="181" t="s">
        <v>384</v>
      </c>
      <c r="E117" s="182" t="s">
        <v>2173</v>
      </c>
      <c r="F117" s="183" t="s">
        <v>2174</v>
      </c>
      <c r="G117" s="184" t="s">
        <v>422</v>
      </c>
      <c r="H117" s="185">
        <v>18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2" customFormat="1" ht="24.2" customHeight="1">
      <c r="A118" s="36"/>
      <c r="B118" s="37"/>
      <c r="C118" s="181" t="s">
        <v>523</v>
      </c>
      <c r="D118" s="181" t="s">
        <v>384</v>
      </c>
      <c r="E118" s="182" t="s">
        <v>2175</v>
      </c>
      <c r="F118" s="183" t="s">
        <v>2176</v>
      </c>
      <c r="G118" s="184" t="s">
        <v>422</v>
      </c>
      <c r="H118" s="185">
        <v>18</v>
      </c>
      <c r="I118" s="186"/>
      <c r="J118" s="187">
        <f t="shared" si="1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640</v>
      </c>
    </row>
    <row r="119" spans="1:65" s="2" customFormat="1" ht="16.5" customHeight="1">
      <c r="A119" s="36"/>
      <c r="B119" s="37"/>
      <c r="C119" s="181" t="s">
        <v>529</v>
      </c>
      <c r="D119" s="181" t="s">
        <v>384</v>
      </c>
      <c r="E119" s="182" t="s">
        <v>5728</v>
      </c>
      <c r="F119" s="183" t="s">
        <v>5729</v>
      </c>
      <c r="G119" s="184" t="s">
        <v>411</v>
      </c>
      <c r="H119" s="185">
        <v>6.3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647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5757</v>
      </c>
      <c r="G120" s="206"/>
      <c r="H120" s="209">
        <v>6.3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83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5" customFormat="1">
      <c r="B121" s="216"/>
      <c r="C121" s="217"/>
      <c r="D121" s="196" t="s">
        <v>391</v>
      </c>
      <c r="E121" s="218" t="s">
        <v>19</v>
      </c>
      <c r="F121" s="219" t="s">
        <v>394</v>
      </c>
      <c r="G121" s="217"/>
      <c r="H121" s="220">
        <v>6.3</v>
      </c>
      <c r="I121" s="221"/>
      <c r="J121" s="217"/>
      <c r="K121" s="217"/>
      <c r="L121" s="222"/>
      <c r="M121" s="261"/>
      <c r="N121" s="262"/>
      <c r="O121" s="262"/>
      <c r="P121" s="262"/>
      <c r="Q121" s="262"/>
      <c r="R121" s="262"/>
      <c r="S121" s="262"/>
      <c r="T121" s="263"/>
      <c r="AT121" s="226" t="s">
        <v>391</v>
      </c>
      <c r="AU121" s="226" t="s">
        <v>83</v>
      </c>
      <c r="AV121" s="15" t="s">
        <v>389</v>
      </c>
      <c r="AW121" s="15" t="s">
        <v>37</v>
      </c>
      <c r="AX121" s="15" t="s">
        <v>83</v>
      </c>
      <c r="AY121" s="226" t="s">
        <v>381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3WnIIQf/holanegPCSAl+72eq/2f5c49Gzn8OwIPrH8iLtK5eKDvgYTyu0Yk8dBql0cIGQmvuDm/bkvfaIgEYw==" saltValue="wzqO0B/uBXOpyb+BYgSmC7ekQvlQ8b8uSKd9xbZL5Zr07rdtOiTCWn6lHvGZzdPphOLSMZP7jjfvD4TpZQIwbg==" spinCount="100000" sheet="1" objects="1" scenarios="1" formatColumns="0" formatRows="0" autoFilter="0"/>
  <autoFilter ref="C88:K12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283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5758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ROUND((SUM(BE89:BE110)),  2)</f>
        <v>0</v>
      </c>
      <c r="G35" s="36"/>
      <c r="H35" s="36"/>
      <c r="I35" s="127">
        <v>0.21</v>
      </c>
      <c r="J35" s="126">
        <f>ROUND(((SUM(BE89:BE110))*I35),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ROUND((SUM(BF89:BF110)),  2)</f>
        <v>0</v>
      </c>
      <c r="G36" s="36"/>
      <c r="H36" s="36"/>
      <c r="I36" s="127">
        <v>0.15</v>
      </c>
      <c r="J36" s="126">
        <f>ROUND(((SUM(BF89:BF110))*I36),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207.5 - Spedice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J95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J99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J102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207.5 - Spedice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P90+P95+P99+P102</f>
        <v>0</v>
      </c>
      <c r="Q89" s="74"/>
      <c r="R89" s="162">
        <f>R90+R95+R99+R102</f>
        <v>0</v>
      </c>
      <c r="S89" s="74"/>
      <c r="T89" s="163">
        <f>T90+T95+T99+T102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BK90+BK95+BK99+BK102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SUM(P91:P94)</f>
        <v>0</v>
      </c>
      <c r="Q90" s="173"/>
      <c r="R90" s="174">
        <f>SUM(R91:R94)</f>
        <v>0</v>
      </c>
      <c r="S90" s="173"/>
      <c r="T90" s="175">
        <f>SUM(T91:T94)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SUM(BK91:BK94)</f>
        <v>0</v>
      </c>
    </row>
    <row r="91" spans="1:65" s="2" customFormat="1" ht="21.75" customHeight="1">
      <c r="A91" s="36"/>
      <c r="B91" s="37"/>
      <c r="C91" s="181" t="s">
        <v>83</v>
      </c>
      <c r="D91" s="181" t="s">
        <v>384</v>
      </c>
      <c r="E91" s="182" t="s">
        <v>5759</v>
      </c>
      <c r="F91" s="183" t="s">
        <v>5760</v>
      </c>
      <c r="G91" s="184" t="s">
        <v>431</v>
      </c>
      <c r="H91" s="185">
        <v>3</v>
      </c>
      <c r="I91" s="186"/>
      <c r="J91" s="187">
        <f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2047</v>
      </c>
      <c r="F92" s="183" t="s">
        <v>5712</v>
      </c>
      <c r="G92" s="184" t="s">
        <v>607</v>
      </c>
      <c r="H92" s="185">
        <v>1</v>
      </c>
      <c r="I92" s="186"/>
      <c r="J92" s="187">
        <f>ROUND(I92*H92,2)</f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5761</v>
      </c>
      <c r="F93" s="183" t="s">
        <v>5762</v>
      </c>
      <c r="G93" s="184" t="s">
        <v>431</v>
      </c>
      <c r="H93" s="185">
        <v>8</v>
      </c>
      <c r="I93" s="186"/>
      <c r="J93" s="187">
        <f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382</v>
      </c>
    </row>
    <row r="94" spans="1:65" s="2" customFormat="1" ht="24.2" customHeight="1">
      <c r="A94" s="36"/>
      <c r="B94" s="37"/>
      <c r="C94" s="181" t="s">
        <v>389</v>
      </c>
      <c r="D94" s="181" t="s">
        <v>384</v>
      </c>
      <c r="E94" s="182" t="s">
        <v>5763</v>
      </c>
      <c r="F94" s="183" t="s">
        <v>5764</v>
      </c>
      <c r="G94" s="184" t="s">
        <v>422</v>
      </c>
      <c r="H94" s="185">
        <v>45</v>
      </c>
      <c r="I94" s="186"/>
      <c r="J94" s="187">
        <f>ROUND(I94*H94,2)</f>
        <v>0</v>
      </c>
      <c r="K94" s="183" t="s">
        <v>1967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428</v>
      </c>
    </row>
    <row r="95" spans="1:65" s="12" customFormat="1" ht="25.9" customHeight="1">
      <c r="B95" s="165"/>
      <c r="C95" s="166"/>
      <c r="D95" s="167" t="s">
        <v>75</v>
      </c>
      <c r="E95" s="168" t="s">
        <v>1925</v>
      </c>
      <c r="F95" s="168" t="s">
        <v>2006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SUM(P96:P98)</f>
        <v>0</v>
      </c>
      <c r="Q95" s="173"/>
      <c r="R95" s="174">
        <f>SUM(R96:R98)</f>
        <v>0</v>
      </c>
      <c r="S95" s="173"/>
      <c r="T95" s="175">
        <f>SUM(T96:T98)</f>
        <v>0</v>
      </c>
      <c r="AR95" s="176" t="s">
        <v>83</v>
      </c>
      <c r="AT95" s="177" t="s">
        <v>75</v>
      </c>
      <c r="AU95" s="177" t="s">
        <v>76</v>
      </c>
      <c r="AY95" s="176" t="s">
        <v>381</v>
      </c>
      <c r="BK95" s="178">
        <f>SUM(BK96:BK98)</f>
        <v>0</v>
      </c>
    </row>
    <row r="96" spans="1:65" s="2" customFormat="1" ht="16.5" customHeight="1">
      <c r="A96" s="36"/>
      <c r="B96" s="37"/>
      <c r="C96" s="181" t="s">
        <v>408</v>
      </c>
      <c r="D96" s="181" t="s">
        <v>384</v>
      </c>
      <c r="E96" s="182" t="s">
        <v>5743</v>
      </c>
      <c r="F96" s="183" t="s">
        <v>5744</v>
      </c>
      <c r="G96" s="184" t="s">
        <v>422</v>
      </c>
      <c r="H96" s="185">
        <v>35</v>
      </c>
      <c r="I96" s="186"/>
      <c r="J96" s="187">
        <f>ROUND(I96*H96,2)</f>
        <v>0</v>
      </c>
      <c r="K96" s="183" t="s">
        <v>1297</v>
      </c>
      <c r="L96" s="41"/>
      <c r="M96" s="188" t="s">
        <v>19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83</v>
      </c>
      <c r="BK96" s="193">
        <f>ROUND(I96*H96,2)</f>
        <v>0</v>
      </c>
      <c r="BL96" s="19" t="s">
        <v>389</v>
      </c>
      <c r="BM96" s="192" t="s">
        <v>437</v>
      </c>
    </row>
    <row r="97" spans="1:65" s="2" customFormat="1" ht="78" customHeight="1">
      <c r="A97" s="36"/>
      <c r="B97" s="37"/>
      <c r="C97" s="181" t="s">
        <v>382</v>
      </c>
      <c r="D97" s="181" t="s">
        <v>384</v>
      </c>
      <c r="E97" s="182" t="s">
        <v>5745</v>
      </c>
      <c r="F97" s="183" t="s">
        <v>5746</v>
      </c>
      <c r="G97" s="184" t="s">
        <v>422</v>
      </c>
      <c r="H97" s="185">
        <v>35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451</v>
      </c>
    </row>
    <row r="98" spans="1:65" s="2" customFormat="1" ht="16.5" customHeight="1">
      <c r="A98" s="36"/>
      <c r="B98" s="37"/>
      <c r="C98" s="181" t="s">
        <v>419</v>
      </c>
      <c r="D98" s="181" t="s">
        <v>384</v>
      </c>
      <c r="E98" s="182" t="s">
        <v>2004</v>
      </c>
      <c r="F98" s="183" t="s">
        <v>5747</v>
      </c>
      <c r="G98" s="184" t="s">
        <v>607</v>
      </c>
      <c r="H98" s="185">
        <v>1</v>
      </c>
      <c r="I98" s="186"/>
      <c r="J98" s="187">
        <f>ROUND(I98*H98,2)</f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464</v>
      </c>
    </row>
    <row r="99" spans="1:65" s="12" customFormat="1" ht="25.9" customHeight="1">
      <c r="B99" s="165"/>
      <c r="C99" s="166"/>
      <c r="D99" s="167" t="s">
        <v>75</v>
      </c>
      <c r="E99" s="168" t="s">
        <v>2161</v>
      </c>
      <c r="F99" s="168" t="s">
        <v>2162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SUM(P100:P101)</f>
        <v>0</v>
      </c>
      <c r="Q99" s="173"/>
      <c r="R99" s="174">
        <f>SUM(R100:R101)</f>
        <v>0</v>
      </c>
      <c r="S99" s="173"/>
      <c r="T99" s="175">
        <f>SUM(T100:T101)</f>
        <v>0</v>
      </c>
      <c r="AR99" s="176" t="s">
        <v>83</v>
      </c>
      <c r="AT99" s="177" t="s">
        <v>75</v>
      </c>
      <c r="AU99" s="177" t="s">
        <v>76</v>
      </c>
      <c r="AY99" s="176" t="s">
        <v>381</v>
      </c>
      <c r="BK99" s="178">
        <f>SUM(BK100:BK101)</f>
        <v>0</v>
      </c>
    </row>
    <row r="100" spans="1:65" s="2" customFormat="1" ht="16.5" customHeight="1">
      <c r="A100" s="36"/>
      <c r="B100" s="37"/>
      <c r="C100" s="181" t="s">
        <v>428</v>
      </c>
      <c r="D100" s="181" t="s">
        <v>384</v>
      </c>
      <c r="E100" s="182" t="s">
        <v>2163</v>
      </c>
      <c r="F100" s="183" t="s">
        <v>2164</v>
      </c>
      <c r="G100" s="184" t="s">
        <v>607</v>
      </c>
      <c r="H100" s="185">
        <v>1</v>
      </c>
      <c r="I100" s="186"/>
      <c r="J100" s="187">
        <f>ROUND(I100*H100,2)</f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83</v>
      </c>
      <c r="BK100" s="193">
        <f>ROUND(I100*H100,2)</f>
        <v>0</v>
      </c>
      <c r="BL100" s="19" t="s">
        <v>389</v>
      </c>
      <c r="BM100" s="192" t="s">
        <v>454</v>
      </c>
    </row>
    <row r="101" spans="1:65" s="2" customFormat="1" ht="16.5" customHeight="1">
      <c r="A101" s="36"/>
      <c r="B101" s="37"/>
      <c r="C101" s="181" t="s">
        <v>426</v>
      </c>
      <c r="D101" s="181" t="s">
        <v>384</v>
      </c>
      <c r="E101" s="182" t="s">
        <v>2165</v>
      </c>
      <c r="F101" s="183" t="s">
        <v>2166</v>
      </c>
      <c r="G101" s="184" t="s">
        <v>607</v>
      </c>
      <c r="H101" s="185">
        <v>1</v>
      </c>
      <c r="I101" s="186"/>
      <c r="J101" s="187">
        <f>ROUND(I101*H101,2)</f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486</v>
      </c>
    </row>
    <row r="102" spans="1:65" s="12" customFormat="1" ht="25.9" customHeight="1">
      <c r="B102" s="165"/>
      <c r="C102" s="166"/>
      <c r="D102" s="167" t="s">
        <v>75</v>
      </c>
      <c r="E102" s="168" t="s">
        <v>2167</v>
      </c>
      <c r="F102" s="168" t="s">
        <v>2168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SUM(P103:P110)</f>
        <v>0</v>
      </c>
      <c r="Q102" s="173"/>
      <c r="R102" s="174">
        <f>SUM(R103:R110)</f>
        <v>0</v>
      </c>
      <c r="S102" s="173"/>
      <c r="T102" s="175">
        <f>SUM(T103:T110)</f>
        <v>0</v>
      </c>
      <c r="AR102" s="176" t="s">
        <v>83</v>
      </c>
      <c r="AT102" s="177" t="s">
        <v>75</v>
      </c>
      <c r="AU102" s="177" t="s">
        <v>76</v>
      </c>
      <c r="AY102" s="176" t="s">
        <v>381</v>
      </c>
      <c r="BK102" s="178">
        <f>SUM(BK103:BK110)</f>
        <v>0</v>
      </c>
    </row>
    <row r="103" spans="1:65" s="2" customFormat="1" ht="24.2" customHeight="1">
      <c r="A103" s="36"/>
      <c r="B103" s="37"/>
      <c r="C103" s="181" t="s">
        <v>437</v>
      </c>
      <c r="D103" s="181" t="s">
        <v>384</v>
      </c>
      <c r="E103" s="182" t="s">
        <v>5723</v>
      </c>
      <c r="F103" s="183" t="s">
        <v>5724</v>
      </c>
      <c r="G103" s="184" t="s">
        <v>5725</v>
      </c>
      <c r="H103" s="185">
        <v>2.5000000000000001E-2</v>
      </c>
      <c r="I103" s="186"/>
      <c r="J103" s="187">
        <f t="shared" ref="J103:J108" si="0"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 t="shared" ref="P103:P108" si="1">O103*H103</f>
        <v>0</v>
      </c>
      <c r="Q103" s="190">
        <v>0</v>
      </c>
      <c r="R103" s="190">
        <f t="shared" ref="R103:R108" si="2">Q103*H103</f>
        <v>0</v>
      </c>
      <c r="S103" s="190">
        <v>0</v>
      </c>
      <c r="T103" s="191">
        <f t="shared" ref="T103:T108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ref="BE103:BE108" si="4">IF(N103="základní",J103,0)</f>
        <v>0</v>
      </c>
      <c r="BF103" s="193">
        <f t="shared" ref="BF103:BF108" si="5">IF(N103="snížená",J103,0)</f>
        <v>0</v>
      </c>
      <c r="BG103" s="193">
        <f t="shared" ref="BG103:BG108" si="6">IF(N103="zákl. přenesená",J103,0)</f>
        <v>0</v>
      </c>
      <c r="BH103" s="193">
        <f t="shared" ref="BH103:BH108" si="7">IF(N103="sníž. přenesená",J103,0)</f>
        <v>0</v>
      </c>
      <c r="BI103" s="193">
        <f t="shared" ref="BI103:BI108" si="8">IF(N103="nulová",J103,0)</f>
        <v>0</v>
      </c>
      <c r="BJ103" s="19" t="s">
        <v>83</v>
      </c>
      <c r="BK103" s="193">
        <f t="shared" ref="BK103:BK108" si="9">ROUND(I103*H103,2)</f>
        <v>0</v>
      </c>
      <c r="BL103" s="19" t="s">
        <v>389</v>
      </c>
      <c r="BM103" s="192" t="s">
        <v>495</v>
      </c>
    </row>
    <row r="104" spans="1:65" s="2" customFormat="1" ht="16.5" customHeight="1">
      <c r="A104" s="36"/>
      <c r="B104" s="37"/>
      <c r="C104" s="181" t="s">
        <v>443</v>
      </c>
      <c r="D104" s="181" t="s">
        <v>384</v>
      </c>
      <c r="E104" s="182" t="s">
        <v>2169</v>
      </c>
      <c r="F104" s="183" t="s">
        <v>2170</v>
      </c>
      <c r="G104" s="184" t="s">
        <v>422</v>
      </c>
      <c r="H104" s="185">
        <v>25</v>
      </c>
      <c r="I104" s="186"/>
      <c r="J104" s="187">
        <f t="shared" si="0"/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505</v>
      </c>
    </row>
    <row r="105" spans="1:65" s="2" customFormat="1" ht="21.75" customHeight="1">
      <c r="A105" s="36"/>
      <c r="B105" s="37"/>
      <c r="C105" s="181" t="s">
        <v>451</v>
      </c>
      <c r="D105" s="181" t="s">
        <v>384</v>
      </c>
      <c r="E105" s="182" t="s">
        <v>5726</v>
      </c>
      <c r="F105" s="183" t="s">
        <v>5727</v>
      </c>
      <c r="G105" s="184" t="s">
        <v>422</v>
      </c>
      <c r="H105" s="185">
        <v>25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516</v>
      </c>
    </row>
    <row r="106" spans="1:65" s="2" customFormat="1" ht="16.5" customHeight="1">
      <c r="A106" s="36"/>
      <c r="B106" s="37"/>
      <c r="C106" s="181" t="s">
        <v>457</v>
      </c>
      <c r="D106" s="181" t="s">
        <v>384</v>
      </c>
      <c r="E106" s="182" t="s">
        <v>2173</v>
      </c>
      <c r="F106" s="183" t="s">
        <v>2174</v>
      </c>
      <c r="G106" s="184" t="s">
        <v>422</v>
      </c>
      <c r="H106" s="185">
        <v>25</v>
      </c>
      <c r="I106" s="186"/>
      <c r="J106" s="187">
        <f t="shared" si="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529</v>
      </c>
    </row>
    <row r="107" spans="1:65" s="2" customFormat="1" ht="24.2" customHeight="1">
      <c r="A107" s="36"/>
      <c r="B107" s="37"/>
      <c r="C107" s="181" t="s">
        <v>464</v>
      </c>
      <c r="D107" s="181" t="s">
        <v>384</v>
      </c>
      <c r="E107" s="182" t="s">
        <v>2175</v>
      </c>
      <c r="F107" s="183" t="s">
        <v>2176</v>
      </c>
      <c r="G107" s="184" t="s">
        <v>422</v>
      </c>
      <c r="H107" s="185">
        <v>25</v>
      </c>
      <c r="I107" s="186"/>
      <c r="J107" s="187">
        <f t="shared" si="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540</v>
      </c>
    </row>
    <row r="108" spans="1:65" s="2" customFormat="1" ht="16.5" customHeight="1">
      <c r="A108" s="36"/>
      <c r="B108" s="37"/>
      <c r="C108" s="181" t="s">
        <v>8</v>
      </c>
      <c r="D108" s="181" t="s">
        <v>384</v>
      </c>
      <c r="E108" s="182" t="s">
        <v>5728</v>
      </c>
      <c r="F108" s="183" t="s">
        <v>5729</v>
      </c>
      <c r="G108" s="184" t="s">
        <v>411</v>
      </c>
      <c r="H108" s="185">
        <v>8.75</v>
      </c>
      <c r="I108" s="186"/>
      <c r="J108" s="187">
        <f t="shared" si="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556</v>
      </c>
    </row>
    <row r="109" spans="1:65" s="14" customFormat="1">
      <c r="B109" s="205"/>
      <c r="C109" s="206"/>
      <c r="D109" s="196" t="s">
        <v>391</v>
      </c>
      <c r="E109" s="207" t="s">
        <v>19</v>
      </c>
      <c r="F109" s="208" t="s">
        <v>5765</v>
      </c>
      <c r="G109" s="206"/>
      <c r="H109" s="209">
        <v>8.75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391</v>
      </c>
      <c r="AU109" s="215" t="s">
        <v>83</v>
      </c>
      <c r="AV109" s="14" t="s">
        <v>85</v>
      </c>
      <c r="AW109" s="14" t="s">
        <v>37</v>
      </c>
      <c r="AX109" s="14" t="s">
        <v>76</v>
      </c>
      <c r="AY109" s="215" t="s">
        <v>381</v>
      </c>
    </row>
    <row r="110" spans="1:65" s="15" customFormat="1">
      <c r="B110" s="216"/>
      <c r="C110" s="217"/>
      <c r="D110" s="196" t="s">
        <v>391</v>
      </c>
      <c r="E110" s="218" t="s">
        <v>19</v>
      </c>
      <c r="F110" s="219" t="s">
        <v>394</v>
      </c>
      <c r="G110" s="217"/>
      <c r="H110" s="220">
        <v>8.75</v>
      </c>
      <c r="I110" s="221"/>
      <c r="J110" s="217"/>
      <c r="K110" s="217"/>
      <c r="L110" s="222"/>
      <c r="M110" s="261"/>
      <c r="N110" s="262"/>
      <c r="O110" s="262"/>
      <c r="P110" s="262"/>
      <c r="Q110" s="262"/>
      <c r="R110" s="262"/>
      <c r="S110" s="262"/>
      <c r="T110" s="263"/>
      <c r="AT110" s="226" t="s">
        <v>391</v>
      </c>
      <c r="AU110" s="226" t="s">
        <v>83</v>
      </c>
      <c r="AV110" s="15" t="s">
        <v>389</v>
      </c>
      <c r="AW110" s="15" t="s">
        <v>37</v>
      </c>
      <c r="AX110" s="15" t="s">
        <v>83</v>
      </c>
      <c r="AY110" s="226" t="s">
        <v>381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1aiWV2S8bYrLtbygD7kU/mJa0xO6p+pH2PF7PxIr1ajmdySWZH8v53PZh2N/hJP1Rlm9B67oFPCVGIoUle87gw==" saltValue="4K6P6pQDa/Tw6SOHrDpD3XrX6Vm5rT7qNZI0SxUs8iXEyYJF8AwKpOWLey/ZK+/4gVzlo+9WCKmVarb1hHAwEQ==" spinCount="100000" sheet="1" objects="1" scenarios="1" formatColumns="0" formatRows="0" autoFilter="0"/>
  <autoFilter ref="C88:K110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285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5697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5766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ROUND((SUM(BE89:BE121)),  2)</f>
        <v>0</v>
      </c>
      <c r="G35" s="36"/>
      <c r="H35" s="36"/>
      <c r="I35" s="127">
        <v>0.21</v>
      </c>
      <c r="J35" s="126">
        <f>ROUND(((SUM(BE89:BE121))*I35),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ROUND((SUM(BF89:BF121)),  2)</f>
        <v>0</v>
      </c>
      <c r="G36" s="36"/>
      <c r="H36" s="36"/>
      <c r="I36" s="127">
        <v>0.15</v>
      </c>
      <c r="J36" s="126">
        <f>ROUND(((SUM(BF89:BF121))*I36),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ROUND((SUM(BG89:BG121)),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ROUND((SUM(BH89:BH121)),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ROUND((SUM(BI89:BI121)),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5697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207.6 - Odpadové hospodářství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J113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5697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207.6 - Odpadové hospodářství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P90+P106+P110+P113</f>
        <v>0</v>
      </c>
      <c r="Q89" s="74"/>
      <c r="R89" s="162">
        <f>R90+R106+R110+R113</f>
        <v>0</v>
      </c>
      <c r="S89" s="74"/>
      <c r="T89" s="163">
        <f>T90+T106+T110+T113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BK90+BK106+BK110+BK113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SUM(P91:P105)</f>
        <v>0</v>
      </c>
      <c r="Q90" s="173"/>
      <c r="R90" s="174">
        <f>SUM(R91:R105)</f>
        <v>0</v>
      </c>
      <c r="S90" s="173"/>
      <c r="T90" s="175">
        <f>SUM(T91:T105)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SUM(BK91:BK105)</f>
        <v>0</v>
      </c>
    </row>
    <row r="91" spans="1:65" s="2" customFormat="1" ht="49.15" customHeight="1">
      <c r="A91" s="36"/>
      <c r="B91" s="37"/>
      <c r="C91" s="181" t="s">
        <v>83</v>
      </c>
      <c r="D91" s="181" t="s">
        <v>384</v>
      </c>
      <c r="E91" s="182" t="s">
        <v>5699</v>
      </c>
      <c r="F91" s="183" t="s">
        <v>5700</v>
      </c>
      <c r="G91" s="184" t="s">
        <v>422</v>
      </c>
      <c r="H91" s="185">
        <v>20</v>
      </c>
      <c r="I91" s="186"/>
      <c r="J91" s="187">
        <f t="shared" ref="J91:J105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5" si="1">O91*H91</f>
        <v>0</v>
      </c>
      <c r="Q91" s="190">
        <v>0</v>
      </c>
      <c r="R91" s="190">
        <f t="shared" ref="R91:R105" si="2">Q91*H91</f>
        <v>0</v>
      </c>
      <c r="S91" s="190">
        <v>0</v>
      </c>
      <c r="T91" s="191">
        <f t="shared" ref="T91:T105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5" si="4">IF(N91="základní",J91,0)</f>
        <v>0</v>
      </c>
      <c r="BF91" s="193">
        <f t="shared" ref="BF91:BF105" si="5">IF(N91="snížená",J91,0)</f>
        <v>0</v>
      </c>
      <c r="BG91" s="193">
        <f t="shared" ref="BG91:BG105" si="6">IF(N91="zákl. přenesená",J91,0)</f>
        <v>0</v>
      </c>
      <c r="BH91" s="193">
        <f t="shared" ref="BH91:BH105" si="7">IF(N91="sníž. přenesená",J91,0)</f>
        <v>0</v>
      </c>
      <c r="BI91" s="193">
        <f t="shared" ref="BI91:BI105" si="8">IF(N91="nulová",J91,0)</f>
        <v>0</v>
      </c>
      <c r="BJ91" s="19" t="s">
        <v>83</v>
      </c>
      <c r="BK91" s="193">
        <f t="shared" ref="BK91:BK105" si="9">ROUND(I91*H91,2)</f>
        <v>0</v>
      </c>
      <c r="BL91" s="19" t="s">
        <v>389</v>
      </c>
      <c r="BM91" s="192" t="s">
        <v>85</v>
      </c>
    </row>
    <row r="92" spans="1:65" s="2" customFormat="1" ht="16.5" customHeight="1">
      <c r="A92" s="36"/>
      <c r="B92" s="37"/>
      <c r="C92" s="181" t="s">
        <v>85</v>
      </c>
      <c r="D92" s="181" t="s">
        <v>384</v>
      </c>
      <c r="E92" s="182" t="s">
        <v>5767</v>
      </c>
      <c r="F92" s="183" t="s">
        <v>5702</v>
      </c>
      <c r="G92" s="184" t="s">
        <v>431</v>
      </c>
      <c r="H92" s="185">
        <v>4</v>
      </c>
      <c r="I92" s="186"/>
      <c r="J92" s="187">
        <f t="shared" si="0"/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5768</v>
      </c>
      <c r="F93" s="183" t="s">
        <v>5769</v>
      </c>
      <c r="G93" s="184" t="s">
        <v>431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16.5" customHeight="1">
      <c r="A94" s="36"/>
      <c r="B94" s="37"/>
      <c r="C94" s="181" t="s">
        <v>389</v>
      </c>
      <c r="D94" s="181" t="s">
        <v>384</v>
      </c>
      <c r="E94" s="182" t="s">
        <v>1994</v>
      </c>
      <c r="F94" s="183" t="s">
        <v>5705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1996</v>
      </c>
      <c r="F95" s="183" t="s">
        <v>5770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1998</v>
      </c>
      <c r="F96" s="183" t="s">
        <v>5734</v>
      </c>
      <c r="G96" s="184" t="s">
        <v>431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5759</v>
      </c>
      <c r="F97" s="183" t="s">
        <v>5760</v>
      </c>
      <c r="G97" s="184" t="s">
        <v>431</v>
      </c>
      <c r="H97" s="185">
        <v>3</v>
      </c>
      <c r="I97" s="186"/>
      <c r="J97" s="187">
        <f t="shared" si="0"/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21.75" customHeight="1">
      <c r="A98" s="36"/>
      <c r="B98" s="37"/>
      <c r="C98" s="181" t="s">
        <v>428</v>
      </c>
      <c r="D98" s="181" t="s">
        <v>384</v>
      </c>
      <c r="E98" s="182" t="s">
        <v>5708</v>
      </c>
      <c r="F98" s="183" t="s">
        <v>5709</v>
      </c>
      <c r="G98" s="184" t="s">
        <v>431</v>
      </c>
      <c r="H98" s="185">
        <v>3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2000</v>
      </c>
      <c r="F99" s="183" t="s">
        <v>5710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16.5" customHeight="1">
      <c r="A100" s="36"/>
      <c r="B100" s="37"/>
      <c r="C100" s="181" t="s">
        <v>437</v>
      </c>
      <c r="D100" s="181" t="s">
        <v>384</v>
      </c>
      <c r="E100" s="182" t="s">
        <v>2002</v>
      </c>
      <c r="F100" s="183" t="s">
        <v>5711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2047</v>
      </c>
      <c r="F101" s="183" t="s">
        <v>5712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5761</v>
      </c>
      <c r="F102" s="183" t="s">
        <v>5762</v>
      </c>
      <c r="G102" s="184" t="s">
        <v>431</v>
      </c>
      <c r="H102" s="185">
        <v>8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2" customFormat="1" ht="16.5" customHeight="1">
      <c r="A103" s="36"/>
      <c r="B103" s="37"/>
      <c r="C103" s="181" t="s">
        <v>457</v>
      </c>
      <c r="D103" s="181" t="s">
        <v>384</v>
      </c>
      <c r="E103" s="182" t="s">
        <v>5715</v>
      </c>
      <c r="F103" s="183" t="s">
        <v>5716</v>
      </c>
      <c r="G103" s="184" t="s">
        <v>431</v>
      </c>
      <c r="H103" s="185">
        <v>8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529</v>
      </c>
    </row>
    <row r="104" spans="1:65" s="2" customFormat="1" ht="24.2" customHeight="1">
      <c r="A104" s="36"/>
      <c r="B104" s="37"/>
      <c r="C104" s="181" t="s">
        <v>464</v>
      </c>
      <c r="D104" s="181" t="s">
        <v>384</v>
      </c>
      <c r="E104" s="182" t="s">
        <v>5739</v>
      </c>
      <c r="F104" s="183" t="s">
        <v>5740</v>
      </c>
      <c r="G104" s="184" t="s">
        <v>422</v>
      </c>
      <c r="H104" s="185">
        <v>10</v>
      </c>
      <c r="I104" s="186"/>
      <c r="J104" s="187">
        <f t="shared" si="0"/>
        <v>0</v>
      </c>
      <c r="K104" s="183" t="s">
        <v>1967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540</v>
      </c>
    </row>
    <row r="105" spans="1:65" s="2" customFormat="1" ht="24.2" customHeight="1">
      <c r="A105" s="36"/>
      <c r="B105" s="37"/>
      <c r="C105" s="181" t="s">
        <v>8</v>
      </c>
      <c r="D105" s="181" t="s">
        <v>384</v>
      </c>
      <c r="E105" s="182" t="s">
        <v>5763</v>
      </c>
      <c r="F105" s="183" t="s">
        <v>5764</v>
      </c>
      <c r="G105" s="184" t="s">
        <v>422</v>
      </c>
      <c r="H105" s="185">
        <v>105</v>
      </c>
      <c r="I105" s="186"/>
      <c r="J105" s="187">
        <f t="shared" si="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556</v>
      </c>
    </row>
    <row r="106" spans="1:65" s="12" customFormat="1" ht="25.9" customHeight="1">
      <c r="B106" s="165"/>
      <c r="C106" s="166"/>
      <c r="D106" s="167" t="s">
        <v>75</v>
      </c>
      <c r="E106" s="168" t="s">
        <v>1925</v>
      </c>
      <c r="F106" s="168" t="s">
        <v>2006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SUM(P107:P109)</f>
        <v>0</v>
      </c>
      <c r="Q106" s="173"/>
      <c r="R106" s="174">
        <f>SUM(R107:R109)</f>
        <v>0</v>
      </c>
      <c r="S106" s="173"/>
      <c r="T106" s="175">
        <f>SUM(T107:T109)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SUM(BK107:BK109)</f>
        <v>0</v>
      </c>
    </row>
    <row r="107" spans="1:65" s="2" customFormat="1" ht="16.5" customHeight="1">
      <c r="A107" s="36"/>
      <c r="B107" s="37"/>
      <c r="C107" s="181" t="s">
        <v>454</v>
      </c>
      <c r="D107" s="181" t="s">
        <v>384</v>
      </c>
      <c r="E107" s="182" t="s">
        <v>5743</v>
      </c>
      <c r="F107" s="183" t="s">
        <v>5744</v>
      </c>
      <c r="G107" s="184" t="s">
        <v>422</v>
      </c>
      <c r="H107" s="185">
        <v>100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468</v>
      </c>
    </row>
    <row r="108" spans="1:65" s="2" customFormat="1" ht="78" customHeight="1">
      <c r="A108" s="36"/>
      <c r="B108" s="37"/>
      <c r="C108" s="181" t="s">
        <v>481</v>
      </c>
      <c r="D108" s="181" t="s">
        <v>384</v>
      </c>
      <c r="E108" s="182" t="s">
        <v>5745</v>
      </c>
      <c r="F108" s="183" t="s">
        <v>5746</v>
      </c>
      <c r="G108" s="184" t="s">
        <v>422</v>
      </c>
      <c r="H108" s="185">
        <v>100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577</v>
      </c>
    </row>
    <row r="109" spans="1:65" s="2" customFormat="1" ht="16.5" customHeight="1">
      <c r="A109" s="36"/>
      <c r="B109" s="37"/>
      <c r="C109" s="181" t="s">
        <v>486</v>
      </c>
      <c r="D109" s="181" t="s">
        <v>384</v>
      </c>
      <c r="E109" s="182" t="s">
        <v>2004</v>
      </c>
      <c r="F109" s="183" t="s">
        <v>5747</v>
      </c>
      <c r="G109" s="184" t="s">
        <v>607</v>
      </c>
      <c r="H109" s="185">
        <v>1</v>
      </c>
      <c r="I109" s="186"/>
      <c r="J109" s="187">
        <f>ROUND(I109*H109,2)</f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587</v>
      </c>
    </row>
    <row r="110" spans="1:65" s="12" customFormat="1" ht="25.9" customHeight="1">
      <c r="B110" s="165"/>
      <c r="C110" s="166"/>
      <c r="D110" s="167" t="s">
        <v>75</v>
      </c>
      <c r="E110" s="168" t="s">
        <v>2161</v>
      </c>
      <c r="F110" s="168" t="s">
        <v>2162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SUM(BK111:BK112)</f>
        <v>0</v>
      </c>
    </row>
    <row r="111" spans="1:65" s="2" customFormat="1" ht="16.5" customHeight="1">
      <c r="A111" s="36"/>
      <c r="B111" s="37"/>
      <c r="C111" s="181" t="s">
        <v>490</v>
      </c>
      <c r="D111" s="181" t="s">
        <v>384</v>
      </c>
      <c r="E111" s="182" t="s">
        <v>2163</v>
      </c>
      <c r="F111" s="183" t="s">
        <v>2164</v>
      </c>
      <c r="G111" s="184" t="s">
        <v>607</v>
      </c>
      <c r="H111" s="185">
        <v>1</v>
      </c>
      <c r="I111" s="186"/>
      <c r="J111" s="187">
        <f>ROUND(I111*H111,2)</f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598</v>
      </c>
    </row>
    <row r="112" spans="1:65" s="2" customFormat="1" ht="16.5" customHeight="1">
      <c r="A112" s="36"/>
      <c r="B112" s="37"/>
      <c r="C112" s="181" t="s">
        <v>495</v>
      </c>
      <c r="D112" s="181" t="s">
        <v>384</v>
      </c>
      <c r="E112" s="182" t="s">
        <v>2165</v>
      </c>
      <c r="F112" s="183" t="s">
        <v>2166</v>
      </c>
      <c r="G112" s="184" t="s">
        <v>607</v>
      </c>
      <c r="H112" s="185">
        <v>1</v>
      </c>
      <c r="I112" s="186"/>
      <c r="J112" s="187">
        <f>ROUND(I112*H112,2)</f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609</v>
      </c>
    </row>
    <row r="113" spans="1:65" s="12" customFormat="1" ht="25.9" customHeight="1">
      <c r="B113" s="165"/>
      <c r="C113" s="166"/>
      <c r="D113" s="167" t="s">
        <v>75</v>
      </c>
      <c r="E113" s="168" t="s">
        <v>2167</v>
      </c>
      <c r="F113" s="168" t="s">
        <v>2168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SUM(P114:P121)</f>
        <v>0</v>
      </c>
      <c r="Q113" s="173"/>
      <c r="R113" s="174">
        <f>SUM(R114:R121)</f>
        <v>0</v>
      </c>
      <c r="S113" s="173"/>
      <c r="T113" s="175">
        <f>SUM(T114:T121)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SUM(BK114:BK121)</f>
        <v>0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5723</v>
      </c>
      <c r="F114" s="183" t="s">
        <v>5724</v>
      </c>
      <c r="G114" s="184" t="s">
        <v>5725</v>
      </c>
      <c r="H114" s="185">
        <v>9.5000000000000001E-2</v>
      </c>
      <c r="I114" s="186"/>
      <c r="J114" s="187">
        <f t="shared" ref="J114:J119" si="10">ROUND(I114*H114,2)</f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ref="P114:P119" si="11">O114*H114</f>
        <v>0</v>
      </c>
      <c r="Q114" s="190">
        <v>0</v>
      </c>
      <c r="R114" s="190">
        <f t="shared" ref="R114:R119" si="12">Q114*H114</f>
        <v>0</v>
      </c>
      <c r="S114" s="190">
        <v>0</v>
      </c>
      <c r="T114" s="191">
        <f t="shared" ref="T114:T119" si="1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ref="BE114:BE119" si="14">IF(N114="základní",J114,0)</f>
        <v>0</v>
      </c>
      <c r="BF114" s="193">
        <f t="shared" ref="BF114:BF119" si="15">IF(N114="snížená",J114,0)</f>
        <v>0</v>
      </c>
      <c r="BG114" s="193">
        <f t="shared" ref="BG114:BG119" si="16">IF(N114="zákl. přenesená",J114,0)</f>
        <v>0</v>
      </c>
      <c r="BH114" s="193">
        <f t="shared" ref="BH114:BH119" si="17">IF(N114="sníž. přenesená",J114,0)</f>
        <v>0</v>
      </c>
      <c r="BI114" s="193">
        <f t="shared" ref="BI114:BI119" si="18">IF(N114="nulová",J114,0)</f>
        <v>0</v>
      </c>
      <c r="BJ114" s="19" t="s">
        <v>83</v>
      </c>
      <c r="BK114" s="193">
        <f t="shared" ref="BK114:BK119" si="19">ROUND(I114*H114,2)</f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5748</v>
      </c>
      <c r="F115" s="183" t="s">
        <v>5749</v>
      </c>
      <c r="G115" s="184" t="s">
        <v>422</v>
      </c>
      <c r="H115" s="185">
        <v>95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2" customFormat="1" ht="21.75" customHeight="1">
      <c r="A116" s="36"/>
      <c r="B116" s="37"/>
      <c r="C116" s="181" t="s">
        <v>510</v>
      </c>
      <c r="D116" s="181" t="s">
        <v>384</v>
      </c>
      <c r="E116" s="182" t="s">
        <v>5726</v>
      </c>
      <c r="F116" s="183" t="s">
        <v>5727</v>
      </c>
      <c r="G116" s="184" t="s">
        <v>422</v>
      </c>
      <c r="H116" s="185">
        <v>95</v>
      </c>
      <c r="I116" s="186"/>
      <c r="J116" s="187">
        <f t="shared" si="10"/>
        <v>0</v>
      </c>
      <c r="K116" s="183" t="s">
        <v>1297</v>
      </c>
      <c r="L116" s="41"/>
      <c r="M116" s="188" t="s">
        <v>19</v>
      </c>
      <c r="N116" s="189" t="s">
        <v>47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83</v>
      </c>
      <c r="BK116" s="193">
        <f t="shared" si="19"/>
        <v>0</v>
      </c>
      <c r="BL116" s="19" t="s">
        <v>389</v>
      </c>
      <c r="BM116" s="192" t="s">
        <v>628</v>
      </c>
    </row>
    <row r="117" spans="1:65" s="2" customFormat="1" ht="16.5" customHeight="1">
      <c r="A117" s="36"/>
      <c r="B117" s="37"/>
      <c r="C117" s="181" t="s">
        <v>516</v>
      </c>
      <c r="D117" s="181" t="s">
        <v>384</v>
      </c>
      <c r="E117" s="182" t="s">
        <v>5750</v>
      </c>
      <c r="F117" s="183" t="s">
        <v>5751</v>
      </c>
      <c r="G117" s="184" t="s">
        <v>422</v>
      </c>
      <c r="H117" s="185">
        <v>95</v>
      </c>
      <c r="I117" s="186"/>
      <c r="J117" s="187">
        <f t="shared" si="10"/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83</v>
      </c>
      <c r="BK117" s="193">
        <f t="shared" si="19"/>
        <v>0</v>
      </c>
      <c r="BL117" s="19" t="s">
        <v>389</v>
      </c>
      <c r="BM117" s="192" t="s">
        <v>634</v>
      </c>
    </row>
    <row r="118" spans="1:65" s="2" customFormat="1" ht="24.2" customHeight="1">
      <c r="A118" s="36"/>
      <c r="B118" s="37"/>
      <c r="C118" s="181" t="s">
        <v>523</v>
      </c>
      <c r="D118" s="181" t="s">
        <v>384</v>
      </c>
      <c r="E118" s="182" t="s">
        <v>2175</v>
      </c>
      <c r="F118" s="183" t="s">
        <v>2176</v>
      </c>
      <c r="G118" s="184" t="s">
        <v>422</v>
      </c>
      <c r="H118" s="185">
        <v>95</v>
      </c>
      <c r="I118" s="186"/>
      <c r="J118" s="187">
        <f t="shared" si="1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640</v>
      </c>
    </row>
    <row r="119" spans="1:65" s="2" customFormat="1" ht="16.5" customHeight="1">
      <c r="A119" s="36"/>
      <c r="B119" s="37"/>
      <c r="C119" s="181" t="s">
        <v>529</v>
      </c>
      <c r="D119" s="181" t="s">
        <v>384</v>
      </c>
      <c r="E119" s="182" t="s">
        <v>5728</v>
      </c>
      <c r="F119" s="183" t="s">
        <v>5729</v>
      </c>
      <c r="G119" s="184" t="s">
        <v>411</v>
      </c>
      <c r="H119" s="185">
        <v>33.25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647</v>
      </c>
    </row>
    <row r="120" spans="1:65" s="14" customFormat="1">
      <c r="B120" s="205"/>
      <c r="C120" s="206"/>
      <c r="D120" s="196" t="s">
        <v>391</v>
      </c>
      <c r="E120" s="207" t="s">
        <v>19</v>
      </c>
      <c r="F120" s="208" t="s">
        <v>5771</v>
      </c>
      <c r="G120" s="206"/>
      <c r="H120" s="209">
        <v>33.25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391</v>
      </c>
      <c r="AU120" s="215" t="s">
        <v>83</v>
      </c>
      <c r="AV120" s="14" t="s">
        <v>85</v>
      </c>
      <c r="AW120" s="14" t="s">
        <v>37</v>
      </c>
      <c r="AX120" s="14" t="s">
        <v>76</v>
      </c>
      <c r="AY120" s="215" t="s">
        <v>381</v>
      </c>
    </row>
    <row r="121" spans="1:65" s="15" customFormat="1">
      <c r="B121" s="216"/>
      <c r="C121" s="217"/>
      <c r="D121" s="196" t="s">
        <v>391</v>
      </c>
      <c r="E121" s="218" t="s">
        <v>19</v>
      </c>
      <c r="F121" s="219" t="s">
        <v>394</v>
      </c>
      <c r="G121" s="217"/>
      <c r="H121" s="220">
        <v>33.25</v>
      </c>
      <c r="I121" s="221"/>
      <c r="J121" s="217"/>
      <c r="K121" s="217"/>
      <c r="L121" s="222"/>
      <c r="M121" s="261"/>
      <c r="N121" s="262"/>
      <c r="O121" s="262"/>
      <c r="P121" s="262"/>
      <c r="Q121" s="262"/>
      <c r="R121" s="262"/>
      <c r="S121" s="262"/>
      <c r="T121" s="263"/>
      <c r="AT121" s="226" t="s">
        <v>391</v>
      </c>
      <c r="AU121" s="226" t="s">
        <v>83</v>
      </c>
      <c r="AV121" s="15" t="s">
        <v>389</v>
      </c>
      <c r="AW121" s="15" t="s">
        <v>37</v>
      </c>
      <c r="AX121" s="15" t="s">
        <v>83</v>
      </c>
      <c r="AY121" s="226" t="s">
        <v>381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PUb3BgCnx6O5n9Jc3a7tarMdPxlWERsxriIThZuLKAcFLkho5hQVY0s/Wo3rVKumTRPFAi6ao+bFuvk4pX8rqw==" saltValue="h+TbG8eTCoI+MRpY08wDq7OVs9XbNmfDdXcC2KJPb88Tq4qiRp8JX8JYnSfTEKj7Tx/y9mtvN9ov/QKhKVJRsg==" spinCount="100000" sheet="1" objects="1" scenarios="1" formatColumns="0" formatRows="0" autoFilter="0"/>
  <autoFilter ref="C88:K12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topLeftCell="A89" workbookViewId="0">
      <selection activeCell="H102" sqref="H1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288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5772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ROUND((SUM(BE84:BE148)),  2)</f>
        <v>0</v>
      </c>
      <c r="G33" s="36"/>
      <c r="H33" s="36"/>
      <c r="I33" s="127">
        <v>0.21</v>
      </c>
      <c r="J33" s="126">
        <f>ROUND(((SUM(BE84:BE148))*I33),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ROUND((SUM(BF84:BF148)),  2)</f>
        <v>0</v>
      </c>
      <c r="G34" s="36"/>
      <c r="H34" s="36"/>
      <c r="I34" s="127">
        <v>0.15</v>
      </c>
      <c r="J34" s="126">
        <f>ROUND(((SUM(BF84:BF148))*I34),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ROUND((SUM(BG84:BG148)),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ROUND((SUM(BH84:BH148)),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ROUND((SUM(BI84:BI148)),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D 208 - Venkovní osvětlení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1945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9" customFormat="1" ht="24.95" customHeight="1">
      <c r="B61" s="143"/>
      <c r="C61" s="144"/>
      <c r="D61" s="145" t="s">
        <v>1946</v>
      </c>
      <c r="E61" s="146"/>
      <c r="F61" s="146"/>
      <c r="G61" s="146"/>
      <c r="H61" s="146"/>
      <c r="I61" s="146"/>
      <c r="J61" s="147">
        <f>J100</f>
        <v>0</v>
      </c>
      <c r="K61" s="144"/>
      <c r="L61" s="148"/>
    </row>
    <row r="62" spans="1:47" s="9" customFormat="1" ht="24.95" customHeight="1">
      <c r="B62" s="143"/>
      <c r="C62" s="144"/>
      <c r="D62" s="145" t="s">
        <v>5773</v>
      </c>
      <c r="E62" s="146"/>
      <c r="F62" s="146"/>
      <c r="G62" s="146"/>
      <c r="H62" s="146"/>
      <c r="I62" s="146"/>
      <c r="J62" s="147">
        <f>J106</f>
        <v>0</v>
      </c>
      <c r="K62" s="144"/>
      <c r="L62" s="148"/>
    </row>
    <row r="63" spans="1:47" s="9" customFormat="1" ht="24.95" customHeight="1">
      <c r="B63" s="143"/>
      <c r="C63" s="144"/>
      <c r="D63" s="145" t="s">
        <v>1951</v>
      </c>
      <c r="E63" s="146"/>
      <c r="F63" s="146"/>
      <c r="G63" s="146"/>
      <c r="H63" s="146"/>
      <c r="I63" s="146"/>
      <c r="J63" s="147">
        <f>J135</f>
        <v>0</v>
      </c>
      <c r="K63" s="144"/>
      <c r="L63" s="148"/>
    </row>
    <row r="64" spans="1:47" s="9" customFormat="1" ht="24.95" customHeight="1">
      <c r="B64" s="143"/>
      <c r="C64" s="144"/>
      <c r="D64" s="145" t="s">
        <v>1952</v>
      </c>
      <c r="E64" s="146"/>
      <c r="F64" s="146"/>
      <c r="G64" s="146"/>
      <c r="H64" s="146"/>
      <c r="I64" s="146"/>
      <c r="J64" s="147">
        <f>J138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366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6.25" customHeight="1">
      <c r="A74" s="36"/>
      <c r="B74" s="37"/>
      <c r="C74" s="38"/>
      <c r="D74" s="38"/>
      <c r="E74" s="408" t="str">
        <f>E7</f>
        <v>Nová vstupní a vjezdová zóna v západní části výstaviště včetně nového odpadového hospodářství</v>
      </c>
      <c r="F74" s="409"/>
      <c r="G74" s="409"/>
      <c r="H74" s="409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324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9" t="str">
        <f>E9</f>
        <v>D 208 - Venkovní osvětlení</v>
      </c>
      <c r="F76" s="407"/>
      <c r="G76" s="407"/>
      <c r="H76" s="40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Brno, Pisárky, Výstaviště, k. ú. Brno – Bohunice</v>
      </c>
      <c r="G78" s="38"/>
      <c r="H78" s="38"/>
      <c r="I78" s="31" t="s">
        <v>23</v>
      </c>
      <c r="J78" s="61" t="str">
        <f>IF(J12="","",J12)</f>
        <v>25. 3. 2021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Veletrhy Brno a.s.</v>
      </c>
      <c r="G80" s="38"/>
      <c r="H80" s="38"/>
      <c r="I80" s="31" t="s">
        <v>33</v>
      </c>
      <c r="J80" s="34" t="str">
        <f>E21</f>
        <v>AiD team a.s.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 xml:space="preserve"> 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367</v>
      </c>
      <c r="D83" s="157" t="s">
        <v>61</v>
      </c>
      <c r="E83" s="157" t="s">
        <v>57</v>
      </c>
      <c r="F83" s="157" t="s">
        <v>58</v>
      </c>
      <c r="G83" s="157" t="s">
        <v>368</v>
      </c>
      <c r="H83" s="157" t="s">
        <v>369</v>
      </c>
      <c r="I83" s="157" t="s">
        <v>370</v>
      </c>
      <c r="J83" s="157" t="s">
        <v>347</v>
      </c>
      <c r="K83" s="158" t="s">
        <v>371</v>
      </c>
      <c r="L83" s="159"/>
      <c r="M83" s="70" t="s">
        <v>19</v>
      </c>
      <c r="N83" s="71" t="s">
        <v>46</v>
      </c>
      <c r="O83" s="71" t="s">
        <v>372</v>
      </c>
      <c r="P83" s="71" t="s">
        <v>373</v>
      </c>
      <c r="Q83" s="71" t="s">
        <v>374</v>
      </c>
      <c r="R83" s="71" t="s">
        <v>375</v>
      </c>
      <c r="S83" s="71" t="s">
        <v>376</v>
      </c>
      <c r="T83" s="72" t="s">
        <v>377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7" t="s">
        <v>378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3"/>
      <c r="N84" s="161"/>
      <c r="O84" s="74"/>
      <c r="P84" s="162">
        <f>P85+P100+P106+P135+P138</f>
        <v>0</v>
      </c>
      <c r="Q84" s="74"/>
      <c r="R84" s="162">
        <f>R85+R100+R106+R135+R138</f>
        <v>0</v>
      </c>
      <c r="S84" s="74"/>
      <c r="T84" s="163">
        <f>T85+T100+T106+T135+T138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75</v>
      </c>
      <c r="AU84" s="19" t="s">
        <v>348</v>
      </c>
      <c r="BK84" s="164">
        <f>BK85+BK100+BK106+BK135+BK138</f>
        <v>0</v>
      </c>
    </row>
    <row r="85" spans="1:65" s="12" customFormat="1" ht="25.9" customHeight="1">
      <c r="B85" s="165"/>
      <c r="C85" s="166"/>
      <c r="D85" s="167" t="s">
        <v>75</v>
      </c>
      <c r="E85" s="168" t="s">
        <v>1895</v>
      </c>
      <c r="F85" s="168" t="s">
        <v>1953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SUM(P86:P99)</f>
        <v>0</v>
      </c>
      <c r="Q85" s="173"/>
      <c r="R85" s="174">
        <f>SUM(R86:R99)</f>
        <v>0</v>
      </c>
      <c r="S85" s="173"/>
      <c r="T85" s="175">
        <f>SUM(T86:T99)</f>
        <v>0</v>
      </c>
      <c r="AR85" s="176" t="s">
        <v>83</v>
      </c>
      <c r="AT85" s="177" t="s">
        <v>75</v>
      </c>
      <c r="AU85" s="177" t="s">
        <v>76</v>
      </c>
      <c r="AY85" s="176" t="s">
        <v>381</v>
      </c>
      <c r="BK85" s="178">
        <f>SUM(BK86:BK99)</f>
        <v>0</v>
      </c>
    </row>
    <row r="86" spans="1:65" s="2" customFormat="1" ht="49.15" customHeight="1">
      <c r="A86" s="36"/>
      <c r="B86" s="37"/>
      <c r="C86" s="181" t="s">
        <v>83</v>
      </c>
      <c r="D86" s="181" t="s">
        <v>384</v>
      </c>
      <c r="E86" s="182" t="s">
        <v>5774</v>
      </c>
      <c r="F86" s="183" t="s">
        <v>5775</v>
      </c>
      <c r="G86" s="184" t="s">
        <v>422</v>
      </c>
      <c r="H86" s="185">
        <v>520</v>
      </c>
      <c r="I86" s="186"/>
      <c r="J86" s="187">
        <f t="shared" ref="J86:J91" si="0">ROUND(I86*H86,2)</f>
        <v>0</v>
      </c>
      <c r="K86" s="183" t="s">
        <v>1297</v>
      </c>
      <c r="L86" s="41"/>
      <c r="M86" s="188" t="s">
        <v>19</v>
      </c>
      <c r="N86" s="189" t="s">
        <v>47</v>
      </c>
      <c r="O86" s="66"/>
      <c r="P86" s="190">
        <f t="shared" ref="P86:P91" si="1">O86*H86</f>
        <v>0</v>
      </c>
      <c r="Q86" s="190">
        <v>0</v>
      </c>
      <c r="R86" s="190">
        <f t="shared" ref="R86:R91" si="2">Q86*H86</f>
        <v>0</v>
      </c>
      <c r="S86" s="190">
        <v>0</v>
      </c>
      <c r="T86" s="191">
        <f t="shared" ref="T86:T91" si="3"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 t="shared" ref="BE86:BE91" si="4">IF(N86="základní",J86,0)</f>
        <v>0</v>
      </c>
      <c r="BF86" s="193">
        <f t="shared" ref="BF86:BF91" si="5">IF(N86="snížená",J86,0)</f>
        <v>0</v>
      </c>
      <c r="BG86" s="193">
        <f t="shared" ref="BG86:BG91" si="6">IF(N86="zákl. přenesená",J86,0)</f>
        <v>0</v>
      </c>
      <c r="BH86" s="193">
        <f t="shared" ref="BH86:BH91" si="7">IF(N86="sníž. přenesená",J86,0)</f>
        <v>0</v>
      </c>
      <c r="BI86" s="193">
        <f t="shared" ref="BI86:BI91" si="8">IF(N86="nulová",J86,0)</f>
        <v>0</v>
      </c>
      <c r="BJ86" s="19" t="s">
        <v>83</v>
      </c>
      <c r="BK86" s="193">
        <f t="shared" ref="BK86:BK91" si="9">ROUND(I86*H86,2)</f>
        <v>0</v>
      </c>
      <c r="BL86" s="19" t="s">
        <v>389</v>
      </c>
      <c r="BM86" s="192" t="s">
        <v>85</v>
      </c>
    </row>
    <row r="87" spans="1:65" s="2" customFormat="1" ht="24.2" customHeight="1">
      <c r="A87" s="36"/>
      <c r="B87" s="37"/>
      <c r="C87" s="181" t="s">
        <v>85</v>
      </c>
      <c r="D87" s="181" t="s">
        <v>384</v>
      </c>
      <c r="E87" s="182" t="s">
        <v>5776</v>
      </c>
      <c r="F87" s="183" t="s">
        <v>5777</v>
      </c>
      <c r="G87" s="184" t="s">
        <v>431</v>
      </c>
      <c r="H87" s="185">
        <v>8</v>
      </c>
      <c r="I87" s="186"/>
      <c r="J87" s="187">
        <f t="shared" si="0"/>
        <v>0</v>
      </c>
      <c r="K87" s="183" t="s">
        <v>1297</v>
      </c>
      <c r="L87" s="41"/>
      <c r="M87" s="188" t="s">
        <v>19</v>
      </c>
      <c r="N87" s="189" t="s">
        <v>47</v>
      </c>
      <c r="O87" s="66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389</v>
      </c>
      <c r="AT87" s="192" t="s">
        <v>384</v>
      </c>
      <c r="AU87" s="192" t="s">
        <v>83</v>
      </c>
      <c r="AY87" s="19" t="s">
        <v>381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9" t="s">
        <v>83</v>
      </c>
      <c r="BK87" s="193">
        <f t="shared" si="9"/>
        <v>0</v>
      </c>
      <c r="BL87" s="19" t="s">
        <v>389</v>
      </c>
      <c r="BM87" s="192" t="s">
        <v>389</v>
      </c>
    </row>
    <row r="88" spans="1:65" s="2" customFormat="1" ht="16.5" customHeight="1">
      <c r="A88" s="36"/>
      <c r="B88" s="37"/>
      <c r="C88" s="181" t="s">
        <v>398</v>
      </c>
      <c r="D88" s="181" t="s">
        <v>384</v>
      </c>
      <c r="E88" s="182" t="s">
        <v>5778</v>
      </c>
      <c r="F88" s="183" t="s">
        <v>5779</v>
      </c>
      <c r="G88" s="184" t="s">
        <v>431</v>
      </c>
      <c r="H88" s="185">
        <v>8</v>
      </c>
      <c r="I88" s="186"/>
      <c r="J88" s="187">
        <f t="shared" si="0"/>
        <v>0</v>
      </c>
      <c r="K88" s="183" t="s">
        <v>1956</v>
      </c>
      <c r="L88" s="41"/>
      <c r="M88" s="188" t="s">
        <v>19</v>
      </c>
      <c r="N88" s="189" t="s">
        <v>47</v>
      </c>
      <c r="O88" s="66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389</v>
      </c>
      <c r="AT88" s="192" t="s">
        <v>384</v>
      </c>
      <c r="AU88" s="192" t="s">
        <v>83</v>
      </c>
      <c r="AY88" s="19" t="s">
        <v>381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9" t="s">
        <v>83</v>
      </c>
      <c r="BK88" s="193">
        <f t="shared" si="9"/>
        <v>0</v>
      </c>
      <c r="BL88" s="19" t="s">
        <v>389</v>
      </c>
      <c r="BM88" s="192" t="s">
        <v>382</v>
      </c>
    </row>
    <row r="89" spans="1:65" s="2" customFormat="1" ht="16.5" customHeight="1">
      <c r="A89" s="36"/>
      <c r="B89" s="37"/>
      <c r="C89" s="181" t="s">
        <v>389</v>
      </c>
      <c r="D89" s="181" t="s">
        <v>384</v>
      </c>
      <c r="E89" s="182" t="s">
        <v>1994</v>
      </c>
      <c r="F89" s="183" t="s">
        <v>5705</v>
      </c>
      <c r="G89" s="184" t="s">
        <v>607</v>
      </c>
      <c r="H89" s="185">
        <v>1</v>
      </c>
      <c r="I89" s="186"/>
      <c r="J89" s="187">
        <f t="shared" si="0"/>
        <v>0</v>
      </c>
      <c r="K89" s="183" t="s">
        <v>1956</v>
      </c>
      <c r="L89" s="41"/>
      <c r="M89" s="188" t="s">
        <v>19</v>
      </c>
      <c r="N89" s="189" t="s">
        <v>47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83</v>
      </c>
      <c r="BK89" s="193">
        <f t="shared" si="9"/>
        <v>0</v>
      </c>
      <c r="BL89" s="19" t="s">
        <v>389</v>
      </c>
      <c r="BM89" s="192" t="s">
        <v>428</v>
      </c>
    </row>
    <row r="90" spans="1:65" s="2" customFormat="1" ht="16.5" customHeight="1">
      <c r="A90" s="36"/>
      <c r="B90" s="37"/>
      <c r="C90" s="181" t="s">
        <v>408</v>
      </c>
      <c r="D90" s="181" t="s">
        <v>384</v>
      </c>
      <c r="E90" s="182" t="s">
        <v>1996</v>
      </c>
      <c r="F90" s="183" t="s">
        <v>5780</v>
      </c>
      <c r="G90" s="184" t="s">
        <v>607</v>
      </c>
      <c r="H90" s="185">
        <v>1</v>
      </c>
      <c r="I90" s="186"/>
      <c r="J90" s="187">
        <f t="shared" si="0"/>
        <v>0</v>
      </c>
      <c r="K90" s="183" t="s">
        <v>1956</v>
      </c>
      <c r="L90" s="41"/>
      <c r="M90" s="188" t="s">
        <v>19</v>
      </c>
      <c r="N90" s="189" t="s">
        <v>47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437</v>
      </c>
    </row>
    <row r="91" spans="1:65" s="2" customFormat="1" ht="33" customHeight="1">
      <c r="A91" s="36"/>
      <c r="B91" s="37"/>
      <c r="C91" s="181" t="s">
        <v>382</v>
      </c>
      <c r="D91" s="181" t="s">
        <v>384</v>
      </c>
      <c r="E91" s="182" t="s">
        <v>1998</v>
      </c>
      <c r="F91" s="183" t="s">
        <v>5781</v>
      </c>
      <c r="G91" s="184" t="s">
        <v>431</v>
      </c>
      <c r="H91" s="185">
        <v>19</v>
      </c>
      <c r="I91" s="186"/>
      <c r="J91" s="187">
        <f t="shared" si="0"/>
        <v>0</v>
      </c>
      <c r="K91" s="183" t="s">
        <v>1956</v>
      </c>
      <c r="L91" s="41"/>
      <c r="M91" s="188" t="s">
        <v>19</v>
      </c>
      <c r="N91" s="189" t="s">
        <v>47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83</v>
      </c>
      <c r="BK91" s="193">
        <f t="shared" si="9"/>
        <v>0</v>
      </c>
      <c r="BL91" s="19" t="s">
        <v>389</v>
      </c>
      <c r="BM91" s="192" t="s">
        <v>451</v>
      </c>
    </row>
    <row r="92" spans="1:65" s="2" customFormat="1" ht="39">
      <c r="A92" s="36"/>
      <c r="B92" s="37"/>
      <c r="C92" s="38"/>
      <c r="D92" s="196" t="s">
        <v>1198</v>
      </c>
      <c r="E92" s="38"/>
      <c r="F92" s="253" t="s">
        <v>5782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1198</v>
      </c>
      <c r="AU92" s="19" t="s">
        <v>83</v>
      </c>
    </row>
    <row r="93" spans="1:65" s="2" customFormat="1" ht="21.75" customHeight="1">
      <c r="A93" s="36"/>
      <c r="B93" s="37"/>
      <c r="C93" s="181" t="s">
        <v>419</v>
      </c>
      <c r="D93" s="181" t="s">
        <v>384</v>
      </c>
      <c r="E93" s="182" t="s">
        <v>2000</v>
      </c>
      <c r="F93" s="183" t="s">
        <v>5783</v>
      </c>
      <c r="G93" s="184" t="s">
        <v>431</v>
      </c>
      <c r="H93" s="185">
        <v>19</v>
      </c>
      <c r="I93" s="186"/>
      <c r="J93" s="187">
        <f t="shared" ref="J93:J99" si="10"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ref="P93:P99" si="11">O93*H93</f>
        <v>0</v>
      </c>
      <c r="Q93" s="190">
        <v>0</v>
      </c>
      <c r="R93" s="190">
        <f t="shared" ref="R93:R99" si="12">Q93*H93</f>
        <v>0</v>
      </c>
      <c r="S93" s="190">
        <v>0</v>
      </c>
      <c r="T93" s="191">
        <f t="shared" ref="T93:T99" si="1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ref="BE93:BE99" si="14">IF(N93="základní",J93,0)</f>
        <v>0</v>
      </c>
      <c r="BF93" s="193">
        <f t="shared" ref="BF93:BF99" si="15">IF(N93="snížená",J93,0)</f>
        <v>0</v>
      </c>
      <c r="BG93" s="193">
        <f t="shared" ref="BG93:BG99" si="16">IF(N93="zákl. přenesená",J93,0)</f>
        <v>0</v>
      </c>
      <c r="BH93" s="193">
        <f t="shared" ref="BH93:BH99" si="17">IF(N93="sníž. přenesená",J93,0)</f>
        <v>0</v>
      </c>
      <c r="BI93" s="193">
        <f t="shared" ref="BI93:BI99" si="18">IF(N93="nulová",J93,0)</f>
        <v>0</v>
      </c>
      <c r="BJ93" s="19" t="s">
        <v>83</v>
      </c>
      <c r="BK93" s="193">
        <f t="shared" ref="BK93:BK99" si="19">ROUND(I93*H93,2)</f>
        <v>0</v>
      </c>
      <c r="BL93" s="19" t="s">
        <v>389</v>
      </c>
      <c r="BM93" s="192" t="s">
        <v>464</v>
      </c>
    </row>
    <row r="94" spans="1:65" s="2" customFormat="1" ht="16.5" customHeight="1">
      <c r="A94" s="36"/>
      <c r="B94" s="37"/>
      <c r="C94" s="181" t="s">
        <v>428</v>
      </c>
      <c r="D94" s="181" t="s">
        <v>384</v>
      </c>
      <c r="E94" s="182" t="s">
        <v>2047</v>
      </c>
      <c r="F94" s="183" t="s">
        <v>5712</v>
      </c>
      <c r="G94" s="184" t="s">
        <v>607</v>
      </c>
      <c r="H94" s="185">
        <v>1</v>
      </c>
      <c r="I94" s="186"/>
      <c r="J94" s="187">
        <f t="shared" si="1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1"/>
        <v>0</v>
      </c>
      <c r="Q94" s="190">
        <v>0</v>
      </c>
      <c r="R94" s="190">
        <f t="shared" si="12"/>
        <v>0</v>
      </c>
      <c r="S94" s="190">
        <v>0</v>
      </c>
      <c r="T94" s="191">
        <f t="shared" si="1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14"/>
        <v>0</v>
      </c>
      <c r="BF94" s="193">
        <f t="shared" si="15"/>
        <v>0</v>
      </c>
      <c r="BG94" s="193">
        <f t="shared" si="16"/>
        <v>0</v>
      </c>
      <c r="BH94" s="193">
        <f t="shared" si="17"/>
        <v>0</v>
      </c>
      <c r="BI94" s="193">
        <f t="shared" si="18"/>
        <v>0</v>
      </c>
      <c r="BJ94" s="19" t="s">
        <v>83</v>
      </c>
      <c r="BK94" s="193">
        <f t="shared" si="19"/>
        <v>0</v>
      </c>
      <c r="BL94" s="19" t="s">
        <v>389</v>
      </c>
      <c r="BM94" s="192" t="s">
        <v>454</v>
      </c>
    </row>
    <row r="95" spans="1:65" s="2" customFormat="1" ht="24.2" customHeight="1">
      <c r="A95" s="36"/>
      <c r="B95" s="37"/>
      <c r="C95" s="181" t="s">
        <v>426</v>
      </c>
      <c r="D95" s="181" t="s">
        <v>384</v>
      </c>
      <c r="E95" s="182" t="s">
        <v>2222</v>
      </c>
      <c r="F95" s="183" t="s">
        <v>2223</v>
      </c>
      <c r="G95" s="184" t="s">
        <v>431</v>
      </c>
      <c r="H95" s="185">
        <v>72</v>
      </c>
      <c r="I95" s="186"/>
      <c r="J95" s="187">
        <f t="shared" si="10"/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 t="shared" si="11"/>
        <v>0</v>
      </c>
      <c r="Q95" s="190">
        <v>0</v>
      </c>
      <c r="R95" s="190">
        <f t="shared" si="12"/>
        <v>0</v>
      </c>
      <c r="S95" s="190">
        <v>0</v>
      </c>
      <c r="T95" s="191">
        <f t="shared" si="1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14"/>
        <v>0</v>
      </c>
      <c r="BF95" s="193">
        <f t="shared" si="15"/>
        <v>0</v>
      </c>
      <c r="BG95" s="193">
        <f t="shared" si="16"/>
        <v>0</v>
      </c>
      <c r="BH95" s="193">
        <f t="shared" si="17"/>
        <v>0</v>
      </c>
      <c r="BI95" s="193">
        <f t="shared" si="18"/>
        <v>0</v>
      </c>
      <c r="BJ95" s="19" t="s">
        <v>83</v>
      </c>
      <c r="BK95" s="193">
        <f t="shared" si="19"/>
        <v>0</v>
      </c>
      <c r="BL95" s="19" t="s">
        <v>389</v>
      </c>
      <c r="BM95" s="192" t="s">
        <v>486</v>
      </c>
    </row>
    <row r="96" spans="1:65" s="2" customFormat="1" ht="24.2" customHeight="1">
      <c r="A96" s="36"/>
      <c r="B96" s="37"/>
      <c r="C96" s="181" t="s">
        <v>437</v>
      </c>
      <c r="D96" s="181" t="s">
        <v>384</v>
      </c>
      <c r="E96" s="182" t="s">
        <v>5784</v>
      </c>
      <c r="F96" s="183" t="s">
        <v>5785</v>
      </c>
      <c r="G96" s="184" t="s">
        <v>431</v>
      </c>
      <c r="H96" s="185">
        <v>36</v>
      </c>
      <c r="I96" s="186"/>
      <c r="J96" s="187">
        <f t="shared" si="10"/>
        <v>0</v>
      </c>
      <c r="K96" s="183" t="s">
        <v>1967</v>
      </c>
      <c r="L96" s="41"/>
      <c r="M96" s="188" t="s">
        <v>19</v>
      </c>
      <c r="N96" s="189" t="s">
        <v>47</v>
      </c>
      <c r="O96" s="66"/>
      <c r="P96" s="190">
        <f t="shared" si="11"/>
        <v>0</v>
      </c>
      <c r="Q96" s="190">
        <v>0</v>
      </c>
      <c r="R96" s="190">
        <f t="shared" si="12"/>
        <v>0</v>
      </c>
      <c r="S96" s="190">
        <v>0</v>
      </c>
      <c r="T96" s="191">
        <f t="shared" si="1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14"/>
        <v>0</v>
      </c>
      <c r="BF96" s="193">
        <f t="shared" si="15"/>
        <v>0</v>
      </c>
      <c r="BG96" s="193">
        <f t="shared" si="16"/>
        <v>0</v>
      </c>
      <c r="BH96" s="193">
        <f t="shared" si="17"/>
        <v>0</v>
      </c>
      <c r="BI96" s="193">
        <f t="shared" si="18"/>
        <v>0</v>
      </c>
      <c r="BJ96" s="19" t="s">
        <v>83</v>
      </c>
      <c r="BK96" s="193">
        <f t="shared" si="19"/>
        <v>0</v>
      </c>
      <c r="BL96" s="19" t="s">
        <v>389</v>
      </c>
      <c r="BM96" s="192" t="s">
        <v>495</v>
      </c>
    </row>
    <row r="97" spans="1:65" s="2" customFormat="1" ht="16.5" customHeight="1">
      <c r="A97" s="36"/>
      <c r="B97" s="37"/>
      <c r="C97" s="181" t="s">
        <v>443</v>
      </c>
      <c r="D97" s="181" t="s">
        <v>384</v>
      </c>
      <c r="E97" s="182" t="s">
        <v>2002</v>
      </c>
      <c r="F97" s="183" t="s">
        <v>5786</v>
      </c>
      <c r="G97" s="184" t="s">
        <v>431</v>
      </c>
      <c r="H97" s="185">
        <v>72</v>
      </c>
      <c r="I97" s="186"/>
      <c r="J97" s="187">
        <f t="shared" si="1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1"/>
        <v>0</v>
      </c>
      <c r="Q97" s="190">
        <v>0</v>
      </c>
      <c r="R97" s="190">
        <f t="shared" si="12"/>
        <v>0</v>
      </c>
      <c r="S97" s="190">
        <v>0</v>
      </c>
      <c r="T97" s="191">
        <f t="shared" si="1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14"/>
        <v>0</v>
      </c>
      <c r="BF97" s="193">
        <f t="shared" si="15"/>
        <v>0</v>
      </c>
      <c r="BG97" s="193">
        <f t="shared" si="16"/>
        <v>0</v>
      </c>
      <c r="BH97" s="193">
        <f t="shared" si="17"/>
        <v>0</v>
      </c>
      <c r="BI97" s="193">
        <f t="shared" si="18"/>
        <v>0</v>
      </c>
      <c r="BJ97" s="19" t="s">
        <v>83</v>
      </c>
      <c r="BK97" s="193">
        <f t="shared" si="19"/>
        <v>0</v>
      </c>
      <c r="BL97" s="19" t="s">
        <v>389</v>
      </c>
      <c r="BM97" s="192" t="s">
        <v>505</v>
      </c>
    </row>
    <row r="98" spans="1:65" s="2" customFormat="1" ht="24.2" customHeight="1">
      <c r="A98" s="36"/>
      <c r="B98" s="37"/>
      <c r="C98" s="181" t="s">
        <v>451</v>
      </c>
      <c r="D98" s="181" t="s">
        <v>384</v>
      </c>
      <c r="E98" s="182" t="s">
        <v>3422</v>
      </c>
      <c r="F98" s="183" t="s">
        <v>3423</v>
      </c>
      <c r="G98" s="184" t="s">
        <v>422</v>
      </c>
      <c r="H98" s="185">
        <v>450</v>
      </c>
      <c r="I98" s="186"/>
      <c r="J98" s="187">
        <f t="shared" si="1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1"/>
        <v>0</v>
      </c>
      <c r="Q98" s="190">
        <v>0</v>
      </c>
      <c r="R98" s="190">
        <f t="shared" si="12"/>
        <v>0</v>
      </c>
      <c r="S98" s="190">
        <v>0</v>
      </c>
      <c r="T98" s="191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14"/>
        <v>0</v>
      </c>
      <c r="BF98" s="193">
        <f t="shared" si="15"/>
        <v>0</v>
      </c>
      <c r="BG98" s="193">
        <f t="shared" si="16"/>
        <v>0</v>
      </c>
      <c r="BH98" s="193">
        <f t="shared" si="17"/>
        <v>0</v>
      </c>
      <c r="BI98" s="193">
        <f t="shared" si="18"/>
        <v>0</v>
      </c>
      <c r="BJ98" s="19" t="s">
        <v>83</v>
      </c>
      <c r="BK98" s="193">
        <f t="shared" si="19"/>
        <v>0</v>
      </c>
      <c r="BL98" s="19" t="s">
        <v>389</v>
      </c>
      <c r="BM98" s="192" t="s">
        <v>516</v>
      </c>
    </row>
    <row r="99" spans="1:65" s="2" customFormat="1" ht="24.2" customHeight="1">
      <c r="A99" s="36"/>
      <c r="B99" s="37"/>
      <c r="C99" s="181" t="s">
        <v>457</v>
      </c>
      <c r="D99" s="181" t="s">
        <v>384</v>
      </c>
      <c r="E99" s="182" t="s">
        <v>5787</v>
      </c>
      <c r="F99" s="183" t="s">
        <v>5788</v>
      </c>
      <c r="G99" s="184" t="s">
        <v>422</v>
      </c>
      <c r="H99" s="185">
        <v>685</v>
      </c>
      <c r="I99" s="186"/>
      <c r="J99" s="187">
        <f t="shared" si="10"/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 t="shared" si="11"/>
        <v>0</v>
      </c>
      <c r="Q99" s="190">
        <v>0</v>
      </c>
      <c r="R99" s="190">
        <f t="shared" si="12"/>
        <v>0</v>
      </c>
      <c r="S99" s="190">
        <v>0</v>
      </c>
      <c r="T99" s="191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14"/>
        <v>0</v>
      </c>
      <c r="BF99" s="193">
        <f t="shared" si="15"/>
        <v>0</v>
      </c>
      <c r="BG99" s="193">
        <f t="shared" si="16"/>
        <v>0</v>
      </c>
      <c r="BH99" s="193">
        <f t="shared" si="17"/>
        <v>0</v>
      </c>
      <c r="BI99" s="193">
        <f t="shared" si="18"/>
        <v>0</v>
      </c>
      <c r="BJ99" s="19" t="s">
        <v>83</v>
      </c>
      <c r="BK99" s="193">
        <f t="shared" si="19"/>
        <v>0</v>
      </c>
      <c r="BL99" s="19" t="s">
        <v>389</v>
      </c>
      <c r="BM99" s="192" t="s">
        <v>529</v>
      </c>
    </row>
    <row r="100" spans="1:65" s="12" customFormat="1" ht="25.9" customHeight="1">
      <c r="B100" s="165"/>
      <c r="C100" s="166"/>
      <c r="D100" s="167" t="s">
        <v>75</v>
      </c>
      <c r="E100" s="168" t="s">
        <v>1925</v>
      </c>
      <c r="F100" s="168" t="s">
        <v>2006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SUM(P101:P105)</f>
        <v>0</v>
      </c>
      <c r="Q100" s="173"/>
      <c r="R100" s="174">
        <f>SUM(R101:R105)</f>
        <v>0</v>
      </c>
      <c r="S100" s="173"/>
      <c r="T100" s="175">
        <f>SUM(T101:T105)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SUM(BK101:BK105)</f>
        <v>0</v>
      </c>
    </row>
    <row r="101" spans="1:65" s="2" customFormat="1" ht="16.5" customHeight="1">
      <c r="A101" s="36"/>
      <c r="B101" s="37"/>
      <c r="C101" s="181" t="s">
        <v>464</v>
      </c>
      <c r="D101" s="181" t="s">
        <v>384</v>
      </c>
      <c r="E101" s="182" t="s">
        <v>5789</v>
      </c>
      <c r="F101" s="183" t="s">
        <v>5790</v>
      </c>
      <c r="G101" s="184" t="s">
        <v>422</v>
      </c>
      <c r="H101" s="185">
        <v>400</v>
      </c>
      <c r="I101" s="186"/>
      <c r="J101" s="187">
        <f>ROUND(I101*H101,2)</f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540</v>
      </c>
    </row>
    <row r="102" spans="1:65" s="2" customFormat="1" ht="75" customHeight="1">
      <c r="A102" s="36"/>
      <c r="B102" s="37"/>
      <c r="C102" s="181" t="s">
        <v>8</v>
      </c>
      <c r="D102" s="181" t="s">
        <v>384</v>
      </c>
      <c r="E102" s="182" t="s">
        <v>5791</v>
      </c>
      <c r="F102" s="183" t="s">
        <v>6488</v>
      </c>
      <c r="G102" s="184" t="s">
        <v>422</v>
      </c>
      <c r="H102" s="185">
        <v>400</v>
      </c>
      <c r="I102" s="186"/>
      <c r="J102" s="187">
        <f>ROUND(I102*H102,2)</f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556</v>
      </c>
    </row>
    <row r="103" spans="1:65" s="2" customFormat="1" ht="16.5" customHeight="1">
      <c r="A103" s="36"/>
      <c r="B103" s="37"/>
      <c r="C103" s="181" t="s">
        <v>454</v>
      </c>
      <c r="D103" s="181" t="s">
        <v>384</v>
      </c>
      <c r="E103" s="182" t="s">
        <v>5792</v>
      </c>
      <c r="F103" s="183" t="s">
        <v>5793</v>
      </c>
      <c r="G103" s="184" t="s">
        <v>422</v>
      </c>
      <c r="H103" s="185">
        <v>640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468</v>
      </c>
    </row>
    <row r="104" spans="1:65" s="2" customFormat="1" ht="78" customHeight="1">
      <c r="A104" s="36"/>
      <c r="B104" s="37"/>
      <c r="C104" s="181" t="s">
        <v>481</v>
      </c>
      <c r="D104" s="181" t="s">
        <v>384</v>
      </c>
      <c r="E104" s="182" t="s">
        <v>5794</v>
      </c>
      <c r="F104" s="183" t="s">
        <v>5795</v>
      </c>
      <c r="G104" s="184" t="s">
        <v>422</v>
      </c>
      <c r="H104" s="185">
        <v>640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577</v>
      </c>
    </row>
    <row r="105" spans="1:65" s="2" customFormat="1" ht="16.5" customHeight="1">
      <c r="A105" s="36"/>
      <c r="B105" s="37"/>
      <c r="C105" s="181" t="s">
        <v>486</v>
      </c>
      <c r="D105" s="181" t="s">
        <v>384</v>
      </c>
      <c r="E105" s="182" t="s">
        <v>5796</v>
      </c>
      <c r="F105" s="183" t="s">
        <v>5797</v>
      </c>
      <c r="G105" s="184" t="s">
        <v>431</v>
      </c>
      <c r="H105" s="185">
        <v>19</v>
      </c>
      <c r="I105" s="186"/>
      <c r="J105" s="187">
        <f>ROUND(I105*H105,2)</f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587</v>
      </c>
    </row>
    <row r="106" spans="1:65" s="12" customFormat="1" ht="25.9" customHeight="1">
      <c r="B106" s="165"/>
      <c r="C106" s="166"/>
      <c r="D106" s="167" t="s">
        <v>75</v>
      </c>
      <c r="E106" s="168" t="s">
        <v>2049</v>
      </c>
      <c r="F106" s="168" t="s">
        <v>2130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SUM(P107:P134)</f>
        <v>0</v>
      </c>
      <c r="Q106" s="173"/>
      <c r="R106" s="174">
        <f>SUM(R107:R134)</f>
        <v>0</v>
      </c>
      <c r="S106" s="173"/>
      <c r="T106" s="175">
        <f>SUM(T107:T134)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SUM(BK107:BK134)</f>
        <v>0</v>
      </c>
    </row>
    <row r="107" spans="1:65" s="2" customFormat="1" ht="55.5" customHeight="1">
      <c r="A107" s="36"/>
      <c r="B107" s="37"/>
      <c r="C107" s="181" t="s">
        <v>490</v>
      </c>
      <c r="D107" s="181" t="s">
        <v>384</v>
      </c>
      <c r="E107" s="182" t="s">
        <v>5798</v>
      </c>
      <c r="F107" s="183" t="s">
        <v>5799</v>
      </c>
      <c r="G107" s="184" t="s">
        <v>431</v>
      </c>
      <c r="H107" s="185">
        <v>2</v>
      </c>
      <c r="I107" s="186"/>
      <c r="J107" s="187">
        <f t="shared" ref="J107:J127" si="20">ROUND(I107*H107,2)</f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ref="P107:P127" si="21">O107*H107</f>
        <v>0</v>
      </c>
      <c r="Q107" s="190">
        <v>0</v>
      </c>
      <c r="R107" s="190">
        <f t="shared" ref="R107:R127" si="22">Q107*H107</f>
        <v>0</v>
      </c>
      <c r="S107" s="190">
        <v>0</v>
      </c>
      <c r="T107" s="191">
        <f t="shared" ref="T107:T127" si="2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ref="BE107:BE127" si="24">IF(N107="základní",J107,0)</f>
        <v>0</v>
      </c>
      <c r="BF107" s="193">
        <f t="shared" ref="BF107:BF127" si="25">IF(N107="snížená",J107,0)</f>
        <v>0</v>
      </c>
      <c r="BG107" s="193">
        <f t="shared" ref="BG107:BG127" si="26">IF(N107="zákl. přenesená",J107,0)</f>
        <v>0</v>
      </c>
      <c r="BH107" s="193">
        <f t="shared" ref="BH107:BH127" si="27">IF(N107="sníž. přenesená",J107,0)</f>
        <v>0</v>
      </c>
      <c r="BI107" s="193">
        <f t="shared" ref="BI107:BI127" si="28">IF(N107="nulová",J107,0)</f>
        <v>0</v>
      </c>
      <c r="BJ107" s="19" t="s">
        <v>83</v>
      </c>
      <c r="BK107" s="193">
        <f t="shared" ref="BK107:BK127" si="29">ROUND(I107*H107,2)</f>
        <v>0</v>
      </c>
      <c r="BL107" s="19" t="s">
        <v>389</v>
      </c>
      <c r="BM107" s="192" t="s">
        <v>598</v>
      </c>
    </row>
    <row r="108" spans="1:65" s="2" customFormat="1" ht="16.5" customHeight="1">
      <c r="A108" s="36"/>
      <c r="B108" s="37"/>
      <c r="C108" s="181" t="s">
        <v>495</v>
      </c>
      <c r="D108" s="181" t="s">
        <v>384</v>
      </c>
      <c r="E108" s="182" t="s">
        <v>5800</v>
      </c>
      <c r="F108" s="183" t="s">
        <v>5801</v>
      </c>
      <c r="G108" s="184" t="s">
        <v>431</v>
      </c>
      <c r="H108" s="185">
        <v>2</v>
      </c>
      <c r="I108" s="186"/>
      <c r="J108" s="187">
        <f t="shared" si="2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21"/>
        <v>0</v>
      </c>
      <c r="Q108" s="190">
        <v>0</v>
      </c>
      <c r="R108" s="190">
        <f t="shared" si="22"/>
        <v>0</v>
      </c>
      <c r="S108" s="190">
        <v>0</v>
      </c>
      <c r="T108" s="191">
        <f t="shared" si="2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24"/>
        <v>0</v>
      </c>
      <c r="BF108" s="193">
        <f t="shared" si="25"/>
        <v>0</v>
      </c>
      <c r="BG108" s="193">
        <f t="shared" si="26"/>
        <v>0</v>
      </c>
      <c r="BH108" s="193">
        <f t="shared" si="27"/>
        <v>0</v>
      </c>
      <c r="BI108" s="193">
        <f t="shared" si="28"/>
        <v>0</v>
      </c>
      <c r="BJ108" s="19" t="s">
        <v>83</v>
      </c>
      <c r="BK108" s="193">
        <f t="shared" si="29"/>
        <v>0</v>
      </c>
      <c r="BL108" s="19" t="s">
        <v>389</v>
      </c>
      <c r="BM108" s="192" t="s">
        <v>609</v>
      </c>
    </row>
    <row r="109" spans="1:65" s="2" customFormat="1" ht="55.5" customHeight="1">
      <c r="A109" s="36"/>
      <c r="B109" s="37"/>
      <c r="C109" s="181" t="s">
        <v>7</v>
      </c>
      <c r="D109" s="181" t="s">
        <v>384</v>
      </c>
      <c r="E109" s="182" t="s">
        <v>5802</v>
      </c>
      <c r="F109" s="183" t="s">
        <v>5803</v>
      </c>
      <c r="G109" s="184" t="s">
        <v>431</v>
      </c>
      <c r="H109" s="185">
        <v>4</v>
      </c>
      <c r="I109" s="186"/>
      <c r="J109" s="187">
        <f t="shared" si="2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21"/>
        <v>0</v>
      </c>
      <c r="Q109" s="190">
        <v>0</v>
      </c>
      <c r="R109" s="190">
        <f t="shared" si="22"/>
        <v>0</v>
      </c>
      <c r="S109" s="190">
        <v>0</v>
      </c>
      <c r="T109" s="191">
        <f t="shared" si="2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24"/>
        <v>0</v>
      </c>
      <c r="BF109" s="193">
        <f t="shared" si="25"/>
        <v>0</v>
      </c>
      <c r="BG109" s="193">
        <f t="shared" si="26"/>
        <v>0</v>
      </c>
      <c r="BH109" s="193">
        <f t="shared" si="27"/>
        <v>0</v>
      </c>
      <c r="BI109" s="193">
        <f t="shared" si="28"/>
        <v>0</v>
      </c>
      <c r="BJ109" s="19" t="s">
        <v>83</v>
      </c>
      <c r="BK109" s="193">
        <f t="shared" si="29"/>
        <v>0</v>
      </c>
      <c r="BL109" s="19" t="s">
        <v>389</v>
      </c>
      <c r="BM109" s="192" t="s">
        <v>615</v>
      </c>
    </row>
    <row r="110" spans="1:65" s="2" customFormat="1" ht="16.5" customHeight="1">
      <c r="A110" s="36"/>
      <c r="B110" s="37"/>
      <c r="C110" s="181" t="s">
        <v>505</v>
      </c>
      <c r="D110" s="181" t="s">
        <v>384</v>
      </c>
      <c r="E110" s="182" t="s">
        <v>5804</v>
      </c>
      <c r="F110" s="183" t="s">
        <v>5805</v>
      </c>
      <c r="G110" s="184" t="s">
        <v>431</v>
      </c>
      <c r="H110" s="185">
        <v>3</v>
      </c>
      <c r="I110" s="186"/>
      <c r="J110" s="187">
        <f t="shared" si="20"/>
        <v>0</v>
      </c>
      <c r="K110" s="183" t="s">
        <v>1956</v>
      </c>
      <c r="L110" s="41"/>
      <c r="M110" s="188" t="s">
        <v>19</v>
      </c>
      <c r="N110" s="189" t="s">
        <v>47</v>
      </c>
      <c r="O110" s="66"/>
      <c r="P110" s="190">
        <f t="shared" si="21"/>
        <v>0</v>
      </c>
      <c r="Q110" s="190">
        <v>0</v>
      </c>
      <c r="R110" s="190">
        <f t="shared" si="22"/>
        <v>0</v>
      </c>
      <c r="S110" s="190">
        <v>0</v>
      </c>
      <c r="T110" s="191">
        <f t="shared" si="2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24"/>
        <v>0</v>
      </c>
      <c r="BF110" s="193">
        <f t="shared" si="25"/>
        <v>0</v>
      </c>
      <c r="BG110" s="193">
        <f t="shared" si="26"/>
        <v>0</v>
      </c>
      <c r="BH110" s="193">
        <f t="shared" si="27"/>
        <v>0</v>
      </c>
      <c r="BI110" s="193">
        <f t="shared" si="28"/>
        <v>0</v>
      </c>
      <c r="BJ110" s="19" t="s">
        <v>83</v>
      </c>
      <c r="BK110" s="193">
        <f t="shared" si="29"/>
        <v>0</v>
      </c>
      <c r="BL110" s="19" t="s">
        <v>389</v>
      </c>
      <c r="BM110" s="192" t="s">
        <v>622</v>
      </c>
    </row>
    <row r="111" spans="1:65" s="2" customFormat="1" ht="16.5" customHeight="1">
      <c r="A111" s="36"/>
      <c r="B111" s="37"/>
      <c r="C111" s="181" t="s">
        <v>510</v>
      </c>
      <c r="D111" s="181" t="s">
        <v>384</v>
      </c>
      <c r="E111" s="182" t="s">
        <v>5806</v>
      </c>
      <c r="F111" s="183" t="s">
        <v>5807</v>
      </c>
      <c r="G111" s="184" t="s">
        <v>431</v>
      </c>
      <c r="H111" s="185">
        <v>1</v>
      </c>
      <c r="I111" s="186"/>
      <c r="J111" s="187">
        <f t="shared" si="20"/>
        <v>0</v>
      </c>
      <c r="K111" s="183" t="s">
        <v>1956</v>
      </c>
      <c r="L111" s="41"/>
      <c r="M111" s="188" t="s">
        <v>19</v>
      </c>
      <c r="N111" s="189" t="s">
        <v>47</v>
      </c>
      <c r="O111" s="66"/>
      <c r="P111" s="190">
        <f t="shared" si="21"/>
        <v>0</v>
      </c>
      <c r="Q111" s="190">
        <v>0</v>
      </c>
      <c r="R111" s="190">
        <f t="shared" si="22"/>
        <v>0</v>
      </c>
      <c r="S111" s="190">
        <v>0</v>
      </c>
      <c r="T111" s="191">
        <f t="shared" si="2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24"/>
        <v>0</v>
      </c>
      <c r="BF111" s="193">
        <f t="shared" si="25"/>
        <v>0</v>
      </c>
      <c r="BG111" s="193">
        <f t="shared" si="26"/>
        <v>0</v>
      </c>
      <c r="BH111" s="193">
        <f t="shared" si="27"/>
        <v>0</v>
      </c>
      <c r="BI111" s="193">
        <f t="shared" si="28"/>
        <v>0</v>
      </c>
      <c r="BJ111" s="19" t="s">
        <v>83</v>
      </c>
      <c r="BK111" s="193">
        <f t="shared" si="29"/>
        <v>0</v>
      </c>
      <c r="BL111" s="19" t="s">
        <v>389</v>
      </c>
      <c r="BM111" s="192" t="s">
        <v>628</v>
      </c>
    </row>
    <row r="112" spans="1:65" s="2" customFormat="1" ht="49.15" customHeight="1">
      <c r="A112" s="36"/>
      <c r="B112" s="37"/>
      <c r="C112" s="181" t="s">
        <v>516</v>
      </c>
      <c r="D112" s="181" t="s">
        <v>384</v>
      </c>
      <c r="E112" s="182" t="s">
        <v>5808</v>
      </c>
      <c r="F112" s="183" t="s">
        <v>5809</v>
      </c>
      <c r="G112" s="184" t="s">
        <v>431</v>
      </c>
      <c r="H112" s="185">
        <v>9</v>
      </c>
      <c r="I112" s="186"/>
      <c r="J112" s="187">
        <f t="shared" si="20"/>
        <v>0</v>
      </c>
      <c r="K112" s="183" t="s">
        <v>1956</v>
      </c>
      <c r="L112" s="41"/>
      <c r="M112" s="188" t="s">
        <v>19</v>
      </c>
      <c r="N112" s="189" t="s">
        <v>47</v>
      </c>
      <c r="O112" s="66"/>
      <c r="P112" s="190">
        <f t="shared" si="21"/>
        <v>0</v>
      </c>
      <c r="Q112" s="190">
        <v>0</v>
      </c>
      <c r="R112" s="190">
        <f t="shared" si="22"/>
        <v>0</v>
      </c>
      <c r="S112" s="190">
        <v>0</v>
      </c>
      <c r="T112" s="191">
        <f t="shared" si="2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24"/>
        <v>0</v>
      </c>
      <c r="BF112" s="193">
        <f t="shared" si="25"/>
        <v>0</v>
      </c>
      <c r="BG112" s="193">
        <f t="shared" si="26"/>
        <v>0</v>
      </c>
      <c r="BH112" s="193">
        <f t="shared" si="27"/>
        <v>0</v>
      </c>
      <c r="BI112" s="193">
        <f t="shared" si="28"/>
        <v>0</v>
      </c>
      <c r="BJ112" s="19" t="s">
        <v>83</v>
      </c>
      <c r="BK112" s="193">
        <f t="shared" si="29"/>
        <v>0</v>
      </c>
      <c r="BL112" s="19" t="s">
        <v>389</v>
      </c>
      <c r="BM112" s="192" t="s">
        <v>634</v>
      </c>
    </row>
    <row r="113" spans="1:65" s="2" customFormat="1" ht="16.5" customHeight="1">
      <c r="A113" s="36"/>
      <c r="B113" s="37"/>
      <c r="C113" s="181" t="s">
        <v>523</v>
      </c>
      <c r="D113" s="181" t="s">
        <v>384</v>
      </c>
      <c r="E113" s="182" t="s">
        <v>5810</v>
      </c>
      <c r="F113" s="183" t="s">
        <v>5811</v>
      </c>
      <c r="G113" s="184" t="s">
        <v>431</v>
      </c>
      <c r="H113" s="185">
        <v>9</v>
      </c>
      <c r="I113" s="186"/>
      <c r="J113" s="187">
        <f t="shared" si="20"/>
        <v>0</v>
      </c>
      <c r="K113" s="183" t="s">
        <v>1956</v>
      </c>
      <c r="L113" s="41"/>
      <c r="M113" s="188" t="s">
        <v>19</v>
      </c>
      <c r="N113" s="189" t="s">
        <v>47</v>
      </c>
      <c r="O113" s="66"/>
      <c r="P113" s="190">
        <f t="shared" si="21"/>
        <v>0</v>
      </c>
      <c r="Q113" s="190">
        <v>0</v>
      </c>
      <c r="R113" s="190">
        <f t="shared" si="22"/>
        <v>0</v>
      </c>
      <c r="S113" s="190">
        <v>0</v>
      </c>
      <c r="T113" s="191">
        <f t="shared" si="2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24"/>
        <v>0</v>
      </c>
      <c r="BF113" s="193">
        <f t="shared" si="25"/>
        <v>0</v>
      </c>
      <c r="BG113" s="193">
        <f t="shared" si="26"/>
        <v>0</v>
      </c>
      <c r="BH113" s="193">
        <f t="shared" si="27"/>
        <v>0</v>
      </c>
      <c r="BI113" s="193">
        <f t="shared" si="28"/>
        <v>0</v>
      </c>
      <c r="BJ113" s="19" t="s">
        <v>83</v>
      </c>
      <c r="BK113" s="193">
        <f t="shared" si="29"/>
        <v>0</v>
      </c>
      <c r="BL113" s="19" t="s">
        <v>389</v>
      </c>
      <c r="BM113" s="192" t="s">
        <v>640</v>
      </c>
    </row>
    <row r="114" spans="1:65" s="2" customFormat="1" ht="49.15" customHeight="1">
      <c r="A114" s="36"/>
      <c r="B114" s="37"/>
      <c r="C114" s="181" t="s">
        <v>529</v>
      </c>
      <c r="D114" s="181" t="s">
        <v>384</v>
      </c>
      <c r="E114" s="182" t="s">
        <v>5812</v>
      </c>
      <c r="F114" s="183" t="s">
        <v>5813</v>
      </c>
      <c r="G114" s="184" t="s">
        <v>431</v>
      </c>
      <c r="H114" s="185">
        <v>7</v>
      </c>
      <c r="I114" s="186"/>
      <c r="J114" s="187">
        <f t="shared" si="20"/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 t="shared" si="21"/>
        <v>0</v>
      </c>
      <c r="Q114" s="190">
        <v>0</v>
      </c>
      <c r="R114" s="190">
        <f t="shared" si="22"/>
        <v>0</v>
      </c>
      <c r="S114" s="190">
        <v>0</v>
      </c>
      <c r="T114" s="191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24"/>
        <v>0</v>
      </c>
      <c r="BF114" s="193">
        <f t="shared" si="25"/>
        <v>0</v>
      </c>
      <c r="BG114" s="193">
        <f t="shared" si="26"/>
        <v>0</v>
      </c>
      <c r="BH114" s="193">
        <f t="shared" si="27"/>
        <v>0</v>
      </c>
      <c r="BI114" s="193">
        <f t="shared" si="28"/>
        <v>0</v>
      </c>
      <c r="BJ114" s="19" t="s">
        <v>83</v>
      </c>
      <c r="BK114" s="193">
        <f t="shared" si="29"/>
        <v>0</v>
      </c>
      <c r="BL114" s="19" t="s">
        <v>389</v>
      </c>
      <c r="BM114" s="192" t="s">
        <v>647</v>
      </c>
    </row>
    <row r="115" spans="1:65" s="2" customFormat="1" ht="16.5" customHeight="1">
      <c r="A115" s="36"/>
      <c r="B115" s="37"/>
      <c r="C115" s="181" t="s">
        <v>534</v>
      </c>
      <c r="D115" s="181" t="s">
        <v>384</v>
      </c>
      <c r="E115" s="182" t="s">
        <v>5814</v>
      </c>
      <c r="F115" s="183" t="s">
        <v>5815</v>
      </c>
      <c r="G115" s="184" t="s">
        <v>431</v>
      </c>
      <c r="H115" s="185">
        <v>7</v>
      </c>
      <c r="I115" s="186"/>
      <c r="J115" s="187">
        <f t="shared" si="20"/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 t="shared" si="21"/>
        <v>0</v>
      </c>
      <c r="Q115" s="190">
        <v>0</v>
      </c>
      <c r="R115" s="190">
        <f t="shared" si="22"/>
        <v>0</v>
      </c>
      <c r="S115" s="190">
        <v>0</v>
      </c>
      <c r="T115" s="191">
        <f t="shared" si="2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24"/>
        <v>0</v>
      </c>
      <c r="BF115" s="193">
        <f t="shared" si="25"/>
        <v>0</v>
      </c>
      <c r="BG115" s="193">
        <f t="shared" si="26"/>
        <v>0</v>
      </c>
      <c r="BH115" s="193">
        <f t="shared" si="27"/>
        <v>0</v>
      </c>
      <c r="BI115" s="193">
        <f t="shared" si="28"/>
        <v>0</v>
      </c>
      <c r="BJ115" s="19" t="s">
        <v>83</v>
      </c>
      <c r="BK115" s="193">
        <f t="shared" si="29"/>
        <v>0</v>
      </c>
      <c r="BL115" s="19" t="s">
        <v>389</v>
      </c>
      <c r="BM115" s="192" t="s">
        <v>653</v>
      </c>
    </row>
    <row r="116" spans="1:65" s="2" customFormat="1" ht="49.15" customHeight="1">
      <c r="A116" s="36"/>
      <c r="B116" s="37"/>
      <c r="C116" s="181" t="s">
        <v>540</v>
      </c>
      <c r="D116" s="181" t="s">
        <v>384</v>
      </c>
      <c r="E116" s="182" t="s">
        <v>5816</v>
      </c>
      <c r="F116" s="183" t="s">
        <v>5817</v>
      </c>
      <c r="G116" s="184" t="s">
        <v>431</v>
      </c>
      <c r="H116" s="185">
        <v>2</v>
      </c>
      <c r="I116" s="186"/>
      <c r="J116" s="187">
        <f t="shared" si="20"/>
        <v>0</v>
      </c>
      <c r="K116" s="183" t="s">
        <v>1956</v>
      </c>
      <c r="L116" s="41"/>
      <c r="M116" s="188" t="s">
        <v>19</v>
      </c>
      <c r="N116" s="189" t="s">
        <v>47</v>
      </c>
      <c r="O116" s="66"/>
      <c r="P116" s="190">
        <f t="shared" si="21"/>
        <v>0</v>
      </c>
      <c r="Q116" s="190">
        <v>0</v>
      </c>
      <c r="R116" s="190">
        <f t="shared" si="22"/>
        <v>0</v>
      </c>
      <c r="S116" s="190">
        <v>0</v>
      </c>
      <c r="T116" s="191">
        <f t="shared" si="2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 t="shared" si="24"/>
        <v>0</v>
      </c>
      <c r="BF116" s="193">
        <f t="shared" si="25"/>
        <v>0</v>
      </c>
      <c r="BG116" s="193">
        <f t="shared" si="26"/>
        <v>0</v>
      </c>
      <c r="BH116" s="193">
        <f t="shared" si="27"/>
        <v>0</v>
      </c>
      <c r="BI116" s="193">
        <f t="shared" si="28"/>
        <v>0</v>
      </c>
      <c r="BJ116" s="19" t="s">
        <v>83</v>
      </c>
      <c r="BK116" s="193">
        <f t="shared" si="29"/>
        <v>0</v>
      </c>
      <c r="BL116" s="19" t="s">
        <v>389</v>
      </c>
      <c r="BM116" s="192" t="s">
        <v>659</v>
      </c>
    </row>
    <row r="117" spans="1:65" s="2" customFormat="1" ht="16.5" customHeight="1">
      <c r="A117" s="36"/>
      <c r="B117" s="37"/>
      <c r="C117" s="181" t="s">
        <v>549</v>
      </c>
      <c r="D117" s="181" t="s">
        <v>384</v>
      </c>
      <c r="E117" s="182" t="s">
        <v>5818</v>
      </c>
      <c r="F117" s="183" t="s">
        <v>5819</v>
      </c>
      <c r="G117" s="184" t="s">
        <v>431</v>
      </c>
      <c r="H117" s="185">
        <v>2</v>
      </c>
      <c r="I117" s="186"/>
      <c r="J117" s="187">
        <f t="shared" si="20"/>
        <v>0</v>
      </c>
      <c r="K117" s="183" t="s">
        <v>1956</v>
      </c>
      <c r="L117" s="41"/>
      <c r="M117" s="188" t="s">
        <v>19</v>
      </c>
      <c r="N117" s="189" t="s">
        <v>47</v>
      </c>
      <c r="O117" s="66"/>
      <c r="P117" s="190">
        <f t="shared" si="21"/>
        <v>0</v>
      </c>
      <c r="Q117" s="190">
        <v>0</v>
      </c>
      <c r="R117" s="190">
        <f t="shared" si="22"/>
        <v>0</v>
      </c>
      <c r="S117" s="190">
        <v>0</v>
      </c>
      <c r="T117" s="191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si="24"/>
        <v>0</v>
      </c>
      <c r="BF117" s="193">
        <f t="shared" si="25"/>
        <v>0</v>
      </c>
      <c r="BG117" s="193">
        <f t="shared" si="26"/>
        <v>0</v>
      </c>
      <c r="BH117" s="193">
        <f t="shared" si="27"/>
        <v>0</v>
      </c>
      <c r="BI117" s="193">
        <f t="shared" si="28"/>
        <v>0</v>
      </c>
      <c r="BJ117" s="19" t="s">
        <v>83</v>
      </c>
      <c r="BK117" s="193">
        <f t="shared" si="29"/>
        <v>0</v>
      </c>
      <c r="BL117" s="19" t="s">
        <v>389</v>
      </c>
      <c r="BM117" s="192" t="s">
        <v>667</v>
      </c>
    </row>
    <row r="118" spans="1:65" s="2" customFormat="1" ht="62.65" customHeight="1">
      <c r="A118" s="36"/>
      <c r="B118" s="37"/>
      <c r="C118" s="181" t="s">
        <v>556</v>
      </c>
      <c r="D118" s="181" t="s">
        <v>384</v>
      </c>
      <c r="E118" s="182" t="s">
        <v>5820</v>
      </c>
      <c r="F118" s="183" t="s">
        <v>5821</v>
      </c>
      <c r="G118" s="184" t="s">
        <v>431</v>
      </c>
      <c r="H118" s="185">
        <v>2</v>
      </c>
      <c r="I118" s="186"/>
      <c r="J118" s="187">
        <f t="shared" si="20"/>
        <v>0</v>
      </c>
      <c r="K118" s="183" t="s">
        <v>1956</v>
      </c>
      <c r="L118" s="41"/>
      <c r="M118" s="188" t="s">
        <v>19</v>
      </c>
      <c r="N118" s="189" t="s">
        <v>47</v>
      </c>
      <c r="O118" s="66"/>
      <c r="P118" s="190">
        <f t="shared" si="21"/>
        <v>0</v>
      </c>
      <c r="Q118" s="190">
        <v>0</v>
      </c>
      <c r="R118" s="190">
        <f t="shared" si="22"/>
        <v>0</v>
      </c>
      <c r="S118" s="190">
        <v>0</v>
      </c>
      <c r="T118" s="191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24"/>
        <v>0</v>
      </c>
      <c r="BF118" s="193">
        <f t="shared" si="25"/>
        <v>0</v>
      </c>
      <c r="BG118" s="193">
        <f t="shared" si="26"/>
        <v>0</v>
      </c>
      <c r="BH118" s="193">
        <f t="shared" si="27"/>
        <v>0</v>
      </c>
      <c r="BI118" s="193">
        <f t="shared" si="28"/>
        <v>0</v>
      </c>
      <c r="BJ118" s="19" t="s">
        <v>83</v>
      </c>
      <c r="BK118" s="193">
        <f t="shared" si="29"/>
        <v>0</v>
      </c>
      <c r="BL118" s="19" t="s">
        <v>389</v>
      </c>
      <c r="BM118" s="192" t="s">
        <v>674</v>
      </c>
    </row>
    <row r="119" spans="1:65" s="2" customFormat="1" ht="16.5" customHeight="1">
      <c r="A119" s="36"/>
      <c r="B119" s="37"/>
      <c r="C119" s="181" t="s">
        <v>561</v>
      </c>
      <c r="D119" s="181" t="s">
        <v>384</v>
      </c>
      <c r="E119" s="182" t="s">
        <v>5822</v>
      </c>
      <c r="F119" s="183" t="s">
        <v>5823</v>
      </c>
      <c r="G119" s="184" t="s">
        <v>431</v>
      </c>
      <c r="H119" s="185">
        <v>2</v>
      </c>
      <c r="I119" s="186"/>
      <c r="J119" s="187">
        <f t="shared" si="20"/>
        <v>0</v>
      </c>
      <c r="K119" s="183" t="s">
        <v>1956</v>
      </c>
      <c r="L119" s="41"/>
      <c r="M119" s="188" t="s">
        <v>19</v>
      </c>
      <c r="N119" s="189" t="s">
        <v>47</v>
      </c>
      <c r="O119" s="66"/>
      <c r="P119" s="190">
        <f t="shared" si="21"/>
        <v>0</v>
      </c>
      <c r="Q119" s="190">
        <v>0</v>
      </c>
      <c r="R119" s="190">
        <f t="shared" si="22"/>
        <v>0</v>
      </c>
      <c r="S119" s="190">
        <v>0</v>
      </c>
      <c r="T119" s="191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24"/>
        <v>0</v>
      </c>
      <c r="BF119" s="193">
        <f t="shared" si="25"/>
        <v>0</v>
      </c>
      <c r="BG119" s="193">
        <f t="shared" si="26"/>
        <v>0</v>
      </c>
      <c r="BH119" s="193">
        <f t="shared" si="27"/>
        <v>0</v>
      </c>
      <c r="BI119" s="193">
        <f t="shared" si="28"/>
        <v>0</v>
      </c>
      <c r="BJ119" s="19" t="s">
        <v>83</v>
      </c>
      <c r="BK119" s="193">
        <f t="shared" si="29"/>
        <v>0</v>
      </c>
      <c r="BL119" s="19" t="s">
        <v>389</v>
      </c>
      <c r="BM119" s="192" t="s">
        <v>682</v>
      </c>
    </row>
    <row r="120" spans="1:65" s="2" customFormat="1" ht="16.5" customHeight="1">
      <c r="A120" s="36"/>
      <c r="B120" s="37"/>
      <c r="C120" s="181" t="s">
        <v>468</v>
      </c>
      <c r="D120" s="181" t="s">
        <v>384</v>
      </c>
      <c r="E120" s="182" t="s">
        <v>5824</v>
      </c>
      <c r="F120" s="183" t="s">
        <v>5825</v>
      </c>
      <c r="G120" s="184" t="s">
        <v>431</v>
      </c>
      <c r="H120" s="185">
        <v>2</v>
      </c>
      <c r="I120" s="186"/>
      <c r="J120" s="187">
        <f t="shared" si="20"/>
        <v>0</v>
      </c>
      <c r="K120" s="183" t="s">
        <v>1956</v>
      </c>
      <c r="L120" s="41"/>
      <c r="M120" s="188" t="s">
        <v>19</v>
      </c>
      <c r="N120" s="189" t="s">
        <v>47</v>
      </c>
      <c r="O120" s="66"/>
      <c r="P120" s="190">
        <f t="shared" si="21"/>
        <v>0</v>
      </c>
      <c r="Q120" s="190">
        <v>0</v>
      </c>
      <c r="R120" s="190">
        <f t="shared" si="22"/>
        <v>0</v>
      </c>
      <c r="S120" s="190">
        <v>0</v>
      </c>
      <c r="T120" s="191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24"/>
        <v>0</v>
      </c>
      <c r="BF120" s="193">
        <f t="shared" si="25"/>
        <v>0</v>
      </c>
      <c r="BG120" s="193">
        <f t="shared" si="26"/>
        <v>0</v>
      </c>
      <c r="BH120" s="193">
        <f t="shared" si="27"/>
        <v>0</v>
      </c>
      <c r="BI120" s="193">
        <f t="shared" si="28"/>
        <v>0</v>
      </c>
      <c r="BJ120" s="19" t="s">
        <v>83</v>
      </c>
      <c r="BK120" s="193">
        <f t="shared" si="29"/>
        <v>0</v>
      </c>
      <c r="BL120" s="19" t="s">
        <v>389</v>
      </c>
      <c r="BM120" s="192" t="s">
        <v>690</v>
      </c>
    </row>
    <row r="121" spans="1:65" s="2" customFormat="1" ht="62.65" customHeight="1">
      <c r="A121" s="36"/>
      <c r="B121" s="37"/>
      <c r="C121" s="181" t="s">
        <v>571</v>
      </c>
      <c r="D121" s="181" t="s">
        <v>384</v>
      </c>
      <c r="E121" s="182" t="s">
        <v>5826</v>
      </c>
      <c r="F121" s="183" t="s">
        <v>5827</v>
      </c>
      <c r="G121" s="184" t="s">
        <v>431</v>
      </c>
      <c r="H121" s="185">
        <v>8</v>
      </c>
      <c r="I121" s="186"/>
      <c r="J121" s="187">
        <f t="shared" si="20"/>
        <v>0</v>
      </c>
      <c r="K121" s="183" t="s">
        <v>1956</v>
      </c>
      <c r="L121" s="41"/>
      <c r="M121" s="188" t="s">
        <v>19</v>
      </c>
      <c r="N121" s="189" t="s">
        <v>47</v>
      </c>
      <c r="O121" s="66"/>
      <c r="P121" s="190">
        <f t="shared" si="21"/>
        <v>0</v>
      </c>
      <c r="Q121" s="190">
        <v>0</v>
      </c>
      <c r="R121" s="190">
        <f t="shared" si="22"/>
        <v>0</v>
      </c>
      <c r="S121" s="190">
        <v>0</v>
      </c>
      <c r="T121" s="191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19" t="s">
        <v>83</v>
      </c>
      <c r="BK121" s="193">
        <f t="shared" si="29"/>
        <v>0</v>
      </c>
      <c r="BL121" s="19" t="s">
        <v>389</v>
      </c>
      <c r="BM121" s="192" t="s">
        <v>701</v>
      </c>
    </row>
    <row r="122" spans="1:65" s="2" customFormat="1" ht="16.5" customHeight="1">
      <c r="A122" s="36"/>
      <c r="B122" s="37"/>
      <c r="C122" s="181" t="s">
        <v>577</v>
      </c>
      <c r="D122" s="181" t="s">
        <v>384</v>
      </c>
      <c r="E122" s="182" t="s">
        <v>5828</v>
      </c>
      <c r="F122" s="183" t="s">
        <v>5829</v>
      </c>
      <c r="G122" s="184" t="s">
        <v>431</v>
      </c>
      <c r="H122" s="185">
        <v>8</v>
      </c>
      <c r="I122" s="186"/>
      <c r="J122" s="187">
        <f t="shared" si="20"/>
        <v>0</v>
      </c>
      <c r="K122" s="183" t="s">
        <v>1956</v>
      </c>
      <c r="L122" s="41"/>
      <c r="M122" s="188" t="s">
        <v>19</v>
      </c>
      <c r="N122" s="189" t="s">
        <v>47</v>
      </c>
      <c r="O122" s="66"/>
      <c r="P122" s="190">
        <f t="shared" si="21"/>
        <v>0</v>
      </c>
      <c r="Q122" s="190">
        <v>0</v>
      </c>
      <c r="R122" s="190">
        <f t="shared" si="22"/>
        <v>0</v>
      </c>
      <c r="S122" s="190">
        <v>0</v>
      </c>
      <c r="T122" s="191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19" t="s">
        <v>83</v>
      </c>
      <c r="BK122" s="193">
        <f t="shared" si="29"/>
        <v>0</v>
      </c>
      <c r="BL122" s="19" t="s">
        <v>389</v>
      </c>
      <c r="BM122" s="192" t="s">
        <v>710</v>
      </c>
    </row>
    <row r="123" spans="1:65" s="2" customFormat="1" ht="16.5" customHeight="1">
      <c r="A123" s="36"/>
      <c r="B123" s="37"/>
      <c r="C123" s="181" t="s">
        <v>582</v>
      </c>
      <c r="D123" s="181" t="s">
        <v>384</v>
      </c>
      <c r="E123" s="182" t="s">
        <v>5830</v>
      </c>
      <c r="F123" s="183" t="s">
        <v>5831</v>
      </c>
      <c r="G123" s="184" t="s">
        <v>431</v>
      </c>
      <c r="H123" s="185">
        <v>8</v>
      </c>
      <c r="I123" s="186"/>
      <c r="J123" s="187">
        <f t="shared" si="20"/>
        <v>0</v>
      </c>
      <c r="K123" s="183" t="s">
        <v>1956</v>
      </c>
      <c r="L123" s="41"/>
      <c r="M123" s="188" t="s">
        <v>19</v>
      </c>
      <c r="N123" s="189" t="s">
        <v>47</v>
      </c>
      <c r="O123" s="66"/>
      <c r="P123" s="190">
        <f t="shared" si="21"/>
        <v>0</v>
      </c>
      <c r="Q123" s="190">
        <v>0</v>
      </c>
      <c r="R123" s="190">
        <f t="shared" si="22"/>
        <v>0</v>
      </c>
      <c r="S123" s="190">
        <v>0</v>
      </c>
      <c r="T123" s="191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389</v>
      </c>
      <c r="AT123" s="192" t="s">
        <v>384</v>
      </c>
      <c r="AU123" s="192" t="s">
        <v>83</v>
      </c>
      <c r="AY123" s="19" t="s">
        <v>381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19" t="s">
        <v>83</v>
      </c>
      <c r="BK123" s="193">
        <f t="shared" si="29"/>
        <v>0</v>
      </c>
      <c r="BL123" s="19" t="s">
        <v>389</v>
      </c>
      <c r="BM123" s="192" t="s">
        <v>722</v>
      </c>
    </row>
    <row r="124" spans="1:65" s="2" customFormat="1" ht="62.65" customHeight="1">
      <c r="A124" s="36"/>
      <c r="B124" s="37"/>
      <c r="C124" s="181" t="s">
        <v>587</v>
      </c>
      <c r="D124" s="181" t="s">
        <v>384</v>
      </c>
      <c r="E124" s="182" t="s">
        <v>5832</v>
      </c>
      <c r="F124" s="183" t="s">
        <v>5833</v>
      </c>
      <c r="G124" s="184" t="s">
        <v>431</v>
      </c>
      <c r="H124" s="185">
        <v>2</v>
      </c>
      <c r="I124" s="186"/>
      <c r="J124" s="187">
        <f t="shared" si="20"/>
        <v>0</v>
      </c>
      <c r="K124" s="183" t="s">
        <v>1956</v>
      </c>
      <c r="L124" s="41"/>
      <c r="M124" s="188" t="s">
        <v>19</v>
      </c>
      <c r="N124" s="189" t="s">
        <v>47</v>
      </c>
      <c r="O124" s="66"/>
      <c r="P124" s="190">
        <f t="shared" si="21"/>
        <v>0</v>
      </c>
      <c r="Q124" s="190">
        <v>0</v>
      </c>
      <c r="R124" s="190">
        <f t="shared" si="22"/>
        <v>0</v>
      </c>
      <c r="S124" s="190">
        <v>0</v>
      </c>
      <c r="T124" s="191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389</v>
      </c>
      <c r="AT124" s="192" t="s">
        <v>384</v>
      </c>
      <c r="AU124" s="192" t="s">
        <v>83</v>
      </c>
      <c r="AY124" s="19" t="s">
        <v>381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19" t="s">
        <v>83</v>
      </c>
      <c r="BK124" s="193">
        <f t="shared" si="29"/>
        <v>0</v>
      </c>
      <c r="BL124" s="19" t="s">
        <v>389</v>
      </c>
      <c r="BM124" s="192" t="s">
        <v>730</v>
      </c>
    </row>
    <row r="125" spans="1:65" s="2" customFormat="1" ht="16.5" customHeight="1">
      <c r="A125" s="36"/>
      <c r="B125" s="37"/>
      <c r="C125" s="181" t="s">
        <v>593</v>
      </c>
      <c r="D125" s="181" t="s">
        <v>384</v>
      </c>
      <c r="E125" s="182" t="s">
        <v>5834</v>
      </c>
      <c r="F125" s="183" t="s">
        <v>5835</v>
      </c>
      <c r="G125" s="184" t="s">
        <v>431</v>
      </c>
      <c r="H125" s="185">
        <v>1</v>
      </c>
      <c r="I125" s="186"/>
      <c r="J125" s="187">
        <f t="shared" si="20"/>
        <v>0</v>
      </c>
      <c r="K125" s="183" t="s">
        <v>1956</v>
      </c>
      <c r="L125" s="41"/>
      <c r="M125" s="188" t="s">
        <v>19</v>
      </c>
      <c r="N125" s="189" t="s">
        <v>47</v>
      </c>
      <c r="O125" s="66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389</v>
      </c>
      <c r="AT125" s="192" t="s">
        <v>384</v>
      </c>
      <c r="AU125" s="192" t="s">
        <v>83</v>
      </c>
      <c r="AY125" s="19" t="s">
        <v>381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19" t="s">
        <v>83</v>
      </c>
      <c r="BK125" s="193">
        <f t="shared" si="29"/>
        <v>0</v>
      </c>
      <c r="BL125" s="19" t="s">
        <v>389</v>
      </c>
      <c r="BM125" s="192" t="s">
        <v>740</v>
      </c>
    </row>
    <row r="126" spans="1:65" s="2" customFormat="1" ht="16.5" customHeight="1">
      <c r="A126" s="36"/>
      <c r="B126" s="37"/>
      <c r="C126" s="181" t="s">
        <v>598</v>
      </c>
      <c r="D126" s="181" t="s">
        <v>384</v>
      </c>
      <c r="E126" s="182" t="s">
        <v>5836</v>
      </c>
      <c r="F126" s="183" t="s">
        <v>5837</v>
      </c>
      <c r="G126" s="184" t="s">
        <v>431</v>
      </c>
      <c r="H126" s="185">
        <v>1</v>
      </c>
      <c r="I126" s="186"/>
      <c r="J126" s="187">
        <f t="shared" si="20"/>
        <v>0</v>
      </c>
      <c r="K126" s="183" t="s">
        <v>1956</v>
      </c>
      <c r="L126" s="41"/>
      <c r="M126" s="188" t="s">
        <v>19</v>
      </c>
      <c r="N126" s="189" t="s">
        <v>47</v>
      </c>
      <c r="O126" s="66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83</v>
      </c>
      <c r="AY126" s="19" t="s">
        <v>381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19" t="s">
        <v>83</v>
      </c>
      <c r="BK126" s="193">
        <f t="shared" si="29"/>
        <v>0</v>
      </c>
      <c r="BL126" s="19" t="s">
        <v>389</v>
      </c>
      <c r="BM126" s="192" t="s">
        <v>751</v>
      </c>
    </row>
    <row r="127" spans="1:65" s="2" customFormat="1" ht="16.5" customHeight="1">
      <c r="A127" s="36"/>
      <c r="B127" s="37"/>
      <c r="C127" s="181" t="s">
        <v>604</v>
      </c>
      <c r="D127" s="181" t="s">
        <v>384</v>
      </c>
      <c r="E127" s="182" t="s">
        <v>5838</v>
      </c>
      <c r="F127" s="183" t="s">
        <v>5839</v>
      </c>
      <c r="G127" s="184" t="s">
        <v>431</v>
      </c>
      <c r="H127" s="185">
        <v>32</v>
      </c>
      <c r="I127" s="186"/>
      <c r="J127" s="187">
        <f t="shared" si="20"/>
        <v>0</v>
      </c>
      <c r="K127" s="183" t="s">
        <v>1956</v>
      </c>
      <c r="L127" s="41"/>
      <c r="M127" s="188" t="s">
        <v>19</v>
      </c>
      <c r="N127" s="189" t="s">
        <v>47</v>
      </c>
      <c r="O127" s="66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389</v>
      </c>
      <c r="AT127" s="192" t="s">
        <v>384</v>
      </c>
      <c r="AU127" s="192" t="s">
        <v>83</v>
      </c>
      <c r="AY127" s="19" t="s">
        <v>381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19" t="s">
        <v>83</v>
      </c>
      <c r="BK127" s="193">
        <f t="shared" si="29"/>
        <v>0</v>
      </c>
      <c r="BL127" s="19" t="s">
        <v>389</v>
      </c>
      <c r="BM127" s="192" t="s">
        <v>762</v>
      </c>
    </row>
    <row r="128" spans="1:65" s="14" customFormat="1">
      <c r="B128" s="205"/>
      <c r="C128" s="206"/>
      <c r="D128" s="196" t="s">
        <v>391</v>
      </c>
      <c r="E128" s="207" t="s">
        <v>19</v>
      </c>
      <c r="F128" s="208" t="s">
        <v>5840</v>
      </c>
      <c r="G128" s="206"/>
      <c r="H128" s="209">
        <v>32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391</v>
      </c>
      <c r="AU128" s="215" t="s">
        <v>83</v>
      </c>
      <c r="AV128" s="14" t="s">
        <v>85</v>
      </c>
      <c r="AW128" s="14" t="s">
        <v>37</v>
      </c>
      <c r="AX128" s="14" t="s">
        <v>76</v>
      </c>
      <c r="AY128" s="215" t="s">
        <v>381</v>
      </c>
    </row>
    <row r="129" spans="1:65" s="15" customFormat="1">
      <c r="B129" s="216"/>
      <c r="C129" s="217"/>
      <c r="D129" s="196" t="s">
        <v>391</v>
      </c>
      <c r="E129" s="218" t="s">
        <v>19</v>
      </c>
      <c r="F129" s="219" t="s">
        <v>394</v>
      </c>
      <c r="G129" s="217"/>
      <c r="H129" s="220">
        <v>32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391</v>
      </c>
      <c r="AU129" s="226" t="s">
        <v>83</v>
      </c>
      <c r="AV129" s="15" t="s">
        <v>389</v>
      </c>
      <c r="AW129" s="15" t="s">
        <v>37</v>
      </c>
      <c r="AX129" s="15" t="s">
        <v>83</v>
      </c>
      <c r="AY129" s="226" t="s">
        <v>381</v>
      </c>
    </row>
    <row r="130" spans="1:65" s="2" customFormat="1" ht="16.5" customHeight="1">
      <c r="A130" s="36"/>
      <c r="B130" s="37"/>
      <c r="C130" s="181" t="s">
        <v>609</v>
      </c>
      <c r="D130" s="181" t="s">
        <v>384</v>
      </c>
      <c r="E130" s="182" t="s">
        <v>5841</v>
      </c>
      <c r="F130" s="183" t="s">
        <v>2132</v>
      </c>
      <c r="G130" s="184" t="s">
        <v>431</v>
      </c>
      <c r="H130" s="185">
        <v>36</v>
      </c>
      <c r="I130" s="186"/>
      <c r="J130" s="187">
        <f>ROUND(I130*H130,2)</f>
        <v>0</v>
      </c>
      <c r="K130" s="183" t="s">
        <v>1956</v>
      </c>
      <c r="L130" s="41"/>
      <c r="M130" s="188" t="s">
        <v>19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389</v>
      </c>
      <c r="AT130" s="192" t="s">
        <v>384</v>
      </c>
      <c r="AU130" s="192" t="s">
        <v>83</v>
      </c>
      <c r="AY130" s="19" t="s">
        <v>381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83</v>
      </c>
      <c r="BK130" s="193">
        <f>ROUND(I130*H130,2)</f>
        <v>0</v>
      </c>
      <c r="BL130" s="19" t="s">
        <v>389</v>
      </c>
      <c r="BM130" s="192" t="s">
        <v>773</v>
      </c>
    </row>
    <row r="131" spans="1:65" s="14" customFormat="1">
      <c r="B131" s="205"/>
      <c r="C131" s="206"/>
      <c r="D131" s="196" t="s">
        <v>391</v>
      </c>
      <c r="E131" s="207" t="s">
        <v>19</v>
      </c>
      <c r="F131" s="208" t="s">
        <v>5842</v>
      </c>
      <c r="G131" s="206"/>
      <c r="H131" s="209">
        <v>36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391</v>
      </c>
      <c r="AU131" s="215" t="s">
        <v>83</v>
      </c>
      <c r="AV131" s="14" t="s">
        <v>85</v>
      </c>
      <c r="AW131" s="14" t="s">
        <v>37</v>
      </c>
      <c r="AX131" s="14" t="s">
        <v>76</v>
      </c>
      <c r="AY131" s="215" t="s">
        <v>381</v>
      </c>
    </row>
    <row r="132" spans="1:65" s="15" customFormat="1">
      <c r="B132" s="216"/>
      <c r="C132" s="217"/>
      <c r="D132" s="196" t="s">
        <v>391</v>
      </c>
      <c r="E132" s="218" t="s">
        <v>19</v>
      </c>
      <c r="F132" s="219" t="s">
        <v>394</v>
      </c>
      <c r="G132" s="217"/>
      <c r="H132" s="220">
        <v>36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391</v>
      </c>
      <c r="AU132" s="226" t="s">
        <v>83</v>
      </c>
      <c r="AV132" s="15" t="s">
        <v>389</v>
      </c>
      <c r="AW132" s="15" t="s">
        <v>37</v>
      </c>
      <c r="AX132" s="15" t="s">
        <v>83</v>
      </c>
      <c r="AY132" s="226" t="s">
        <v>381</v>
      </c>
    </row>
    <row r="133" spans="1:65" s="2" customFormat="1" ht="16.5" customHeight="1">
      <c r="A133" s="36"/>
      <c r="B133" s="37"/>
      <c r="C133" s="181" t="s">
        <v>612</v>
      </c>
      <c r="D133" s="181" t="s">
        <v>384</v>
      </c>
      <c r="E133" s="182" t="s">
        <v>5843</v>
      </c>
      <c r="F133" s="183" t="s">
        <v>5844</v>
      </c>
      <c r="G133" s="184" t="s">
        <v>431</v>
      </c>
      <c r="H133" s="185">
        <v>12</v>
      </c>
      <c r="I133" s="186"/>
      <c r="J133" s="187">
        <f>ROUND(I133*H133,2)</f>
        <v>0</v>
      </c>
      <c r="K133" s="183" t="s">
        <v>1956</v>
      </c>
      <c r="L133" s="41"/>
      <c r="M133" s="188" t="s">
        <v>19</v>
      </c>
      <c r="N133" s="189" t="s">
        <v>47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389</v>
      </c>
      <c r="AT133" s="192" t="s">
        <v>384</v>
      </c>
      <c r="AU133" s="192" t="s">
        <v>83</v>
      </c>
      <c r="AY133" s="19" t="s">
        <v>381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83</v>
      </c>
      <c r="BK133" s="193">
        <f>ROUND(I133*H133,2)</f>
        <v>0</v>
      </c>
      <c r="BL133" s="19" t="s">
        <v>389</v>
      </c>
      <c r="BM133" s="192" t="s">
        <v>786</v>
      </c>
    </row>
    <row r="134" spans="1:65" s="2" customFormat="1" ht="16.5" customHeight="1">
      <c r="A134" s="36"/>
      <c r="B134" s="37"/>
      <c r="C134" s="181" t="s">
        <v>615</v>
      </c>
      <c r="D134" s="181" t="s">
        <v>384</v>
      </c>
      <c r="E134" s="182" t="s">
        <v>5845</v>
      </c>
      <c r="F134" s="183" t="s">
        <v>5712</v>
      </c>
      <c r="G134" s="184" t="s">
        <v>607</v>
      </c>
      <c r="H134" s="185">
        <v>1</v>
      </c>
      <c r="I134" s="186"/>
      <c r="J134" s="187">
        <f>ROUND(I134*H134,2)</f>
        <v>0</v>
      </c>
      <c r="K134" s="183" t="s">
        <v>1956</v>
      </c>
      <c r="L134" s="41"/>
      <c r="M134" s="188" t="s">
        <v>19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389</v>
      </c>
      <c r="AT134" s="192" t="s">
        <v>384</v>
      </c>
      <c r="AU134" s="192" t="s">
        <v>83</v>
      </c>
      <c r="AY134" s="19" t="s">
        <v>381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83</v>
      </c>
      <c r="BK134" s="193">
        <f>ROUND(I134*H134,2)</f>
        <v>0</v>
      </c>
      <c r="BL134" s="19" t="s">
        <v>389</v>
      </c>
      <c r="BM134" s="192" t="s">
        <v>797</v>
      </c>
    </row>
    <row r="135" spans="1:65" s="12" customFormat="1" ht="25.9" customHeight="1">
      <c r="B135" s="165"/>
      <c r="C135" s="166"/>
      <c r="D135" s="167" t="s">
        <v>75</v>
      </c>
      <c r="E135" s="168" t="s">
        <v>2161</v>
      </c>
      <c r="F135" s="168" t="s">
        <v>2162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SUM(P136:P137)</f>
        <v>0</v>
      </c>
      <c r="Q135" s="173"/>
      <c r="R135" s="174">
        <f>SUM(R136:R137)</f>
        <v>0</v>
      </c>
      <c r="S135" s="173"/>
      <c r="T135" s="175">
        <f>SUM(T136:T137)</f>
        <v>0</v>
      </c>
      <c r="AR135" s="176" t="s">
        <v>83</v>
      </c>
      <c r="AT135" s="177" t="s">
        <v>75</v>
      </c>
      <c r="AU135" s="177" t="s">
        <v>76</v>
      </c>
      <c r="AY135" s="176" t="s">
        <v>381</v>
      </c>
      <c r="BK135" s="178">
        <f>SUM(BK136:BK137)</f>
        <v>0</v>
      </c>
    </row>
    <row r="136" spans="1:65" s="2" customFormat="1" ht="16.5" customHeight="1">
      <c r="A136" s="36"/>
      <c r="B136" s="37"/>
      <c r="C136" s="181" t="s">
        <v>619</v>
      </c>
      <c r="D136" s="181" t="s">
        <v>384</v>
      </c>
      <c r="E136" s="182" t="s">
        <v>2163</v>
      </c>
      <c r="F136" s="183" t="s">
        <v>2164</v>
      </c>
      <c r="G136" s="184" t="s">
        <v>607</v>
      </c>
      <c r="H136" s="185">
        <v>1</v>
      </c>
      <c r="I136" s="186"/>
      <c r="J136" s="187">
        <f>ROUND(I136*H136,2)</f>
        <v>0</v>
      </c>
      <c r="K136" s="183" t="s">
        <v>1956</v>
      </c>
      <c r="L136" s="41"/>
      <c r="M136" s="188" t="s">
        <v>19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389</v>
      </c>
      <c r="AT136" s="192" t="s">
        <v>384</v>
      </c>
      <c r="AU136" s="192" t="s">
        <v>83</v>
      </c>
      <c r="AY136" s="19" t="s">
        <v>381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83</v>
      </c>
      <c r="BK136" s="193">
        <f>ROUND(I136*H136,2)</f>
        <v>0</v>
      </c>
      <c r="BL136" s="19" t="s">
        <v>389</v>
      </c>
      <c r="BM136" s="192" t="s">
        <v>808</v>
      </c>
    </row>
    <row r="137" spans="1:65" s="2" customFormat="1" ht="16.5" customHeight="1">
      <c r="A137" s="36"/>
      <c r="B137" s="37"/>
      <c r="C137" s="181" t="s">
        <v>622</v>
      </c>
      <c r="D137" s="181" t="s">
        <v>384</v>
      </c>
      <c r="E137" s="182" t="s">
        <v>2165</v>
      </c>
      <c r="F137" s="183" t="s">
        <v>2166</v>
      </c>
      <c r="G137" s="184" t="s">
        <v>607</v>
      </c>
      <c r="H137" s="185">
        <v>1</v>
      </c>
      <c r="I137" s="186"/>
      <c r="J137" s="187">
        <f>ROUND(I137*H137,2)</f>
        <v>0</v>
      </c>
      <c r="K137" s="183" t="s">
        <v>1956</v>
      </c>
      <c r="L137" s="41"/>
      <c r="M137" s="188" t="s">
        <v>19</v>
      </c>
      <c r="N137" s="189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389</v>
      </c>
      <c r="AT137" s="192" t="s">
        <v>384</v>
      </c>
      <c r="AU137" s="192" t="s">
        <v>83</v>
      </c>
      <c r="AY137" s="19" t="s">
        <v>381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83</v>
      </c>
      <c r="BK137" s="193">
        <f>ROUND(I137*H137,2)</f>
        <v>0</v>
      </c>
      <c r="BL137" s="19" t="s">
        <v>389</v>
      </c>
      <c r="BM137" s="192" t="s">
        <v>817</v>
      </c>
    </row>
    <row r="138" spans="1:65" s="12" customFormat="1" ht="25.9" customHeight="1">
      <c r="B138" s="165"/>
      <c r="C138" s="166"/>
      <c r="D138" s="167" t="s">
        <v>75</v>
      </c>
      <c r="E138" s="168" t="s">
        <v>2167</v>
      </c>
      <c r="F138" s="168" t="s">
        <v>2168</v>
      </c>
      <c r="G138" s="166"/>
      <c r="H138" s="166"/>
      <c r="I138" s="169"/>
      <c r="J138" s="170">
        <f>BK138</f>
        <v>0</v>
      </c>
      <c r="K138" s="166"/>
      <c r="L138" s="171"/>
      <c r="M138" s="172"/>
      <c r="N138" s="173"/>
      <c r="O138" s="173"/>
      <c r="P138" s="174">
        <f>SUM(P139:P148)</f>
        <v>0</v>
      </c>
      <c r="Q138" s="173"/>
      <c r="R138" s="174">
        <f>SUM(R139:R148)</f>
        <v>0</v>
      </c>
      <c r="S138" s="173"/>
      <c r="T138" s="175">
        <f>SUM(T139:T148)</f>
        <v>0</v>
      </c>
      <c r="AR138" s="176" t="s">
        <v>83</v>
      </c>
      <c r="AT138" s="177" t="s">
        <v>75</v>
      </c>
      <c r="AU138" s="177" t="s">
        <v>76</v>
      </c>
      <c r="AY138" s="176" t="s">
        <v>381</v>
      </c>
      <c r="BK138" s="178">
        <f>SUM(BK139:BK148)</f>
        <v>0</v>
      </c>
    </row>
    <row r="139" spans="1:65" s="2" customFormat="1" ht="21.75" customHeight="1">
      <c r="A139" s="36"/>
      <c r="B139" s="37"/>
      <c r="C139" s="181" t="s">
        <v>625</v>
      </c>
      <c r="D139" s="181" t="s">
        <v>384</v>
      </c>
      <c r="E139" s="182" t="s">
        <v>5846</v>
      </c>
      <c r="F139" s="183" t="s">
        <v>5847</v>
      </c>
      <c r="G139" s="184" t="s">
        <v>387</v>
      </c>
      <c r="H139" s="185">
        <v>14</v>
      </c>
      <c r="I139" s="186"/>
      <c r="J139" s="187">
        <f t="shared" ref="J139:J146" si="30">ROUND(I139*H139,2)</f>
        <v>0</v>
      </c>
      <c r="K139" s="183" t="s">
        <v>1297</v>
      </c>
      <c r="L139" s="41"/>
      <c r="M139" s="188" t="s">
        <v>19</v>
      </c>
      <c r="N139" s="189" t="s">
        <v>47</v>
      </c>
      <c r="O139" s="66"/>
      <c r="P139" s="190">
        <f t="shared" ref="P139:P146" si="31">O139*H139</f>
        <v>0</v>
      </c>
      <c r="Q139" s="190">
        <v>0</v>
      </c>
      <c r="R139" s="190">
        <f t="shared" ref="R139:R146" si="32">Q139*H139</f>
        <v>0</v>
      </c>
      <c r="S139" s="190">
        <v>0</v>
      </c>
      <c r="T139" s="191">
        <f t="shared" ref="T139:T146" si="33"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83</v>
      </c>
      <c r="AY139" s="19" t="s">
        <v>381</v>
      </c>
      <c r="BE139" s="193">
        <f t="shared" ref="BE139:BE146" si="34">IF(N139="základní",J139,0)</f>
        <v>0</v>
      </c>
      <c r="BF139" s="193">
        <f t="shared" ref="BF139:BF146" si="35">IF(N139="snížená",J139,0)</f>
        <v>0</v>
      </c>
      <c r="BG139" s="193">
        <f t="shared" ref="BG139:BG146" si="36">IF(N139="zákl. přenesená",J139,0)</f>
        <v>0</v>
      </c>
      <c r="BH139" s="193">
        <f t="shared" ref="BH139:BH146" si="37">IF(N139="sníž. přenesená",J139,0)</f>
        <v>0</v>
      </c>
      <c r="BI139" s="193">
        <f t="shared" ref="BI139:BI146" si="38">IF(N139="nulová",J139,0)</f>
        <v>0</v>
      </c>
      <c r="BJ139" s="19" t="s">
        <v>83</v>
      </c>
      <c r="BK139" s="193">
        <f t="shared" ref="BK139:BK146" si="39">ROUND(I139*H139,2)</f>
        <v>0</v>
      </c>
      <c r="BL139" s="19" t="s">
        <v>389</v>
      </c>
      <c r="BM139" s="192" t="s">
        <v>829</v>
      </c>
    </row>
    <row r="140" spans="1:65" s="2" customFormat="1" ht="16.5" customHeight="1">
      <c r="A140" s="36"/>
      <c r="B140" s="37"/>
      <c r="C140" s="181" t="s">
        <v>628</v>
      </c>
      <c r="D140" s="181" t="s">
        <v>384</v>
      </c>
      <c r="E140" s="182" t="s">
        <v>5848</v>
      </c>
      <c r="F140" s="183" t="s">
        <v>5849</v>
      </c>
      <c r="G140" s="184" t="s">
        <v>387</v>
      </c>
      <c r="H140" s="185">
        <v>14</v>
      </c>
      <c r="I140" s="186"/>
      <c r="J140" s="187">
        <f t="shared" si="30"/>
        <v>0</v>
      </c>
      <c r="K140" s="183" t="s">
        <v>1297</v>
      </c>
      <c r="L140" s="41"/>
      <c r="M140" s="188" t="s">
        <v>19</v>
      </c>
      <c r="N140" s="189" t="s">
        <v>47</v>
      </c>
      <c r="O140" s="66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389</v>
      </c>
      <c r="AT140" s="192" t="s">
        <v>384</v>
      </c>
      <c r="AU140" s="192" t="s">
        <v>83</v>
      </c>
      <c r="AY140" s="19" t="s">
        <v>381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19" t="s">
        <v>83</v>
      </c>
      <c r="BK140" s="193">
        <f t="shared" si="39"/>
        <v>0</v>
      </c>
      <c r="BL140" s="19" t="s">
        <v>389</v>
      </c>
      <c r="BM140" s="192" t="s">
        <v>845</v>
      </c>
    </row>
    <row r="141" spans="1:65" s="2" customFormat="1" ht="16.5" customHeight="1">
      <c r="A141" s="36"/>
      <c r="B141" s="37"/>
      <c r="C141" s="181" t="s">
        <v>631</v>
      </c>
      <c r="D141" s="181" t="s">
        <v>384</v>
      </c>
      <c r="E141" s="182" t="s">
        <v>5850</v>
      </c>
      <c r="F141" s="183" t="s">
        <v>5851</v>
      </c>
      <c r="G141" s="184" t="s">
        <v>5725</v>
      </c>
      <c r="H141" s="185">
        <v>0.52</v>
      </c>
      <c r="I141" s="186"/>
      <c r="J141" s="187">
        <f t="shared" si="30"/>
        <v>0</v>
      </c>
      <c r="K141" s="183" t="s">
        <v>1297</v>
      </c>
      <c r="L141" s="41"/>
      <c r="M141" s="188" t="s">
        <v>19</v>
      </c>
      <c r="N141" s="189" t="s">
        <v>47</v>
      </c>
      <c r="O141" s="66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83</v>
      </c>
      <c r="AY141" s="19" t="s">
        <v>381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19" t="s">
        <v>83</v>
      </c>
      <c r="BK141" s="193">
        <f t="shared" si="39"/>
        <v>0</v>
      </c>
      <c r="BL141" s="19" t="s">
        <v>389</v>
      </c>
      <c r="BM141" s="192" t="s">
        <v>855</v>
      </c>
    </row>
    <row r="142" spans="1:65" s="2" customFormat="1" ht="16.5" customHeight="1">
      <c r="A142" s="36"/>
      <c r="B142" s="37"/>
      <c r="C142" s="181" t="s">
        <v>634</v>
      </c>
      <c r="D142" s="181" t="s">
        <v>384</v>
      </c>
      <c r="E142" s="182" t="s">
        <v>2169</v>
      </c>
      <c r="F142" s="183" t="s">
        <v>2170</v>
      </c>
      <c r="G142" s="184" t="s">
        <v>422</v>
      </c>
      <c r="H142" s="185">
        <v>520</v>
      </c>
      <c r="I142" s="186"/>
      <c r="J142" s="187">
        <f t="shared" si="30"/>
        <v>0</v>
      </c>
      <c r="K142" s="183" t="s">
        <v>1297</v>
      </c>
      <c r="L142" s="41"/>
      <c r="M142" s="188" t="s">
        <v>19</v>
      </c>
      <c r="N142" s="189" t="s">
        <v>47</v>
      </c>
      <c r="O142" s="66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389</v>
      </c>
      <c r="AT142" s="192" t="s">
        <v>384</v>
      </c>
      <c r="AU142" s="192" t="s">
        <v>83</v>
      </c>
      <c r="AY142" s="19" t="s">
        <v>381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19" t="s">
        <v>83</v>
      </c>
      <c r="BK142" s="193">
        <f t="shared" si="39"/>
        <v>0</v>
      </c>
      <c r="BL142" s="19" t="s">
        <v>389</v>
      </c>
      <c r="BM142" s="192" t="s">
        <v>866</v>
      </c>
    </row>
    <row r="143" spans="1:65" s="2" customFormat="1" ht="21.75" customHeight="1">
      <c r="A143" s="36"/>
      <c r="B143" s="37"/>
      <c r="C143" s="181" t="s">
        <v>637</v>
      </c>
      <c r="D143" s="181" t="s">
        <v>384</v>
      </c>
      <c r="E143" s="182" t="s">
        <v>5726</v>
      </c>
      <c r="F143" s="183" t="s">
        <v>5727</v>
      </c>
      <c r="G143" s="184" t="s">
        <v>422</v>
      </c>
      <c r="H143" s="185">
        <v>520</v>
      </c>
      <c r="I143" s="186"/>
      <c r="J143" s="187">
        <f t="shared" si="30"/>
        <v>0</v>
      </c>
      <c r="K143" s="183" t="s">
        <v>1297</v>
      </c>
      <c r="L143" s="41"/>
      <c r="M143" s="188" t="s">
        <v>19</v>
      </c>
      <c r="N143" s="189" t="s">
        <v>47</v>
      </c>
      <c r="O143" s="66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389</v>
      </c>
      <c r="AT143" s="192" t="s">
        <v>384</v>
      </c>
      <c r="AU143" s="192" t="s">
        <v>83</v>
      </c>
      <c r="AY143" s="19" t="s">
        <v>381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19" t="s">
        <v>83</v>
      </c>
      <c r="BK143" s="193">
        <f t="shared" si="39"/>
        <v>0</v>
      </c>
      <c r="BL143" s="19" t="s">
        <v>389</v>
      </c>
      <c r="BM143" s="192" t="s">
        <v>883</v>
      </c>
    </row>
    <row r="144" spans="1:65" s="2" customFormat="1" ht="16.5" customHeight="1">
      <c r="A144" s="36"/>
      <c r="B144" s="37"/>
      <c r="C144" s="181" t="s">
        <v>640</v>
      </c>
      <c r="D144" s="181" t="s">
        <v>384</v>
      </c>
      <c r="E144" s="182" t="s">
        <v>2173</v>
      </c>
      <c r="F144" s="183" t="s">
        <v>2174</v>
      </c>
      <c r="G144" s="184" t="s">
        <v>422</v>
      </c>
      <c r="H144" s="185">
        <v>520</v>
      </c>
      <c r="I144" s="186"/>
      <c r="J144" s="187">
        <f t="shared" si="30"/>
        <v>0</v>
      </c>
      <c r="K144" s="183" t="s">
        <v>1297</v>
      </c>
      <c r="L144" s="41"/>
      <c r="M144" s="188" t="s">
        <v>19</v>
      </c>
      <c r="N144" s="189" t="s">
        <v>47</v>
      </c>
      <c r="O144" s="66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83</v>
      </c>
      <c r="AY144" s="19" t="s">
        <v>381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19" t="s">
        <v>83</v>
      </c>
      <c r="BK144" s="193">
        <f t="shared" si="39"/>
        <v>0</v>
      </c>
      <c r="BL144" s="19" t="s">
        <v>389</v>
      </c>
      <c r="BM144" s="192" t="s">
        <v>895</v>
      </c>
    </row>
    <row r="145" spans="1:65" s="2" customFormat="1" ht="24.2" customHeight="1">
      <c r="A145" s="36"/>
      <c r="B145" s="37"/>
      <c r="C145" s="181" t="s">
        <v>644</v>
      </c>
      <c r="D145" s="181" t="s">
        <v>384</v>
      </c>
      <c r="E145" s="182" t="s">
        <v>2175</v>
      </c>
      <c r="F145" s="183" t="s">
        <v>2176</v>
      </c>
      <c r="G145" s="184" t="s">
        <v>422</v>
      </c>
      <c r="H145" s="185">
        <v>520</v>
      </c>
      <c r="I145" s="186"/>
      <c r="J145" s="187">
        <f t="shared" si="30"/>
        <v>0</v>
      </c>
      <c r="K145" s="183" t="s">
        <v>1297</v>
      </c>
      <c r="L145" s="41"/>
      <c r="M145" s="188" t="s">
        <v>19</v>
      </c>
      <c r="N145" s="189" t="s">
        <v>47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389</v>
      </c>
      <c r="AT145" s="192" t="s">
        <v>384</v>
      </c>
      <c r="AU145" s="192" t="s">
        <v>83</v>
      </c>
      <c r="AY145" s="19" t="s">
        <v>381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83</v>
      </c>
      <c r="BK145" s="193">
        <f t="shared" si="39"/>
        <v>0</v>
      </c>
      <c r="BL145" s="19" t="s">
        <v>389</v>
      </c>
      <c r="BM145" s="192" t="s">
        <v>906</v>
      </c>
    </row>
    <row r="146" spans="1:65" s="2" customFormat="1" ht="16.5" customHeight="1">
      <c r="A146" s="36"/>
      <c r="B146" s="37"/>
      <c r="C146" s="181" t="s">
        <v>647</v>
      </c>
      <c r="D146" s="181" t="s">
        <v>384</v>
      </c>
      <c r="E146" s="182" t="s">
        <v>5728</v>
      </c>
      <c r="F146" s="183" t="s">
        <v>5729</v>
      </c>
      <c r="G146" s="184" t="s">
        <v>411</v>
      </c>
      <c r="H146" s="185">
        <v>182</v>
      </c>
      <c r="I146" s="186"/>
      <c r="J146" s="187">
        <f t="shared" si="30"/>
        <v>0</v>
      </c>
      <c r="K146" s="183" t="s">
        <v>1297</v>
      </c>
      <c r="L146" s="41"/>
      <c r="M146" s="188" t="s">
        <v>19</v>
      </c>
      <c r="N146" s="189" t="s">
        <v>47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389</v>
      </c>
      <c r="AT146" s="192" t="s">
        <v>384</v>
      </c>
      <c r="AU146" s="192" t="s">
        <v>83</v>
      </c>
      <c r="AY146" s="19" t="s">
        <v>381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83</v>
      </c>
      <c r="BK146" s="193">
        <f t="shared" si="39"/>
        <v>0</v>
      </c>
      <c r="BL146" s="19" t="s">
        <v>389</v>
      </c>
      <c r="BM146" s="192" t="s">
        <v>922</v>
      </c>
    </row>
    <row r="147" spans="1:65" s="14" customFormat="1">
      <c r="B147" s="205"/>
      <c r="C147" s="206"/>
      <c r="D147" s="196" t="s">
        <v>391</v>
      </c>
      <c r="E147" s="207" t="s">
        <v>19</v>
      </c>
      <c r="F147" s="208" t="s">
        <v>5852</v>
      </c>
      <c r="G147" s="206"/>
      <c r="H147" s="209">
        <v>182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391</v>
      </c>
      <c r="AU147" s="215" t="s">
        <v>83</v>
      </c>
      <c r="AV147" s="14" t="s">
        <v>85</v>
      </c>
      <c r="AW147" s="14" t="s">
        <v>37</v>
      </c>
      <c r="AX147" s="14" t="s">
        <v>76</v>
      </c>
      <c r="AY147" s="215" t="s">
        <v>381</v>
      </c>
    </row>
    <row r="148" spans="1:65" s="15" customFormat="1">
      <c r="B148" s="216"/>
      <c r="C148" s="217"/>
      <c r="D148" s="196" t="s">
        <v>391</v>
      </c>
      <c r="E148" s="218" t="s">
        <v>19</v>
      </c>
      <c r="F148" s="219" t="s">
        <v>394</v>
      </c>
      <c r="G148" s="217"/>
      <c r="H148" s="220">
        <v>182</v>
      </c>
      <c r="I148" s="221"/>
      <c r="J148" s="217"/>
      <c r="K148" s="217"/>
      <c r="L148" s="222"/>
      <c r="M148" s="261"/>
      <c r="N148" s="262"/>
      <c r="O148" s="262"/>
      <c r="P148" s="262"/>
      <c r="Q148" s="262"/>
      <c r="R148" s="262"/>
      <c r="S148" s="262"/>
      <c r="T148" s="263"/>
      <c r="AT148" s="226" t="s">
        <v>391</v>
      </c>
      <c r="AU148" s="226" t="s">
        <v>83</v>
      </c>
      <c r="AV148" s="15" t="s">
        <v>389</v>
      </c>
      <c r="AW148" s="15" t="s">
        <v>37</v>
      </c>
      <c r="AX148" s="15" t="s">
        <v>83</v>
      </c>
      <c r="AY148" s="226" t="s">
        <v>381</v>
      </c>
    </row>
    <row r="149" spans="1:65" s="2" customFormat="1" ht="6.95" customHeight="1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formatColumns="0" formatRows="0" autoFilter="0"/>
  <autoFilter ref="C83:K14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293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5854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ROUND((SUM(BE89:BE117)),  2)</f>
        <v>0</v>
      </c>
      <c r="G35" s="36"/>
      <c r="H35" s="36"/>
      <c r="I35" s="127">
        <v>0.21</v>
      </c>
      <c r="J35" s="126">
        <f>ROUND(((SUM(BE89:BE117))*I35),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ROUND((SUM(BF89:BF117)),  2)</f>
        <v>0</v>
      </c>
      <c r="G36" s="36"/>
      <c r="H36" s="36"/>
      <c r="I36" s="127">
        <v>0.15</v>
      </c>
      <c r="J36" s="126">
        <f>ROUND(((SUM(BF89:BF117))*I36),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209.1 - Brána 9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J103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J106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J109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5853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209.1 - Brána 9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P90+P103+P106+P109</f>
        <v>0</v>
      </c>
      <c r="Q89" s="74"/>
      <c r="R89" s="162">
        <f>R90+R103+R106+R109</f>
        <v>0</v>
      </c>
      <c r="S89" s="74"/>
      <c r="T89" s="163">
        <f>T90+T103+T106+T109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BK90+BK103+BK106+BK109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SUM(P91:P102)</f>
        <v>0</v>
      </c>
      <c r="Q90" s="173"/>
      <c r="R90" s="174">
        <f>SUM(R91:R102)</f>
        <v>0</v>
      </c>
      <c r="S90" s="173"/>
      <c r="T90" s="175">
        <f>SUM(T91:T102)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SUM(BK91:BK102)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5855</v>
      </c>
      <c r="F91" s="183" t="s">
        <v>5856</v>
      </c>
      <c r="G91" s="184" t="s">
        <v>422</v>
      </c>
      <c r="H91" s="185">
        <v>450</v>
      </c>
      <c r="I91" s="186"/>
      <c r="J91" s="187">
        <f t="shared" ref="J91:J102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2" si="1">O91*H91</f>
        <v>0</v>
      </c>
      <c r="Q91" s="190">
        <v>0</v>
      </c>
      <c r="R91" s="190">
        <f t="shared" ref="R91:R102" si="2">Q91*H91</f>
        <v>0</v>
      </c>
      <c r="S91" s="190">
        <v>0</v>
      </c>
      <c r="T91" s="191">
        <f t="shared" ref="T91:T102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2" si="4">IF(N91="základní",J91,0)</f>
        <v>0</v>
      </c>
      <c r="BF91" s="193">
        <f t="shared" ref="BF91:BF102" si="5">IF(N91="snížená",J91,0)</f>
        <v>0</v>
      </c>
      <c r="BG91" s="193">
        <f t="shared" ref="BG91:BG102" si="6">IF(N91="zákl. přenesená",J91,0)</f>
        <v>0</v>
      </c>
      <c r="BH91" s="193">
        <f t="shared" ref="BH91:BH102" si="7">IF(N91="sníž. přenesená",J91,0)</f>
        <v>0</v>
      </c>
      <c r="BI91" s="193">
        <f t="shared" ref="BI91:BI102" si="8">IF(N91="nulová",J91,0)</f>
        <v>0</v>
      </c>
      <c r="BJ91" s="19" t="s">
        <v>83</v>
      </c>
      <c r="BK91" s="193">
        <f t="shared" ref="BK91:BK102" si="9">ROUND(I91*H91,2)</f>
        <v>0</v>
      </c>
      <c r="BL91" s="19" t="s">
        <v>389</v>
      </c>
      <c r="BM91" s="192" t="s">
        <v>85</v>
      </c>
    </row>
    <row r="92" spans="1:65" s="2" customFormat="1" ht="66.75" customHeight="1">
      <c r="A92" s="36"/>
      <c r="B92" s="37"/>
      <c r="C92" s="181" t="s">
        <v>85</v>
      </c>
      <c r="D92" s="181" t="s">
        <v>384</v>
      </c>
      <c r="E92" s="182" t="s">
        <v>5857</v>
      </c>
      <c r="F92" s="183" t="s">
        <v>5858</v>
      </c>
      <c r="G92" s="184" t="s">
        <v>422</v>
      </c>
      <c r="H92" s="185">
        <v>450</v>
      </c>
      <c r="I92" s="186"/>
      <c r="J92" s="187">
        <f t="shared" si="0"/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5859</v>
      </c>
      <c r="F93" s="183" t="s">
        <v>5860</v>
      </c>
      <c r="G93" s="184" t="s">
        <v>422</v>
      </c>
      <c r="H93" s="185">
        <v>840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78" customHeight="1">
      <c r="A94" s="36"/>
      <c r="B94" s="37"/>
      <c r="C94" s="181" t="s">
        <v>389</v>
      </c>
      <c r="D94" s="181" t="s">
        <v>384</v>
      </c>
      <c r="E94" s="182" t="s">
        <v>5861</v>
      </c>
      <c r="F94" s="183" t="s">
        <v>5862</v>
      </c>
      <c r="G94" s="184" t="s">
        <v>422</v>
      </c>
      <c r="H94" s="185">
        <v>840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2303</v>
      </c>
      <c r="F95" s="183" t="s">
        <v>2302</v>
      </c>
      <c r="G95" s="184" t="s">
        <v>431</v>
      </c>
      <c r="H95" s="185">
        <v>24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2305</v>
      </c>
      <c r="F96" s="183" t="s">
        <v>2304</v>
      </c>
      <c r="G96" s="184" t="s">
        <v>5863</v>
      </c>
      <c r="H96" s="185">
        <v>12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5864</v>
      </c>
      <c r="F97" s="183" t="s">
        <v>2306</v>
      </c>
      <c r="G97" s="184" t="s">
        <v>431</v>
      </c>
      <c r="H97" s="185">
        <v>12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2309</v>
      </c>
      <c r="F98" s="183" t="s">
        <v>5705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24.2" customHeight="1">
      <c r="A99" s="36"/>
      <c r="B99" s="37"/>
      <c r="C99" s="181" t="s">
        <v>426</v>
      </c>
      <c r="D99" s="181" t="s">
        <v>384</v>
      </c>
      <c r="E99" s="182" t="s">
        <v>2313</v>
      </c>
      <c r="F99" s="183" t="s">
        <v>5865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24.2" customHeight="1">
      <c r="A100" s="36"/>
      <c r="B100" s="37"/>
      <c r="C100" s="181" t="s">
        <v>437</v>
      </c>
      <c r="D100" s="181" t="s">
        <v>384</v>
      </c>
      <c r="E100" s="182" t="s">
        <v>2315</v>
      </c>
      <c r="F100" s="183" t="s">
        <v>5866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2317</v>
      </c>
      <c r="F101" s="183" t="s">
        <v>5867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5868</v>
      </c>
      <c r="F102" s="183" t="s">
        <v>5712</v>
      </c>
      <c r="G102" s="184" t="s">
        <v>607</v>
      </c>
      <c r="H102" s="185">
        <v>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12" customFormat="1" ht="25.9" customHeight="1">
      <c r="B103" s="165"/>
      <c r="C103" s="166"/>
      <c r="D103" s="167" t="s">
        <v>75</v>
      </c>
      <c r="E103" s="168" t="s">
        <v>1925</v>
      </c>
      <c r="F103" s="168" t="s">
        <v>2006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SUM(P104:P105)</f>
        <v>0</v>
      </c>
      <c r="Q103" s="173"/>
      <c r="R103" s="174">
        <f>SUM(R104:R105)</f>
        <v>0</v>
      </c>
      <c r="S103" s="173"/>
      <c r="T103" s="175">
        <f>SUM(T104:T105)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SUM(BK104:BK105)</f>
        <v>0</v>
      </c>
    </row>
    <row r="104" spans="1:65" s="2" customFormat="1" ht="16.5" customHeight="1">
      <c r="A104" s="36"/>
      <c r="B104" s="37"/>
      <c r="C104" s="181" t="s">
        <v>457</v>
      </c>
      <c r="D104" s="181" t="s">
        <v>384</v>
      </c>
      <c r="E104" s="182" t="s">
        <v>2125</v>
      </c>
      <c r="F104" s="183" t="s">
        <v>2126</v>
      </c>
      <c r="G104" s="184" t="s">
        <v>422</v>
      </c>
      <c r="H104" s="185">
        <v>1100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529</v>
      </c>
    </row>
    <row r="105" spans="1:65" s="2" customFormat="1" ht="78" customHeight="1">
      <c r="A105" s="36"/>
      <c r="B105" s="37"/>
      <c r="C105" s="181" t="s">
        <v>464</v>
      </c>
      <c r="D105" s="181" t="s">
        <v>384</v>
      </c>
      <c r="E105" s="182" t="s">
        <v>2127</v>
      </c>
      <c r="F105" s="183" t="s">
        <v>2128</v>
      </c>
      <c r="G105" s="184" t="s">
        <v>422</v>
      </c>
      <c r="H105" s="185">
        <v>1100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540</v>
      </c>
    </row>
    <row r="106" spans="1:65" s="12" customFormat="1" ht="25.9" customHeight="1">
      <c r="B106" s="165"/>
      <c r="C106" s="166"/>
      <c r="D106" s="167" t="s">
        <v>75</v>
      </c>
      <c r="E106" s="168" t="s">
        <v>2161</v>
      </c>
      <c r="F106" s="168" t="s">
        <v>2162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SUM(P107:P108)</f>
        <v>0</v>
      </c>
      <c r="Q106" s="173"/>
      <c r="R106" s="174">
        <f>SUM(R107:R108)</f>
        <v>0</v>
      </c>
      <c r="S106" s="173"/>
      <c r="T106" s="175">
        <f>SUM(T107:T108)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SUM(BK107:BK108)</f>
        <v>0</v>
      </c>
    </row>
    <row r="107" spans="1:65" s="2" customFormat="1" ht="16.5" customHeight="1">
      <c r="A107" s="36"/>
      <c r="B107" s="37"/>
      <c r="C107" s="181" t="s">
        <v>8</v>
      </c>
      <c r="D107" s="181" t="s">
        <v>384</v>
      </c>
      <c r="E107" s="182" t="s">
        <v>2163</v>
      </c>
      <c r="F107" s="183" t="s">
        <v>2164</v>
      </c>
      <c r="G107" s="184" t="s">
        <v>607</v>
      </c>
      <c r="H107" s="185">
        <v>1</v>
      </c>
      <c r="I107" s="186"/>
      <c r="J107" s="187">
        <f>ROUND(I107*H107,2)</f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556</v>
      </c>
    </row>
    <row r="108" spans="1:65" s="2" customFormat="1" ht="16.5" customHeight="1">
      <c r="A108" s="36"/>
      <c r="B108" s="37"/>
      <c r="C108" s="181" t="s">
        <v>454</v>
      </c>
      <c r="D108" s="181" t="s">
        <v>384</v>
      </c>
      <c r="E108" s="182" t="s">
        <v>2165</v>
      </c>
      <c r="F108" s="183" t="s">
        <v>2166</v>
      </c>
      <c r="G108" s="184" t="s">
        <v>607</v>
      </c>
      <c r="H108" s="185">
        <v>1</v>
      </c>
      <c r="I108" s="186"/>
      <c r="J108" s="187">
        <f>ROUND(I108*H108,2)</f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468</v>
      </c>
    </row>
    <row r="109" spans="1:65" s="12" customFormat="1" ht="25.9" customHeight="1">
      <c r="B109" s="165"/>
      <c r="C109" s="166"/>
      <c r="D109" s="167" t="s">
        <v>75</v>
      </c>
      <c r="E109" s="168" t="s">
        <v>2167</v>
      </c>
      <c r="F109" s="168" t="s">
        <v>2168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SUM(P110:P117)</f>
        <v>0</v>
      </c>
      <c r="Q109" s="173"/>
      <c r="R109" s="174">
        <f>SUM(R110:R117)</f>
        <v>0</v>
      </c>
      <c r="S109" s="173"/>
      <c r="T109" s="175">
        <f>SUM(T110:T117)</f>
        <v>0</v>
      </c>
      <c r="AR109" s="176" t="s">
        <v>83</v>
      </c>
      <c r="AT109" s="177" t="s">
        <v>75</v>
      </c>
      <c r="AU109" s="177" t="s">
        <v>76</v>
      </c>
      <c r="AY109" s="176" t="s">
        <v>381</v>
      </c>
      <c r="BK109" s="178">
        <f>SUM(BK110:BK117)</f>
        <v>0</v>
      </c>
    </row>
    <row r="110" spans="1:65" s="2" customFormat="1" ht="24.2" customHeight="1">
      <c r="A110" s="36"/>
      <c r="B110" s="37"/>
      <c r="C110" s="181" t="s">
        <v>481</v>
      </c>
      <c r="D110" s="181" t="s">
        <v>384</v>
      </c>
      <c r="E110" s="182" t="s">
        <v>5723</v>
      </c>
      <c r="F110" s="183" t="s">
        <v>5724</v>
      </c>
      <c r="G110" s="184" t="s">
        <v>5725</v>
      </c>
      <c r="H110" s="185">
        <v>0.6</v>
      </c>
      <c r="I110" s="186"/>
      <c r="J110" s="187">
        <f t="shared" ref="J110:J115" si="10"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ref="P110:P115" si="11">O110*H110</f>
        <v>0</v>
      </c>
      <c r="Q110" s="190">
        <v>0</v>
      </c>
      <c r="R110" s="190">
        <f t="shared" ref="R110:R115" si="12">Q110*H110</f>
        <v>0</v>
      </c>
      <c r="S110" s="190">
        <v>0</v>
      </c>
      <c r="T110" s="191">
        <f t="shared" ref="T110:T115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ref="BE110:BE115" si="14">IF(N110="základní",J110,0)</f>
        <v>0</v>
      </c>
      <c r="BF110" s="193">
        <f t="shared" ref="BF110:BF115" si="15">IF(N110="snížená",J110,0)</f>
        <v>0</v>
      </c>
      <c r="BG110" s="193">
        <f t="shared" ref="BG110:BG115" si="16">IF(N110="zákl. přenesená",J110,0)</f>
        <v>0</v>
      </c>
      <c r="BH110" s="193">
        <f t="shared" ref="BH110:BH115" si="17">IF(N110="sníž. přenesená",J110,0)</f>
        <v>0</v>
      </c>
      <c r="BI110" s="193">
        <f t="shared" ref="BI110:BI115" si="18">IF(N110="nulová",J110,0)</f>
        <v>0</v>
      </c>
      <c r="BJ110" s="19" t="s">
        <v>83</v>
      </c>
      <c r="BK110" s="193">
        <f t="shared" ref="BK110:BK115" si="19">ROUND(I110*H110,2)</f>
        <v>0</v>
      </c>
      <c r="BL110" s="19" t="s">
        <v>389</v>
      </c>
      <c r="BM110" s="192" t="s">
        <v>577</v>
      </c>
    </row>
    <row r="111" spans="1:65" s="2" customFormat="1" ht="16.5" customHeight="1">
      <c r="A111" s="36"/>
      <c r="B111" s="37"/>
      <c r="C111" s="181" t="s">
        <v>486</v>
      </c>
      <c r="D111" s="181" t="s">
        <v>384</v>
      </c>
      <c r="E111" s="182" t="s">
        <v>5748</v>
      </c>
      <c r="F111" s="183" t="s">
        <v>5749</v>
      </c>
      <c r="G111" s="184" t="s">
        <v>422</v>
      </c>
      <c r="H111" s="185">
        <v>600</v>
      </c>
      <c r="I111" s="186"/>
      <c r="J111" s="187">
        <f t="shared" si="1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587</v>
      </c>
    </row>
    <row r="112" spans="1:65" s="2" customFormat="1" ht="21.75" customHeight="1">
      <c r="A112" s="36"/>
      <c r="B112" s="37"/>
      <c r="C112" s="181" t="s">
        <v>490</v>
      </c>
      <c r="D112" s="181" t="s">
        <v>384</v>
      </c>
      <c r="E112" s="182" t="s">
        <v>5726</v>
      </c>
      <c r="F112" s="183" t="s">
        <v>5727</v>
      </c>
      <c r="G112" s="184" t="s">
        <v>422</v>
      </c>
      <c r="H112" s="185">
        <v>600</v>
      </c>
      <c r="I112" s="186"/>
      <c r="J112" s="187">
        <f t="shared" si="1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65" s="2" customFormat="1" ht="16.5" customHeight="1">
      <c r="A113" s="36"/>
      <c r="B113" s="37"/>
      <c r="C113" s="181" t="s">
        <v>495</v>
      </c>
      <c r="D113" s="181" t="s">
        <v>384</v>
      </c>
      <c r="E113" s="182" t="s">
        <v>5750</v>
      </c>
      <c r="F113" s="183" t="s">
        <v>5751</v>
      </c>
      <c r="G113" s="184" t="s">
        <v>422</v>
      </c>
      <c r="H113" s="185">
        <v>600</v>
      </c>
      <c r="I113" s="186"/>
      <c r="J113" s="187">
        <f t="shared" si="1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2175</v>
      </c>
      <c r="F114" s="183" t="s">
        <v>2176</v>
      </c>
      <c r="G114" s="184" t="s">
        <v>422</v>
      </c>
      <c r="H114" s="185">
        <v>600</v>
      </c>
      <c r="I114" s="186"/>
      <c r="J114" s="187">
        <f t="shared" si="1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5728</v>
      </c>
      <c r="F115" s="183" t="s">
        <v>5729</v>
      </c>
      <c r="G115" s="184" t="s">
        <v>411</v>
      </c>
      <c r="H115" s="185">
        <v>210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5869</v>
      </c>
      <c r="G116" s="206"/>
      <c r="H116" s="209">
        <v>210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210</v>
      </c>
      <c r="I117" s="221"/>
      <c r="J117" s="217"/>
      <c r="K117" s="217"/>
      <c r="L117" s="222"/>
      <c r="M117" s="261"/>
      <c r="N117" s="262"/>
      <c r="O117" s="262"/>
      <c r="P117" s="262"/>
      <c r="Q117" s="262"/>
      <c r="R117" s="262"/>
      <c r="S117" s="262"/>
      <c r="T117" s="263"/>
      <c r="AT117" s="226" t="s">
        <v>391</v>
      </c>
      <c r="AU117" s="226" t="s">
        <v>83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byEaNNJkTXxnUR8nFXdrAluPaQVAjAnZgDJDjct+u0KCrdg8w6sBVbdC2I7ApB8metcxoBfFnYengYknmVZaWA==" saltValue="YEHwaRPitQy6gOCOTeVssFOtjD4PfEiWBvUsO2kK3QqGlxA8/Usj2Xlz9S8klvYJdBWgsMBcbet8g3kUDSyEGQ==" spinCount="100000" sheet="1" objects="1" scenarios="1" formatColumns="0" formatRows="0" autoFilter="0"/>
  <autoFilter ref="C88:K11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295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5870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ROUND((SUM(BE89:BE117)),  2)</f>
        <v>0</v>
      </c>
      <c r="G35" s="36"/>
      <c r="H35" s="36"/>
      <c r="I35" s="127">
        <v>0.21</v>
      </c>
      <c r="J35" s="126">
        <f>ROUND(((SUM(BE89:BE117))*I35),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ROUND((SUM(BF89:BF117)),  2)</f>
        <v>0</v>
      </c>
      <c r="G36" s="36"/>
      <c r="H36" s="36"/>
      <c r="I36" s="127">
        <v>0.15</v>
      </c>
      <c r="J36" s="126">
        <f>ROUND(((SUM(BF89:BF117))*I36),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209.2 - Brána 8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J103</f>
        <v>0</v>
      </c>
      <c r="K65" s="144"/>
      <c r="L65" s="148"/>
    </row>
    <row r="66" spans="1:31" s="9" customFormat="1" ht="24.95" customHeight="1">
      <c r="B66" s="143"/>
      <c r="C66" s="144"/>
      <c r="D66" s="145" t="s">
        <v>1946</v>
      </c>
      <c r="E66" s="146"/>
      <c r="F66" s="146"/>
      <c r="G66" s="146"/>
      <c r="H66" s="146"/>
      <c r="I66" s="146"/>
      <c r="J66" s="147">
        <f>J106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J109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5853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209.2 - Brána 8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P90+P103+P106+P109</f>
        <v>0</v>
      </c>
      <c r="Q89" s="74"/>
      <c r="R89" s="162">
        <f>R90+R103+R106+R109</f>
        <v>0</v>
      </c>
      <c r="S89" s="74"/>
      <c r="T89" s="163">
        <f>T90+T103+T106+T109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BK90+BK103+BK106+BK109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SUM(P91:P102)</f>
        <v>0</v>
      </c>
      <c r="Q90" s="173"/>
      <c r="R90" s="174">
        <f>SUM(R91:R102)</f>
        <v>0</v>
      </c>
      <c r="S90" s="173"/>
      <c r="T90" s="175">
        <f>SUM(T91:T102)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SUM(BK91:BK102)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5855</v>
      </c>
      <c r="F91" s="183" t="s">
        <v>5856</v>
      </c>
      <c r="G91" s="184" t="s">
        <v>422</v>
      </c>
      <c r="H91" s="185">
        <v>200</v>
      </c>
      <c r="I91" s="186"/>
      <c r="J91" s="187">
        <f t="shared" ref="J91:J102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102" si="1">O91*H91</f>
        <v>0</v>
      </c>
      <c r="Q91" s="190">
        <v>0</v>
      </c>
      <c r="R91" s="190">
        <f t="shared" ref="R91:R102" si="2">Q91*H91</f>
        <v>0</v>
      </c>
      <c r="S91" s="190">
        <v>0</v>
      </c>
      <c r="T91" s="191">
        <f t="shared" ref="T91:T102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102" si="4">IF(N91="základní",J91,0)</f>
        <v>0</v>
      </c>
      <c r="BF91" s="193">
        <f t="shared" ref="BF91:BF102" si="5">IF(N91="snížená",J91,0)</f>
        <v>0</v>
      </c>
      <c r="BG91" s="193">
        <f t="shared" ref="BG91:BG102" si="6">IF(N91="zákl. přenesená",J91,0)</f>
        <v>0</v>
      </c>
      <c r="BH91" s="193">
        <f t="shared" ref="BH91:BH102" si="7">IF(N91="sníž. přenesená",J91,0)</f>
        <v>0</v>
      </c>
      <c r="BI91" s="193">
        <f t="shared" ref="BI91:BI102" si="8">IF(N91="nulová",J91,0)</f>
        <v>0</v>
      </c>
      <c r="BJ91" s="19" t="s">
        <v>83</v>
      </c>
      <c r="BK91" s="193">
        <f t="shared" ref="BK91:BK102" si="9">ROUND(I91*H91,2)</f>
        <v>0</v>
      </c>
      <c r="BL91" s="19" t="s">
        <v>389</v>
      </c>
      <c r="BM91" s="192" t="s">
        <v>85</v>
      </c>
    </row>
    <row r="92" spans="1:65" s="2" customFormat="1" ht="66.75" customHeight="1">
      <c r="A92" s="36"/>
      <c r="B92" s="37"/>
      <c r="C92" s="181" t="s">
        <v>85</v>
      </c>
      <c r="D92" s="181" t="s">
        <v>384</v>
      </c>
      <c r="E92" s="182" t="s">
        <v>5857</v>
      </c>
      <c r="F92" s="183" t="s">
        <v>5858</v>
      </c>
      <c r="G92" s="184" t="s">
        <v>422</v>
      </c>
      <c r="H92" s="185">
        <v>200</v>
      </c>
      <c r="I92" s="186"/>
      <c r="J92" s="187">
        <f t="shared" si="0"/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5859</v>
      </c>
      <c r="F93" s="183" t="s">
        <v>5860</v>
      </c>
      <c r="G93" s="184" t="s">
        <v>422</v>
      </c>
      <c r="H93" s="185">
        <v>660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78" customHeight="1">
      <c r="A94" s="36"/>
      <c r="B94" s="37"/>
      <c r="C94" s="181" t="s">
        <v>389</v>
      </c>
      <c r="D94" s="181" t="s">
        <v>384</v>
      </c>
      <c r="E94" s="182" t="s">
        <v>5861</v>
      </c>
      <c r="F94" s="183" t="s">
        <v>5862</v>
      </c>
      <c r="G94" s="184" t="s">
        <v>422</v>
      </c>
      <c r="H94" s="185">
        <v>660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2299</v>
      </c>
      <c r="F95" s="183" t="s">
        <v>2302</v>
      </c>
      <c r="G95" s="184" t="s">
        <v>431</v>
      </c>
      <c r="H95" s="185">
        <v>24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2301</v>
      </c>
      <c r="F96" s="183" t="s">
        <v>2304</v>
      </c>
      <c r="G96" s="184" t="s">
        <v>5863</v>
      </c>
      <c r="H96" s="185">
        <v>12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2303</v>
      </c>
      <c r="F97" s="183" t="s">
        <v>2306</v>
      </c>
      <c r="G97" s="184" t="s">
        <v>431</v>
      </c>
      <c r="H97" s="185">
        <v>12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2305</v>
      </c>
      <c r="F98" s="183" t="s">
        <v>5705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24.2" customHeight="1">
      <c r="A99" s="36"/>
      <c r="B99" s="37"/>
      <c r="C99" s="181" t="s">
        <v>426</v>
      </c>
      <c r="D99" s="181" t="s">
        <v>384</v>
      </c>
      <c r="E99" s="182" t="s">
        <v>5864</v>
      </c>
      <c r="F99" s="183" t="s">
        <v>5865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2" customFormat="1" ht="24.2" customHeight="1">
      <c r="A100" s="36"/>
      <c r="B100" s="37"/>
      <c r="C100" s="181" t="s">
        <v>437</v>
      </c>
      <c r="D100" s="181" t="s">
        <v>384</v>
      </c>
      <c r="E100" s="182" t="s">
        <v>2309</v>
      </c>
      <c r="F100" s="183" t="s">
        <v>5866</v>
      </c>
      <c r="G100" s="184" t="s">
        <v>607</v>
      </c>
      <c r="H100" s="185">
        <v>1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495</v>
      </c>
    </row>
    <row r="101" spans="1:65" s="2" customFormat="1" ht="16.5" customHeight="1">
      <c r="A101" s="36"/>
      <c r="B101" s="37"/>
      <c r="C101" s="181" t="s">
        <v>443</v>
      </c>
      <c r="D101" s="181" t="s">
        <v>384</v>
      </c>
      <c r="E101" s="182" t="s">
        <v>2313</v>
      </c>
      <c r="F101" s="183" t="s">
        <v>5871</v>
      </c>
      <c r="G101" s="184" t="s">
        <v>607</v>
      </c>
      <c r="H101" s="185">
        <v>1</v>
      </c>
      <c r="I101" s="186"/>
      <c r="J101" s="187">
        <f t="shared" si="0"/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505</v>
      </c>
    </row>
    <row r="102" spans="1:65" s="2" customFormat="1" ht="16.5" customHeight="1">
      <c r="A102" s="36"/>
      <c r="B102" s="37"/>
      <c r="C102" s="181" t="s">
        <v>451</v>
      </c>
      <c r="D102" s="181" t="s">
        <v>384</v>
      </c>
      <c r="E102" s="182" t="s">
        <v>2315</v>
      </c>
      <c r="F102" s="183" t="s">
        <v>5712</v>
      </c>
      <c r="G102" s="184" t="s">
        <v>607</v>
      </c>
      <c r="H102" s="185">
        <v>1</v>
      </c>
      <c r="I102" s="186"/>
      <c r="J102" s="187">
        <f t="shared" si="0"/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516</v>
      </c>
    </row>
    <row r="103" spans="1:65" s="12" customFormat="1" ht="25.9" customHeight="1">
      <c r="B103" s="165"/>
      <c r="C103" s="166"/>
      <c r="D103" s="167" t="s">
        <v>75</v>
      </c>
      <c r="E103" s="168" t="s">
        <v>2161</v>
      </c>
      <c r="F103" s="168" t="s">
        <v>2162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SUM(P104:P105)</f>
        <v>0</v>
      </c>
      <c r="Q103" s="173"/>
      <c r="R103" s="174">
        <f>SUM(R104:R105)</f>
        <v>0</v>
      </c>
      <c r="S103" s="173"/>
      <c r="T103" s="175">
        <f>SUM(T104:T105)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SUM(BK104:BK105)</f>
        <v>0</v>
      </c>
    </row>
    <row r="104" spans="1:65" s="2" customFormat="1" ht="16.5" customHeight="1">
      <c r="A104" s="36"/>
      <c r="B104" s="37"/>
      <c r="C104" s="181" t="s">
        <v>457</v>
      </c>
      <c r="D104" s="181" t="s">
        <v>384</v>
      </c>
      <c r="E104" s="182" t="s">
        <v>2163</v>
      </c>
      <c r="F104" s="183" t="s">
        <v>2164</v>
      </c>
      <c r="G104" s="184" t="s">
        <v>607</v>
      </c>
      <c r="H104" s="185">
        <v>1</v>
      </c>
      <c r="I104" s="186"/>
      <c r="J104" s="187">
        <f>ROUND(I104*H104,2)</f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529</v>
      </c>
    </row>
    <row r="105" spans="1:65" s="2" customFormat="1" ht="16.5" customHeight="1">
      <c r="A105" s="36"/>
      <c r="B105" s="37"/>
      <c r="C105" s="181" t="s">
        <v>464</v>
      </c>
      <c r="D105" s="181" t="s">
        <v>384</v>
      </c>
      <c r="E105" s="182" t="s">
        <v>2165</v>
      </c>
      <c r="F105" s="183" t="s">
        <v>2166</v>
      </c>
      <c r="G105" s="184" t="s">
        <v>607</v>
      </c>
      <c r="H105" s="185">
        <v>1</v>
      </c>
      <c r="I105" s="186"/>
      <c r="J105" s="187">
        <f>ROUND(I105*H105,2)</f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540</v>
      </c>
    </row>
    <row r="106" spans="1:65" s="12" customFormat="1" ht="25.9" customHeight="1">
      <c r="B106" s="165"/>
      <c r="C106" s="166"/>
      <c r="D106" s="167" t="s">
        <v>75</v>
      </c>
      <c r="E106" s="168" t="s">
        <v>1925</v>
      </c>
      <c r="F106" s="168" t="s">
        <v>2006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SUM(P107:P108)</f>
        <v>0</v>
      </c>
      <c r="Q106" s="173"/>
      <c r="R106" s="174">
        <f>SUM(R107:R108)</f>
        <v>0</v>
      </c>
      <c r="S106" s="173"/>
      <c r="T106" s="175">
        <f>SUM(T107:T108)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SUM(BK107:BK108)</f>
        <v>0</v>
      </c>
    </row>
    <row r="107" spans="1:65" s="2" customFormat="1" ht="16.5" customHeight="1">
      <c r="A107" s="36"/>
      <c r="B107" s="37"/>
      <c r="C107" s="181" t="s">
        <v>8</v>
      </c>
      <c r="D107" s="181" t="s">
        <v>384</v>
      </c>
      <c r="E107" s="182" t="s">
        <v>2125</v>
      </c>
      <c r="F107" s="183" t="s">
        <v>2126</v>
      </c>
      <c r="G107" s="184" t="s">
        <v>422</v>
      </c>
      <c r="H107" s="185">
        <v>820</v>
      </c>
      <c r="I107" s="186"/>
      <c r="J107" s="187">
        <f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83</v>
      </c>
      <c r="BK107" s="193">
        <f>ROUND(I107*H107,2)</f>
        <v>0</v>
      </c>
      <c r="BL107" s="19" t="s">
        <v>389</v>
      </c>
      <c r="BM107" s="192" t="s">
        <v>556</v>
      </c>
    </row>
    <row r="108" spans="1:65" s="2" customFormat="1" ht="78" customHeight="1">
      <c r="A108" s="36"/>
      <c r="B108" s="37"/>
      <c r="C108" s="181" t="s">
        <v>454</v>
      </c>
      <c r="D108" s="181" t="s">
        <v>384</v>
      </c>
      <c r="E108" s="182" t="s">
        <v>2127</v>
      </c>
      <c r="F108" s="183" t="s">
        <v>2128</v>
      </c>
      <c r="G108" s="184" t="s">
        <v>422</v>
      </c>
      <c r="H108" s="185">
        <v>820</v>
      </c>
      <c r="I108" s="186"/>
      <c r="J108" s="187">
        <f>ROUND(I108*H108,2)</f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468</v>
      </c>
    </row>
    <row r="109" spans="1:65" s="12" customFormat="1" ht="25.9" customHeight="1">
      <c r="B109" s="165"/>
      <c r="C109" s="166"/>
      <c r="D109" s="167" t="s">
        <v>75</v>
      </c>
      <c r="E109" s="168" t="s">
        <v>2167</v>
      </c>
      <c r="F109" s="168" t="s">
        <v>2168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SUM(P110:P117)</f>
        <v>0</v>
      </c>
      <c r="Q109" s="173"/>
      <c r="R109" s="174">
        <f>SUM(R110:R117)</f>
        <v>0</v>
      </c>
      <c r="S109" s="173"/>
      <c r="T109" s="175">
        <f>SUM(T110:T117)</f>
        <v>0</v>
      </c>
      <c r="AR109" s="176" t="s">
        <v>83</v>
      </c>
      <c r="AT109" s="177" t="s">
        <v>75</v>
      </c>
      <c r="AU109" s="177" t="s">
        <v>76</v>
      </c>
      <c r="AY109" s="176" t="s">
        <v>381</v>
      </c>
      <c r="BK109" s="178">
        <f>SUM(BK110:BK117)</f>
        <v>0</v>
      </c>
    </row>
    <row r="110" spans="1:65" s="2" customFormat="1" ht="24.2" customHeight="1">
      <c r="A110" s="36"/>
      <c r="B110" s="37"/>
      <c r="C110" s="181" t="s">
        <v>481</v>
      </c>
      <c r="D110" s="181" t="s">
        <v>384</v>
      </c>
      <c r="E110" s="182" t="s">
        <v>5723</v>
      </c>
      <c r="F110" s="183" t="s">
        <v>5724</v>
      </c>
      <c r="G110" s="184" t="s">
        <v>5725</v>
      </c>
      <c r="H110" s="185">
        <v>0.41</v>
      </c>
      <c r="I110" s="186"/>
      <c r="J110" s="187">
        <f t="shared" ref="J110:J115" si="10">ROUND(I110*H110,2)</f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ref="P110:P115" si="11">O110*H110</f>
        <v>0</v>
      </c>
      <c r="Q110" s="190">
        <v>0</v>
      </c>
      <c r="R110" s="190">
        <f t="shared" ref="R110:R115" si="12">Q110*H110</f>
        <v>0</v>
      </c>
      <c r="S110" s="190">
        <v>0</v>
      </c>
      <c r="T110" s="191">
        <f t="shared" ref="T110:T115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ref="BE110:BE115" si="14">IF(N110="základní",J110,0)</f>
        <v>0</v>
      </c>
      <c r="BF110" s="193">
        <f t="shared" ref="BF110:BF115" si="15">IF(N110="snížená",J110,0)</f>
        <v>0</v>
      </c>
      <c r="BG110" s="193">
        <f t="shared" ref="BG110:BG115" si="16">IF(N110="zákl. přenesená",J110,0)</f>
        <v>0</v>
      </c>
      <c r="BH110" s="193">
        <f t="shared" ref="BH110:BH115" si="17">IF(N110="sníž. přenesená",J110,0)</f>
        <v>0</v>
      </c>
      <c r="BI110" s="193">
        <f t="shared" ref="BI110:BI115" si="18">IF(N110="nulová",J110,0)</f>
        <v>0</v>
      </c>
      <c r="BJ110" s="19" t="s">
        <v>83</v>
      </c>
      <c r="BK110" s="193">
        <f t="shared" ref="BK110:BK115" si="19">ROUND(I110*H110,2)</f>
        <v>0</v>
      </c>
      <c r="BL110" s="19" t="s">
        <v>389</v>
      </c>
      <c r="BM110" s="192" t="s">
        <v>577</v>
      </c>
    </row>
    <row r="111" spans="1:65" s="2" customFormat="1" ht="16.5" customHeight="1">
      <c r="A111" s="36"/>
      <c r="B111" s="37"/>
      <c r="C111" s="181" t="s">
        <v>486</v>
      </c>
      <c r="D111" s="181" t="s">
        <v>384</v>
      </c>
      <c r="E111" s="182" t="s">
        <v>5748</v>
      </c>
      <c r="F111" s="183" t="s">
        <v>5749</v>
      </c>
      <c r="G111" s="184" t="s">
        <v>422</v>
      </c>
      <c r="H111" s="185">
        <v>410</v>
      </c>
      <c r="I111" s="186"/>
      <c r="J111" s="187">
        <f t="shared" si="1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587</v>
      </c>
    </row>
    <row r="112" spans="1:65" s="2" customFormat="1" ht="21.75" customHeight="1">
      <c r="A112" s="36"/>
      <c r="B112" s="37"/>
      <c r="C112" s="181" t="s">
        <v>490</v>
      </c>
      <c r="D112" s="181" t="s">
        <v>384</v>
      </c>
      <c r="E112" s="182" t="s">
        <v>5726</v>
      </c>
      <c r="F112" s="183" t="s">
        <v>5727</v>
      </c>
      <c r="G112" s="184" t="s">
        <v>422</v>
      </c>
      <c r="H112" s="185">
        <v>410</v>
      </c>
      <c r="I112" s="186"/>
      <c r="J112" s="187">
        <f t="shared" si="1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65" s="2" customFormat="1" ht="16.5" customHeight="1">
      <c r="A113" s="36"/>
      <c r="B113" s="37"/>
      <c r="C113" s="181" t="s">
        <v>495</v>
      </c>
      <c r="D113" s="181" t="s">
        <v>384</v>
      </c>
      <c r="E113" s="182" t="s">
        <v>5750</v>
      </c>
      <c r="F113" s="183" t="s">
        <v>5751</v>
      </c>
      <c r="G113" s="184" t="s">
        <v>422</v>
      </c>
      <c r="H113" s="185">
        <v>410</v>
      </c>
      <c r="I113" s="186"/>
      <c r="J113" s="187">
        <f t="shared" si="10"/>
        <v>0</v>
      </c>
      <c r="K113" s="183" t="s">
        <v>1297</v>
      </c>
      <c r="L113" s="41"/>
      <c r="M113" s="188" t="s">
        <v>19</v>
      </c>
      <c r="N113" s="189" t="s">
        <v>47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389</v>
      </c>
      <c r="AT113" s="192" t="s">
        <v>384</v>
      </c>
      <c r="AU113" s="192" t="s">
        <v>83</v>
      </c>
      <c r="AY113" s="19" t="s">
        <v>381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83</v>
      </c>
      <c r="BK113" s="193">
        <f t="shared" si="19"/>
        <v>0</v>
      </c>
      <c r="BL113" s="19" t="s">
        <v>389</v>
      </c>
      <c r="BM113" s="192" t="s">
        <v>609</v>
      </c>
    </row>
    <row r="114" spans="1:65" s="2" customFormat="1" ht="24.2" customHeight="1">
      <c r="A114" s="36"/>
      <c r="B114" s="37"/>
      <c r="C114" s="181" t="s">
        <v>7</v>
      </c>
      <c r="D114" s="181" t="s">
        <v>384</v>
      </c>
      <c r="E114" s="182" t="s">
        <v>2175</v>
      </c>
      <c r="F114" s="183" t="s">
        <v>2176</v>
      </c>
      <c r="G114" s="184" t="s">
        <v>422</v>
      </c>
      <c r="H114" s="185">
        <v>410</v>
      </c>
      <c r="I114" s="186"/>
      <c r="J114" s="187">
        <f t="shared" si="10"/>
        <v>0</v>
      </c>
      <c r="K114" s="183" t="s">
        <v>1297</v>
      </c>
      <c r="L114" s="41"/>
      <c r="M114" s="188" t="s">
        <v>19</v>
      </c>
      <c r="N114" s="189" t="s">
        <v>47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83</v>
      </c>
      <c r="BK114" s="193">
        <f t="shared" si="19"/>
        <v>0</v>
      </c>
      <c r="BL114" s="19" t="s">
        <v>389</v>
      </c>
      <c r="BM114" s="192" t="s">
        <v>615</v>
      </c>
    </row>
    <row r="115" spans="1:65" s="2" customFormat="1" ht="16.5" customHeight="1">
      <c r="A115" s="36"/>
      <c r="B115" s="37"/>
      <c r="C115" s="181" t="s">
        <v>505</v>
      </c>
      <c r="D115" s="181" t="s">
        <v>384</v>
      </c>
      <c r="E115" s="182" t="s">
        <v>5728</v>
      </c>
      <c r="F115" s="183" t="s">
        <v>5729</v>
      </c>
      <c r="G115" s="184" t="s">
        <v>411</v>
      </c>
      <c r="H115" s="185">
        <v>143.5</v>
      </c>
      <c r="I115" s="186"/>
      <c r="J115" s="187">
        <f t="shared" si="10"/>
        <v>0</v>
      </c>
      <c r="K115" s="183" t="s">
        <v>1297</v>
      </c>
      <c r="L115" s="41"/>
      <c r="M115" s="188" t="s">
        <v>19</v>
      </c>
      <c r="N115" s="189" t="s">
        <v>47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83</v>
      </c>
      <c r="BK115" s="193">
        <f t="shared" si="19"/>
        <v>0</v>
      </c>
      <c r="BL115" s="19" t="s">
        <v>389</v>
      </c>
      <c r="BM115" s="192" t="s">
        <v>622</v>
      </c>
    </row>
    <row r="116" spans="1:65" s="14" customFormat="1">
      <c r="B116" s="205"/>
      <c r="C116" s="206"/>
      <c r="D116" s="196" t="s">
        <v>391</v>
      </c>
      <c r="E116" s="207" t="s">
        <v>19</v>
      </c>
      <c r="F116" s="208" t="s">
        <v>5872</v>
      </c>
      <c r="G116" s="206"/>
      <c r="H116" s="209">
        <v>143.5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391</v>
      </c>
      <c r="AU116" s="215" t="s">
        <v>83</v>
      </c>
      <c r="AV116" s="14" t="s">
        <v>85</v>
      </c>
      <c r="AW116" s="14" t="s">
        <v>37</v>
      </c>
      <c r="AX116" s="14" t="s">
        <v>76</v>
      </c>
      <c r="AY116" s="215" t="s">
        <v>381</v>
      </c>
    </row>
    <row r="117" spans="1:65" s="15" customFormat="1">
      <c r="B117" s="216"/>
      <c r="C117" s="217"/>
      <c r="D117" s="196" t="s">
        <v>391</v>
      </c>
      <c r="E117" s="218" t="s">
        <v>19</v>
      </c>
      <c r="F117" s="219" t="s">
        <v>394</v>
      </c>
      <c r="G117" s="217"/>
      <c r="H117" s="220">
        <v>143.5</v>
      </c>
      <c r="I117" s="221"/>
      <c r="J117" s="217"/>
      <c r="K117" s="217"/>
      <c r="L117" s="222"/>
      <c r="M117" s="261"/>
      <c r="N117" s="262"/>
      <c r="O117" s="262"/>
      <c r="P117" s="262"/>
      <c r="Q117" s="262"/>
      <c r="R117" s="262"/>
      <c r="S117" s="262"/>
      <c r="T117" s="263"/>
      <c r="AT117" s="226" t="s">
        <v>391</v>
      </c>
      <c r="AU117" s="226" t="s">
        <v>83</v>
      </c>
      <c r="AV117" s="15" t="s">
        <v>389</v>
      </c>
      <c r="AW117" s="15" t="s">
        <v>37</v>
      </c>
      <c r="AX117" s="15" t="s">
        <v>83</v>
      </c>
      <c r="AY117" s="226" t="s">
        <v>381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OoPqqtjS3aD6mKwFHDv70CM2NCGE/ULNND16GqmuYIejPJTh0GS0swr3e9Gv/JT6ahzQPQCSDUvTEIVbztLn4A==" saltValue="telbt6+bxr3cvZGTij9kpFbXllxmDAucP70ao6DdXBDaUYXzDgNBBaWRFUWzm6JlH5SkpZEm0TxybYcE4A4rxg==" spinCount="100000" sheet="1" objects="1" scenarios="1" formatColumns="0" formatRows="0" autoFilter="0"/>
  <autoFilter ref="C88:K11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297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5873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ROUND((SUM(BE90:BE124)),  2)</f>
        <v>0</v>
      </c>
      <c r="G35" s="36"/>
      <c r="H35" s="36"/>
      <c r="I35" s="127">
        <v>0.21</v>
      </c>
      <c r="J35" s="126">
        <f>ROUND(((SUM(BE90:BE124))*I35),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ROUND((SUM(BF90:BF124)),  2)</f>
        <v>0</v>
      </c>
      <c r="G36" s="36"/>
      <c r="H36" s="36"/>
      <c r="I36" s="127">
        <v>0.15</v>
      </c>
      <c r="J36" s="126">
        <f>ROUND(((SUM(BF90:BF124))*I36),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ROUND((SUM(BG90:BG124)),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ROUND((SUM(BH90:BH124)),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ROUND((SUM(BI90:BI124)),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209.3 - Brána 7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5874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1945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1946</v>
      </c>
      <c r="E66" s="146"/>
      <c r="F66" s="146"/>
      <c r="G66" s="146"/>
      <c r="H66" s="146"/>
      <c r="I66" s="146"/>
      <c r="J66" s="147">
        <f>J110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1951</v>
      </c>
      <c r="E67" s="146"/>
      <c r="F67" s="146"/>
      <c r="G67" s="146"/>
      <c r="H67" s="146"/>
      <c r="I67" s="146"/>
      <c r="J67" s="147">
        <f>J113</f>
        <v>0</v>
      </c>
      <c r="K67" s="144"/>
      <c r="L67" s="148"/>
    </row>
    <row r="68" spans="1:31" s="9" customFormat="1" ht="24.95" customHeight="1">
      <c r="B68" s="143"/>
      <c r="C68" s="144"/>
      <c r="D68" s="145" t="s">
        <v>1952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324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08" t="s">
        <v>5853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330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D 209.3 - Brána 7</v>
      </c>
      <c r="F82" s="407"/>
      <c r="G82" s="407"/>
      <c r="H82" s="40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Brno, Pisárky, Výstaviště, k. ú. Brno – Bohunice</v>
      </c>
      <c r="G84" s="38"/>
      <c r="H84" s="38"/>
      <c r="I84" s="31" t="s">
        <v>23</v>
      </c>
      <c r="J84" s="61" t="str">
        <f>IF(J14="","",J14)</f>
        <v>25. 3. 2021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>Veletrhy Brno a.s.</v>
      </c>
      <c r="G86" s="38"/>
      <c r="H86" s="38"/>
      <c r="I86" s="31" t="s">
        <v>33</v>
      </c>
      <c r="J86" s="34" t="str">
        <f>E23</f>
        <v>AiD team a.s.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367</v>
      </c>
      <c r="D89" s="157" t="s">
        <v>61</v>
      </c>
      <c r="E89" s="157" t="s">
        <v>57</v>
      </c>
      <c r="F89" s="157" t="s">
        <v>58</v>
      </c>
      <c r="G89" s="157" t="s">
        <v>368</v>
      </c>
      <c r="H89" s="157" t="s">
        <v>369</v>
      </c>
      <c r="I89" s="157" t="s">
        <v>370</v>
      </c>
      <c r="J89" s="157" t="s">
        <v>347</v>
      </c>
      <c r="K89" s="158" t="s">
        <v>371</v>
      </c>
      <c r="L89" s="159"/>
      <c r="M89" s="70" t="s">
        <v>19</v>
      </c>
      <c r="N89" s="71" t="s">
        <v>46</v>
      </c>
      <c r="O89" s="71" t="s">
        <v>372</v>
      </c>
      <c r="P89" s="71" t="s">
        <v>373</v>
      </c>
      <c r="Q89" s="71" t="s">
        <v>374</v>
      </c>
      <c r="R89" s="71" t="s">
        <v>375</v>
      </c>
      <c r="S89" s="71" t="s">
        <v>376</v>
      </c>
      <c r="T89" s="72" t="s">
        <v>377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378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P91+P96+P110+P113+P116</f>
        <v>0</v>
      </c>
      <c r="Q90" s="74"/>
      <c r="R90" s="162">
        <f>R91+R96+R110+R113+R116</f>
        <v>0</v>
      </c>
      <c r="S90" s="74"/>
      <c r="T90" s="163">
        <f>T91+T96+T110+T113+T116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348</v>
      </c>
      <c r="BK90" s="164">
        <f>BK91+BK96+BK110+BK113+BK116</f>
        <v>0</v>
      </c>
    </row>
    <row r="91" spans="1:65" s="12" customFormat="1" ht="25.9" customHeight="1">
      <c r="B91" s="165"/>
      <c r="C91" s="166"/>
      <c r="D91" s="167" t="s">
        <v>75</v>
      </c>
      <c r="E91" s="168" t="s">
        <v>2343</v>
      </c>
      <c r="F91" s="168" t="s">
        <v>2050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SUM(P92:P95)</f>
        <v>0</v>
      </c>
      <c r="Q91" s="173"/>
      <c r="R91" s="174">
        <f>SUM(R92:R95)</f>
        <v>0</v>
      </c>
      <c r="S91" s="173"/>
      <c r="T91" s="175">
        <f>SUM(T92:T95)</f>
        <v>0</v>
      </c>
      <c r="AR91" s="176" t="s">
        <v>83</v>
      </c>
      <c r="AT91" s="177" t="s">
        <v>75</v>
      </c>
      <c r="AU91" s="177" t="s">
        <v>76</v>
      </c>
      <c r="AY91" s="176" t="s">
        <v>381</v>
      </c>
      <c r="BK91" s="178">
        <f>SUM(BK92:BK95)</f>
        <v>0</v>
      </c>
    </row>
    <row r="92" spans="1:65" s="2" customFormat="1" ht="24.2" customHeight="1">
      <c r="A92" s="36"/>
      <c r="B92" s="37"/>
      <c r="C92" s="181" t="s">
        <v>83</v>
      </c>
      <c r="D92" s="181" t="s">
        <v>384</v>
      </c>
      <c r="E92" s="182" t="s">
        <v>5875</v>
      </c>
      <c r="F92" s="183" t="s">
        <v>5876</v>
      </c>
      <c r="G92" s="184" t="s">
        <v>607</v>
      </c>
      <c r="H92" s="185">
        <v>1</v>
      </c>
      <c r="I92" s="186"/>
      <c r="J92" s="187">
        <f>ROUND(I92*H92,2)</f>
        <v>0</v>
      </c>
      <c r="K92" s="183" t="s">
        <v>1956</v>
      </c>
      <c r="L92" s="41"/>
      <c r="M92" s="188" t="s">
        <v>19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83</v>
      </c>
      <c r="BK92" s="193">
        <f>ROUND(I92*H92,2)</f>
        <v>0</v>
      </c>
      <c r="BL92" s="19" t="s">
        <v>389</v>
      </c>
      <c r="BM92" s="192" t="s">
        <v>85</v>
      </c>
    </row>
    <row r="93" spans="1:65" s="2" customFormat="1" ht="49.15" customHeight="1">
      <c r="A93" s="36"/>
      <c r="B93" s="37"/>
      <c r="C93" s="181" t="s">
        <v>85</v>
      </c>
      <c r="D93" s="181" t="s">
        <v>384</v>
      </c>
      <c r="E93" s="182" t="s">
        <v>5877</v>
      </c>
      <c r="F93" s="183" t="s">
        <v>5878</v>
      </c>
      <c r="G93" s="184" t="s">
        <v>431</v>
      </c>
      <c r="H93" s="185">
        <v>1</v>
      </c>
      <c r="I93" s="186"/>
      <c r="J93" s="187">
        <f>ROUND(I93*H93,2)</f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16.5" customHeight="1">
      <c r="A94" s="36"/>
      <c r="B94" s="37"/>
      <c r="C94" s="181" t="s">
        <v>398</v>
      </c>
      <c r="D94" s="181" t="s">
        <v>384</v>
      </c>
      <c r="E94" s="182" t="s">
        <v>5879</v>
      </c>
      <c r="F94" s="183" t="s">
        <v>5880</v>
      </c>
      <c r="G94" s="184" t="s">
        <v>431</v>
      </c>
      <c r="H94" s="185">
        <v>1</v>
      </c>
      <c r="I94" s="186"/>
      <c r="J94" s="187">
        <f>ROUND(I94*H94,2)</f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83</v>
      </c>
      <c r="BK94" s="193">
        <f>ROUND(I94*H94,2)</f>
        <v>0</v>
      </c>
      <c r="BL94" s="19" t="s">
        <v>389</v>
      </c>
      <c r="BM94" s="192" t="s">
        <v>382</v>
      </c>
    </row>
    <row r="95" spans="1:65" s="2" customFormat="1" ht="16.5" customHeight="1">
      <c r="A95" s="36"/>
      <c r="B95" s="37"/>
      <c r="C95" s="181" t="s">
        <v>389</v>
      </c>
      <c r="D95" s="181" t="s">
        <v>384</v>
      </c>
      <c r="E95" s="182" t="s">
        <v>5881</v>
      </c>
      <c r="F95" s="183" t="s">
        <v>5882</v>
      </c>
      <c r="G95" s="184" t="s">
        <v>607</v>
      </c>
      <c r="H95" s="185">
        <v>1</v>
      </c>
      <c r="I95" s="186"/>
      <c r="J95" s="187">
        <f>ROUND(I95*H95,2)</f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428</v>
      </c>
    </row>
    <row r="96" spans="1:65" s="12" customFormat="1" ht="25.9" customHeight="1">
      <c r="B96" s="165"/>
      <c r="C96" s="166"/>
      <c r="D96" s="167" t="s">
        <v>75</v>
      </c>
      <c r="E96" s="168" t="s">
        <v>1895</v>
      </c>
      <c r="F96" s="168" t="s">
        <v>1953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SUM(P97:P109)</f>
        <v>0</v>
      </c>
      <c r="Q96" s="173"/>
      <c r="R96" s="174">
        <f>SUM(R97:R109)</f>
        <v>0</v>
      </c>
      <c r="S96" s="173"/>
      <c r="T96" s="175">
        <f>SUM(T97:T109)</f>
        <v>0</v>
      </c>
      <c r="AR96" s="176" t="s">
        <v>83</v>
      </c>
      <c r="AT96" s="177" t="s">
        <v>75</v>
      </c>
      <c r="AU96" s="177" t="s">
        <v>76</v>
      </c>
      <c r="AY96" s="176" t="s">
        <v>381</v>
      </c>
      <c r="BK96" s="178">
        <f>SUM(BK97:BK109)</f>
        <v>0</v>
      </c>
    </row>
    <row r="97" spans="1:65" s="2" customFormat="1" ht="16.5" customHeight="1">
      <c r="A97" s="36"/>
      <c r="B97" s="37"/>
      <c r="C97" s="181" t="s">
        <v>408</v>
      </c>
      <c r="D97" s="181" t="s">
        <v>384</v>
      </c>
      <c r="E97" s="182" t="s">
        <v>5883</v>
      </c>
      <c r="F97" s="183" t="s">
        <v>5884</v>
      </c>
      <c r="G97" s="184" t="s">
        <v>422</v>
      </c>
      <c r="H97" s="185">
        <v>145</v>
      </c>
      <c r="I97" s="186"/>
      <c r="J97" s="187">
        <f t="shared" ref="J97:J109" si="0"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 t="shared" ref="P97:P109" si="1">O97*H97</f>
        <v>0</v>
      </c>
      <c r="Q97" s="190">
        <v>0</v>
      </c>
      <c r="R97" s="190">
        <f t="shared" ref="R97:R109" si="2">Q97*H97</f>
        <v>0</v>
      </c>
      <c r="S97" s="190">
        <v>0</v>
      </c>
      <c r="T97" s="191">
        <f t="shared" ref="T97:T109" si="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ref="BE97:BE109" si="4">IF(N97="základní",J97,0)</f>
        <v>0</v>
      </c>
      <c r="BF97" s="193">
        <f t="shared" ref="BF97:BF109" si="5">IF(N97="snížená",J97,0)</f>
        <v>0</v>
      </c>
      <c r="BG97" s="193">
        <f t="shared" ref="BG97:BG109" si="6">IF(N97="zákl. přenesená",J97,0)</f>
        <v>0</v>
      </c>
      <c r="BH97" s="193">
        <f t="shared" ref="BH97:BH109" si="7">IF(N97="sníž. přenesená",J97,0)</f>
        <v>0</v>
      </c>
      <c r="BI97" s="193">
        <f t="shared" ref="BI97:BI109" si="8">IF(N97="nulová",J97,0)</f>
        <v>0</v>
      </c>
      <c r="BJ97" s="19" t="s">
        <v>83</v>
      </c>
      <c r="BK97" s="193">
        <f t="shared" ref="BK97:BK109" si="9">ROUND(I97*H97,2)</f>
        <v>0</v>
      </c>
      <c r="BL97" s="19" t="s">
        <v>389</v>
      </c>
      <c r="BM97" s="192" t="s">
        <v>437</v>
      </c>
    </row>
    <row r="98" spans="1:65" s="2" customFormat="1" ht="66.75" customHeight="1">
      <c r="A98" s="36"/>
      <c r="B98" s="37"/>
      <c r="C98" s="181" t="s">
        <v>382</v>
      </c>
      <c r="D98" s="181" t="s">
        <v>384</v>
      </c>
      <c r="E98" s="182" t="s">
        <v>5885</v>
      </c>
      <c r="F98" s="183" t="s">
        <v>5886</v>
      </c>
      <c r="G98" s="184" t="s">
        <v>422</v>
      </c>
      <c r="H98" s="185">
        <v>145</v>
      </c>
      <c r="I98" s="186"/>
      <c r="J98" s="187">
        <f t="shared" si="0"/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451</v>
      </c>
    </row>
    <row r="99" spans="1:65" s="2" customFormat="1" ht="16.5" customHeight="1">
      <c r="A99" s="36"/>
      <c r="B99" s="37"/>
      <c r="C99" s="181" t="s">
        <v>419</v>
      </c>
      <c r="D99" s="181" t="s">
        <v>384</v>
      </c>
      <c r="E99" s="182" t="s">
        <v>2299</v>
      </c>
      <c r="F99" s="183" t="s">
        <v>5702</v>
      </c>
      <c r="G99" s="184" t="s">
        <v>1805</v>
      </c>
      <c r="H99" s="185">
        <v>3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464</v>
      </c>
    </row>
    <row r="100" spans="1:65" s="2" customFormat="1" ht="24.2" customHeight="1">
      <c r="A100" s="36"/>
      <c r="B100" s="37"/>
      <c r="C100" s="181" t="s">
        <v>428</v>
      </c>
      <c r="D100" s="181" t="s">
        <v>384</v>
      </c>
      <c r="E100" s="182" t="s">
        <v>2301</v>
      </c>
      <c r="F100" s="183" t="s">
        <v>5887</v>
      </c>
      <c r="G100" s="184" t="s">
        <v>1805</v>
      </c>
      <c r="H100" s="185">
        <v>3</v>
      </c>
      <c r="I100" s="186"/>
      <c r="J100" s="187">
        <f t="shared" si="0"/>
        <v>0</v>
      </c>
      <c r="K100" s="183" t="s">
        <v>1956</v>
      </c>
      <c r="L100" s="41"/>
      <c r="M100" s="188" t="s">
        <v>19</v>
      </c>
      <c r="N100" s="189" t="s">
        <v>47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389</v>
      </c>
      <c r="AT100" s="192" t="s">
        <v>384</v>
      </c>
      <c r="AU100" s="192" t="s">
        <v>83</v>
      </c>
      <c r="AY100" s="19" t="s">
        <v>381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83</v>
      </c>
      <c r="BK100" s="193">
        <f t="shared" si="9"/>
        <v>0</v>
      </c>
      <c r="BL100" s="19" t="s">
        <v>389</v>
      </c>
      <c r="BM100" s="192" t="s">
        <v>454</v>
      </c>
    </row>
    <row r="101" spans="1:65" s="2" customFormat="1" ht="16.5" customHeight="1">
      <c r="A101" s="36"/>
      <c r="B101" s="37"/>
      <c r="C101" s="181" t="s">
        <v>426</v>
      </c>
      <c r="D101" s="181" t="s">
        <v>384</v>
      </c>
      <c r="E101" s="182" t="s">
        <v>5859</v>
      </c>
      <c r="F101" s="183" t="s">
        <v>5860</v>
      </c>
      <c r="G101" s="184" t="s">
        <v>422</v>
      </c>
      <c r="H101" s="185">
        <v>360</v>
      </c>
      <c r="I101" s="186"/>
      <c r="J101" s="187">
        <f t="shared" si="0"/>
        <v>0</v>
      </c>
      <c r="K101" s="183" t="s">
        <v>1297</v>
      </c>
      <c r="L101" s="41"/>
      <c r="M101" s="188" t="s">
        <v>19</v>
      </c>
      <c r="N101" s="189" t="s">
        <v>47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83</v>
      </c>
      <c r="BK101" s="193">
        <f t="shared" si="9"/>
        <v>0</v>
      </c>
      <c r="BL101" s="19" t="s">
        <v>389</v>
      </c>
      <c r="BM101" s="192" t="s">
        <v>486</v>
      </c>
    </row>
    <row r="102" spans="1:65" s="2" customFormat="1" ht="78" customHeight="1">
      <c r="A102" s="36"/>
      <c r="B102" s="37"/>
      <c r="C102" s="181" t="s">
        <v>437</v>
      </c>
      <c r="D102" s="181" t="s">
        <v>384</v>
      </c>
      <c r="E102" s="182" t="s">
        <v>5861</v>
      </c>
      <c r="F102" s="183" t="s">
        <v>5862</v>
      </c>
      <c r="G102" s="184" t="s">
        <v>422</v>
      </c>
      <c r="H102" s="185">
        <v>360</v>
      </c>
      <c r="I102" s="186"/>
      <c r="J102" s="187">
        <f t="shared" si="0"/>
        <v>0</v>
      </c>
      <c r="K102" s="183" t="s">
        <v>1297</v>
      </c>
      <c r="L102" s="41"/>
      <c r="M102" s="188" t="s">
        <v>19</v>
      </c>
      <c r="N102" s="189" t="s">
        <v>47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83</v>
      </c>
      <c r="BK102" s="193">
        <f t="shared" si="9"/>
        <v>0</v>
      </c>
      <c r="BL102" s="19" t="s">
        <v>389</v>
      </c>
      <c r="BM102" s="192" t="s">
        <v>495</v>
      </c>
    </row>
    <row r="103" spans="1:65" s="2" customFormat="1" ht="24.2" customHeight="1">
      <c r="A103" s="36"/>
      <c r="B103" s="37"/>
      <c r="C103" s="181" t="s">
        <v>443</v>
      </c>
      <c r="D103" s="181" t="s">
        <v>384</v>
      </c>
      <c r="E103" s="182" t="s">
        <v>2305</v>
      </c>
      <c r="F103" s="183" t="s">
        <v>2302</v>
      </c>
      <c r="G103" s="184" t="s">
        <v>431</v>
      </c>
      <c r="H103" s="185">
        <v>24</v>
      </c>
      <c r="I103" s="186"/>
      <c r="J103" s="187">
        <f t="shared" si="0"/>
        <v>0</v>
      </c>
      <c r="K103" s="183" t="s">
        <v>1956</v>
      </c>
      <c r="L103" s="41"/>
      <c r="M103" s="188" t="s">
        <v>19</v>
      </c>
      <c r="N103" s="189" t="s">
        <v>47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83</v>
      </c>
      <c r="BK103" s="193">
        <f t="shared" si="9"/>
        <v>0</v>
      </c>
      <c r="BL103" s="19" t="s">
        <v>389</v>
      </c>
      <c r="BM103" s="192" t="s">
        <v>505</v>
      </c>
    </row>
    <row r="104" spans="1:65" s="2" customFormat="1" ht="16.5" customHeight="1">
      <c r="A104" s="36"/>
      <c r="B104" s="37"/>
      <c r="C104" s="181" t="s">
        <v>451</v>
      </c>
      <c r="D104" s="181" t="s">
        <v>384</v>
      </c>
      <c r="E104" s="182" t="s">
        <v>5864</v>
      </c>
      <c r="F104" s="183" t="s">
        <v>2304</v>
      </c>
      <c r="G104" s="184" t="s">
        <v>5863</v>
      </c>
      <c r="H104" s="185">
        <v>12</v>
      </c>
      <c r="I104" s="186"/>
      <c r="J104" s="187">
        <f t="shared" si="0"/>
        <v>0</v>
      </c>
      <c r="K104" s="183" t="s">
        <v>1956</v>
      </c>
      <c r="L104" s="41"/>
      <c r="M104" s="188" t="s">
        <v>19</v>
      </c>
      <c r="N104" s="189" t="s">
        <v>47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83</v>
      </c>
      <c r="BK104" s="193">
        <f t="shared" si="9"/>
        <v>0</v>
      </c>
      <c r="BL104" s="19" t="s">
        <v>389</v>
      </c>
      <c r="BM104" s="192" t="s">
        <v>516</v>
      </c>
    </row>
    <row r="105" spans="1:65" s="2" customFormat="1" ht="21.75" customHeight="1">
      <c r="A105" s="36"/>
      <c r="B105" s="37"/>
      <c r="C105" s="181" t="s">
        <v>457</v>
      </c>
      <c r="D105" s="181" t="s">
        <v>384</v>
      </c>
      <c r="E105" s="182" t="s">
        <v>2309</v>
      </c>
      <c r="F105" s="183" t="s">
        <v>2306</v>
      </c>
      <c r="G105" s="184" t="s">
        <v>431</v>
      </c>
      <c r="H105" s="185">
        <v>12</v>
      </c>
      <c r="I105" s="186"/>
      <c r="J105" s="187">
        <f t="shared" si="0"/>
        <v>0</v>
      </c>
      <c r="K105" s="183" t="s">
        <v>1956</v>
      </c>
      <c r="L105" s="41"/>
      <c r="M105" s="188" t="s">
        <v>19</v>
      </c>
      <c r="N105" s="189" t="s">
        <v>47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83</v>
      </c>
      <c r="BK105" s="193">
        <f t="shared" si="9"/>
        <v>0</v>
      </c>
      <c r="BL105" s="19" t="s">
        <v>389</v>
      </c>
      <c r="BM105" s="192" t="s">
        <v>529</v>
      </c>
    </row>
    <row r="106" spans="1:65" s="2" customFormat="1" ht="16.5" customHeight="1">
      <c r="A106" s="36"/>
      <c r="B106" s="37"/>
      <c r="C106" s="181" t="s">
        <v>464</v>
      </c>
      <c r="D106" s="181" t="s">
        <v>384</v>
      </c>
      <c r="E106" s="182" t="s">
        <v>2313</v>
      </c>
      <c r="F106" s="183" t="s">
        <v>5705</v>
      </c>
      <c r="G106" s="184" t="s">
        <v>607</v>
      </c>
      <c r="H106" s="185">
        <v>1</v>
      </c>
      <c r="I106" s="186"/>
      <c r="J106" s="187">
        <f t="shared" si="0"/>
        <v>0</v>
      </c>
      <c r="K106" s="183" t="s">
        <v>1956</v>
      </c>
      <c r="L106" s="41"/>
      <c r="M106" s="188" t="s">
        <v>19</v>
      </c>
      <c r="N106" s="189" t="s">
        <v>47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83</v>
      </c>
      <c r="BK106" s="193">
        <f t="shared" si="9"/>
        <v>0</v>
      </c>
      <c r="BL106" s="19" t="s">
        <v>389</v>
      </c>
      <c r="BM106" s="192" t="s">
        <v>540</v>
      </c>
    </row>
    <row r="107" spans="1:65" s="2" customFormat="1" ht="21.75" customHeight="1">
      <c r="A107" s="36"/>
      <c r="B107" s="37"/>
      <c r="C107" s="181" t="s">
        <v>8</v>
      </c>
      <c r="D107" s="181" t="s">
        <v>384</v>
      </c>
      <c r="E107" s="182" t="s">
        <v>2315</v>
      </c>
      <c r="F107" s="183" t="s">
        <v>5888</v>
      </c>
      <c r="G107" s="184" t="s">
        <v>607</v>
      </c>
      <c r="H107" s="185">
        <v>1</v>
      </c>
      <c r="I107" s="186"/>
      <c r="J107" s="187">
        <f t="shared" si="0"/>
        <v>0</v>
      </c>
      <c r="K107" s="183" t="s">
        <v>1956</v>
      </c>
      <c r="L107" s="41"/>
      <c r="M107" s="188" t="s">
        <v>19</v>
      </c>
      <c r="N107" s="189" t="s">
        <v>47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83</v>
      </c>
      <c r="BK107" s="193">
        <f t="shared" si="9"/>
        <v>0</v>
      </c>
      <c r="BL107" s="19" t="s">
        <v>389</v>
      </c>
      <c r="BM107" s="192" t="s">
        <v>556</v>
      </c>
    </row>
    <row r="108" spans="1:65" s="2" customFormat="1" ht="16.5" customHeight="1">
      <c r="A108" s="36"/>
      <c r="B108" s="37"/>
      <c r="C108" s="181" t="s">
        <v>454</v>
      </c>
      <c r="D108" s="181" t="s">
        <v>384</v>
      </c>
      <c r="E108" s="182" t="s">
        <v>2319</v>
      </c>
      <c r="F108" s="183" t="s">
        <v>5889</v>
      </c>
      <c r="G108" s="184" t="s">
        <v>607</v>
      </c>
      <c r="H108" s="185">
        <v>1</v>
      </c>
      <c r="I108" s="186"/>
      <c r="J108" s="187">
        <f t="shared" si="0"/>
        <v>0</v>
      </c>
      <c r="K108" s="183" t="s">
        <v>1956</v>
      </c>
      <c r="L108" s="41"/>
      <c r="M108" s="188" t="s">
        <v>19</v>
      </c>
      <c r="N108" s="189" t="s">
        <v>47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83</v>
      </c>
      <c r="BK108" s="193">
        <f t="shared" si="9"/>
        <v>0</v>
      </c>
      <c r="BL108" s="19" t="s">
        <v>389</v>
      </c>
      <c r="BM108" s="192" t="s">
        <v>468</v>
      </c>
    </row>
    <row r="109" spans="1:65" s="2" customFormat="1" ht="16.5" customHeight="1">
      <c r="A109" s="36"/>
      <c r="B109" s="37"/>
      <c r="C109" s="181" t="s">
        <v>481</v>
      </c>
      <c r="D109" s="181" t="s">
        <v>384</v>
      </c>
      <c r="E109" s="182" t="s">
        <v>5890</v>
      </c>
      <c r="F109" s="183" t="s">
        <v>5712</v>
      </c>
      <c r="G109" s="184" t="s">
        <v>607</v>
      </c>
      <c r="H109" s="185">
        <v>1</v>
      </c>
      <c r="I109" s="186"/>
      <c r="J109" s="187">
        <f t="shared" si="0"/>
        <v>0</v>
      </c>
      <c r="K109" s="183" t="s">
        <v>1956</v>
      </c>
      <c r="L109" s="41"/>
      <c r="M109" s="188" t="s">
        <v>19</v>
      </c>
      <c r="N109" s="189" t="s">
        <v>47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83</v>
      </c>
      <c r="BK109" s="193">
        <f t="shared" si="9"/>
        <v>0</v>
      </c>
      <c r="BL109" s="19" t="s">
        <v>389</v>
      </c>
      <c r="BM109" s="192" t="s">
        <v>577</v>
      </c>
    </row>
    <row r="110" spans="1:65" s="12" customFormat="1" ht="25.9" customHeight="1">
      <c r="B110" s="165"/>
      <c r="C110" s="166"/>
      <c r="D110" s="167" t="s">
        <v>75</v>
      </c>
      <c r="E110" s="168" t="s">
        <v>1925</v>
      </c>
      <c r="F110" s="168" t="s">
        <v>2006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SUM(BK111:BK112)</f>
        <v>0</v>
      </c>
    </row>
    <row r="111" spans="1:65" s="2" customFormat="1" ht="16.5" customHeight="1">
      <c r="A111" s="36"/>
      <c r="B111" s="37"/>
      <c r="C111" s="181" t="s">
        <v>486</v>
      </c>
      <c r="D111" s="181" t="s">
        <v>384</v>
      </c>
      <c r="E111" s="182" t="s">
        <v>2125</v>
      </c>
      <c r="F111" s="183" t="s">
        <v>2126</v>
      </c>
      <c r="G111" s="184" t="s">
        <v>422</v>
      </c>
      <c r="H111" s="185">
        <v>750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587</v>
      </c>
    </row>
    <row r="112" spans="1:65" s="2" customFormat="1" ht="78" customHeight="1">
      <c r="A112" s="36"/>
      <c r="B112" s="37"/>
      <c r="C112" s="181" t="s">
        <v>490</v>
      </c>
      <c r="D112" s="181" t="s">
        <v>384</v>
      </c>
      <c r="E112" s="182" t="s">
        <v>2127</v>
      </c>
      <c r="F112" s="183" t="s">
        <v>2128</v>
      </c>
      <c r="G112" s="184" t="s">
        <v>422</v>
      </c>
      <c r="H112" s="185">
        <v>750</v>
      </c>
      <c r="I112" s="186"/>
      <c r="J112" s="187">
        <f>ROUND(I112*H112,2)</f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83</v>
      </c>
      <c r="BK112" s="193">
        <f>ROUND(I112*H112,2)</f>
        <v>0</v>
      </c>
      <c r="BL112" s="19" t="s">
        <v>389</v>
      </c>
      <c r="BM112" s="192" t="s">
        <v>598</v>
      </c>
    </row>
    <row r="113" spans="1:65" s="12" customFormat="1" ht="25.9" customHeight="1">
      <c r="B113" s="165"/>
      <c r="C113" s="166"/>
      <c r="D113" s="167" t="s">
        <v>75</v>
      </c>
      <c r="E113" s="168" t="s">
        <v>2161</v>
      </c>
      <c r="F113" s="168" t="s">
        <v>2162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SUM(P114:P115)</f>
        <v>0</v>
      </c>
      <c r="Q113" s="173"/>
      <c r="R113" s="174">
        <f>SUM(R114:R115)</f>
        <v>0</v>
      </c>
      <c r="S113" s="173"/>
      <c r="T113" s="175">
        <f>SUM(T114:T115)</f>
        <v>0</v>
      </c>
      <c r="AR113" s="176" t="s">
        <v>83</v>
      </c>
      <c r="AT113" s="177" t="s">
        <v>75</v>
      </c>
      <c r="AU113" s="177" t="s">
        <v>76</v>
      </c>
      <c r="AY113" s="176" t="s">
        <v>381</v>
      </c>
      <c r="BK113" s="178">
        <f>SUM(BK114:BK115)</f>
        <v>0</v>
      </c>
    </row>
    <row r="114" spans="1:65" s="2" customFormat="1" ht="16.5" customHeight="1">
      <c r="A114" s="36"/>
      <c r="B114" s="37"/>
      <c r="C114" s="181" t="s">
        <v>495</v>
      </c>
      <c r="D114" s="181" t="s">
        <v>384</v>
      </c>
      <c r="E114" s="182" t="s">
        <v>2163</v>
      </c>
      <c r="F114" s="183" t="s">
        <v>2164</v>
      </c>
      <c r="G114" s="184" t="s">
        <v>607</v>
      </c>
      <c r="H114" s="185">
        <v>1</v>
      </c>
      <c r="I114" s="186"/>
      <c r="J114" s="187">
        <f>ROUND(I114*H114,2)</f>
        <v>0</v>
      </c>
      <c r="K114" s="183" t="s">
        <v>1956</v>
      </c>
      <c r="L114" s="41"/>
      <c r="M114" s="188" t="s">
        <v>19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389</v>
      </c>
      <c r="AT114" s="192" t="s">
        <v>384</v>
      </c>
      <c r="AU114" s="192" t="s">
        <v>83</v>
      </c>
      <c r="AY114" s="19" t="s">
        <v>381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83</v>
      </c>
      <c r="BK114" s="193">
        <f>ROUND(I114*H114,2)</f>
        <v>0</v>
      </c>
      <c r="BL114" s="19" t="s">
        <v>389</v>
      </c>
      <c r="BM114" s="192" t="s">
        <v>609</v>
      </c>
    </row>
    <row r="115" spans="1:65" s="2" customFormat="1" ht="16.5" customHeight="1">
      <c r="A115" s="36"/>
      <c r="B115" s="37"/>
      <c r="C115" s="181" t="s">
        <v>7</v>
      </c>
      <c r="D115" s="181" t="s">
        <v>384</v>
      </c>
      <c r="E115" s="182" t="s">
        <v>2165</v>
      </c>
      <c r="F115" s="183" t="s">
        <v>2166</v>
      </c>
      <c r="G115" s="184" t="s">
        <v>607</v>
      </c>
      <c r="H115" s="185">
        <v>1</v>
      </c>
      <c r="I115" s="186"/>
      <c r="J115" s="187">
        <f>ROUND(I115*H115,2)</f>
        <v>0</v>
      </c>
      <c r="K115" s="183" t="s">
        <v>1956</v>
      </c>
      <c r="L115" s="41"/>
      <c r="M115" s="188" t="s">
        <v>19</v>
      </c>
      <c r="N115" s="189" t="s">
        <v>47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389</v>
      </c>
      <c r="AT115" s="192" t="s">
        <v>384</v>
      </c>
      <c r="AU115" s="192" t="s">
        <v>83</v>
      </c>
      <c r="AY115" s="19" t="s">
        <v>381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83</v>
      </c>
      <c r="BK115" s="193">
        <f>ROUND(I115*H115,2)</f>
        <v>0</v>
      </c>
      <c r="BL115" s="19" t="s">
        <v>389</v>
      </c>
      <c r="BM115" s="192" t="s">
        <v>615</v>
      </c>
    </row>
    <row r="116" spans="1:65" s="12" customFormat="1" ht="25.9" customHeight="1">
      <c r="B116" s="165"/>
      <c r="C116" s="166"/>
      <c r="D116" s="167" t="s">
        <v>75</v>
      </c>
      <c r="E116" s="168" t="s">
        <v>2167</v>
      </c>
      <c r="F116" s="168" t="s">
        <v>2168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SUM(P117:P124)</f>
        <v>0</v>
      </c>
      <c r="Q116" s="173"/>
      <c r="R116" s="174">
        <f>SUM(R117:R124)</f>
        <v>0</v>
      </c>
      <c r="S116" s="173"/>
      <c r="T116" s="175">
        <f>SUM(T117:T124)</f>
        <v>0</v>
      </c>
      <c r="AR116" s="176" t="s">
        <v>83</v>
      </c>
      <c r="AT116" s="177" t="s">
        <v>75</v>
      </c>
      <c r="AU116" s="177" t="s">
        <v>76</v>
      </c>
      <c r="AY116" s="176" t="s">
        <v>381</v>
      </c>
      <c r="BK116" s="178">
        <f>SUM(BK117:BK124)</f>
        <v>0</v>
      </c>
    </row>
    <row r="117" spans="1:65" s="2" customFormat="1" ht="24.2" customHeight="1">
      <c r="A117" s="36"/>
      <c r="B117" s="37"/>
      <c r="C117" s="181" t="s">
        <v>505</v>
      </c>
      <c r="D117" s="181" t="s">
        <v>384</v>
      </c>
      <c r="E117" s="182" t="s">
        <v>5723</v>
      </c>
      <c r="F117" s="183" t="s">
        <v>5724</v>
      </c>
      <c r="G117" s="184" t="s">
        <v>5725</v>
      </c>
      <c r="H117" s="185">
        <v>0.12</v>
      </c>
      <c r="I117" s="186"/>
      <c r="J117" s="187">
        <f t="shared" ref="J117:J122" si="10">ROUND(I117*H117,2)</f>
        <v>0</v>
      </c>
      <c r="K117" s="183" t="s">
        <v>1297</v>
      </c>
      <c r="L117" s="41"/>
      <c r="M117" s="188" t="s">
        <v>19</v>
      </c>
      <c r="N117" s="189" t="s">
        <v>47</v>
      </c>
      <c r="O117" s="66"/>
      <c r="P117" s="190">
        <f t="shared" ref="P117:P122" si="11">O117*H117</f>
        <v>0</v>
      </c>
      <c r="Q117" s="190">
        <v>0</v>
      </c>
      <c r="R117" s="190">
        <f t="shared" ref="R117:R122" si="12">Q117*H117</f>
        <v>0</v>
      </c>
      <c r="S117" s="190">
        <v>0</v>
      </c>
      <c r="T117" s="191">
        <f t="shared" ref="T117:T122" si="1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 t="shared" ref="BE117:BE122" si="14">IF(N117="základní",J117,0)</f>
        <v>0</v>
      </c>
      <c r="BF117" s="193">
        <f t="shared" ref="BF117:BF122" si="15">IF(N117="snížená",J117,0)</f>
        <v>0</v>
      </c>
      <c r="BG117" s="193">
        <f t="shared" ref="BG117:BG122" si="16">IF(N117="zákl. přenesená",J117,0)</f>
        <v>0</v>
      </c>
      <c r="BH117" s="193">
        <f t="shared" ref="BH117:BH122" si="17">IF(N117="sníž. přenesená",J117,0)</f>
        <v>0</v>
      </c>
      <c r="BI117" s="193">
        <f t="shared" ref="BI117:BI122" si="18">IF(N117="nulová",J117,0)</f>
        <v>0</v>
      </c>
      <c r="BJ117" s="19" t="s">
        <v>83</v>
      </c>
      <c r="BK117" s="193">
        <f t="shared" ref="BK117:BK122" si="19">ROUND(I117*H117,2)</f>
        <v>0</v>
      </c>
      <c r="BL117" s="19" t="s">
        <v>389</v>
      </c>
      <c r="BM117" s="192" t="s">
        <v>622</v>
      </c>
    </row>
    <row r="118" spans="1:65" s="2" customFormat="1" ht="16.5" customHeight="1">
      <c r="A118" s="36"/>
      <c r="B118" s="37"/>
      <c r="C118" s="181" t="s">
        <v>510</v>
      </c>
      <c r="D118" s="181" t="s">
        <v>384</v>
      </c>
      <c r="E118" s="182" t="s">
        <v>5748</v>
      </c>
      <c r="F118" s="183" t="s">
        <v>5749</v>
      </c>
      <c r="G118" s="184" t="s">
        <v>422</v>
      </c>
      <c r="H118" s="185">
        <v>120</v>
      </c>
      <c r="I118" s="186"/>
      <c r="J118" s="187">
        <f t="shared" si="10"/>
        <v>0</v>
      </c>
      <c r="K118" s="183" t="s">
        <v>1297</v>
      </c>
      <c r="L118" s="41"/>
      <c r="M118" s="188" t="s">
        <v>19</v>
      </c>
      <c r="N118" s="189" t="s">
        <v>47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83</v>
      </c>
      <c r="BK118" s="193">
        <f t="shared" si="19"/>
        <v>0</v>
      </c>
      <c r="BL118" s="19" t="s">
        <v>389</v>
      </c>
      <c r="BM118" s="192" t="s">
        <v>628</v>
      </c>
    </row>
    <row r="119" spans="1:65" s="2" customFormat="1" ht="21.75" customHeight="1">
      <c r="A119" s="36"/>
      <c r="B119" s="37"/>
      <c r="C119" s="181" t="s">
        <v>516</v>
      </c>
      <c r="D119" s="181" t="s">
        <v>384</v>
      </c>
      <c r="E119" s="182" t="s">
        <v>5726</v>
      </c>
      <c r="F119" s="183" t="s">
        <v>5727</v>
      </c>
      <c r="G119" s="184" t="s">
        <v>422</v>
      </c>
      <c r="H119" s="185">
        <v>120</v>
      </c>
      <c r="I119" s="186"/>
      <c r="J119" s="187">
        <f t="shared" si="10"/>
        <v>0</v>
      </c>
      <c r="K119" s="183" t="s">
        <v>1297</v>
      </c>
      <c r="L119" s="41"/>
      <c r="M119" s="188" t="s">
        <v>19</v>
      </c>
      <c r="N119" s="189" t="s">
        <v>47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83</v>
      </c>
      <c r="AY119" s="19" t="s">
        <v>381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83</v>
      </c>
      <c r="BK119" s="193">
        <f t="shared" si="19"/>
        <v>0</v>
      </c>
      <c r="BL119" s="19" t="s">
        <v>389</v>
      </c>
      <c r="BM119" s="192" t="s">
        <v>634</v>
      </c>
    </row>
    <row r="120" spans="1:65" s="2" customFormat="1" ht="16.5" customHeight="1">
      <c r="A120" s="36"/>
      <c r="B120" s="37"/>
      <c r="C120" s="181" t="s">
        <v>523</v>
      </c>
      <c r="D120" s="181" t="s">
        <v>384</v>
      </c>
      <c r="E120" s="182" t="s">
        <v>5750</v>
      </c>
      <c r="F120" s="183" t="s">
        <v>5751</v>
      </c>
      <c r="G120" s="184" t="s">
        <v>422</v>
      </c>
      <c r="H120" s="185">
        <v>120</v>
      </c>
      <c r="I120" s="186"/>
      <c r="J120" s="187">
        <f t="shared" si="10"/>
        <v>0</v>
      </c>
      <c r="K120" s="183" t="s">
        <v>1297</v>
      </c>
      <c r="L120" s="41"/>
      <c r="M120" s="188" t="s">
        <v>19</v>
      </c>
      <c r="N120" s="189" t="s">
        <v>47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389</v>
      </c>
      <c r="AT120" s="192" t="s">
        <v>384</v>
      </c>
      <c r="AU120" s="192" t="s">
        <v>83</v>
      </c>
      <c r="AY120" s="19" t="s">
        <v>381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83</v>
      </c>
      <c r="BK120" s="193">
        <f t="shared" si="19"/>
        <v>0</v>
      </c>
      <c r="BL120" s="19" t="s">
        <v>389</v>
      </c>
      <c r="BM120" s="192" t="s">
        <v>640</v>
      </c>
    </row>
    <row r="121" spans="1:65" s="2" customFormat="1" ht="24.2" customHeight="1">
      <c r="A121" s="36"/>
      <c r="B121" s="37"/>
      <c r="C121" s="181" t="s">
        <v>529</v>
      </c>
      <c r="D121" s="181" t="s">
        <v>384</v>
      </c>
      <c r="E121" s="182" t="s">
        <v>2175</v>
      </c>
      <c r="F121" s="183" t="s">
        <v>2176</v>
      </c>
      <c r="G121" s="184" t="s">
        <v>422</v>
      </c>
      <c r="H121" s="185">
        <v>120</v>
      </c>
      <c r="I121" s="186"/>
      <c r="J121" s="187">
        <f t="shared" si="10"/>
        <v>0</v>
      </c>
      <c r="K121" s="183" t="s">
        <v>1297</v>
      </c>
      <c r="L121" s="41"/>
      <c r="M121" s="188" t="s">
        <v>19</v>
      </c>
      <c r="N121" s="189" t="s">
        <v>47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389</v>
      </c>
      <c r="AT121" s="192" t="s">
        <v>384</v>
      </c>
      <c r="AU121" s="192" t="s">
        <v>83</v>
      </c>
      <c r="AY121" s="19" t="s">
        <v>381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83</v>
      </c>
      <c r="BK121" s="193">
        <f t="shared" si="19"/>
        <v>0</v>
      </c>
      <c r="BL121" s="19" t="s">
        <v>389</v>
      </c>
      <c r="BM121" s="192" t="s">
        <v>647</v>
      </c>
    </row>
    <row r="122" spans="1:65" s="2" customFormat="1" ht="16.5" customHeight="1">
      <c r="A122" s="36"/>
      <c r="B122" s="37"/>
      <c r="C122" s="181" t="s">
        <v>534</v>
      </c>
      <c r="D122" s="181" t="s">
        <v>384</v>
      </c>
      <c r="E122" s="182" t="s">
        <v>5728</v>
      </c>
      <c r="F122" s="183" t="s">
        <v>5729</v>
      </c>
      <c r="G122" s="184" t="s">
        <v>411</v>
      </c>
      <c r="H122" s="185">
        <v>42</v>
      </c>
      <c r="I122" s="186"/>
      <c r="J122" s="187">
        <f t="shared" si="10"/>
        <v>0</v>
      </c>
      <c r="K122" s="183" t="s">
        <v>1297</v>
      </c>
      <c r="L122" s="41"/>
      <c r="M122" s="188" t="s">
        <v>19</v>
      </c>
      <c r="N122" s="189" t="s">
        <v>47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83</v>
      </c>
      <c r="AY122" s="19" t="s">
        <v>381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83</v>
      </c>
      <c r="BK122" s="193">
        <f t="shared" si="19"/>
        <v>0</v>
      </c>
      <c r="BL122" s="19" t="s">
        <v>389</v>
      </c>
      <c r="BM122" s="192" t="s">
        <v>653</v>
      </c>
    </row>
    <row r="123" spans="1:65" s="14" customFormat="1">
      <c r="B123" s="205"/>
      <c r="C123" s="206"/>
      <c r="D123" s="196" t="s">
        <v>391</v>
      </c>
      <c r="E123" s="207" t="s">
        <v>19</v>
      </c>
      <c r="F123" s="208" t="s">
        <v>5891</v>
      </c>
      <c r="G123" s="206"/>
      <c r="H123" s="209">
        <v>42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391</v>
      </c>
      <c r="AU123" s="215" t="s">
        <v>83</v>
      </c>
      <c r="AV123" s="14" t="s">
        <v>85</v>
      </c>
      <c r="AW123" s="14" t="s">
        <v>37</v>
      </c>
      <c r="AX123" s="14" t="s">
        <v>76</v>
      </c>
      <c r="AY123" s="215" t="s">
        <v>381</v>
      </c>
    </row>
    <row r="124" spans="1:65" s="15" customFormat="1">
      <c r="B124" s="216"/>
      <c r="C124" s="217"/>
      <c r="D124" s="196" t="s">
        <v>391</v>
      </c>
      <c r="E124" s="218" t="s">
        <v>19</v>
      </c>
      <c r="F124" s="219" t="s">
        <v>394</v>
      </c>
      <c r="G124" s="217"/>
      <c r="H124" s="220">
        <v>42</v>
      </c>
      <c r="I124" s="221"/>
      <c r="J124" s="217"/>
      <c r="K124" s="217"/>
      <c r="L124" s="222"/>
      <c r="M124" s="261"/>
      <c r="N124" s="262"/>
      <c r="O124" s="262"/>
      <c r="P124" s="262"/>
      <c r="Q124" s="262"/>
      <c r="R124" s="262"/>
      <c r="S124" s="262"/>
      <c r="T124" s="263"/>
      <c r="AT124" s="226" t="s">
        <v>391</v>
      </c>
      <c r="AU124" s="226" t="s">
        <v>83</v>
      </c>
      <c r="AV124" s="15" t="s">
        <v>389</v>
      </c>
      <c r="AW124" s="15" t="s">
        <v>37</v>
      </c>
      <c r="AX124" s="15" t="s">
        <v>83</v>
      </c>
      <c r="AY124" s="226" t="s">
        <v>381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43XMYDk5eHQuwBleFdbalhn/OV0PuAG9ldgQqErD4MsKFqbfb6fz2HLxO0DO4djzbTaHGJWEnYzMHZHC7M5awg==" saltValue="E6Fwny31Ww7h763zd+oEBqp3PGBPOKR/IjkoX3mLQ5qpqtQVKhvI5QjwgB8CBqEQ/GYOoBuLyIUlVOiyELzDag==" spinCount="100000" sheet="1" objects="1" scenarios="1" formatColumns="0" formatRows="0" autoFilter="0"/>
  <autoFilter ref="C89:K124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299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5892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ROUND((SUM(BE89:BE114)),  2)</f>
        <v>0</v>
      </c>
      <c r="G35" s="36"/>
      <c r="H35" s="36"/>
      <c r="I35" s="127">
        <v>0.21</v>
      </c>
      <c r="J35" s="126">
        <f>ROUND(((SUM(BE89:BE114))*I35),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ROUND((SUM(BF89:BF114)),  2)</f>
        <v>0</v>
      </c>
      <c r="G36" s="36"/>
      <c r="H36" s="36"/>
      <c r="I36" s="127">
        <v>0.15</v>
      </c>
      <c r="J36" s="126">
        <f>ROUND(((SUM(BF89:BF114))*I36),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209.4 - Spedice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1951</v>
      </c>
      <c r="E65" s="146"/>
      <c r="F65" s="146"/>
      <c r="G65" s="146"/>
      <c r="H65" s="146"/>
      <c r="I65" s="146"/>
      <c r="J65" s="147">
        <f>J100</f>
        <v>0</v>
      </c>
      <c r="K65" s="144"/>
      <c r="L65" s="148"/>
    </row>
    <row r="66" spans="1:31" s="9" customFormat="1" ht="24.95" customHeight="1">
      <c r="B66" s="143"/>
      <c r="C66" s="144"/>
      <c r="D66" s="145" t="s">
        <v>1946</v>
      </c>
      <c r="E66" s="146"/>
      <c r="F66" s="146"/>
      <c r="G66" s="146"/>
      <c r="H66" s="146"/>
      <c r="I66" s="146"/>
      <c r="J66" s="147">
        <f>J103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J106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5853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209.4 - Spedice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P90+P100+P103+P106</f>
        <v>0</v>
      </c>
      <c r="Q89" s="74"/>
      <c r="R89" s="162">
        <f>R90+R100+R103+R106</f>
        <v>0</v>
      </c>
      <c r="S89" s="74"/>
      <c r="T89" s="163">
        <f>T90+T100+T103+T106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BK90+BK100+BK103+BK106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SUM(P91:P99)</f>
        <v>0</v>
      </c>
      <c r="Q90" s="173"/>
      <c r="R90" s="174">
        <f>SUM(R91:R99)</f>
        <v>0</v>
      </c>
      <c r="S90" s="173"/>
      <c r="T90" s="175">
        <f>SUM(T91:T99)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SUM(BK91:BK99)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5893</v>
      </c>
      <c r="F91" s="183" t="s">
        <v>5894</v>
      </c>
      <c r="G91" s="184" t="s">
        <v>422</v>
      </c>
      <c r="H91" s="185">
        <v>45</v>
      </c>
      <c r="I91" s="186"/>
      <c r="J91" s="187">
        <f t="shared" ref="J91:J99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99" si="1">O91*H91</f>
        <v>0</v>
      </c>
      <c r="Q91" s="190">
        <v>0</v>
      </c>
      <c r="R91" s="190">
        <f t="shared" ref="R91:R99" si="2">Q91*H91</f>
        <v>0</v>
      </c>
      <c r="S91" s="190">
        <v>0</v>
      </c>
      <c r="T91" s="191">
        <f t="shared" ref="T91:T99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99" si="4">IF(N91="základní",J91,0)</f>
        <v>0</v>
      </c>
      <c r="BF91" s="193">
        <f t="shared" ref="BF91:BF99" si="5">IF(N91="snížená",J91,0)</f>
        <v>0</v>
      </c>
      <c r="BG91" s="193">
        <f t="shared" ref="BG91:BG99" si="6">IF(N91="zákl. přenesená",J91,0)</f>
        <v>0</v>
      </c>
      <c r="BH91" s="193">
        <f t="shared" ref="BH91:BH99" si="7">IF(N91="sníž. přenesená",J91,0)</f>
        <v>0</v>
      </c>
      <c r="BI91" s="193">
        <f t="shared" ref="BI91:BI99" si="8">IF(N91="nulová",J91,0)</f>
        <v>0</v>
      </c>
      <c r="BJ91" s="19" t="s">
        <v>83</v>
      </c>
      <c r="BK91" s="193">
        <f t="shared" ref="BK91:BK99" si="9">ROUND(I91*H91,2)</f>
        <v>0</v>
      </c>
      <c r="BL91" s="19" t="s">
        <v>389</v>
      </c>
      <c r="BM91" s="192" t="s">
        <v>85</v>
      </c>
    </row>
    <row r="92" spans="1:65" s="2" customFormat="1" ht="66.75" customHeight="1">
      <c r="A92" s="36"/>
      <c r="B92" s="37"/>
      <c r="C92" s="181" t="s">
        <v>85</v>
      </c>
      <c r="D92" s="181" t="s">
        <v>384</v>
      </c>
      <c r="E92" s="182" t="s">
        <v>5895</v>
      </c>
      <c r="F92" s="183" t="s">
        <v>5896</v>
      </c>
      <c r="G92" s="184" t="s">
        <v>422</v>
      </c>
      <c r="H92" s="185">
        <v>45</v>
      </c>
      <c r="I92" s="186"/>
      <c r="J92" s="187">
        <f t="shared" si="0"/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2119</v>
      </c>
      <c r="F93" s="183" t="s">
        <v>2120</v>
      </c>
      <c r="G93" s="184" t="s">
        <v>422</v>
      </c>
      <c r="H93" s="185">
        <v>220</v>
      </c>
      <c r="I93" s="186"/>
      <c r="J93" s="187">
        <f t="shared" si="0"/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24.2" customHeight="1">
      <c r="A94" s="36"/>
      <c r="B94" s="37"/>
      <c r="C94" s="181" t="s">
        <v>389</v>
      </c>
      <c r="D94" s="181" t="s">
        <v>384</v>
      </c>
      <c r="E94" s="182" t="s">
        <v>2307</v>
      </c>
      <c r="F94" s="183" t="s">
        <v>2308</v>
      </c>
      <c r="G94" s="184" t="s">
        <v>422</v>
      </c>
      <c r="H94" s="185">
        <v>220</v>
      </c>
      <c r="I94" s="186"/>
      <c r="J94" s="187">
        <f t="shared" si="0"/>
        <v>0</v>
      </c>
      <c r="K94" s="183" t="s">
        <v>1297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16.5" customHeight="1">
      <c r="A95" s="36"/>
      <c r="B95" s="37"/>
      <c r="C95" s="181" t="s">
        <v>408</v>
      </c>
      <c r="D95" s="181" t="s">
        <v>384</v>
      </c>
      <c r="E95" s="182" t="s">
        <v>2696</v>
      </c>
      <c r="F95" s="183" t="s">
        <v>2312</v>
      </c>
      <c r="G95" s="184" t="s">
        <v>431</v>
      </c>
      <c r="H95" s="185">
        <v>10</v>
      </c>
      <c r="I95" s="186"/>
      <c r="J95" s="187">
        <f t="shared" si="0"/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2301</v>
      </c>
      <c r="F96" s="183" t="s">
        <v>5705</v>
      </c>
      <c r="G96" s="184" t="s">
        <v>607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2" customFormat="1" ht="21.75" customHeight="1">
      <c r="A97" s="36"/>
      <c r="B97" s="37"/>
      <c r="C97" s="181" t="s">
        <v>419</v>
      </c>
      <c r="D97" s="181" t="s">
        <v>384</v>
      </c>
      <c r="E97" s="182" t="s">
        <v>2303</v>
      </c>
      <c r="F97" s="183" t="s">
        <v>5897</v>
      </c>
      <c r="G97" s="184" t="s">
        <v>607</v>
      </c>
      <c r="H97" s="185">
        <v>1</v>
      </c>
      <c r="I97" s="186"/>
      <c r="J97" s="187">
        <f t="shared" si="0"/>
        <v>0</v>
      </c>
      <c r="K97" s="183" t="s">
        <v>1956</v>
      </c>
      <c r="L97" s="41"/>
      <c r="M97" s="188" t="s">
        <v>19</v>
      </c>
      <c r="N97" s="189" t="s">
        <v>47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83</v>
      </c>
      <c r="BK97" s="193">
        <f t="shared" si="9"/>
        <v>0</v>
      </c>
      <c r="BL97" s="19" t="s">
        <v>389</v>
      </c>
      <c r="BM97" s="192" t="s">
        <v>464</v>
      </c>
    </row>
    <row r="98" spans="1:65" s="2" customFormat="1" ht="16.5" customHeight="1">
      <c r="A98" s="36"/>
      <c r="B98" s="37"/>
      <c r="C98" s="181" t="s">
        <v>428</v>
      </c>
      <c r="D98" s="181" t="s">
        <v>384</v>
      </c>
      <c r="E98" s="182" t="s">
        <v>2305</v>
      </c>
      <c r="F98" s="183" t="s">
        <v>5898</v>
      </c>
      <c r="G98" s="184" t="s">
        <v>607</v>
      </c>
      <c r="H98" s="185">
        <v>1</v>
      </c>
      <c r="I98" s="186"/>
      <c r="J98" s="187">
        <f t="shared" si="0"/>
        <v>0</v>
      </c>
      <c r="K98" s="183" t="s">
        <v>1956</v>
      </c>
      <c r="L98" s="41"/>
      <c r="M98" s="188" t="s">
        <v>19</v>
      </c>
      <c r="N98" s="189" t="s">
        <v>47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83</v>
      </c>
      <c r="BK98" s="193">
        <f t="shared" si="9"/>
        <v>0</v>
      </c>
      <c r="BL98" s="19" t="s">
        <v>389</v>
      </c>
      <c r="BM98" s="192" t="s">
        <v>454</v>
      </c>
    </row>
    <row r="99" spans="1:65" s="2" customFormat="1" ht="16.5" customHeight="1">
      <c r="A99" s="36"/>
      <c r="B99" s="37"/>
      <c r="C99" s="181" t="s">
        <v>426</v>
      </c>
      <c r="D99" s="181" t="s">
        <v>384</v>
      </c>
      <c r="E99" s="182" t="s">
        <v>5864</v>
      </c>
      <c r="F99" s="183" t="s">
        <v>5712</v>
      </c>
      <c r="G99" s="184" t="s">
        <v>607</v>
      </c>
      <c r="H99" s="185">
        <v>1</v>
      </c>
      <c r="I99" s="186"/>
      <c r="J99" s="187">
        <f t="shared" si="0"/>
        <v>0</v>
      </c>
      <c r="K99" s="183" t="s">
        <v>1956</v>
      </c>
      <c r="L99" s="41"/>
      <c r="M99" s="188" t="s">
        <v>19</v>
      </c>
      <c r="N99" s="189" t="s">
        <v>47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83</v>
      </c>
      <c r="BK99" s="193">
        <f t="shared" si="9"/>
        <v>0</v>
      </c>
      <c r="BL99" s="19" t="s">
        <v>389</v>
      </c>
      <c r="BM99" s="192" t="s">
        <v>486</v>
      </c>
    </row>
    <row r="100" spans="1:65" s="12" customFormat="1" ht="25.9" customHeight="1">
      <c r="B100" s="165"/>
      <c r="C100" s="166"/>
      <c r="D100" s="167" t="s">
        <v>75</v>
      </c>
      <c r="E100" s="168" t="s">
        <v>2161</v>
      </c>
      <c r="F100" s="168" t="s">
        <v>2162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SUM(P101:P102)</f>
        <v>0</v>
      </c>
      <c r="Q100" s="173"/>
      <c r="R100" s="174">
        <f>SUM(R101:R102)</f>
        <v>0</v>
      </c>
      <c r="S100" s="173"/>
      <c r="T100" s="175">
        <f>SUM(T101:T102)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SUM(BK101:BK102)</f>
        <v>0</v>
      </c>
    </row>
    <row r="101" spans="1:65" s="2" customFormat="1" ht="16.5" customHeight="1">
      <c r="A101" s="36"/>
      <c r="B101" s="37"/>
      <c r="C101" s="181" t="s">
        <v>437</v>
      </c>
      <c r="D101" s="181" t="s">
        <v>384</v>
      </c>
      <c r="E101" s="182" t="s">
        <v>2163</v>
      </c>
      <c r="F101" s="183" t="s">
        <v>2164</v>
      </c>
      <c r="G101" s="184" t="s">
        <v>607</v>
      </c>
      <c r="H101" s="185">
        <v>1</v>
      </c>
      <c r="I101" s="186"/>
      <c r="J101" s="187">
        <f>ROUND(I101*H101,2)</f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495</v>
      </c>
    </row>
    <row r="102" spans="1:65" s="2" customFormat="1" ht="16.5" customHeight="1">
      <c r="A102" s="36"/>
      <c r="B102" s="37"/>
      <c r="C102" s="181" t="s">
        <v>443</v>
      </c>
      <c r="D102" s="181" t="s">
        <v>384</v>
      </c>
      <c r="E102" s="182" t="s">
        <v>2165</v>
      </c>
      <c r="F102" s="183" t="s">
        <v>2166</v>
      </c>
      <c r="G102" s="184" t="s">
        <v>607</v>
      </c>
      <c r="H102" s="185">
        <v>1</v>
      </c>
      <c r="I102" s="186"/>
      <c r="J102" s="187">
        <f>ROUND(I102*H102,2)</f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505</v>
      </c>
    </row>
    <row r="103" spans="1:65" s="12" customFormat="1" ht="25.9" customHeight="1">
      <c r="B103" s="165"/>
      <c r="C103" s="166"/>
      <c r="D103" s="167" t="s">
        <v>75</v>
      </c>
      <c r="E103" s="168" t="s">
        <v>1925</v>
      </c>
      <c r="F103" s="168" t="s">
        <v>2006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SUM(P104:P105)</f>
        <v>0</v>
      </c>
      <c r="Q103" s="173"/>
      <c r="R103" s="174">
        <f>SUM(R104:R105)</f>
        <v>0</v>
      </c>
      <c r="S103" s="173"/>
      <c r="T103" s="175">
        <f>SUM(T104:T105)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SUM(BK104:BK105)</f>
        <v>0</v>
      </c>
    </row>
    <row r="104" spans="1:65" s="2" customFormat="1" ht="16.5" customHeight="1">
      <c r="A104" s="36"/>
      <c r="B104" s="37"/>
      <c r="C104" s="181" t="s">
        <v>451</v>
      </c>
      <c r="D104" s="181" t="s">
        <v>384</v>
      </c>
      <c r="E104" s="182" t="s">
        <v>2125</v>
      </c>
      <c r="F104" s="183" t="s">
        <v>2126</v>
      </c>
      <c r="G104" s="184" t="s">
        <v>422</v>
      </c>
      <c r="H104" s="185">
        <v>120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516</v>
      </c>
    </row>
    <row r="105" spans="1:65" s="2" customFormat="1" ht="78" customHeight="1">
      <c r="A105" s="36"/>
      <c r="B105" s="37"/>
      <c r="C105" s="181" t="s">
        <v>457</v>
      </c>
      <c r="D105" s="181" t="s">
        <v>384</v>
      </c>
      <c r="E105" s="182" t="s">
        <v>2127</v>
      </c>
      <c r="F105" s="183" t="s">
        <v>2128</v>
      </c>
      <c r="G105" s="184" t="s">
        <v>422</v>
      </c>
      <c r="H105" s="185">
        <v>120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529</v>
      </c>
    </row>
    <row r="106" spans="1:65" s="12" customFormat="1" ht="25.9" customHeight="1">
      <c r="B106" s="165"/>
      <c r="C106" s="166"/>
      <c r="D106" s="167" t="s">
        <v>75</v>
      </c>
      <c r="E106" s="168" t="s">
        <v>2167</v>
      </c>
      <c r="F106" s="168" t="s">
        <v>2168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SUM(P107:P114)</f>
        <v>0</v>
      </c>
      <c r="Q106" s="173"/>
      <c r="R106" s="174">
        <f>SUM(R107:R114)</f>
        <v>0</v>
      </c>
      <c r="S106" s="173"/>
      <c r="T106" s="175">
        <f>SUM(T107:T114)</f>
        <v>0</v>
      </c>
      <c r="AR106" s="176" t="s">
        <v>83</v>
      </c>
      <c r="AT106" s="177" t="s">
        <v>75</v>
      </c>
      <c r="AU106" s="177" t="s">
        <v>76</v>
      </c>
      <c r="AY106" s="176" t="s">
        <v>381</v>
      </c>
      <c r="BK106" s="178">
        <f>SUM(BK107:BK114)</f>
        <v>0</v>
      </c>
    </row>
    <row r="107" spans="1:65" s="2" customFormat="1" ht="24.2" customHeight="1">
      <c r="A107" s="36"/>
      <c r="B107" s="37"/>
      <c r="C107" s="181" t="s">
        <v>464</v>
      </c>
      <c r="D107" s="181" t="s">
        <v>384</v>
      </c>
      <c r="E107" s="182" t="s">
        <v>5723</v>
      </c>
      <c r="F107" s="183" t="s">
        <v>5724</v>
      </c>
      <c r="G107" s="184" t="s">
        <v>5725</v>
      </c>
      <c r="H107" s="185">
        <v>0.01</v>
      </c>
      <c r="I107" s="186"/>
      <c r="J107" s="187">
        <f t="shared" ref="J107:J112" si="10">ROUND(I107*H107,2)</f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ref="P107:P112" si="11">O107*H107</f>
        <v>0</v>
      </c>
      <c r="Q107" s="190">
        <v>0</v>
      </c>
      <c r="R107" s="190">
        <f t="shared" ref="R107:R112" si="12">Q107*H107</f>
        <v>0</v>
      </c>
      <c r="S107" s="190">
        <v>0</v>
      </c>
      <c r="T107" s="191">
        <f t="shared" ref="T107:T112" si="1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ref="BE107:BE112" si="14">IF(N107="základní",J107,0)</f>
        <v>0</v>
      </c>
      <c r="BF107" s="193">
        <f t="shared" ref="BF107:BF112" si="15">IF(N107="snížená",J107,0)</f>
        <v>0</v>
      </c>
      <c r="BG107" s="193">
        <f t="shared" ref="BG107:BG112" si="16">IF(N107="zákl. přenesená",J107,0)</f>
        <v>0</v>
      </c>
      <c r="BH107" s="193">
        <f t="shared" ref="BH107:BH112" si="17">IF(N107="sníž. přenesená",J107,0)</f>
        <v>0</v>
      </c>
      <c r="BI107" s="193">
        <f t="shared" ref="BI107:BI112" si="18">IF(N107="nulová",J107,0)</f>
        <v>0</v>
      </c>
      <c r="BJ107" s="19" t="s">
        <v>83</v>
      </c>
      <c r="BK107" s="193">
        <f t="shared" ref="BK107:BK112" si="19">ROUND(I107*H107,2)</f>
        <v>0</v>
      </c>
      <c r="BL107" s="19" t="s">
        <v>389</v>
      </c>
      <c r="BM107" s="192" t="s">
        <v>540</v>
      </c>
    </row>
    <row r="108" spans="1:65" s="2" customFormat="1" ht="16.5" customHeight="1">
      <c r="A108" s="36"/>
      <c r="B108" s="37"/>
      <c r="C108" s="181" t="s">
        <v>8</v>
      </c>
      <c r="D108" s="181" t="s">
        <v>384</v>
      </c>
      <c r="E108" s="182" t="s">
        <v>2169</v>
      </c>
      <c r="F108" s="183" t="s">
        <v>2170</v>
      </c>
      <c r="G108" s="184" t="s">
        <v>422</v>
      </c>
      <c r="H108" s="185">
        <v>10</v>
      </c>
      <c r="I108" s="186"/>
      <c r="J108" s="187">
        <f t="shared" si="1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9" t="s">
        <v>83</v>
      </c>
      <c r="BK108" s="193">
        <f t="shared" si="19"/>
        <v>0</v>
      </c>
      <c r="BL108" s="19" t="s">
        <v>389</v>
      </c>
      <c r="BM108" s="192" t="s">
        <v>556</v>
      </c>
    </row>
    <row r="109" spans="1:65" s="2" customFormat="1" ht="21.75" customHeight="1">
      <c r="A109" s="36"/>
      <c r="B109" s="37"/>
      <c r="C109" s="181" t="s">
        <v>454</v>
      </c>
      <c r="D109" s="181" t="s">
        <v>384</v>
      </c>
      <c r="E109" s="182" t="s">
        <v>5726</v>
      </c>
      <c r="F109" s="183" t="s">
        <v>5727</v>
      </c>
      <c r="G109" s="184" t="s">
        <v>422</v>
      </c>
      <c r="H109" s="185">
        <v>10</v>
      </c>
      <c r="I109" s="186"/>
      <c r="J109" s="187">
        <f t="shared" si="1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9" t="s">
        <v>83</v>
      </c>
      <c r="BK109" s="193">
        <f t="shared" si="19"/>
        <v>0</v>
      </c>
      <c r="BL109" s="19" t="s">
        <v>389</v>
      </c>
      <c r="BM109" s="192" t="s">
        <v>468</v>
      </c>
    </row>
    <row r="110" spans="1:65" s="2" customFormat="1" ht="16.5" customHeight="1">
      <c r="A110" s="36"/>
      <c r="B110" s="37"/>
      <c r="C110" s="181" t="s">
        <v>481</v>
      </c>
      <c r="D110" s="181" t="s">
        <v>384</v>
      </c>
      <c r="E110" s="182" t="s">
        <v>2173</v>
      </c>
      <c r="F110" s="183" t="s">
        <v>2174</v>
      </c>
      <c r="G110" s="184" t="s">
        <v>422</v>
      </c>
      <c r="H110" s="185">
        <v>10</v>
      </c>
      <c r="I110" s="186"/>
      <c r="J110" s="187">
        <f t="shared" si="10"/>
        <v>0</v>
      </c>
      <c r="K110" s="183" t="s">
        <v>1297</v>
      </c>
      <c r="L110" s="41"/>
      <c r="M110" s="188" t="s">
        <v>19</v>
      </c>
      <c r="N110" s="189" t="s">
        <v>47</v>
      </c>
      <c r="O110" s="66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389</v>
      </c>
      <c r="AT110" s="192" t="s">
        <v>384</v>
      </c>
      <c r="AU110" s="192" t="s">
        <v>83</v>
      </c>
      <c r="AY110" s="19" t="s">
        <v>381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19" t="s">
        <v>83</v>
      </c>
      <c r="BK110" s="193">
        <f t="shared" si="19"/>
        <v>0</v>
      </c>
      <c r="BL110" s="19" t="s">
        <v>389</v>
      </c>
      <c r="BM110" s="192" t="s">
        <v>577</v>
      </c>
    </row>
    <row r="111" spans="1:65" s="2" customFormat="1" ht="24.2" customHeight="1">
      <c r="A111" s="36"/>
      <c r="B111" s="37"/>
      <c r="C111" s="181" t="s">
        <v>486</v>
      </c>
      <c r="D111" s="181" t="s">
        <v>384</v>
      </c>
      <c r="E111" s="182" t="s">
        <v>2175</v>
      </c>
      <c r="F111" s="183" t="s">
        <v>2176</v>
      </c>
      <c r="G111" s="184" t="s">
        <v>422</v>
      </c>
      <c r="H111" s="185">
        <v>10</v>
      </c>
      <c r="I111" s="186"/>
      <c r="J111" s="187">
        <f t="shared" si="10"/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83</v>
      </c>
      <c r="BK111" s="193">
        <f t="shared" si="19"/>
        <v>0</v>
      </c>
      <c r="BL111" s="19" t="s">
        <v>389</v>
      </c>
      <c r="BM111" s="192" t="s">
        <v>587</v>
      </c>
    </row>
    <row r="112" spans="1:65" s="2" customFormat="1" ht="16.5" customHeight="1">
      <c r="A112" s="36"/>
      <c r="B112" s="37"/>
      <c r="C112" s="181" t="s">
        <v>490</v>
      </c>
      <c r="D112" s="181" t="s">
        <v>384</v>
      </c>
      <c r="E112" s="182" t="s">
        <v>5728</v>
      </c>
      <c r="F112" s="183" t="s">
        <v>5729</v>
      </c>
      <c r="G112" s="184" t="s">
        <v>411</v>
      </c>
      <c r="H112" s="185">
        <v>3.5</v>
      </c>
      <c r="I112" s="186"/>
      <c r="J112" s="187">
        <f t="shared" si="10"/>
        <v>0</v>
      </c>
      <c r="K112" s="183" t="s">
        <v>1297</v>
      </c>
      <c r="L112" s="41"/>
      <c r="M112" s="188" t="s">
        <v>19</v>
      </c>
      <c r="N112" s="189" t="s">
        <v>47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389</v>
      </c>
      <c r="AT112" s="192" t="s">
        <v>384</v>
      </c>
      <c r="AU112" s="192" t="s">
        <v>83</v>
      </c>
      <c r="AY112" s="19" t="s">
        <v>381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83</v>
      </c>
      <c r="BK112" s="193">
        <f t="shared" si="19"/>
        <v>0</v>
      </c>
      <c r="BL112" s="19" t="s">
        <v>389</v>
      </c>
      <c r="BM112" s="192" t="s">
        <v>598</v>
      </c>
    </row>
    <row r="113" spans="1:51" s="14" customFormat="1">
      <c r="B113" s="205"/>
      <c r="C113" s="206"/>
      <c r="D113" s="196" t="s">
        <v>391</v>
      </c>
      <c r="E113" s="207" t="s">
        <v>19</v>
      </c>
      <c r="F113" s="208" t="s">
        <v>5899</v>
      </c>
      <c r="G113" s="206"/>
      <c r="H113" s="209">
        <v>3.5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51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3.5</v>
      </c>
      <c r="I114" s="221"/>
      <c r="J114" s="217"/>
      <c r="K114" s="217"/>
      <c r="L114" s="222"/>
      <c r="M114" s="261"/>
      <c r="N114" s="262"/>
      <c r="O114" s="262"/>
      <c r="P114" s="262"/>
      <c r="Q114" s="262"/>
      <c r="R114" s="262"/>
      <c r="S114" s="262"/>
      <c r="T114" s="263"/>
      <c r="AT114" s="226" t="s">
        <v>391</v>
      </c>
      <c r="AU114" s="226" t="s">
        <v>83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51" s="2" customFormat="1" ht="6.95" customHeight="1">
      <c r="A115" s="36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1"/>
      <c r="M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</sheetData>
  <sheetProtection algorithmName="SHA-512" hashValue="UIJGg4szvym0SVrKIvWk538HplhWkET5RQYeNNMDlwS5EPu8XzoXdpCb8gF0t9L7TFGj+6UGkjQynQMdT3Yehg==" saltValue="8FvxEpSBox2H0j+OM/YTPqfN5QScIIN1k+cB9Hu8rCmTCHPxvWyEfP0FbPZbO+Vb+UsrKH7i3vu9WZw2VPentg==" spinCount="100000" sheet="1" objects="1" scenarios="1" formatColumns="0" formatRows="0" autoFilter="0"/>
  <autoFilter ref="C88:K114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301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1" customFormat="1" ht="12" customHeight="1">
      <c r="B8" s="22"/>
      <c r="D8" s="115" t="s">
        <v>324</v>
      </c>
      <c r="L8" s="22"/>
    </row>
    <row r="9" spans="1:46" s="2" customFormat="1" ht="16.5" customHeight="1">
      <c r="A9" s="36"/>
      <c r="B9" s="41"/>
      <c r="C9" s="36"/>
      <c r="D9" s="36"/>
      <c r="E9" s="410" t="s">
        <v>5853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330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3" t="s">
        <v>5900</v>
      </c>
      <c r="F11" s="412"/>
      <c r="G11" s="412"/>
      <c r="H11" s="412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25. 3. 2021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27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30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4" t="str">
        <f>'Rekapitulace stavby'!E14</f>
        <v>Vyplň údaj</v>
      </c>
      <c r="F20" s="415"/>
      <c r="G20" s="415"/>
      <c r="H20" s="415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5" t="s">
        <v>34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5" t="s">
        <v>29</v>
      </c>
      <c r="J23" s="105" t="s">
        <v>36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95.25" customHeight="1">
      <c r="A29" s="118"/>
      <c r="B29" s="119"/>
      <c r="C29" s="118"/>
      <c r="D29" s="118"/>
      <c r="E29" s="416" t="s">
        <v>344</v>
      </c>
      <c r="F29" s="416"/>
      <c r="G29" s="416"/>
      <c r="H29" s="41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46</v>
      </c>
      <c r="E35" s="115" t="s">
        <v>47</v>
      </c>
      <c r="F35" s="126">
        <f>ROUND((SUM(BE89:BE111)),  2)</f>
        <v>0</v>
      </c>
      <c r="G35" s="36"/>
      <c r="H35" s="36"/>
      <c r="I35" s="127">
        <v>0.21</v>
      </c>
      <c r="J35" s="126">
        <f>ROUND(((SUM(BE89:BE111))*I35),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48</v>
      </c>
      <c r="F36" s="126">
        <f>ROUND((SUM(BF89:BF111)),  2)</f>
        <v>0</v>
      </c>
      <c r="G36" s="36"/>
      <c r="H36" s="36"/>
      <c r="I36" s="127">
        <v>0.15</v>
      </c>
      <c r="J36" s="126">
        <f>ROUND(((SUM(BF89:BF111))*I36),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ROUND((SUM(BG89:BG111)),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50</v>
      </c>
      <c r="F38" s="126">
        <f>ROUND((SUM(BH89:BH111)),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51</v>
      </c>
      <c r="F39" s="126">
        <f>ROUND((SUM(BI89:BI111)),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345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408" t="str">
        <f>E7</f>
        <v>Nová vstupní a vjezdová zóna v západní části výstaviště včetně nového odpadového hospodářství</v>
      </c>
      <c r="F50" s="409"/>
      <c r="G50" s="409"/>
      <c r="H50" s="409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324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5853</v>
      </c>
      <c r="F52" s="407"/>
      <c r="G52" s="407"/>
      <c r="H52" s="40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330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D 209.5 - Odpadové hospodářství</v>
      </c>
      <c r="F54" s="407"/>
      <c r="G54" s="407"/>
      <c r="H54" s="40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Brno, Pisárky, Výstaviště, k. ú. Brno – Bohunice</v>
      </c>
      <c r="G56" s="38"/>
      <c r="H56" s="38"/>
      <c r="I56" s="31" t="s">
        <v>23</v>
      </c>
      <c r="J56" s="61" t="str">
        <f>IF(J14="","",J14)</f>
        <v>25. 3. 2021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Veletrhy Brno a.s.</v>
      </c>
      <c r="G58" s="38"/>
      <c r="H58" s="38"/>
      <c r="I58" s="31" t="s">
        <v>33</v>
      </c>
      <c r="J58" s="34" t="str">
        <f>E23</f>
        <v>AiD team a.s.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346</v>
      </c>
      <c r="D61" s="140"/>
      <c r="E61" s="140"/>
      <c r="F61" s="140"/>
      <c r="G61" s="140"/>
      <c r="H61" s="140"/>
      <c r="I61" s="140"/>
      <c r="J61" s="141" t="s">
        <v>347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348</v>
      </c>
    </row>
    <row r="64" spans="1:47" s="9" customFormat="1" ht="24.95" customHeight="1">
      <c r="B64" s="143"/>
      <c r="C64" s="144"/>
      <c r="D64" s="145" t="s">
        <v>1945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1946</v>
      </c>
      <c r="E65" s="146"/>
      <c r="F65" s="146"/>
      <c r="G65" s="146"/>
      <c r="H65" s="146"/>
      <c r="I65" s="146"/>
      <c r="J65" s="147">
        <f>J97</f>
        <v>0</v>
      </c>
      <c r="K65" s="144"/>
      <c r="L65" s="148"/>
    </row>
    <row r="66" spans="1:31" s="9" customFormat="1" ht="24.95" customHeight="1">
      <c r="B66" s="143"/>
      <c r="C66" s="144"/>
      <c r="D66" s="145" t="s">
        <v>1951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1952</v>
      </c>
      <c r="E67" s="146"/>
      <c r="F67" s="146"/>
      <c r="G67" s="146"/>
      <c r="H67" s="146"/>
      <c r="I67" s="146"/>
      <c r="J67" s="147">
        <f>J103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366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6.25" customHeight="1">
      <c r="A77" s="36"/>
      <c r="B77" s="37"/>
      <c r="C77" s="38"/>
      <c r="D77" s="38"/>
      <c r="E77" s="408" t="str">
        <f>E7</f>
        <v>Nová vstupní a vjezdová zóna v západní části výstaviště včetně nového odpadového hospodářství</v>
      </c>
      <c r="F77" s="409"/>
      <c r="G77" s="409"/>
      <c r="H77" s="409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324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08" t="s">
        <v>5853</v>
      </c>
      <c r="F79" s="407"/>
      <c r="G79" s="407"/>
      <c r="H79" s="40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330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9" t="str">
        <f>E11</f>
        <v>D 209.5 - Odpadové hospodářství</v>
      </c>
      <c r="F81" s="407"/>
      <c r="G81" s="407"/>
      <c r="H81" s="40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Brno, Pisárky, Výstaviště, k. ú. Brno – Bohunice</v>
      </c>
      <c r="G83" s="38"/>
      <c r="H83" s="38"/>
      <c r="I83" s="31" t="s">
        <v>23</v>
      </c>
      <c r="J83" s="61" t="str">
        <f>IF(J14="","",J14)</f>
        <v>25. 3. 2021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Veletrhy Brno a.s.</v>
      </c>
      <c r="G85" s="38"/>
      <c r="H85" s="38"/>
      <c r="I85" s="31" t="s">
        <v>33</v>
      </c>
      <c r="J85" s="34" t="str">
        <f>E23</f>
        <v>AiD team a.s.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367</v>
      </c>
      <c r="D88" s="157" t="s">
        <v>61</v>
      </c>
      <c r="E88" s="157" t="s">
        <v>57</v>
      </c>
      <c r="F88" s="157" t="s">
        <v>58</v>
      </c>
      <c r="G88" s="157" t="s">
        <v>368</v>
      </c>
      <c r="H88" s="157" t="s">
        <v>369</v>
      </c>
      <c r="I88" s="157" t="s">
        <v>370</v>
      </c>
      <c r="J88" s="157" t="s">
        <v>347</v>
      </c>
      <c r="K88" s="158" t="s">
        <v>371</v>
      </c>
      <c r="L88" s="159"/>
      <c r="M88" s="70" t="s">
        <v>19</v>
      </c>
      <c r="N88" s="71" t="s">
        <v>46</v>
      </c>
      <c r="O88" s="71" t="s">
        <v>372</v>
      </c>
      <c r="P88" s="71" t="s">
        <v>373</v>
      </c>
      <c r="Q88" s="71" t="s">
        <v>374</v>
      </c>
      <c r="R88" s="71" t="s">
        <v>375</v>
      </c>
      <c r="S88" s="71" t="s">
        <v>376</v>
      </c>
      <c r="T88" s="72" t="s">
        <v>377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7" t="s">
        <v>378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P90+P97+P100+P103</f>
        <v>0</v>
      </c>
      <c r="Q89" s="74"/>
      <c r="R89" s="162">
        <f>R90+R97+R100+R103</f>
        <v>0</v>
      </c>
      <c r="S89" s="74"/>
      <c r="T89" s="163">
        <f>T90+T97+T100+T103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348</v>
      </c>
      <c r="BK89" s="164">
        <f>BK90+BK97+BK100+BK103</f>
        <v>0</v>
      </c>
    </row>
    <row r="90" spans="1:65" s="12" customFormat="1" ht="25.9" customHeight="1">
      <c r="B90" s="165"/>
      <c r="C90" s="166"/>
      <c r="D90" s="167" t="s">
        <v>75</v>
      </c>
      <c r="E90" s="168" t="s">
        <v>1895</v>
      </c>
      <c r="F90" s="168" t="s">
        <v>1953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SUM(P91:P96)</f>
        <v>0</v>
      </c>
      <c r="Q90" s="173"/>
      <c r="R90" s="174">
        <f>SUM(R91:R96)</f>
        <v>0</v>
      </c>
      <c r="S90" s="173"/>
      <c r="T90" s="175">
        <f>SUM(T91:T96)</f>
        <v>0</v>
      </c>
      <c r="AR90" s="176" t="s">
        <v>83</v>
      </c>
      <c r="AT90" s="177" t="s">
        <v>75</v>
      </c>
      <c r="AU90" s="177" t="s">
        <v>76</v>
      </c>
      <c r="AY90" s="176" t="s">
        <v>381</v>
      </c>
      <c r="BK90" s="178">
        <f>SUM(BK91:BK96)</f>
        <v>0</v>
      </c>
    </row>
    <row r="91" spans="1:65" s="2" customFormat="1" ht="16.5" customHeight="1">
      <c r="A91" s="36"/>
      <c r="B91" s="37"/>
      <c r="C91" s="181" t="s">
        <v>83</v>
      </c>
      <c r="D91" s="181" t="s">
        <v>384</v>
      </c>
      <c r="E91" s="182" t="s">
        <v>5893</v>
      </c>
      <c r="F91" s="183" t="s">
        <v>5894</v>
      </c>
      <c r="G91" s="184" t="s">
        <v>422</v>
      </c>
      <c r="H91" s="185">
        <v>150</v>
      </c>
      <c r="I91" s="186"/>
      <c r="J91" s="187">
        <f t="shared" ref="J91:J96" si="0">ROUND(I91*H91,2)</f>
        <v>0</v>
      </c>
      <c r="K91" s="183" t="s">
        <v>1297</v>
      </c>
      <c r="L91" s="41"/>
      <c r="M91" s="188" t="s">
        <v>19</v>
      </c>
      <c r="N91" s="189" t="s">
        <v>47</v>
      </c>
      <c r="O91" s="66"/>
      <c r="P91" s="190">
        <f t="shared" ref="P91:P96" si="1">O91*H91</f>
        <v>0</v>
      </c>
      <c r="Q91" s="190">
        <v>0</v>
      </c>
      <c r="R91" s="190">
        <f t="shared" ref="R91:R96" si="2">Q91*H91</f>
        <v>0</v>
      </c>
      <c r="S91" s="190">
        <v>0</v>
      </c>
      <c r="T91" s="191">
        <f t="shared" ref="T91:T96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83</v>
      </c>
      <c r="AY91" s="19" t="s">
        <v>381</v>
      </c>
      <c r="BE91" s="193">
        <f t="shared" ref="BE91:BE96" si="4">IF(N91="základní",J91,0)</f>
        <v>0</v>
      </c>
      <c r="BF91" s="193">
        <f t="shared" ref="BF91:BF96" si="5">IF(N91="snížená",J91,0)</f>
        <v>0</v>
      </c>
      <c r="BG91" s="193">
        <f t="shared" ref="BG91:BG96" si="6">IF(N91="zákl. přenesená",J91,0)</f>
        <v>0</v>
      </c>
      <c r="BH91" s="193">
        <f t="shared" ref="BH91:BH96" si="7">IF(N91="sníž. přenesená",J91,0)</f>
        <v>0</v>
      </c>
      <c r="BI91" s="193">
        <f t="shared" ref="BI91:BI96" si="8">IF(N91="nulová",J91,0)</f>
        <v>0</v>
      </c>
      <c r="BJ91" s="19" t="s">
        <v>83</v>
      </c>
      <c r="BK91" s="193">
        <f t="shared" ref="BK91:BK96" si="9">ROUND(I91*H91,2)</f>
        <v>0</v>
      </c>
      <c r="BL91" s="19" t="s">
        <v>389</v>
      </c>
      <c r="BM91" s="192" t="s">
        <v>85</v>
      </c>
    </row>
    <row r="92" spans="1:65" s="2" customFormat="1" ht="66.75" customHeight="1">
      <c r="A92" s="36"/>
      <c r="B92" s="37"/>
      <c r="C92" s="181" t="s">
        <v>85</v>
      </c>
      <c r="D92" s="181" t="s">
        <v>384</v>
      </c>
      <c r="E92" s="182" t="s">
        <v>5895</v>
      </c>
      <c r="F92" s="183" t="s">
        <v>5896</v>
      </c>
      <c r="G92" s="184" t="s">
        <v>422</v>
      </c>
      <c r="H92" s="185">
        <v>150</v>
      </c>
      <c r="I92" s="186"/>
      <c r="J92" s="187">
        <f t="shared" si="0"/>
        <v>0</v>
      </c>
      <c r="K92" s="183" t="s">
        <v>1297</v>
      </c>
      <c r="L92" s="41"/>
      <c r="M92" s="188" t="s">
        <v>19</v>
      </c>
      <c r="N92" s="189" t="s">
        <v>47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389</v>
      </c>
      <c r="AT92" s="192" t="s">
        <v>384</v>
      </c>
      <c r="AU92" s="192" t="s">
        <v>83</v>
      </c>
      <c r="AY92" s="19" t="s">
        <v>381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83</v>
      </c>
      <c r="BK92" s="193">
        <f t="shared" si="9"/>
        <v>0</v>
      </c>
      <c r="BL92" s="19" t="s">
        <v>389</v>
      </c>
      <c r="BM92" s="192" t="s">
        <v>389</v>
      </c>
    </row>
    <row r="93" spans="1:65" s="2" customFormat="1" ht="16.5" customHeight="1">
      <c r="A93" s="36"/>
      <c r="B93" s="37"/>
      <c r="C93" s="181" t="s">
        <v>398</v>
      </c>
      <c r="D93" s="181" t="s">
        <v>384</v>
      </c>
      <c r="E93" s="182" t="s">
        <v>2305</v>
      </c>
      <c r="F93" s="183" t="s">
        <v>5705</v>
      </c>
      <c r="G93" s="184" t="s">
        <v>607</v>
      </c>
      <c r="H93" s="185">
        <v>1</v>
      </c>
      <c r="I93" s="186"/>
      <c r="J93" s="187">
        <f t="shared" si="0"/>
        <v>0</v>
      </c>
      <c r="K93" s="183" t="s">
        <v>1956</v>
      </c>
      <c r="L93" s="41"/>
      <c r="M93" s="188" t="s">
        <v>19</v>
      </c>
      <c r="N93" s="189" t="s">
        <v>47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83</v>
      </c>
      <c r="BK93" s="193">
        <f t="shared" si="9"/>
        <v>0</v>
      </c>
      <c r="BL93" s="19" t="s">
        <v>389</v>
      </c>
      <c r="BM93" s="192" t="s">
        <v>382</v>
      </c>
    </row>
    <row r="94" spans="1:65" s="2" customFormat="1" ht="21.75" customHeight="1">
      <c r="A94" s="36"/>
      <c r="B94" s="37"/>
      <c r="C94" s="181" t="s">
        <v>389</v>
      </c>
      <c r="D94" s="181" t="s">
        <v>384</v>
      </c>
      <c r="E94" s="182" t="s">
        <v>5864</v>
      </c>
      <c r="F94" s="183" t="s">
        <v>5897</v>
      </c>
      <c r="G94" s="184" t="s">
        <v>607</v>
      </c>
      <c r="H94" s="185">
        <v>1</v>
      </c>
      <c r="I94" s="186"/>
      <c r="J94" s="187">
        <f t="shared" si="0"/>
        <v>0</v>
      </c>
      <c r="K94" s="183" t="s">
        <v>1956</v>
      </c>
      <c r="L94" s="41"/>
      <c r="M94" s="188" t="s">
        <v>19</v>
      </c>
      <c r="N94" s="189" t="s">
        <v>47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389</v>
      </c>
      <c r="AT94" s="192" t="s">
        <v>384</v>
      </c>
      <c r="AU94" s="192" t="s">
        <v>83</v>
      </c>
      <c r="AY94" s="19" t="s">
        <v>381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83</v>
      </c>
      <c r="BK94" s="193">
        <f t="shared" si="9"/>
        <v>0</v>
      </c>
      <c r="BL94" s="19" t="s">
        <v>389</v>
      </c>
      <c r="BM94" s="192" t="s">
        <v>428</v>
      </c>
    </row>
    <row r="95" spans="1:65" s="2" customFormat="1" ht="16.5" customHeight="1">
      <c r="A95" s="36"/>
      <c r="B95" s="37"/>
      <c r="C95" s="181" t="s">
        <v>408</v>
      </c>
      <c r="D95" s="181" t="s">
        <v>384</v>
      </c>
      <c r="E95" s="182" t="s">
        <v>2309</v>
      </c>
      <c r="F95" s="183" t="s">
        <v>5901</v>
      </c>
      <c r="G95" s="184" t="s">
        <v>607</v>
      </c>
      <c r="H95" s="185">
        <v>1</v>
      </c>
      <c r="I95" s="186"/>
      <c r="J95" s="187">
        <f t="shared" si="0"/>
        <v>0</v>
      </c>
      <c r="K95" s="183" t="s">
        <v>1956</v>
      </c>
      <c r="L95" s="41"/>
      <c r="M95" s="188" t="s">
        <v>19</v>
      </c>
      <c r="N95" s="189" t="s">
        <v>47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83</v>
      </c>
      <c r="BK95" s="193">
        <f t="shared" si="9"/>
        <v>0</v>
      </c>
      <c r="BL95" s="19" t="s">
        <v>389</v>
      </c>
      <c r="BM95" s="192" t="s">
        <v>437</v>
      </c>
    </row>
    <row r="96" spans="1:65" s="2" customFormat="1" ht="16.5" customHeight="1">
      <c r="A96" s="36"/>
      <c r="B96" s="37"/>
      <c r="C96" s="181" t="s">
        <v>382</v>
      </c>
      <c r="D96" s="181" t="s">
        <v>384</v>
      </c>
      <c r="E96" s="182" t="s">
        <v>2313</v>
      </c>
      <c r="F96" s="183" t="s">
        <v>5712</v>
      </c>
      <c r="G96" s="184" t="s">
        <v>607</v>
      </c>
      <c r="H96" s="185">
        <v>1</v>
      </c>
      <c r="I96" s="186"/>
      <c r="J96" s="187">
        <f t="shared" si="0"/>
        <v>0</v>
      </c>
      <c r="K96" s="183" t="s">
        <v>1956</v>
      </c>
      <c r="L96" s="41"/>
      <c r="M96" s="188" t="s">
        <v>19</v>
      </c>
      <c r="N96" s="189" t="s">
        <v>47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389</v>
      </c>
      <c r="AT96" s="192" t="s">
        <v>384</v>
      </c>
      <c r="AU96" s="192" t="s">
        <v>83</v>
      </c>
      <c r="AY96" s="19" t="s">
        <v>381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83</v>
      </c>
      <c r="BK96" s="193">
        <f t="shared" si="9"/>
        <v>0</v>
      </c>
      <c r="BL96" s="19" t="s">
        <v>389</v>
      </c>
      <c r="BM96" s="192" t="s">
        <v>451</v>
      </c>
    </row>
    <row r="97" spans="1:65" s="12" customFormat="1" ht="25.9" customHeight="1">
      <c r="B97" s="165"/>
      <c r="C97" s="166"/>
      <c r="D97" s="167" t="s">
        <v>75</v>
      </c>
      <c r="E97" s="168" t="s">
        <v>1925</v>
      </c>
      <c r="F97" s="168" t="s">
        <v>2006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SUM(P98:P99)</f>
        <v>0</v>
      </c>
      <c r="Q97" s="173"/>
      <c r="R97" s="174">
        <f>SUM(R98:R99)</f>
        <v>0</v>
      </c>
      <c r="S97" s="173"/>
      <c r="T97" s="175">
        <f>SUM(T98:T99)</f>
        <v>0</v>
      </c>
      <c r="AR97" s="176" t="s">
        <v>83</v>
      </c>
      <c r="AT97" s="177" t="s">
        <v>75</v>
      </c>
      <c r="AU97" s="177" t="s">
        <v>76</v>
      </c>
      <c r="AY97" s="176" t="s">
        <v>381</v>
      </c>
      <c r="BK97" s="178">
        <f>SUM(BK98:BK99)</f>
        <v>0</v>
      </c>
    </row>
    <row r="98" spans="1:65" s="2" customFormat="1" ht="16.5" customHeight="1">
      <c r="A98" s="36"/>
      <c r="B98" s="37"/>
      <c r="C98" s="181" t="s">
        <v>419</v>
      </c>
      <c r="D98" s="181" t="s">
        <v>384</v>
      </c>
      <c r="E98" s="182" t="s">
        <v>2125</v>
      </c>
      <c r="F98" s="183" t="s">
        <v>2126</v>
      </c>
      <c r="G98" s="184" t="s">
        <v>422</v>
      </c>
      <c r="H98" s="185">
        <v>130</v>
      </c>
      <c r="I98" s="186"/>
      <c r="J98" s="187">
        <f>ROUND(I98*H98,2)</f>
        <v>0</v>
      </c>
      <c r="K98" s="183" t="s">
        <v>1297</v>
      </c>
      <c r="L98" s="41"/>
      <c r="M98" s="188" t="s">
        <v>19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389</v>
      </c>
      <c r="AT98" s="192" t="s">
        <v>384</v>
      </c>
      <c r="AU98" s="192" t="s">
        <v>83</v>
      </c>
      <c r="AY98" s="19" t="s">
        <v>381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83</v>
      </c>
      <c r="BK98" s="193">
        <f>ROUND(I98*H98,2)</f>
        <v>0</v>
      </c>
      <c r="BL98" s="19" t="s">
        <v>389</v>
      </c>
      <c r="BM98" s="192" t="s">
        <v>464</v>
      </c>
    </row>
    <row r="99" spans="1:65" s="2" customFormat="1" ht="78" customHeight="1">
      <c r="A99" s="36"/>
      <c r="B99" s="37"/>
      <c r="C99" s="181" t="s">
        <v>428</v>
      </c>
      <c r="D99" s="181" t="s">
        <v>384</v>
      </c>
      <c r="E99" s="182" t="s">
        <v>2127</v>
      </c>
      <c r="F99" s="183" t="s">
        <v>2128</v>
      </c>
      <c r="G99" s="184" t="s">
        <v>422</v>
      </c>
      <c r="H99" s="185">
        <v>130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454</v>
      </c>
    </row>
    <row r="100" spans="1:65" s="12" customFormat="1" ht="25.9" customHeight="1">
      <c r="B100" s="165"/>
      <c r="C100" s="166"/>
      <c r="D100" s="167" t="s">
        <v>75</v>
      </c>
      <c r="E100" s="168" t="s">
        <v>2161</v>
      </c>
      <c r="F100" s="168" t="s">
        <v>2162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SUM(P101:P102)</f>
        <v>0</v>
      </c>
      <c r="Q100" s="173"/>
      <c r="R100" s="174">
        <f>SUM(R101:R102)</f>
        <v>0</v>
      </c>
      <c r="S100" s="173"/>
      <c r="T100" s="175">
        <f>SUM(T101:T102)</f>
        <v>0</v>
      </c>
      <c r="AR100" s="176" t="s">
        <v>83</v>
      </c>
      <c r="AT100" s="177" t="s">
        <v>75</v>
      </c>
      <c r="AU100" s="177" t="s">
        <v>76</v>
      </c>
      <c r="AY100" s="176" t="s">
        <v>381</v>
      </c>
      <c r="BK100" s="178">
        <f>SUM(BK101:BK102)</f>
        <v>0</v>
      </c>
    </row>
    <row r="101" spans="1:65" s="2" customFormat="1" ht="16.5" customHeight="1">
      <c r="A101" s="36"/>
      <c r="B101" s="37"/>
      <c r="C101" s="181" t="s">
        <v>426</v>
      </c>
      <c r="D101" s="181" t="s">
        <v>384</v>
      </c>
      <c r="E101" s="182" t="s">
        <v>2163</v>
      </c>
      <c r="F101" s="183" t="s">
        <v>2164</v>
      </c>
      <c r="G101" s="184" t="s">
        <v>607</v>
      </c>
      <c r="H101" s="185">
        <v>1</v>
      </c>
      <c r="I101" s="186"/>
      <c r="J101" s="187">
        <f>ROUND(I101*H101,2)</f>
        <v>0</v>
      </c>
      <c r="K101" s="183" t="s">
        <v>1956</v>
      </c>
      <c r="L101" s="41"/>
      <c r="M101" s="188" t="s">
        <v>19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389</v>
      </c>
      <c r="AT101" s="192" t="s">
        <v>384</v>
      </c>
      <c r="AU101" s="192" t="s">
        <v>83</v>
      </c>
      <c r="AY101" s="19" t="s">
        <v>381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83</v>
      </c>
      <c r="BK101" s="193">
        <f>ROUND(I101*H101,2)</f>
        <v>0</v>
      </c>
      <c r="BL101" s="19" t="s">
        <v>389</v>
      </c>
      <c r="BM101" s="192" t="s">
        <v>486</v>
      </c>
    </row>
    <row r="102" spans="1:65" s="2" customFormat="1" ht="16.5" customHeight="1">
      <c r="A102" s="36"/>
      <c r="B102" s="37"/>
      <c r="C102" s="181" t="s">
        <v>437</v>
      </c>
      <c r="D102" s="181" t="s">
        <v>384</v>
      </c>
      <c r="E102" s="182" t="s">
        <v>2165</v>
      </c>
      <c r="F102" s="183" t="s">
        <v>2166</v>
      </c>
      <c r="G102" s="184" t="s">
        <v>607</v>
      </c>
      <c r="H102" s="185">
        <v>1</v>
      </c>
      <c r="I102" s="186"/>
      <c r="J102" s="187">
        <f>ROUND(I102*H102,2)</f>
        <v>0</v>
      </c>
      <c r="K102" s="183" t="s">
        <v>1956</v>
      </c>
      <c r="L102" s="41"/>
      <c r="M102" s="188" t="s">
        <v>19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389</v>
      </c>
      <c r="AT102" s="192" t="s">
        <v>384</v>
      </c>
      <c r="AU102" s="192" t="s">
        <v>83</v>
      </c>
      <c r="AY102" s="19" t="s">
        <v>381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83</v>
      </c>
      <c r="BK102" s="193">
        <f>ROUND(I102*H102,2)</f>
        <v>0</v>
      </c>
      <c r="BL102" s="19" t="s">
        <v>389</v>
      </c>
      <c r="BM102" s="192" t="s">
        <v>495</v>
      </c>
    </row>
    <row r="103" spans="1:65" s="12" customFormat="1" ht="25.9" customHeight="1">
      <c r="B103" s="165"/>
      <c r="C103" s="166"/>
      <c r="D103" s="167" t="s">
        <v>75</v>
      </c>
      <c r="E103" s="168" t="s">
        <v>2167</v>
      </c>
      <c r="F103" s="168" t="s">
        <v>2168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SUM(P104:P111)</f>
        <v>0</v>
      </c>
      <c r="Q103" s="173"/>
      <c r="R103" s="174">
        <f>SUM(R104:R111)</f>
        <v>0</v>
      </c>
      <c r="S103" s="173"/>
      <c r="T103" s="175">
        <f>SUM(T104:T111)</f>
        <v>0</v>
      </c>
      <c r="AR103" s="176" t="s">
        <v>83</v>
      </c>
      <c r="AT103" s="177" t="s">
        <v>75</v>
      </c>
      <c r="AU103" s="177" t="s">
        <v>76</v>
      </c>
      <c r="AY103" s="176" t="s">
        <v>381</v>
      </c>
      <c r="BK103" s="178">
        <f>SUM(BK104:BK111)</f>
        <v>0</v>
      </c>
    </row>
    <row r="104" spans="1:65" s="2" customFormat="1" ht="24.2" customHeight="1">
      <c r="A104" s="36"/>
      <c r="B104" s="37"/>
      <c r="C104" s="181" t="s">
        <v>443</v>
      </c>
      <c r="D104" s="181" t="s">
        <v>384</v>
      </c>
      <c r="E104" s="182" t="s">
        <v>5723</v>
      </c>
      <c r="F104" s="183" t="s">
        <v>5724</v>
      </c>
      <c r="G104" s="184" t="s">
        <v>5725</v>
      </c>
      <c r="H104" s="185">
        <v>0.11</v>
      </c>
      <c r="I104" s="186"/>
      <c r="J104" s="187">
        <f t="shared" ref="J104:J109" si="10"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 t="shared" ref="P104:P109" si="11">O104*H104</f>
        <v>0</v>
      </c>
      <c r="Q104" s="190">
        <v>0</v>
      </c>
      <c r="R104" s="190">
        <f t="shared" ref="R104:R109" si="12">Q104*H104</f>
        <v>0</v>
      </c>
      <c r="S104" s="190">
        <v>0</v>
      </c>
      <c r="T104" s="191">
        <f t="shared" ref="T104:T109" si="13"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 t="shared" ref="BE104:BE109" si="14">IF(N104="základní",J104,0)</f>
        <v>0</v>
      </c>
      <c r="BF104" s="193">
        <f t="shared" ref="BF104:BF109" si="15">IF(N104="snížená",J104,0)</f>
        <v>0</v>
      </c>
      <c r="BG104" s="193">
        <f t="shared" ref="BG104:BG109" si="16">IF(N104="zákl. přenesená",J104,0)</f>
        <v>0</v>
      </c>
      <c r="BH104" s="193">
        <f t="shared" ref="BH104:BH109" si="17">IF(N104="sníž. přenesená",J104,0)</f>
        <v>0</v>
      </c>
      <c r="BI104" s="193">
        <f t="shared" ref="BI104:BI109" si="18">IF(N104="nulová",J104,0)</f>
        <v>0</v>
      </c>
      <c r="BJ104" s="19" t="s">
        <v>83</v>
      </c>
      <c r="BK104" s="193">
        <f t="shared" ref="BK104:BK109" si="19">ROUND(I104*H104,2)</f>
        <v>0</v>
      </c>
      <c r="BL104" s="19" t="s">
        <v>389</v>
      </c>
      <c r="BM104" s="192" t="s">
        <v>505</v>
      </c>
    </row>
    <row r="105" spans="1:65" s="2" customFormat="1" ht="16.5" customHeight="1">
      <c r="A105" s="36"/>
      <c r="B105" s="37"/>
      <c r="C105" s="181" t="s">
        <v>451</v>
      </c>
      <c r="D105" s="181" t="s">
        <v>384</v>
      </c>
      <c r="E105" s="182" t="s">
        <v>5748</v>
      </c>
      <c r="F105" s="183" t="s">
        <v>5749</v>
      </c>
      <c r="G105" s="184" t="s">
        <v>422</v>
      </c>
      <c r="H105" s="185">
        <v>110</v>
      </c>
      <c r="I105" s="186"/>
      <c r="J105" s="187">
        <f t="shared" si="10"/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19" t="s">
        <v>83</v>
      </c>
      <c r="BK105" s="193">
        <f t="shared" si="19"/>
        <v>0</v>
      </c>
      <c r="BL105" s="19" t="s">
        <v>389</v>
      </c>
      <c r="BM105" s="192" t="s">
        <v>516</v>
      </c>
    </row>
    <row r="106" spans="1:65" s="2" customFormat="1" ht="21.75" customHeight="1">
      <c r="A106" s="36"/>
      <c r="B106" s="37"/>
      <c r="C106" s="181" t="s">
        <v>457</v>
      </c>
      <c r="D106" s="181" t="s">
        <v>384</v>
      </c>
      <c r="E106" s="182" t="s">
        <v>5726</v>
      </c>
      <c r="F106" s="183" t="s">
        <v>5727</v>
      </c>
      <c r="G106" s="184" t="s">
        <v>422</v>
      </c>
      <c r="H106" s="185">
        <v>110</v>
      </c>
      <c r="I106" s="186"/>
      <c r="J106" s="187">
        <f t="shared" si="10"/>
        <v>0</v>
      </c>
      <c r="K106" s="183" t="s">
        <v>1297</v>
      </c>
      <c r="L106" s="41"/>
      <c r="M106" s="188" t="s">
        <v>19</v>
      </c>
      <c r="N106" s="189" t="s">
        <v>47</v>
      </c>
      <c r="O106" s="66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389</v>
      </c>
      <c r="AT106" s="192" t="s">
        <v>384</v>
      </c>
      <c r="AU106" s="192" t="s">
        <v>83</v>
      </c>
      <c r="AY106" s="19" t="s">
        <v>381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19" t="s">
        <v>83</v>
      </c>
      <c r="BK106" s="193">
        <f t="shared" si="19"/>
        <v>0</v>
      </c>
      <c r="BL106" s="19" t="s">
        <v>389</v>
      </c>
      <c r="BM106" s="192" t="s">
        <v>529</v>
      </c>
    </row>
    <row r="107" spans="1:65" s="2" customFormat="1" ht="16.5" customHeight="1">
      <c r="A107" s="36"/>
      <c r="B107" s="37"/>
      <c r="C107" s="181" t="s">
        <v>464</v>
      </c>
      <c r="D107" s="181" t="s">
        <v>384</v>
      </c>
      <c r="E107" s="182" t="s">
        <v>5750</v>
      </c>
      <c r="F107" s="183" t="s">
        <v>5751</v>
      </c>
      <c r="G107" s="184" t="s">
        <v>422</v>
      </c>
      <c r="H107" s="185">
        <v>110</v>
      </c>
      <c r="I107" s="186"/>
      <c r="J107" s="187">
        <f t="shared" si="10"/>
        <v>0</v>
      </c>
      <c r="K107" s="183" t="s">
        <v>1297</v>
      </c>
      <c r="L107" s="41"/>
      <c r="M107" s="188" t="s">
        <v>19</v>
      </c>
      <c r="N107" s="189" t="s">
        <v>47</v>
      </c>
      <c r="O107" s="66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389</v>
      </c>
      <c r="AT107" s="192" t="s">
        <v>384</v>
      </c>
      <c r="AU107" s="192" t="s">
        <v>83</v>
      </c>
      <c r="AY107" s="19" t="s">
        <v>381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19" t="s">
        <v>83</v>
      </c>
      <c r="BK107" s="193">
        <f t="shared" si="19"/>
        <v>0</v>
      </c>
      <c r="BL107" s="19" t="s">
        <v>389</v>
      </c>
      <c r="BM107" s="192" t="s">
        <v>540</v>
      </c>
    </row>
    <row r="108" spans="1:65" s="2" customFormat="1" ht="24.2" customHeight="1">
      <c r="A108" s="36"/>
      <c r="B108" s="37"/>
      <c r="C108" s="181" t="s">
        <v>8</v>
      </c>
      <c r="D108" s="181" t="s">
        <v>384</v>
      </c>
      <c r="E108" s="182" t="s">
        <v>2175</v>
      </c>
      <c r="F108" s="183" t="s">
        <v>2176</v>
      </c>
      <c r="G108" s="184" t="s">
        <v>422</v>
      </c>
      <c r="H108" s="185">
        <v>110</v>
      </c>
      <c r="I108" s="186"/>
      <c r="J108" s="187">
        <f t="shared" si="10"/>
        <v>0</v>
      </c>
      <c r="K108" s="183" t="s">
        <v>1297</v>
      </c>
      <c r="L108" s="41"/>
      <c r="M108" s="188" t="s">
        <v>19</v>
      </c>
      <c r="N108" s="189" t="s">
        <v>47</v>
      </c>
      <c r="O108" s="66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83</v>
      </c>
      <c r="AY108" s="19" t="s">
        <v>381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9" t="s">
        <v>83</v>
      </c>
      <c r="BK108" s="193">
        <f t="shared" si="19"/>
        <v>0</v>
      </c>
      <c r="BL108" s="19" t="s">
        <v>389</v>
      </c>
      <c r="BM108" s="192" t="s">
        <v>556</v>
      </c>
    </row>
    <row r="109" spans="1:65" s="2" customFormat="1" ht="16.5" customHeight="1">
      <c r="A109" s="36"/>
      <c r="B109" s="37"/>
      <c r="C109" s="181" t="s">
        <v>454</v>
      </c>
      <c r="D109" s="181" t="s">
        <v>384</v>
      </c>
      <c r="E109" s="182" t="s">
        <v>5728</v>
      </c>
      <c r="F109" s="183" t="s">
        <v>5729</v>
      </c>
      <c r="G109" s="184" t="s">
        <v>411</v>
      </c>
      <c r="H109" s="185">
        <v>38.5</v>
      </c>
      <c r="I109" s="186"/>
      <c r="J109" s="187">
        <f t="shared" si="10"/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9" t="s">
        <v>83</v>
      </c>
      <c r="BK109" s="193">
        <f t="shared" si="19"/>
        <v>0</v>
      </c>
      <c r="BL109" s="19" t="s">
        <v>389</v>
      </c>
      <c r="BM109" s="192" t="s">
        <v>468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5902</v>
      </c>
      <c r="G110" s="206"/>
      <c r="H110" s="209">
        <v>38.5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83</v>
      </c>
      <c r="AV110" s="14" t="s">
        <v>85</v>
      </c>
      <c r="AW110" s="14" t="s">
        <v>37</v>
      </c>
      <c r="AX110" s="14" t="s">
        <v>76</v>
      </c>
      <c r="AY110" s="215" t="s">
        <v>381</v>
      </c>
    </row>
    <row r="111" spans="1:65" s="15" customFormat="1">
      <c r="B111" s="216"/>
      <c r="C111" s="217"/>
      <c r="D111" s="196" t="s">
        <v>391</v>
      </c>
      <c r="E111" s="218" t="s">
        <v>19</v>
      </c>
      <c r="F111" s="219" t="s">
        <v>394</v>
      </c>
      <c r="G111" s="217"/>
      <c r="H111" s="220">
        <v>38.5</v>
      </c>
      <c r="I111" s="221"/>
      <c r="J111" s="217"/>
      <c r="K111" s="217"/>
      <c r="L111" s="222"/>
      <c r="M111" s="261"/>
      <c r="N111" s="262"/>
      <c r="O111" s="262"/>
      <c r="P111" s="262"/>
      <c r="Q111" s="262"/>
      <c r="R111" s="262"/>
      <c r="S111" s="262"/>
      <c r="T111" s="263"/>
      <c r="AT111" s="226" t="s">
        <v>391</v>
      </c>
      <c r="AU111" s="226" t="s">
        <v>83</v>
      </c>
      <c r="AV111" s="15" t="s">
        <v>389</v>
      </c>
      <c r="AW111" s="15" t="s">
        <v>37</v>
      </c>
      <c r="AX111" s="15" t="s">
        <v>83</v>
      </c>
      <c r="AY111" s="226" t="s">
        <v>381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NROfSgeDTMdnSoVxKjNr/MTMDnoR7faCOx0jXGI4e4XJEX25VW6iU3Bz92lk6of6X8dW+heIfooPD4tyduvQRA==" saltValue="yWRwXmNOVbPvEnCXjnI7QSDnEMtg2IIJMfi7Jqayeg5DF4HaPSZleFeJcVIp9nLV6rARDG7ewB5q5ogCaUDUEA==" spinCount="100000" sheet="1" objects="1" scenarios="1" formatColumns="0" formatRows="0" autoFilter="0"/>
  <autoFilter ref="C88:K11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304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5903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ROUND(J82,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ROUND((SUM(BE82:BE118)),  2)</f>
        <v>0</v>
      </c>
      <c r="G33" s="36"/>
      <c r="H33" s="36"/>
      <c r="I33" s="127">
        <v>0.21</v>
      </c>
      <c r="J33" s="126">
        <f>ROUND(((SUM(BE82:BE118))*I33),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ROUND((SUM(BF82:BF118)),  2)</f>
        <v>0</v>
      </c>
      <c r="G34" s="36"/>
      <c r="H34" s="36"/>
      <c r="I34" s="127">
        <v>0.15</v>
      </c>
      <c r="J34" s="126">
        <f>ROUND(((SUM(BF82:BF118))*I34),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ROUND((SUM(BG82:BG118)),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ROUND((SUM(BH82:BH118)),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ROUND((SUM(BI82:BI118)),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D 210 - Odlučovač ropných látek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1280</v>
      </c>
      <c r="E60" s="146"/>
      <c r="F60" s="146"/>
      <c r="G60" s="146"/>
      <c r="H60" s="146"/>
      <c r="I60" s="146"/>
      <c r="J60" s="147">
        <f>J83</f>
        <v>0</v>
      </c>
      <c r="K60" s="144"/>
      <c r="L60" s="148"/>
    </row>
    <row r="61" spans="1:47" s="9" customFormat="1" ht="24.95" customHeight="1">
      <c r="B61" s="143"/>
      <c r="C61" s="144"/>
      <c r="D61" s="145" t="s">
        <v>1281</v>
      </c>
      <c r="E61" s="146"/>
      <c r="F61" s="146"/>
      <c r="G61" s="146"/>
      <c r="H61" s="146"/>
      <c r="I61" s="146"/>
      <c r="J61" s="147">
        <f>J110</f>
        <v>0</v>
      </c>
      <c r="K61" s="144"/>
      <c r="L61" s="148"/>
    </row>
    <row r="62" spans="1:47" s="9" customFormat="1" ht="24.95" customHeight="1">
      <c r="B62" s="143"/>
      <c r="C62" s="144"/>
      <c r="D62" s="145" t="s">
        <v>5661</v>
      </c>
      <c r="E62" s="146"/>
      <c r="F62" s="146"/>
      <c r="G62" s="146"/>
      <c r="H62" s="146"/>
      <c r="I62" s="146"/>
      <c r="J62" s="147">
        <f>J115</f>
        <v>0</v>
      </c>
      <c r="K62" s="144"/>
      <c r="L62" s="148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366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6.25" customHeight="1">
      <c r="A72" s="36"/>
      <c r="B72" s="37"/>
      <c r="C72" s="38"/>
      <c r="D72" s="38"/>
      <c r="E72" s="408" t="str">
        <f>E7</f>
        <v>Nová vstupní a vjezdová zóna v západní části výstaviště včetně nového odpadového hospodářství</v>
      </c>
      <c r="F72" s="409"/>
      <c r="G72" s="409"/>
      <c r="H72" s="409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324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9" t="str">
        <f>E9</f>
        <v>D 210 - Odlučovač ropných látek</v>
      </c>
      <c r="F74" s="407"/>
      <c r="G74" s="407"/>
      <c r="H74" s="407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Brno, Pisárky, Výstaviště, k. ú. Brno – Bohunice</v>
      </c>
      <c r="G76" s="38"/>
      <c r="H76" s="38"/>
      <c r="I76" s="31" t="s">
        <v>23</v>
      </c>
      <c r="J76" s="61" t="str">
        <f>IF(J12="","",J12)</f>
        <v>25. 3. 2021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Veletrhy Brno a.s.</v>
      </c>
      <c r="G78" s="38"/>
      <c r="H78" s="38"/>
      <c r="I78" s="31" t="s">
        <v>33</v>
      </c>
      <c r="J78" s="34" t="str">
        <f>E21</f>
        <v>AiD team a.s.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38</v>
      </c>
      <c r="J79" s="34" t="str">
        <f>E24</f>
        <v xml:space="preserve"> 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4"/>
      <c r="B81" s="155"/>
      <c r="C81" s="156" t="s">
        <v>367</v>
      </c>
      <c r="D81" s="157" t="s">
        <v>61</v>
      </c>
      <c r="E81" s="157" t="s">
        <v>57</v>
      </c>
      <c r="F81" s="157" t="s">
        <v>58</v>
      </c>
      <c r="G81" s="157" t="s">
        <v>368</v>
      </c>
      <c r="H81" s="157" t="s">
        <v>369</v>
      </c>
      <c r="I81" s="157" t="s">
        <v>370</v>
      </c>
      <c r="J81" s="157" t="s">
        <v>347</v>
      </c>
      <c r="K81" s="158" t="s">
        <v>371</v>
      </c>
      <c r="L81" s="159"/>
      <c r="M81" s="70" t="s">
        <v>19</v>
      </c>
      <c r="N81" s="71" t="s">
        <v>46</v>
      </c>
      <c r="O81" s="71" t="s">
        <v>372</v>
      </c>
      <c r="P81" s="71" t="s">
        <v>373</v>
      </c>
      <c r="Q81" s="71" t="s">
        <v>374</v>
      </c>
      <c r="R81" s="71" t="s">
        <v>375</v>
      </c>
      <c r="S81" s="71" t="s">
        <v>376</v>
      </c>
      <c r="T81" s="72" t="s">
        <v>377</v>
      </c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</row>
    <row r="82" spans="1:65" s="2" customFormat="1" ht="22.9" customHeight="1">
      <c r="A82" s="36"/>
      <c r="B82" s="37"/>
      <c r="C82" s="77" t="s">
        <v>378</v>
      </c>
      <c r="D82" s="38"/>
      <c r="E82" s="38"/>
      <c r="F82" s="38"/>
      <c r="G82" s="38"/>
      <c r="H82" s="38"/>
      <c r="I82" s="38"/>
      <c r="J82" s="160">
        <f>BK82</f>
        <v>0</v>
      </c>
      <c r="K82" s="38"/>
      <c r="L82" s="41"/>
      <c r="M82" s="73"/>
      <c r="N82" s="161"/>
      <c r="O82" s="74"/>
      <c r="P82" s="162">
        <f>P83+P110+P115</f>
        <v>0</v>
      </c>
      <c r="Q82" s="74"/>
      <c r="R82" s="162">
        <f>R83+R110+R115</f>
        <v>0</v>
      </c>
      <c r="S82" s="74"/>
      <c r="T82" s="163">
        <f>T83+T110+T115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75</v>
      </c>
      <c r="AU82" s="19" t="s">
        <v>348</v>
      </c>
      <c r="BK82" s="164">
        <f>BK83+BK110+BK115</f>
        <v>0</v>
      </c>
    </row>
    <row r="83" spans="1:65" s="12" customFormat="1" ht="25.9" customHeight="1">
      <c r="B83" s="165"/>
      <c r="C83" s="166"/>
      <c r="D83" s="167" t="s">
        <v>75</v>
      </c>
      <c r="E83" s="168" t="s">
        <v>83</v>
      </c>
      <c r="F83" s="168" t="s">
        <v>997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SUM(P84:P109)</f>
        <v>0</v>
      </c>
      <c r="Q83" s="173"/>
      <c r="R83" s="174">
        <f>SUM(R84:R109)</f>
        <v>0</v>
      </c>
      <c r="S83" s="173"/>
      <c r="T83" s="175">
        <f>SUM(T84:T109)</f>
        <v>0</v>
      </c>
      <c r="AR83" s="176" t="s">
        <v>83</v>
      </c>
      <c r="AT83" s="177" t="s">
        <v>75</v>
      </c>
      <c r="AU83" s="177" t="s">
        <v>76</v>
      </c>
      <c r="AY83" s="176" t="s">
        <v>381</v>
      </c>
      <c r="BK83" s="178">
        <f>SUM(BK84:BK109)</f>
        <v>0</v>
      </c>
    </row>
    <row r="84" spans="1:65" s="2" customFormat="1" ht="24.2" customHeight="1">
      <c r="A84" s="36"/>
      <c r="B84" s="37"/>
      <c r="C84" s="181" t="s">
        <v>83</v>
      </c>
      <c r="D84" s="181" t="s">
        <v>384</v>
      </c>
      <c r="E84" s="182" t="s">
        <v>3219</v>
      </c>
      <c r="F84" s="183" t="s">
        <v>3220</v>
      </c>
      <c r="G84" s="184" t="s">
        <v>1766</v>
      </c>
      <c r="H84" s="185">
        <v>336</v>
      </c>
      <c r="I84" s="186"/>
      <c r="J84" s="187">
        <f>ROUND(I84*H84,2)</f>
        <v>0</v>
      </c>
      <c r="K84" s="183" t="s">
        <v>19</v>
      </c>
      <c r="L84" s="41"/>
      <c r="M84" s="188" t="s">
        <v>19</v>
      </c>
      <c r="N84" s="189" t="s">
        <v>47</v>
      </c>
      <c r="O84" s="66"/>
      <c r="P84" s="190">
        <f>O84*H84</f>
        <v>0</v>
      </c>
      <c r="Q84" s="190">
        <v>0</v>
      </c>
      <c r="R84" s="190">
        <f>Q84*H84</f>
        <v>0</v>
      </c>
      <c r="S84" s="190">
        <v>0</v>
      </c>
      <c r="T84" s="191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2" t="s">
        <v>389</v>
      </c>
      <c r="AT84" s="192" t="s">
        <v>384</v>
      </c>
      <c r="AU84" s="192" t="s">
        <v>83</v>
      </c>
      <c r="AY84" s="19" t="s">
        <v>381</v>
      </c>
      <c r="BE84" s="193">
        <f>IF(N84="základní",J84,0)</f>
        <v>0</v>
      </c>
      <c r="BF84" s="193">
        <f>IF(N84="snížená",J84,0)</f>
        <v>0</v>
      </c>
      <c r="BG84" s="193">
        <f>IF(N84="zákl. přenesená",J84,0)</f>
        <v>0</v>
      </c>
      <c r="BH84" s="193">
        <f>IF(N84="sníž. přenesená",J84,0)</f>
        <v>0</v>
      </c>
      <c r="BI84" s="193">
        <f>IF(N84="nulová",J84,0)</f>
        <v>0</v>
      </c>
      <c r="BJ84" s="19" t="s">
        <v>83</v>
      </c>
      <c r="BK84" s="193">
        <f>ROUND(I84*H84,2)</f>
        <v>0</v>
      </c>
      <c r="BL84" s="19" t="s">
        <v>389</v>
      </c>
      <c r="BM84" s="192" t="s">
        <v>5904</v>
      </c>
    </row>
    <row r="85" spans="1:65" s="2" customFormat="1" ht="39">
      <c r="A85" s="36"/>
      <c r="B85" s="37"/>
      <c r="C85" s="38"/>
      <c r="D85" s="196" t="s">
        <v>1198</v>
      </c>
      <c r="E85" s="38"/>
      <c r="F85" s="253" t="s">
        <v>3222</v>
      </c>
      <c r="G85" s="38"/>
      <c r="H85" s="38"/>
      <c r="I85" s="254"/>
      <c r="J85" s="38"/>
      <c r="K85" s="38"/>
      <c r="L85" s="41"/>
      <c r="M85" s="255"/>
      <c r="N85" s="256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1198</v>
      </c>
      <c r="AU85" s="19" t="s">
        <v>83</v>
      </c>
    </row>
    <row r="86" spans="1:65" s="2" customFormat="1" ht="37.9" customHeight="1">
      <c r="A86" s="36"/>
      <c r="B86" s="37"/>
      <c r="C86" s="181" t="s">
        <v>85</v>
      </c>
      <c r="D86" s="181" t="s">
        <v>384</v>
      </c>
      <c r="E86" s="182" t="s">
        <v>3223</v>
      </c>
      <c r="F86" s="183" t="s">
        <v>3224</v>
      </c>
      <c r="G86" s="184" t="s">
        <v>3225</v>
      </c>
      <c r="H86" s="185">
        <v>14</v>
      </c>
      <c r="I86" s="186"/>
      <c r="J86" s="187">
        <f>ROUND(I86*H86,2)</f>
        <v>0</v>
      </c>
      <c r="K86" s="183" t="s">
        <v>19</v>
      </c>
      <c r="L86" s="41"/>
      <c r="M86" s="188" t="s">
        <v>19</v>
      </c>
      <c r="N86" s="189" t="s">
        <v>47</v>
      </c>
      <c r="O86" s="66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9" t="s">
        <v>83</v>
      </c>
      <c r="BK86" s="193">
        <f>ROUND(I86*H86,2)</f>
        <v>0</v>
      </c>
      <c r="BL86" s="19" t="s">
        <v>389</v>
      </c>
      <c r="BM86" s="192" t="s">
        <v>5905</v>
      </c>
    </row>
    <row r="87" spans="1:65" s="2" customFormat="1" ht="48.75">
      <c r="A87" s="36"/>
      <c r="B87" s="37"/>
      <c r="C87" s="38"/>
      <c r="D87" s="196" t="s">
        <v>1198</v>
      </c>
      <c r="E87" s="38"/>
      <c r="F87" s="253" t="s">
        <v>3226</v>
      </c>
      <c r="G87" s="38"/>
      <c r="H87" s="38"/>
      <c r="I87" s="254"/>
      <c r="J87" s="38"/>
      <c r="K87" s="38"/>
      <c r="L87" s="41"/>
      <c r="M87" s="255"/>
      <c r="N87" s="256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1198</v>
      </c>
      <c r="AU87" s="19" t="s">
        <v>83</v>
      </c>
    </row>
    <row r="88" spans="1:65" s="2" customFormat="1" ht="24.2" customHeight="1">
      <c r="A88" s="36"/>
      <c r="B88" s="37"/>
      <c r="C88" s="181" t="s">
        <v>398</v>
      </c>
      <c r="D88" s="181" t="s">
        <v>384</v>
      </c>
      <c r="E88" s="182" t="s">
        <v>2881</v>
      </c>
      <c r="F88" s="183" t="s">
        <v>2882</v>
      </c>
      <c r="G88" s="184" t="s">
        <v>387</v>
      </c>
      <c r="H88" s="185">
        <v>36.875</v>
      </c>
      <c r="I88" s="186"/>
      <c r="J88" s="187">
        <f>ROUND(I88*H88,2)</f>
        <v>0</v>
      </c>
      <c r="K88" s="183" t="s">
        <v>1297</v>
      </c>
      <c r="L88" s="41"/>
      <c r="M88" s="188" t="s">
        <v>19</v>
      </c>
      <c r="N88" s="189" t="s">
        <v>47</v>
      </c>
      <c r="O88" s="66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389</v>
      </c>
      <c r="AT88" s="192" t="s">
        <v>384</v>
      </c>
      <c r="AU88" s="192" t="s">
        <v>83</v>
      </c>
      <c r="AY88" s="19" t="s">
        <v>381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9" t="s">
        <v>83</v>
      </c>
      <c r="BK88" s="193">
        <f>ROUND(I88*H88,2)</f>
        <v>0</v>
      </c>
      <c r="BL88" s="19" t="s">
        <v>389</v>
      </c>
      <c r="BM88" s="192" t="s">
        <v>85</v>
      </c>
    </row>
    <row r="89" spans="1:65" s="2" customFormat="1" ht="58.5">
      <c r="A89" s="36"/>
      <c r="B89" s="37"/>
      <c r="C89" s="38"/>
      <c r="D89" s="196" t="s">
        <v>1198</v>
      </c>
      <c r="E89" s="38"/>
      <c r="F89" s="253" t="s">
        <v>1298</v>
      </c>
      <c r="G89" s="38"/>
      <c r="H89" s="38"/>
      <c r="I89" s="254"/>
      <c r="J89" s="38"/>
      <c r="K89" s="38"/>
      <c r="L89" s="41"/>
      <c r="M89" s="255"/>
      <c r="N89" s="256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1198</v>
      </c>
      <c r="AU89" s="19" t="s">
        <v>83</v>
      </c>
    </row>
    <row r="90" spans="1:65" s="14" customFormat="1">
      <c r="B90" s="205"/>
      <c r="C90" s="206"/>
      <c r="D90" s="196" t="s">
        <v>391</v>
      </c>
      <c r="E90" s="207" t="s">
        <v>19</v>
      </c>
      <c r="F90" s="208" t="s">
        <v>5906</v>
      </c>
      <c r="G90" s="206"/>
      <c r="H90" s="209">
        <v>20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391</v>
      </c>
      <c r="AU90" s="215" t="s">
        <v>83</v>
      </c>
      <c r="AV90" s="14" t="s">
        <v>85</v>
      </c>
      <c r="AW90" s="14" t="s">
        <v>37</v>
      </c>
      <c r="AX90" s="14" t="s">
        <v>76</v>
      </c>
      <c r="AY90" s="215" t="s">
        <v>381</v>
      </c>
    </row>
    <row r="91" spans="1:65" s="14" customFormat="1">
      <c r="B91" s="205"/>
      <c r="C91" s="206"/>
      <c r="D91" s="196" t="s">
        <v>391</v>
      </c>
      <c r="E91" s="207" t="s">
        <v>19</v>
      </c>
      <c r="F91" s="208" t="s">
        <v>5907</v>
      </c>
      <c r="G91" s="206"/>
      <c r="H91" s="209">
        <v>16.875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391</v>
      </c>
      <c r="AU91" s="215" t="s">
        <v>83</v>
      </c>
      <c r="AV91" s="14" t="s">
        <v>85</v>
      </c>
      <c r="AW91" s="14" t="s">
        <v>37</v>
      </c>
      <c r="AX91" s="14" t="s">
        <v>76</v>
      </c>
      <c r="AY91" s="215" t="s">
        <v>381</v>
      </c>
    </row>
    <row r="92" spans="1:65" s="15" customFormat="1">
      <c r="B92" s="216"/>
      <c r="C92" s="217"/>
      <c r="D92" s="196" t="s">
        <v>391</v>
      </c>
      <c r="E92" s="218" t="s">
        <v>19</v>
      </c>
      <c r="F92" s="219" t="s">
        <v>394</v>
      </c>
      <c r="G92" s="217"/>
      <c r="H92" s="220">
        <v>36.875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391</v>
      </c>
      <c r="AU92" s="226" t="s">
        <v>83</v>
      </c>
      <c r="AV92" s="15" t="s">
        <v>389</v>
      </c>
      <c r="AW92" s="15" t="s">
        <v>37</v>
      </c>
      <c r="AX92" s="15" t="s">
        <v>83</v>
      </c>
      <c r="AY92" s="226" t="s">
        <v>381</v>
      </c>
    </row>
    <row r="93" spans="1:65" s="2" customFormat="1" ht="24.2" customHeight="1">
      <c r="A93" s="36"/>
      <c r="B93" s="37"/>
      <c r="C93" s="181" t="s">
        <v>389</v>
      </c>
      <c r="D93" s="181" t="s">
        <v>384</v>
      </c>
      <c r="E93" s="182" t="s">
        <v>1299</v>
      </c>
      <c r="F93" s="183" t="s">
        <v>1300</v>
      </c>
      <c r="G93" s="184" t="s">
        <v>387</v>
      </c>
      <c r="H93" s="185">
        <v>18.437999999999999</v>
      </c>
      <c r="I93" s="186"/>
      <c r="J93" s="187">
        <f>ROUND(I93*H93,2)</f>
        <v>0</v>
      </c>
      <c r="K93" s="183" t="s">
        <v>1297</v>
      </c>
      <c r="L93" s="41"/>
      <c r="M93" s="188" t="s">
        <v>19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389</v>
      </c>
      <c r="AT93" s="192" t="s">
        <v>384</v>
      </c>
      <c r="AU93" s="192" t="s">
        <v>83</v>
      </c>
      <c r="AY93" s="19" t="s">
        <v>381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83</v>
      </c>
      <c r="BK93" s="193">
        <f>ROUND(I93*H93,2)</f>
        <v>0</v>
      </c>
      <c r="BL93" s="19" t="s">
        <v>389</v>
      </c>
      <c r="BM93" s="192" t="s">
        <v>389</v>
      </c>
    </row>
    <row r="94" spans="1:65" s="2" customFormat="1" ht="58.5">
      <c r="A94" s="36"/>
      <c r="B94" s="37"/>
      <c r="C94" s="38"/>
      <c r="D94" s="196" t="s">
        <v>1198</v>
      </c>
      <c r="E94" s="38"/>
      <c r="F94" s="253" t="s">
        <v>1298</v>
      </c>
      <c r="G94" s="38"/>
      <c r="H94" s="38"/>
      <c r="I94" s="254"/>
      <c r="J94" s="38"/>
      <c r="K94" s="38"/>
      <c r="L94" s="41"/>
      <c r="M94" s="255"/>
      <c r="N94" s="25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1198</v>
      </c>
      <c r="AU94" s="19" t="s">
        <v>83</v>
      </c>
    </row>
    <row r="95" spans="1:65" s="2" customFormat="1" ht="24.2" customHeight="1">
      <c r="A95" s="36"/>
      <c r="B95" s="37"/>
      <c r="C95" s="181" t="s">
        <v>408</v>
      </c>
      <c r="D95" s="181" t="s">
        <v>384</v>
      </c>
      <c r="E95" s="182" t="s">
        <v>1326</v>
      </c>
      <c r="F95" s="183" t="s">
        <v>1327</v>
      </c>
      <c r="G95" s="184" t="s">
        <v>387</v>
      </c>
      <c r="H95" s="185">
        <v>36.875</v>
      </c>
      <c r="I95" s="186"/>
      <c r="J95" s="187">
        <f>ROUND(I95*H95,2)</f>
        <v>0</v>
      </c>
      <c r="K95" s="183" t="s">
        <v>1297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83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382</v>
      </c>
    </row>
    <row r="96" spans="1:65" s="2" customFormat="1" ht="29.25">
      <c r="A96" s="36"/>
      <c r="B96" s="37"/>
      <c r="C96" s="38"/>
      <c r="D96" s="196" t="s">
        <v>1198</v>
      </c>
      <c r="E96" s="38"/>
      <c r="F96" s="253" t="s">
        <v>1328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1198</v>
      </c>
      <c r="AU96" s="19" t="s">
        <v>83</v>
      </c>
    </row>
    <row r="97" spans="1:65" s="2" customFormat="1" ht="24.2" customHeight="1">
      <c r="A97" s="36"/>
      <c r="B97" s="37"/>
      <c r="C97" s="181" t="s">
        <v>382</v>
      </c>
      <c r="D97" s="181" t="s">
        <v>384</v>
      </c>
      <c r="E97" s="182" t="s">
        <v>1334</v>
      </c>
      <c r="F97" s="183" t="s">
        <v>1335</v>
      </c>
      <c r="G97" s="184" t="s">
        <v>387</v>
      </c>
      <c r="H97" s="185">
        <v>7.9249999999999998</v>
      </c>
      <c r="I97" s="186"/>
      <c r="J97" s="187">
        <f>ROUND(I97*H97,2)</f>
        <v>0</v>
      </c>
      <c r="K97" s="183" t="s">
        <v>1297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83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428</v>
      </c>
    </row>
    <row r="98" spans="1:65" s="2" customFormat="1" ht="29.25">
      <c r="A98" s="36"/>
      <c r="B98" s="37"/>
      <c r="C98" s="38"/>
      <c r="D98" s="196" t="s">
        <v>1198</v>
      </c>
      <c r="E98" s="38"/>
      <c r="F98" s="253" t="s">
        <v>1333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1198</v>
      </c>
      <c r="AU98" s="19" t="s">
        <v>83</v>
      </c>
    </row>
    <row r="99" spans="1:65" s="2" customFormat="1" ht="37.9" customHeight="1">
      <c r="A99" s="36"/>
      <c r="B99" s="37"/>
      <c r="C99" s="181" t="s">
        <v>419</v>
      </c>
      <c r="D99" s="181" t="s">
        <v>384</v>
      </c>
      <c r="E99" s="182" t="s">
        <v>1336</v>
      </c>
      <c r="F99" s="183" t="s">
        <v>1337</v>
      </c>
      <c r="G99" s="184" t="s">
        <v>387</v>
      </c>
      <c r="H99" s="185">
        <v>79.25</v>
      </c>
      <c r="I99" s="186"/>
      <c r="J99" s="187">
        <f>ROUND(I99*H99,2)</f>
        <v>0</v>
      </c>
      <c r="K99" s="183" t="s">
        <v>1297</v>
      </c>
      <c r="L99" s="41"/>
      <c r="M99" s="188" t="s">
        <v>19</v>
      </c>
      <c r="N99" s="189" t="s">
        <v>47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389</v>
      </c>
      <c r="AT99" s="192" t="s">
        <v>384</v>
      </c>
      <c r="AU99" s="192" t="s">
        <v>83</v>
      </c>
      <c r="AY99" s="19" t="s">
        <v>381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83</v>
      </c>
      <c r="BK99" s="193">
        <f>ROUND(I99*H99,2)</f>
        <v>0</v>
      </c>
      <c r="BL99" s="19" t="s">
        <v>389</v>
      </c>
      <c r="BM99" s="192" t="s">
        <v>437</v>
      </c>
    </row>
    <row r="100" spans="1:65" s="2" customFormat="1" ht="29.25">
      <c r="A100" s="36"/>
      <c r="B100" s="37"/>
      <c r="C100" s="38"/>
      <c r="D100" s="196" t="s">
        <v>1198</v>
      </c>
      <c r="E100" s="38"/>
      <c r="F100" s="253" t="s">
        <v>1333</v>
      </c>
      <c r="G100" s="38"/>
      <c r="H100" s="38"/>
      <c r="I100" s="254"/>
      <c r="J100" s="38"/>
      <c r="K100" s="38"/>
      <c r="L100" s="41"/>
      <c r="M100" s="255"/>
      <c r="N100" s="25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1198</v>
      </c>
      <c r="AU100" s="19" t="s">
        <v>83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5908</v>
      </c>
      <c r="G101" s="206"/>
      <c r="H101" s="209">
        <v>79.25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83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5" customFormat="1">
      <c r="B102" s="216"/>
      <c r="C102" s="217"/>
      <c r="D102" s="196" t="s">
        <v>391</v>
      </c>
      <c r="E102" s="218" t="s">
        <v>19</v>
      </c>
      <c r="F102" s="219" t="s">
        <v>394</v>
      </c>
      <c r="G102" s="217"/>
      <c r="H102" s="220">
        <v>79.25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391</v>
      </c>
      <c r="AU102" s="226" t="s">
        <v>83</v>
      </c>
      <c r="AV102" s="15" t="s">
        <v>389</v>
      </c>
      <c r="AW102" s="15" t="s">
        <v>37</v>
      </c>
      <c r="AX102" s="15" t="s">
        <v>83</v>
      </c>
      <c r="AY102" s="226" t="s">
        <v>381</v>
      </c>
    </row>
    <row r="103" spans="1:65" s="2" customFormat="1" ht="33" customHeight="1">
      <c r="A103" s="36"/>
      <c r="B103" s="37"/>
      <c r="C103" s="181" t="s">
        <v>428</v>
      </c>
      <c r="D103" s="181" t="s">
        <v>384</v>
      </c>
      <c r="E103" s="182" t="s">
        <v>1339</v>
      </c>
      <c r="F103" s="183" t="s">
        <v>1340</v>
      </c>
      <c r="G103" s="184" t="s">
        <v>387</v>
      </c>
      <c r="H103" s="185">
        <v>7.9249999999999998</v>
      </c>
      <c r="I103" s="186"/>
      <c r="J103" s="187">
        <f>ROUND(I103*H103,2)</f>
        <v>0</v>
      </c>
      <c r="K103" s="183" t="s">
        <v>1297</v>
      </c>
      <c r="L103" s="41"/>
      <c r="M103" s="188" t="s">
        <v>19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389</v>
      </c>
      <c r="AT103" s="192" t="s">
        <v>384</v>
      </c>
      <c r="AU103" s="192" t="s">
        <v>83</v>
      </c>
      <c r="AY103" s="19" t="s">
        <v>381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83</v>
      </c>
      <c r="BK103" s="193">
        <f>ROUND(I103*H103,2)</f>
        <v>0</v>
      </c>
      <c r="BL103" s="19" t="s">
        <v>389</v>
      </c>
      <c r="BM103" s="192" t="s">
        <v>451</v>
      </c>
    </row>
    <row r="104" spans="1:65" s="2" customFormat="1" ht="33" customHeight="1">
      <c r="A104" s="36"/>
      <c r="B104" s="37"/>
      <c r="C104" s="181" t="s">
        <v>426</v>
      </c>
      <c r="D104" s="181" t="s">
        <v>384</v>
      </c>
      <c r="E104" s="182" t="s">
        <v>1341</v>
      </c>
      <c r="F104" s="183" t="s">
        <v>1342</v>
      </c>
      <c r="G104" s="184" t="s">
        <v>387</v>
      </c>
      <c r="H104" s="185">
        <v>7.9249999999999998</v>
      </c>
      <c r="I104" s="186"/>
      <c r="J104" s="187">
        <f>ROUND(I104*H104,2)</f>
        <v>0</v>
      </c>
      <c r="K104" s="183" t="s">
        <v>1297</v>
      </c>
      <c r="L104" s="41"/>
      <c r="M104" s="188" t="s">
        <v>19</v>
      </c>
      <c r="N104" s="189" t="s">
        <v>47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389</v>
      </c>
      <c r="AT104" s="192" t="s">
        <v>384</v>
      </c>
      <c r="AU104" s="192" t="s">
        <v>83</v>
      </c>
      <c r="AY104" s="19" t="s">
        <v>381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83</v>
      </c>
      <c r="BK104" s="193">
        <f>ROUND(I104*H104,2)</f>
        <v>0</v>
      </c>
      <c r="BL104" s="19" t="s">
        <v>389</v>
      </c>
      <c r="BM104" s="192" t="s">
        <v>464</v>
      </c>
    </row>
    <row r="105" spans="1:65" s="2" customFormat="1" ht="24.2" customHeight="1">
      <c r="A105" s="36"/>
      <c r="B105" s="37"/>
      <c r="C105" s="181" t="s">
        <v>437</v>
      </c>
      <c r="D105" s="181" t="s">
        <v>384</v>
      </c>
      <c r="E105" s="182" t="s">
        <v>1343</v>
      </c>
      <c r="F105" s="183" t="s">
        <v>1344</v>
      </c>
      <c r="G105" s="184" t="s">
        <v>387</v>
      </c>
      <c r="H105" s="185">
        <v>28.95</v>
      </c>
      <c r="I105" s="186"/>
      <c r="J105" s="187">
        <f>ROUND(I105*H105,2)</f>
        <v>0</v>
      </c>
      <c r="K105" s="183" t="s">
        <v>1297</v>
      </c>
      <c r="L105" s="41"/>
      <c r="M105" s="188" t="s">
        <v>19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389</v>
      </c>
      <c r="AT105" s="192" t="s">
        <v>384</v>
      </c>
      <c r="AU105" s="192" t="s">
        <v>83</v>
      </c>
      <c r="AY105" s="19" t="s">
        <v>381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83</v>
      </c>
      <c r="BK105" s="193">
        <f>ROUND(I105*H105,2)</f>
        <v>0</v>
      </c>
      <c r="BL105" s="19" t="s">
        <v>389</v>
      </c>
      <c r="BM105" s="192" t="s">
        <v>454</v>
      </c>
    </row>
    <row r="106" spans="1:65" s="2" customFormat="1" ht="39">
      <c r="A106" s="36"/>
      <c r="B106" s="37"/>
      <c r="C106" s="38"/>
      <c r="D106" s="196" t="s">
        <v>1198</v>
      </c>
      <c r="E106" s="38"/>
      <c r="F106" s="253" t="s">
        <v>1345</v>
      </c>
      <c r="G106" s="38"/>
      <c r="H106" s="38"/>
      <c r="I106" s="254"/>
      <c r="J106" s="38"/>
      <c r="K106" s="38"/>
      <c r="L106" s="41"/>
      <c r="M106" s="255"/>
      <c r="N106" s="25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1198</v>
      </c>
      <c r="AU106" s="19" t="s">
        <v>83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5909</v>
      </c>
      <c r="G107" s="206"/>
      <c r="H107" s="209">
        <v>28.95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83</v>
      </c>
      <c r="AV107" s="14" t="s">
        <v>85</v>
      </c>
      <c r="AW107" s="14" t="s">
        <v>37</v>
      </c>
      <c r="AX107" s="14" t="s">
        <v>76</v>
      </c>
      <c r="AY107" s="215" t="s">
        <v>381</v>
      </c>
    </row>
    <row r="108" spans="1:65" s="15" customFormat="1">
      <c r="B108" s="216"/>
      <c r="C108" s="217"/>
      <c r="D108" s="196" t="s">
        <v>391</v>
      </c>
      <c r="E108" s="218" t="s">
        <v>19</v>
      </c>
      <c r="F108" s="219" t="s">
        <v>394</v>
      </c>
      <c r="G108" s="217"/>
      <c r="H108" s="220">
        <v>28.95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391</v>
      </c>
      <c r="AU108" s="226" t="s">
        <v>83</v>
      </c>
      <c r="AV108" s="15" t="s">
        <v>389</v>
      </c>
      <c r="AW108" s="15" t="s">
        <v>37</v>
      </c>
      <c r="AX108" s="15" t="s">
        <v>83</v>
      </c>
      <c r="AY108" s="226" t="s">
        <v>381</v>
      </c>
    </row>
    <row r="109" spans="1:65" s="2" customFormat="1" ht="16.5" customHeight="1">
      <c r="A109" s="36"/>
      <c r="B109" s="37"/>
      <c r="C109" s="181" t="s">
        <v>443</v>
      </c>
      <c r="D109" s="181" t="s">
        <v>384</v>
      </c>
      <c r="E109" s="182" t="s">
        <v>1352</v>
      </c>
      <c r="F109" s="183" t="s">
        <v>1353</v>
      </c>
      <c r="G109" s="184" t="s">
        <v>387</v>
      </c>
      <c r="H109" s="185">
        <v>7.9249999999999998</v>
      </c>
      <c r="I109" s="186"/>
      <c r="J109" s="187">
        <f>ROUND(I109*H109,2)</f>
        <v>0</v>
      </c>
      <c r="K109" s="183" t="s">
        <v>1297</v>
      </c>
      <c r="L109" s="41"/>
      <c r="M109" s="188" t="s">
        <v>19</v>
      </c>
      <c r="N109" s="189" t="s">
        <v>47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389</v>
      </c>
      <c r="AT109" s="192" t="s">
        <v>384</v>
      </c>
      <c r="AU109" s="192" t="s">
        <v>83</v>
      </c>
      <c r="AY109" s="19" t="s">
        <v>381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83</v>
      </c>
      <c r="BK109" s="193">
        <f>ROUND(I109*H109,2)</f>
        <v>0</v>
      </c>
      <c r="BL109" s="19" t="s">
        <v>389</v>
      </c>
      <c r="BM109" s="192" t="s">
        <v>486</v>
      </c>
    </row>
    <row r="110" spans="1:65" s="12" customFormat="1" ht="25.9" customHeight="1">
      <c r="B110" s="165"/>
      <c r="C110" s="166"/>
      <c r="D110" s="167" t="s">
        <v>75</v>
      </c>
      <c r="E110" s="168" t="s">
        <v>85</v>
      </c>
      <c r="F110" s="168" t="s">
        <v>1354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SUM(P111:P114)</f>
        <v>0</v>
      </c>
      <c r="Q110" s="173"/>
      <c r="R110" s="174">
        <f>SUM(R111:R114)</f>
        <v>0</v>
      </c>
      <c r="S110" s="173"/>
      <c r="T110" s="175">
        <f>SUM(T111:T114)</f>
        <v>0</v>
      </c>
      <c r="AR110" s="176" t="s">
        <v>83</v>
      </c>
      <c r="AT110" s="177" t="s">
        <v>75</v>
      </c>
      <c r="AU110" s="177" t="s">
        <v>76</v>
      </c>
      <c r="AY110" s="176" t="s">
        <v>381</v>
      </c>
      <c r="BK110" s="178">
        <f>SUM(BK111:BK114)</f>
        <v>0</v>
      </c>
    </row>
    <row r="111" spans="1:65" s="2" customFormat="1" ht="24.2" customHeight="1">
      <c r="A111" s="36"/>
      <c r="B111" s="37"/>
      <c r="C111" s="181" t="s">
        <v>451</v>
      </c>
      <c r="D111" s="181" t="s">
        <v>384</v>
      </c>
      <c r="E111" s="182" t="s">
        <v>1355</v>
      </c>
      <c r="F111" s="183" t="s">
        <v>1356</v>
      </c>
      <c r="G111" s="184" t="s">
        <v>387</v>
      </c>
      <c r="H111" s="185">
        <v>2.83</v>
      </c>
      <c r="I111" s="186"/>
      <c r="J111" s="187">
        <f>ROUND(I111*H111,2)</f>
        <v>0</v>
      </c>
      <c r="K111" s="183" t="s">
        <v>1297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83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495</v>
      </c>
    </row>
    <row r="112" spans="1:65" s="2" customFormat="1" ht="19.5">
      <c r="A112" s="36"/>
      <c r="B112" s="37"/>
      <c r="C112" s="38"/>
      <c r="D112" s="196" t="s">
        <v>1198</v>
      </c>
      <c r="E112" s="38"/>
      <c r="F112" s="253" t="s">
        <v>1357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1198</v>
      </c>
      <c r="AU112" s="19" t="s">
        <v>83</v>
      </c>
    </row>
    <row r="113" spans="1:65" s="14" customFormat="1">
      <c r="B113" s="205"/>
      <c r="C113" s="206"/>
      <c r="D113" s="196" t="s">
        <v>391</v>
      </c>
      <c r="E113" s="207" t="s">
        <v>19</v>
      </c>
      <c r="F113" s="208" t="s">
        <v>5910</v>
      </c>
      <c r="G113" s="206"/>
      <c r="H113" s="209">
        <v>2.83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391</v>
      </c>
      <c r="AU113" s="215" t="s">
        <v>83</v>
      </c>
      <c r="AV113" s="14" t="s">
        <v>85</v>
      </c>
      <c r="AW113" s="14" t="s">
        <v>37</v>
      </c>
      <c r="AX113" s="14" t="s">
        <v>76</v>
      </c>
      <c r="AY113" s="215" t="s">
        <v>381</v>
      </c>
    </row>
    <row r="114" spans="1:65" s="15" customFormat="1">
      <c r="B114" s="216"/>
      <c r="C114" s="217"/>
      <c r="D114" s="196" t="s">
        <v>391</v>
      </c>
      <c r="E114" s="218" t="s">
        <v>19</v>
      </c>
      <c r="F114" s="219" t="s">
        <v>394</v>
      </c>
      <c r="G114" s="217"/>
      <c r="H114" s="220">
        <v>2.83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391</v>
      </c>
      <c r="AU114" s="226" t="s">
        <v>83</v>
      </c>
      <c r="AV114" s="15" t="s">
        <v>389</v>
      </c>
      <c r="AW114" s="15" t="s">
        <v>37</v>
      </c>
      <c r="AX114" s="15" t="s">
        <v>83</v>
      </c>
      <c r="AY114" s="226" t="s">
        <v>381</v>
      </c>
    </row>
    <row r="115" spans="1:65" s="12" customFormat="1" ht="25.9" customHeight="1">
      <c r="B115" s="165"/>
      <c r="C115" s="166"/>
      <c r="D115" s="167" t="s">
        <v>75</v>
      </c>
      <c r="E115" s="168" t="s">
        <v>428</v>
      </c>
      <c r="F115" s="168" t="s">
        <v>4796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SUM(P116:P118)</f>
        <v>0</v>
      </c>
      <c r="Q115" s="173"/>
      <c r="R115" s="174">
        <f>SUM(R116:R118)</f>
        <v>0</v>
      </c>
      <c r="S115" s="173"/>
      <c r="T115" s="175">
        <f>SUM(T116:T118)</f>
        <v>0</v>
      </c>
      <c r="AR115" s="176" t="s">
        <v>83</v>
      </c>
      <c r="AT115" s="177" t="s">
        <v>75</v>
      </c>
      <c r="AU115" s="177" t="s">
        <v>76</v>
      </c>
      <c r="AY115" s="176" t="s">
        <v>381</v>
      </c>
      <c r="BK115" s="178">
        <f>SUM(BK116:BK118)</f>
        <v>0</v>
      </c>
    </row>
    <row r="116" spans="1:65" s="2" customFormat="1" ht="21.75" customHeight="1">
      <c r="A116" s="36"/>
      <c r="B116" s="37"/>
      <c r="C116" s="181" t="s">
        <v>457</v>
      </c>
      <c r="D116" s="181" t="s">
        <v>384</v>
      </c>
      <c r="E116" s="182" t="s">
        <v>5911</v>
      </c>
      <c r="F116" s="183" t="s">
        <v>5912</v>
      </c>
      <c r="G116" s="184" t="s">
        <v>607</v>
      </c>
      <c r="H116" s="185">
        <v>1</v>
      </c>
      <c r="I116" s="186"/>
      <c r="J116" s="187">
        <f>ROUND(I116*H116,2)</f>
        <v>0</v>
      </c>
      <c r="K116" s="183" t="s">
        <v>1390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83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505</v>
      </c>
    </row>
    <row r="117" spans="1:65" s="2" customFormat="1" ht="21.75" customHeight="1">
      <c r="A117" s="36"/>
      <c r="B117" s="37"/>
      <c r="C117" s="181" t="s">
        <v>464</v>
      </c>
      <c r="D117" s="181" t="s">
        <v>384</v>
      </c>
      <c r="E117" s="182" t="s">
        <v>5913</v>
      </c>
      <c r="F117" s="183" t="s">
        <v>5914</v>
      </c>
      <c r="G117" s="184" t="s">
        <v>607</v>
      </c>
      <c r="H117" s="185">
        <v>1</v>
      </c>
      <c r="I117" s="186"/>
      <c r="J117" s="187">
        <f>ROUND(I117*H117,2)</f>
        <v>0</v>
      </c>
      <c r="K117" s="183" t="s">
        <v>1390</v>
      </c>
      <c r="L117" s="41"/>
      <c r="M117" s="188" t="s">
        <v>19</v>
      </c>
      <c r="N117" s="189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389</v>
      </c>
      <c r="AT117" s="192" t="s">
        <v>384</v>
      </c>
      <c r="AU117" s="192" t="s">
        <v>83</v>
      </c>
      <c r="AY117" s="19" t="s">
        <v>381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83</v>
      </c>
      <c r="BK117" s="193">
        <f>ROUND(I117*H117,2)</f>
        <v>0</v>
      </c>
      <c r="BL117" s="19" t="s">
        <v>389</v>
      </c>
      <c r="BM117" s="192" t="s">
        <v>516</v>
      </c>
    </row>
    <row r="118" spans="1:65" s="2" customFormat="1" ht="16.5" customHeight="1">
      <c r="A118" s="36"/>
      <c r="B118" s="37"/>
      <c r="C118" s="181" t="s">
        <v>8</v>
      </c>
      <c r="D118" s="181" t="s">
        <v>384</v>
      </c>
      <c r="E118" s="182" t="s">
        <v>5915</v>
      </c>
      <c r="F118" s="183" t="s">
        <v>5916</v>
      </c>
      <c r="G118" s="184" t="s">
        <v>607</v>
      </c>
      <c r="H118" s="185">
        <v>1</v>
      </c>
      <c r="I118" s="186"/>
      <c r="J118" s="187">
        <f>ROUND(I118*H118,2)</f>
        <v>0</v>
      </c>
      <c r="K118" s="183" t="s">
        <v>1390</v>
      </c>
      <c r="L118" s="41"/>
      <c r="M118" s="248" t="s">
        <v>19</v>
      </c>
      <c r="N118" s="249" t="s">
        <v>47</v>
      </c>
      <c r="O118" s="250"/>
      <c r="P118" s="251">
        <f>O118*H118</f>
        <v>0</v>
      </c>
      <c r="Q118" s="251">
        <v>0</v>
      </c>
      <c r="R118" s="251">
        <f>Q118*H118</f>
        <v>0</v>
      </c>
      <c r="S118" s="251">
        <v>0</v>
      </c>
      <c r="T118" s="25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389</v>
      </c>
      <c r="AT118" s="192" t="s">
        <v>384</v>
      </c>
      <c r="AU118" s="192" t="s">
        <v>83</v>
      </c>
      <c r="AY118" s="19" t="s">
        <v>381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83</v>
      </c>
      <c r="BK118" s="193">
        <f>ROUND(I118*H118,2)</f>
        <v>0</v>
      </c>
      <c r="BL118" s="19" t="s">
        <v>389</v>
      </c>
      <c r="BM118" s="192" t="s">
        <v>529</v>
      </c>
    </row>
    <row r="119" spans="1:65" s="2" customFormat="1" ht="6.95" customHeight="1">
      <c r="A119" s="36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1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algorithmName="SHA-512" hashValue="121BO2R9F6trQ/jHU4j24MLD9q5oy3X/zgRPrpoS1V4IlWvLvxfv9GeNXfoAhTQeaTTAxO88o/+frw007wA5/w==" saltValue="FXKBePfTrJCe92ozr8f2Y3NYNMKrZ2Moef7ai8IzJKM/iKNzrgO07lK6pwMk/yTJl2yv7+D6paY5oMM4f942Dw==" spinCount="100000" sheet="1" objects="1" scenarios="1" formatColumns="0" formatRows="0" autoFilter="0"/>
  <autoFilter ref="C81:K11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307</v>
      </c>
      <c r="AZ2" s="110" t="s">
        <v>5917</v>
      </c>
      <c r="BA2" s="110" t="s">
        <v>5918</v>
      </c>
      <c r="BB2" s="110" t="s">
        <v>387</v>
      </c>
      <c r="BC2" s="110" t="s">
        <v>5919</v>
      </c>
      <c r="BD2" s="110" t="s">
        <v>85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  <c r="AZ3" s="110" t="s">
        <v>5920</v>
      </c>
      <c r="BA3" s="110" t="s">
        <v>5921</v>
      </c>
      <c r="BB3" s="110" t="s">
        <v>387</v>
      </c>
      <c r="BC3" s="110" t="s">
        <v>5922</v>
      </c>
      <c r="BD3" s="110" t="s">
        <v>85</v>
      </c>
    </row>
    <row r="4" spans="1:5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  <c r="AZ4" s="110" t="s">
        <v>5923</v>
      </c>
      <c r="BA4" s="110" t="s">
        <v>5924</v>
      </c>
      <c r="BB4" s="110" t="s">
        <v>387</v>
      </c>
      <c r="BC4" s="110" t="s">
        <v>5925</v>
      </c>
      <c r="BD4" s="110" t="s">
        <v>85</v>
      </c>
    </row>
    <row r="5" spans="1:56" s="1" customFormat="1" ht="6.95" customHeight="1">
      <c r="B5" s="22"/>
      <c r="L5" s="22"/>
      <c r="AZ5" s="110" t="s">
        <v>5926</v>
      </c>
      <c r="BA5" s="110" t="s">
        <v>5927</v>
      </c>
      <c r="BB5" s="110" t="s">
        <v>387</v>
      </c>
      <c r="BC5" s="110" t="s">
        <v>5928</v>
      </c>
      <c r="BD5" s="110" t="s">
        <v>85</v>
      </c>
    </row>
    <row r="6" spans="1:56" s="1" customFormat="1" ht="12" customHeight="1">
      <c r="B6" s="22"/>
      <c r="D6" s="115" t="s">
        <v>16</v>
      </c>
      <c r="L6" s="22"/>
    </row>
    <row r="7" spans="1:5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5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30" customHeight="1">
      <c r="A9" s="36"/>
      <c r="B9" s="41"/>
      <c r="C9" s="36"/>
      <c r="D9" s="36"/>
      <c r="E9" s="413" t="s">
        <v>5929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5" t="s">
        <v>21</v>
      </c>
      <c r="E12" s="36"/>
      <c r="F12" s="105" t="s">
        <v>39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19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39</v>
      </c>
      <c r="F15" s="36"/>
      <c r="G15" s="36"/>
      <c r="H15" s="36"/>
      <c r="I15" s="115" t="s">
        <v>29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19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5" t="s">
        <v>29</v>
      </c>
      <c r="J21" s="105" t="s">
        <v>19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39</v>
      </c>
      <c r="F24" s="36"/>
      <c r="G24" s="36"/>
      <c r="H24" s="36"/>
      <c r="I24" s="115" t="s">
        <v>29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6" t="s">
        <v>19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ROUND(J88,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ROUND((SUM(BE88:BE275)),  2)</f>
        <v>0</v>
      </c>
      <c r="G33" s="36"/>
      <c r="H33" s="36"/>
      <c r="I33" s="127">
        <v>0.21</v>
      </c>
      <c r="J33" s="126">
        <f>ROUND(((SUM(BE88:BE275))*I33),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ROUND((SUM(BF88:BF275)),  2)</f>
        <v>0</v>
      </c>
      <c r="G34" s="36"/>
      <c r="H34" s="36"/>
      <c r="I34" s="127">
        <v>0.15</v>
      </c>
      <c r="J34" s="126">
        <f>ROUND(((SUM(BF88:BF275))*I34),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ROUND((SUM(BG88:BG275)),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ROUND((SUM(BH88:BH275)),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ROUND((SUM(BI88:BI275)),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30" customHeight="1">
      <c r="A50" s="36"/>
      <c r="B50" s="37"/>
      <c r="C50" s="38"/>
      <c r="D50" s="38"/>
      <c r="E50" s="389" t="str">
        <f>E9</f>
        <v>IO 314 - Splašková kanalizace - přípojka lanovka stanice Riviéra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33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349</v>
      </c>
      <c r="E60" s="146"/>
      <c r="F60" s="146"/>
      <c r="G60" s="146"/>
      <c r="H60" s="146"/>
      <c r="I60" s="146"/>
      <c r="J60" s="147">
        <f>J89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994</v>
      </c>
      <c r="E61" s="151"/>
      <c r="F61" s="151"/>
      <c r="G61" s="151"/>
      <c r="H61" s="151"/>
      <c r="I61" s="151"/>
      <c r="J61" s="152">
        <f>J90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995</v>
      </c>
      <c r="E62" s="151"/>
      <c r="F62" s="151"/>
      <c r="G62" s="151"/>
      <c r="H62" s="151"/>
      <c r="I62" s="151"/>
      <c r="J62" s="152">
        <f>J177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3004</v>
      </c>
      <c r="E63" s="151"/>
      <c r="F63" s="151"/>
      <c r="G63" s="151"/>
      <c r="H63" s="151"/>
      <c r="I63" s="151"/>
      <c r="J63" s="152">
        <f>J182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4136</v>
      </c>
      <c r="E64" s="151"/>
      <c r="F64" s="151"/>
      <c r="G64" s="151"/>
      <c r="H64" s="151"/>
      <c r="I64" s="151"/>
      <c r="J64" s="152">
        <f>J190</f>
        <v>0</v>
      </c>
      <c r="K64" s="99"/>
      <c r="L64" s="153"/>
    </row>
    <row r="65" spans="1:31" s="10" customFormat="1" ht="19.899999999999999" customHeight="1">
      <c r="B65" s="149"/>
      <c r="C65" s="99"/>
      <c r="D65" s="150" t="s">
        <v>4731</v>
      </c>
      <c r="E65" s="151"/>
      <c r="F65" s="151"/>
      <c r="G65" s="151"/>
      <c r="H65" s="151"/>
      <c r="I65" s="151"/>
      <c r="J65" s="152">
        <f>J212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351</v>
      </c>
      <c r="E66" s="151"/>
      <c r="F66" s="151"/>
      <c r="G66" s="151"/>
      <c r="H66" s="151"/>
      <c r="I66" s="151"/>
      <c r="J66" s="152">
        <f>J262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996</v>
      </c>
      <c r="E67" s="151"/>
      <c r="F67" s="151"/>
      <c r="G67" s="151"/>
      <c r="H67" s="151"/>
      <c r="I67" s="151"/>
      <c r="J67" s="152">
        <f>J265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352</v>
      </c>
      <c r="E68" s="151"/>
      <c r="F68" s="151"/>
      <c r="G68" s="151"/>
      <c r="H68" s="151"/>
      <c r="I68" s="151"/>
      <c r="J68" s="152">
        <f>J273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366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408" t="str">
        <f>E7</f>
        <v>Nová vstupní a vjezdová zóna v západní části výstaviště včetně nového odpadového hospodářství</v>
      </c>
      <c r="F78" s="409"/>
      <c r="G78" s="409"/>
      <c r="H78" s="409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324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30" customHeight="1">
      <c r="A80" s="36"/>
      <c r="B80" s="37"/>
      <c r="C80" s="38"/>
      <c r="D80" s="38"/>
      <c r="E80" s="389" t="str">
        <f>E9</f>
        <v>IO 314 - Splašková kanalizace - přípojka lanovka stanice Riviéra</v>
      </c>
      <c r="F80" s="407"/>
      <c r="G80" s="407"/>
      <c r="H80" s="40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 xml:space="preserve"> </v>
      </c>
      <c r="G82" s="38"/>
      <c r="H82" s="38"/>
      <c r="I82" s="31" t="s">
        <v>23</v>
      </c>
      <c r="J82" s="61" t="str">
        <f>IF(J12="","",J12)</f>
        <v>25. 3. 2021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 xml:space="preserve"> </v>
      </c>
      <c r="G84" s="38"/>
      <c r="H84" s="38"/>
      <c r="I84" s="31" t="s">
        <v>33</v>
      </c>
      <c r="J84" s="34" t="str">
        <f>E21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IF(E18="","",E18)</f>
        <v>Vyplň údaj</v>
      </c>
      <c r="G85" s="38"/>
      <c r="H85" s="38"/>
      <c r="I85" s="31" t="s">
        <v>38</v>
      </c>
      <c r="J85" s="34" t="str">
        <f>E24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367</v>
      </c>
      <c r="D87" s="157" t="s">
        <v>61</v>
      </c>
      <c r="E87" s="157" t="s">
        <v>57</v>
      </c>
      <c r="F87" s="157" t="s">
        <v>58</v>
      </c>
      <c r="G87" s="157" t="s">
        <v>368</v>
      </c>
      <c r="H87" s="157" t="s">
        <v>369</v>
      </c>
      <c r="I87" s="157" t="s">
        <v>370</v>
      </c>
      <c r="J87" s="157" t="s">
        <v>347</v>
      </c>
      <c r="K87" s="158" t="s">
        <v>371</v>
      </c>
      <c r="L87" s="159"/>
      <c r="M87" s="70" t="s">
        <v>19</v>
      </c>
      <c r="N87" s="71" t="s">
        <v>46</v>
      </c>
      <c r="O87" s="71" t="s">
        <v>372</v>
      </c>
      <c r="P87" s="71" t="s">
        <v>373</v>
      </c>
      <c r="Q87" s="71" t="s">
        <v>374</v>
      </c>
      <c r="R87" s="71" t="s">
        <v>375</v>
      </c>
      <c r="S87" s="71" t="s">
        <v>376</v>
      </c>
      <c r="T87" s="72" t="s">
        <v>377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9" customHeight="1">
      <c r="A88" s="36"/>
      <c r="B88" s="37"/>
      <c r="C88" s="77" t="s">
        <v>378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26.761559850000001</v>
      </c>
      <c r="S88" s="74"/>
      <c r="T88" s="163">
        <f>T89</f>
        <v>0.15479999999999999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348</v>
      </c>
      <c r="BK88" s="164">
        <f>BK89</f>
        <v>0</v>
      </c>
    </row>
    <row r="89" spans="1:65" s="12" customFormat="1" ht="25.9" customHeight="1">
      <c r="B89" s="165"/>
      <c r="C89" s="166"/>
      <c r="D89" s="167" t="s">
        <v>75</v>
      </c>
      <c r="E89" s="168" t="s">
        <v>379</v>
      </c>
      <c r="F89" s="168" t="s">
        <v>380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P90+P177+P182+P190+P212+P262+P265+P273</f>
        <v>0</v>
      </c>
      <c r="Q89" s="173"/>
      <c r="R89" s="174">
        <f>R90+R177+R182+R190+R212+R262+R265+R273</f>
        <v>26.761559850000001</v>
      </c>
      <c r="S89" s="173"/>
      <c r="T89" s="175">
        <f>T90+T177+T182+T190+T212+T262+T265+T273</f>
        <v>0.15479999999999999</v>
      </c>
      <c r="AR89" s="176" t="s">
        <v>83</v>
      </c>
      <c r="AT89" s="177" t="s">
        <v>75</v>
      </c>
      <c r="AU89" s="177" t="s">
        <v>76</v>
      </c>
      <c r="AY89" s="176" t="s">
        <v>381</v>
      </c>
      <c r="BK89" s="178">
        <f>BK90+BK177+BK182+BK190+BK212+BK262+BK265+BK273</f>
        <v>0</v>
      </c>
    </row>
    <row r="90" spans="1:65" s="12" customFormat="1" ht="22.9" customHeight="1">
      <c r="B90" s="165"/>
      <c r="C90" s="166"/>
      <c r="D90" s="167" t="s">
        <v>75</v>
      </c>
      <c r="E90" s="179" t="s">
        <v>83</v>
      </c>
      <c r="F90" s="179" t="s">
        <v>997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SUM(P91:P176)</f>
        <v>0</v>
      </c>
      <c r="Q90" s="173"/>
      <c r="R90" s="174">
        <f>SUM(R91:R176)</f>
        <v>0.65851689000000013</v>
      </c>
      <c r="S90" s="173"/>
      <c r="T90" s="175">
        <f>SUM(T91:T176)</f>
        <v>0</v>
      </c>
      <c r="AR90" s="176" t="s">
        <v>83</v>
      </c>
      <c r="AT90" s="177" t="s">
        <v>75</v>
      </c>
      <c r="AU90" s="177" t="s">
        <v>83</v>
      </c>
      <c r="AY90" s="176" t="s">
        <v>381</v>
      </c>
      <c r="BK90" s="178">
        <f>SUM(BK91:BK176)</f>
        <v>0</v>
      </c>
    </row>
    <row r="91" spans="1:65" s="2" customFormat="1" ht="24.2" customHeight="1">
      <c r="A91" s="36"/>
      <c r="B91" s="37"/>
      <c r="C91" s="181" t="s">
        <v>83</v>
      </c>
      <c r="D91" s="181" t="s">
        <v>384</v>
      </c>
      <c r="E91" s="182" t="s">
        <v>5930</v>
      </c>
      <c r="F91" s="183" t="s">
        <v>3220</v>
      </c>
      <c r="G91" s="184" t="s">
        <v>1771</v>
      </c>
      <c r="H91" s="185">
        <v>20</v>
      </c>
      <c r="I91" s="186"/>
      <c r="J91" s="187">
        <f>ROUND(I91*H91,2)</f>
        <v>0</v>
      </c>
      <c r="K91" s="183" t="s">
        <v>5931</v>
      </c>
      <c r="L91" s="41"/>
      <c r="M91" s="188" t="s">
        <v>19</v>
      </c>
      <c r="N91" s="189" t="s">
        <v>47</v>
      </c>
      <c r="O91" s="66"/>
      <c r="P91" s="190">
        <f>O91*H91</f>
        <v>0</v>
      </c>
      <c r="Q91" s="190">
        <v>3.0000000000000001E-5</v>
      </c>
      <c r="R91" s="190">
        <f>Q91*H91</f>
        <v>6.0000000000000006E-4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389</v>
      </c>
      <c r="AT91" s="192" t="s">
        <v>384</v>
      </c>
      <c r="AU91" s="192" t="s">
        <v>85</v>
      </c>
      <c r="AY91" s="19" t="s">
        <v>381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83</v>
      </c>
      <c r="BK91" s="193">
        <f>ROUND(I91*H91,2)</f>
        <v>0</v>
      </c>
      <c r="BL91" s="19" t="s">
        <v>389</v>
      </c>
      <c r="BM91" s="192" t="s">
        <v>5932</v>
      </c>
    </row>
    <row r="92" spans="1:65" s="2" customFormat="1">
      <c r="A92" s="36"/>
      <c r="B92" s="37"/>
      <c r="C92" s="38"/>
      <c r="D92" s="264" t="s">
        <v>5933</v>
      </c>
      <c r="E92" s="38"/>
      <c r="F92" s="265" t="s">
        <v>5934</v>
      </c>
      <c r="G92" s="38"/>
      <c r="H92" s="38"/>
      <c r="I92" s="254"/>
      <c r="J92" s="38"/>
      <c r="K92" s="38"/>
      <c r="L92" s="41"/>
      <c r="M92" s="255"/>
      <c r="N92" s="25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5933</v>
      </c>
      <c r="AU92" s="19" t="s">
        <v>85</v>
      </c>
    </row>
    <row r="93" spans="1:65" s="13" customFormat="1">
      <c r="B93" s="194"/>
      <c r="C93" s="195"/>
      <c r="D93" s="196" t="s">
        <v>391</v>
      </c>
      <c r="E93" s="197" t="s">
        <v>19</v>
      </c>
      <c r="F93" s="198" t="s">
        <v>5935</v>
      </c>
      <c r="G93" s="195"/>
      <c r="H93" s="197" t="s">
        <v>19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391</v>
      </c>
      <c r="AU93" s="204" t="s">
        <v>85</v>
      </c>
      <c r="AV93" s="13" t="s">
        <v>83</v>
      </c>
      <c r="AW93" s="13" t="s">
        <v>37</v>
      </c>
      <c r="AX93" s="13" t="s">
        <v>76</v>
      </c>
      <c r="AY93" s="204" t="s">
        <v>381</v>
      </c>
    </row>
    <row r="94" spans="1:65" s="14" customFormat="1">
      <c r="B94" s="205"/>
      <c r="C94" s="206"/>
      <c r="D94" s="196" t="s">
        <v>391</v>
      </c>
      <c r="E94" s="207" t="s">
        <v>19</v>
      </c>
      <c r="F94" s="208" t="s">
        <v>495</v>
      </c>
      <c r="G94" s="206"/>
      <c r="H94" s="209">
        <v>20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391</v>
      </c>
      <c r="AU94" s="215" t="s">
        <v>85</v>
      </c>
      <c r="AV94" s="14" t="s">
        <v>85</v>
      </c>
      <c r="AW94" s="14" t="s">
        <v>37</v>
      </c>
      <c r="AX94" s="14" t="s">
        <v>83</v>
      </c>
      <c r="AY94" s="215" t="s">
        <v>381</v>
      </c>
    </row>
    <row r="95" spans="1:65" s="2" customFormat="1" ht="90" customHeight="1">
      <c r="A95" s="36"/>
      <c r="B95" s="37"/>
      <c r="C95" s="181" t="s">
        <v>85</v>
      </c>
      <c r="D95" s="181" t="s">
        <v>384</v>
      </c>
      <c r="E95" s="182" t="s">
        <v>5936</v>
      </c>
      <c r="F95" s="183" t="s">
        <v>5937</v>
      </c>
      <c r="G95" s="184" t="s">
        <v>422</v>
      </c>
      <c r="H95" s="185">
        <v>1.5</v>
      </c>
      <c r="I95" s="186"/>
      <c r="J95" s="187">
        <f>ROUND(I95*H95,2)</f>
        <v>0</v>
      </c>
      <c r="K95" s="183" t="s">
        <v>5931</v>
      </c>
      <c r="L95" s="41"/>
      <c r="M95" s="188" t="s">
        <v>19</v>
      </c>
      <c r="N95" s="189" t="s">
        <v>47</v>
      </c>
      <c r="O95" s="66"/>
      <c r="P95" s="190">
        <f>O95*H95</f>
        <v>0</v>
      </c>
      <c r="Q95" s="190">
        <v>3.6900000000000002E-2</v>
      </c>
      <c r="R95" s="190">
        <f>Q95*H95</f>
        <v>5.5350000000000003E-2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389</v>
      </c>
      <c r="AT95" s="192" t="s">
        <v>384</v>
      </c>
      <c r="AU95" s="192" t="s">
        <v>85</v>
      </c>
      <c r="AY95" s="19" t="s">
        <v>381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83</v>
      </c>
      <c r="BK95" s="193">
        <f>ROUND(I95*H95,2)</f>
        <v>0</v>
      </c>
      <c r="BL95" s="19" t="s">
        <v>389</v>
      </c>
      <c r="BM95" s="192" t="s">
        <v>5938</v>
      </c>
    </row>
    <row r="96" spans="1:65" s="2" customFormat="1">
      <c r="A96" s="36"/>
      <c r="B96" s="37"/>
      <c r="C96" s="38"/>
      <c r="D96" s="264" t="s">
        <v>5933</v>
      </c>
      <c r="E96" s="38"/>
      <c r="F96" s="265" t="s">
        <v>5939</v>
      </c>
      <c r="G96" s="38"/>
      <c r="H96" s="38"/>
      <c r="I96" s="254"/>
      <c r="J96" s="38"/>
      <c r="K96" s="38"/>
      <c r="L96" s="41"/>
      <c r="M96" s="255"/>
      <c r="N96" s="256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5933</v>
      </c>
      <c r="AU96" s="19" t="s">
        <v>85</v>
      </c>
    </row>
    <row r="97" spans="1:65" s="2" customFormat="1" ht="49.15" customHeight="1">
      <c r="A97" s="36"/>
      <c r="B97" s="37"/>
      <c r="C97" s="181" t="s">
        <v>398</v>
      </c>
      <c r="D97" s="181" t="s">
        <v>384</v>
      </c>
      <c r="E97" s="182" t="s">
        <v>5940</v>
      </c>
      <c r="F97" s="183" t="s">
        <v>5941</v>
      </c>
      <c r="G97" s="184" t="s">
        <v>387</v>
      </c>
      <c r="H97" s="185">
        <v>85.921000000000006</v>
      </c>
      <c r="I97" s="186"/>
      <c r="J97" s="187">
        <f>ROUND(I97*H97,2)</f>
        <v>0</v>
      </c>
      <c r="K97" s="183" t="s">
        <v>5931</v>
      </c>
      <c r="L97" s="41"/>
      <c r="M97" s="188" t="s">
        <v>19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389</v>
      </c>
      <c r="AT97" s="192" t="s">
        <v>384</v>
      </c>
      <c r="AU97" s="192" t="s">
        <v>85</v>
      </c>
      <c r="AY97" s="19" t="s">
        <v>381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83</v>
      </c>
      <c r="BK97" s="193">
        <f>ROUND(I97*H97,2)</f>
        <v>0</v>
      </c>
      <c r="BL97" s="19" t="s">
        <v>389</v>
      </c>
      <c r="BM97" s="192" t="s">
        <v>5942</v>
      </c>
    </row>
    <row r="98" spans="1:65" s="2" customFormat="1">
      <c r="A98" s="36"/>
      <c r="B98" s="37"/>
      <c r="C98" s="38"/>
      <c r="D98" s="264" t="s">
        <v>5933</v>
      </c>
      <c r="E98" s="38"/>
      <c r="F98" s="265" t="s">
        <v>5943</v>
      </c>
      <c r="G98" s="38"/>
      <c r="H98" s="38"/>
      <c r="I98" s="254"/>
      <c r="J98" s="38"/>
      <c r="K98" s="38"/>
      <c r="L98" s="41"/>
      <c r="M98" s="255"/>
      <c r="N98" s="25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5933</v>
      </c>
      <c r="AU98" s="19" t="s">
        <v>85</v>
      </c>
    </row>
    <row r="99" spans="1:65" s="13" customFormat="1">
      <c r="B99" s="194"/>
      <c r="C99" s="195"/>
      <c r="D99" s="196" t="s">
        <v>391</v>
      </c>
      <c r="E99" s="197" t="s">
        <v>19</v>
      </c>
      <c r="F99" s="198" t="s">
        <v>5944</v>
      </c>
      <c r="G99" s="195"/>
      <c r="H99" s="197" t="s">
        <v>19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391</v>
      </c>
      <c r="AU99" s="204" t="s">
        <v>85</v>
      </c>
      <c r="AV99" s="13" t="s">
        <v>83</v>
      </c>
      <c r="AW99" s="13" t="s">
        <v>37</v>
      </c>
      <c r="AX99" s="13" t="s">
        <v>76</v>
      </c>
      <c r="AY99" s="204" t="s">
        <v>381</v>
      </c>
    </row>
    <row r="100" spans="1:65" s="14" customFormat="1">
      <c r="B100" s="205"/>
      <c r="C100" s="206"/>
      <c r="D100" s="196" t="s">
        <v>391</v>
      </c>
      <c r="E100" s="207" t="s">
        <v>19</v>
      </c>
      <c r="F100" s="208" t="s">
        <v>5945</v>
      </c>
      <c r="G100" s="206"/>
      <c r="H100" s="209">
        <v>94.933999999999997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391</v>
      </c>
      <c r="AU100" s="215" t="s">
        <v>85</v>
      </c>
      <c r="AV100" s="14" t="s">
        <v>85</v>
      </c>
      <c r="AW100" s="14" t="s">
        <v>37</v>
      </c>
      <c r="AX100" s="14" t="s">
        <v>76</v>
      </c>
      <c r="AY100" s="215" t="s">
        <v>381</v>
      </c>
    </row>
    <row r="101" spans="1:65" s="14" customFormat="1">
      <c r="B101" s="205"/>
      <c r="C101" s="206"/>
      <c r="D101" s="196" t="s">
        <v>391</v>
      </c>
      <c r="E101" s="207" t="s">
        <v>19</v>
      </c>
      <c r="F101" s="208" t="s">
        <v>5946</v>
      </c>
      <c r="G101" s="206"/>
      <c r="H101" s="209">
        <v>18.454000000000001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391</v>
      </c>
      <c r="AU101" s="215" t="s">
        <v>85</v>
      </c>
      <c r="AV101" s="14" t="s">
        <v>85</v>
      </c>
      <c r="AW101" s="14" t="s">
        <v>37</v>
      </c>
      <c r="AX101" s="14" t="s">
        <v>76</v>
      </c>
      <c r="AY101" s="215" t="s">
        <v>381</v>
      </c>
    </row>
    <row r="102" spans="1:65" s="13" customFormat="1">
      <c r="B102" s="194"/>
      <c r="C102" s="195"/>
      <c r="D102" s="196" t="s">
        <v>391</v>
      </c>
      <c r="E102" s="197" t="s">
        <v>19</v>
      </c>
      <c r="F102" s="198" t="s">
        <v>5935</v>
      </c>
      <c r="G102" s="195"/>
      <c r="H102" s="197" t="s">
        <v>19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391</v>
      </c>
      <c r="AU102" s="204" t="s">
        <v>85</v>
      </c>
      <c r="AV102" s="13" t="s">
        <v>83</v>
      </c>
      <c r="AW102" s="13" t="s">
        <v>37</v>
      </c>
      <c r="AX102" s="13" t="s">
        <v>76</v>
      </c>
      <c r="AY102" s="204" t="s">
        <v>381</v>
      </c>
    </row>
    <row r="103" spans="1:65" s="14" customFormat="1">
      <c r="B103" s="205"/>
      <c r="C103" s="206"/>
      <c r="D103" s="196" t="s">
        <v>391</v>
      </c>
      <c r="E103" s="207" t="s">
        <v>19</v>
      </c>
      <c r="F103" s="208" t="s">
        <v>5947</v>
      </c>
      <c r="G103" s="206"/>
      <c r="H103" s="209">
        <v>60.578000000000003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391</v>
      </c>
      <c r="AU103" s="215" t="s">
        <v>85</v>
      </c>
      <c r="AV103" s="14" t="s">
        <v>85</v>
      </c>
      <c r="AW103" s="14" t="s">
        <v>37</v>
      </c>
      <c r="AX103" s="14" t="s">
        <v>76</v>
      </c>
      <c r="AY103" s="215" t="s">
        <v>381</v>
      </c>
    </row>
    <row r="104" spans="1:65" s="13" customFormat="1">
      <c r="B104" s="194"/>
      <c r="C104" s="195"/>
      <c r="D104" s="196" t="s">
        <v>391</v>
      </c>
      <c r="E104" s="197" t="s">
        <v>19</v>
      </c>
      <c r="F104" s="198" t="s">
        <v>5948</v>
      </c>
      <c r="G104" s="195"/>
      <c r="H104" s="197" t="s">
        <v>19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391</v>
      </c>
      <c r="AU104" s="204" t="s">
        <v>85</v>
      </c>
      <c r="AV104" s="13" t="s">
        <v>83</v>
      </c>
      <c r="AW104" s="13" t="s">
        <v>37</v>
      </c>
      <c r="AX104" s="13" t="s">
        <v>76</v>
      </c>
      <c r="AY104" s="204" t="s">
        <v>381</v>
      </c>
    </row>
    <row r="105" spans="1:65" s="14" customFormat="1">
      <c r="B105" s="205"/>
      <c r="C105" s="206"/>
      <c r="D105" s="196" t="s">
        <v>391</v>
      </c>
      <c r="E105" s="207" t="s">
        <v>19</v>
      </c>
      <c r="F105" s="208" t="s">
        <v>5949</v>
      </c>
      <c r="G105" s="206"/>
      <c r="H105" s="209">
        <v>29.69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391</v>
      </c>
      <c r="AU105" s="215" t="s">
        <v>85</v>
      </c>
      <c r="AV105" s="14" t="s">
        <v>85</v>
      </c>
      <c r="AW105" s="14" t="s">
        <v>37</v>
      </c>
      <c r="AX105" s="14" t="s">
        <v>76</v>
      </c>
      <c r="AY105" s="215" t="s">
        <v>381</v>
      </c>
    </row>
    <row r="106" spans="1:65" s="13" customFormat="1">
      <c r="B106" s="194"/>
      <c r="C106" s="195"/>
      <c r="D106" s="196" t="s">
        <v>391</v>
      </c>
      <c r="E106" s="197" t="s">
        <v>19</v>
      </c>
      <c r="F106" s="198" t="s">
        <v>394</v>
      </c>
      <c r="G106" s="195"/>
      <c r="H106" s="197" t="s">
        <v>19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391</v>
      </c>
      <c r="AU106" s="204" t="s">
        <v>85</v>
      </c>
      <c r="AV106" s="13" t="s">
        <v>83</v>
      </c>
      <c r="AW106" s="13" t="s">
        <v>37</v>
      </c>
      <c r="AX106" s="13" t="s">
        <v>76</v>
      </c>
      <c r="AY106" s="204" t="s">
        <v>381</v>
      </c>
    </row>
    <row r="107" spans="1:65" s="14" customFormat="1">
      <c r="B107" s="205"/>
      <c r="C107" s="206"/>
      <c r="D107" s="196" t="s">
        <v>391</v>
      </c>
      <c r="E107" s="207" t="s">
        <v>19</v>
      </c>
      <c r="F107" s="208" t="s">
        <v>5950</v>
      </c>
      <c r="G107" s="206"/>
      <c r="H107" s="209">
        <v>85.921000000000006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391</v>
      </c>
      <c r="AU107" s="215" t="s">
        <v>85</v>
      </c>
      <c r="AV107" s="14" t="s">
        <v>85</v>
      </c>
      <c r="AW107" s="14" t="s">
        <v>37</v>
      </c>
      <c r="AX107" s="14" t="s">
        <v>83</v>
      </c>
      <c r="AY107" s="215" t="s">
        <v>381</v>
      </c>
    </row>
    <row r="108" spans="1:65" s="2" customFormat="1" ht="49.15" customHeight="1">
      <c r="A108" s="36"/>
      <c r="B108" s="37"/>
      <c r="C108" s="181" t="s">
        <v>389</v>
      </c>
      <c r="D108" s="181" t="s">
        <v>384</v>
      </c>
      <c r="E108" s="182" t="s">
        <v>5951</v>
      </c>
      <c r="F108" s="183" t="s">
        <v>5952</v>
      </c>
      <c r="G108" s="184" t="s">
        <v>387</v>
      </c>
      <c r="H108" s="185">
        <v>85.921000000000006</v>
      </c>
      <c r="I108" s="186"/>
      <c r="J108" s="187">
        <f>ROUND(I108*H108,2)</f>
        <v>0</v>
      </c>
      <c r="K108" s="183" t="s">
        <v>5931</v>
      </c>
      <c r="L108" s="41"/>
      <c r="M108" s="188" t="s">
        <v>19</v>
      </c>
      <c r="N108" s="189" t="s">
        <v>47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389</v>
      </c>
      <c r="AT108" s="192" t="s">
        <v>384</v>
      </c>
      <c r="AU108" s="192" t="s">
        <v>85</v>
      </c>
      <c r="AY108" s="19" t="s">
        <v>381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83</v>
      </c>
      <c r="BK108" s="193">
        <f>ROUND(I108*H108,2)</f>
        <v>0</v>
      </c>
      <c r="BL108" s="19" t="s">
        <v>389</v>
      </c>
      <c r="BM108" s="192" t="s">
        <v>5953</v>
      </c>
    </row>
    <row r="109" spans="1:65" s="2" customFormat="1">
      <c r="A109" s="36"/>
      <c r="B109" s="37"/>
      <c r="C109" s="38"/>
      <c r="D109" s="264" t="s">
        <v>5933</v>
      </c>
      <c r="E109" s="38"/>
      <c r="F109" s="265" t="s">
        <v>5954</v>
      </c>
      <c r="G109" s="38"/>
      <c r="H109" s="38"/>
      <c r="I109" s="254"/>
      <c r="J109" s="38"/>
      <c r="K109" s="38"/>
      <c r="L109" s="41"/>
      <c r="M109" s="255"/>
      <c r="N109" s="25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5933</v>
      </c>
      <c r="AU109" s="19" t="s">
        <v>85</v>
      </c>
    </row>
    <row r="110" spans="1:65" s="14" customFormat="1">
      <c r="B110" s="205"/>
      <c r="C110" s="206"/>
      <c r="D110" s="196" t="s">
        <v>391</v>
      </c>
      <c r="E110" s="207" t="s">
        <v>19</v>
      </c>
      <c r="F110" s="208" t="s">
        <v>5950</v>
      </c>
      <c r="G110" s="206"/>
      <c r="H110" s="209">
        <v>85.921000000000006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391</v>
      </c>
      <c r="AU110" s="215" t="s">
        <v>85</v>
      </c>
      <c r="AV110" s="14" t="s">
        <v>85</v>
      </c>
      <c r="AW110" s="14" t="s">
        <v>37</v>
      </c>
      <c r="AX110" s="14" t="s">
        <v>83</v>
      </c>
      <c r="AY110" s="215" t="s">
        <v>381</v>
      </c>
    </row>
    <row r="111" spans="1:65" s="2" customFormat="1" ht="44.25" customHeight="1">
      <c r="A111" s="36"/>
      <c r="B111" s="37"/>
      <c r="C111" s="181" t="s">
        <v>408</v>
      </c>
      <c r="D111" s="181" t="s">
        <v>384</v>
      </c>
      <c r="E111" s="182" t="s">
        <v>5955</v>
      </c>
      <c r="F111" s="183" t="s">
        <v>5956</v>
      </c>
      <c r="G111" s="184" t="s">
        <v>387</v>
      </c>
      <c r="H111" s="185">
        <v>15.907999999999999</v>
      </c>
      <c r="I111" s="186"/>
      <c r="J111" s="187">
        <f>ROUND(I111*H111,2)</f>
        <v>0</v>
      </c>
      <c r="K111" s="183" t="s">
        <v>5931</v>
      </c>
      <c r="L111" s="41"/>
      <c r="M111" s="188" t="s">
        <v>19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389</v>
      </c>
      <c r="AT111" s="192" t="s">
        <v>384</v>
      </c>
      <c r="AU111" s="192" t="s">
        <v>85</v>
      </c>
      <c r="AY111" s="19" t="s">
        <v>381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83</v>
      </c>
      <c r="BK111" s="193">
        <f>ROUND(I111*H111,2)</f>
        <v>0</v>
      </c>
      <c r="BL111" s="19" t="s">
        <v>389</v>
      </c>
      <c r="BM111" s="192" t="s">
        <v>5957</v>
      </c>
    </row>
    <row r="112" spans="1:65" s="2" customFormat="1">
      <c r="A112" s="36"/>
      <c r="B112" s="37"/>
      <c r="C112" s="38"/>
      <c r="D112" s="264" t="s">
        <v>5933</v>
      </c>
      <c r="E112" s="38"/>
      <c r="F112" s="265" t="s">
        <v>5958</v>
      </c>
      <c r="G112" s="38"/>
      <c r="H112" s="38"/>
      <c r="I112" s="254"/>
      <c r="J112" s="38"/>
      <c r="K112" s="38"/>
      <c r="L112" s="41"/>
      <c r="M112" s="255"/>
      <c r="N112" s="25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5933</v>
      </c>
      <c r="AU112" s="19" t="s">
        <v>85</v>
      </c>
    </row>
    <row r="113" spans="1:65" s="13" customFormat="1">
      <c r="B113" s="194"/>
      <c r="C113" s="195"/>
      <c r="D113" s="196" t="s">
        <v>391</v>
      </c>
      <c r="E113" s="197" t="s">
        <v>19</v>
      </c>
      <c r="F113" s="198" t="s">
        <v>5935</v>
      </c>
      <c r="G113" s="195"/>
      <c r="H113" s="197" t="s">
        <v>19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391</v>
      </c>
      <c r="AU113" s="204" t="s">
        <v>85</v>
      </c>
      <c r="AV113" s="13" t="s">
        <v>83</v>
      </c>
      <c r="AW113" s="13" t="s">
        <v>37</v>
      </c>
      <c r="AX113" s="13" t="s">
        <v>76</v>
      </c>
      <c r="AY113" s="204" t="s">
        <v>381</v>
      </c>
    </row>
    <row r="114" spans="1:65" s="14" customFormat="1">
      <c r="B114" s="205"/>
      <c r="C114" s="206"/>
      <c r="D114" s="196" t="s">
        <v>391</v>
      </c>
      <c r="E114" s="207" t="s">
        <v>19</v>
      </c>
      <c r="F114" s="208" t="s">
        <v>5959</v>
      </c>
      <c r="G114" s="206"/>
      <c r="H114" s="209">
        <v>31.815000000000001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391</v>
      </c>
      <c r="AU114" s="215" t="s">
        <v>85</v>
      </c>
      <c r="AV114" s="14" t="s">
        <v>85</v>
      </c>
      <c r="AW114" s="14" t="s">
        <v>37</v>
      </c>
      <c r="AX114" s="14" t="s">
        <v>76</v>
      </c>
      <c r="AY114" s="215" t="s">
        <v>381</v>
      </c>
    </row>
    <row r="115" spans="1:65" s="14" customFormat="1">
      <c r="B115" s="205"/>
      <c r="C115" s="206"/>
      <c r="D115" s="196" t="s">
        <v>391</v>
      </c>
      <c r="E115" s="207" t="s">
        <v>19</v>
      </c>
      <c r="F115" s="208" t="s">
        <v>5960</v>
      </c>
      <c r="G115" s="206"/>
      <c r="H115" s="209">
        <v>15.907999999999999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391</v>
      </c>
      <c r="AU115" s="215" t="s">
        <v>85</v>
      </c>
      <c r="AV115" s="14" t="s">
        <v>85</v>
      </c>
      <c r="AW115" s="14" t="s">
        <v>37</v>
      </c>
      <c r="AX115" s="14" t="s">
        <v>83</v>
      </c>
      <c r="AY115" s="215" t="s">
        <v>381</v>
      </c>
    </row>
    <row r="116" spans="1:65" s="2" customFormat="1" ht="44.25" customHeight="1">
      <c r="A116" s="36"/>
      <c r="B116" s="37"/>
      <c r="C116" s="181" t="s">
        <v>382</v>
      </c>
      <c r="D116" s="181" t="s">
        <v>384</v>
      </c>
      <c r="E116" s="182" t="s">
        <v>5961</v>
      </c>
      <c r="F116" s="183" t="s">
        <v>5962</v>
      </c>
      <c r="G116" s="184" t="s">
        <v>387</v>
      </c>
      <c r="H116" s="185">
        <v>15.907999999999999</v>
      </c>
      <c r="I116" s="186"/>
      <c r="J116" s="187">
        <f>ROUND(I116*H116,2)</f>
        <v>0</v>
      </c>
      <c r="K116" s="183" t="s">
        <v>5931</v>
      </c>
      <c r="L116" s="41"/>
      <c r="M116" s="188" t="s">
        <v>19</v>
      </c>
      <c r="N116" s="189" t="s">
        <v>47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389</v>
      </c>
      <c r="AT116" s="192" t="s">
        <v>384</v>
      </c>
      <c r="AU116" s="192" t="s">
        <v>85</v>
      </c>
      <c r="AY116" s="19" t="s">
        <v>381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83</v>
      </c>
      <c r="BK116" s="193">
        <f>ROUND(I116*H116,2)</f>
        <v>0</v>
      </c>
      <c r="BL116" s="19" t="s">
        <v>389</v>
      </c>
      <c r="BM116" s="192" t="s">
        <v>5963</v>
      </c>
    </row>
    <row r="117" spans="1:65" s="2" customFormat="1">
      <c r="A117" s="36"/>
      <c r="B117" s="37"/>
      <c r="C117" s="38"/>
      <c r="D117" s="264" t="s">
        <v>5933</v>
      </c>
      <c r="E117" s="38"/>
      <c r="F117" s="265" t="s">
        <v>5964</v>
      </c>
      <c r="G117" s="38"/>
      <c r="H117" s="38"/>
      <c r="I117" s="254"/>
      <c r="J117" s="38"/>
      <c r="K117" s="38"/>
      <c r="L117" s="41"/>
      <c r="M117" s="255"/>
      <c r="N117" s="256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5933</v>
      </c>
      <c r="AU117" s="19" t="s">
        <v>85</v>
      </c>
    </row>
    <row r="118" spans="1:65" s="14" customFormat="1">
      <c r="B118" s="205"/>
      <c r="C118" s="206"/>
      <c r="D118" s="196" t="s">
        <v>391</v>
      </c>
      <c r="E118" s="207" t="s">
        <v>19</v>
      </c>
      <c r="F118" s="208" t="s">
        <v>5960</v>
      </c>
      <c r="G118" s="206"/>
      <c r="H118" s="209">
        <v>15.907999999999999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391</v>
      </c>
      <c r="AU118" s="215" t="s">
        <v>85</v>
      </c>
      <c r="AV118" s="14" t="s">
        <v>85</v>
      </c>
      <c r="AW118" s="14" t="s">
        <v>37</v>
      </c>
      <c r="AX118" s="14" t="s">
        <v>83</v>
      </c>
      <c r="AY118" s="215" t="s">
        <v>381</v>
      </c>
    </row>
    <row r="119" spans="1:65" s="2" customFormat="1" ht="37.9" customHeight="1">
      <c r="A119" s="36"/>
      <c r="B119" s="37"/>
      <c r="C119" s="181" t="s">
        <v>419</v>
      </c>
      <c r="D119" s="181" t="s">
        <v>384</v>
      </c>
      <c r="E119" s="182" t="s">
        <v>5965</v>
      </c>
      <c r="F119" s="183" t="s">
        <v>5966</v>
      </c>
      <c r="G119" s="184" t="s">
        <v>387</v>
      </c>
      <c r="H119" s="185">
        <v>3.375</v>
      </c>
      <c r="I119" s="186"/>
      <c r="J119" s="187">
        <f>ROUND(I119*H119,2)</f>
        <v>0</v>
      </c>
      <c r="K119" s="183" t="s">
        <v>5931</v>
      </c>
      <c r="L119" s="41"/>
      <c r="M119" s="188" t="s">
        <v>19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389</v>
      </c>
      <c r="AT119" s="192" t="s">
        <v>384</v>
      </c>
      <c r="AU119" s="192" t="s">
        <v>85</v>
      </c>
      <c r="AY119" s="19" t="s">
        <v>381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83</v>
      </c>
      <c r="BK119" s="193">
        <f>ROUND(I119*H119,2)</f>
        <v>0</v>
      </c>
      <c r="BL119" s="19" t="s">
        <v>389</v>
      </c>
      <c r="BM119" s="192" t="s">
        <v>5967</v>
      </c>
    </row>
    <row r="120" spans="1:65" s="2" customFormat="1">
      <c r="A120" s="36"/>
      <c r="B120" s="37"/>
      <c r="C120" s="38"/>
      <c r="D120" s="264" t="s">
        <v>5933</v>
      </c>
      <c r="E120" s="38"/>
      <c r="F120" s="265" t="s">
        <v>5968</v>
      </c>
      <c r="G120" s="38"/>
      <c r="H120" s="38"/>
      <c r="I120" s="254"/>
      <c r="J120" s="38"/>
      <c r="K120" s="38"/>
      <c r="L120" s="41"/>
      <c r="M120" s="255"/>
      <c r="N120" s="25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5933</v>
      </c>
      <c r="AU120" s="19" t="s">
        <v>85</v>
      </c>
    </row>
    <row r="121" spans="1:65" s="14" customFormat="1">
      <c r="B121" s="205"/>
      <c r="C121" s="206"/>
      <c r="D121" s="196" t="s">
        <v>391</v>
      </c>
      <c r="E121" s="207" t="s">
        <v>19</v>
      </c>
      <c r="F121" s="208" t="s">
        <v>1313</v>
      </c>
      <c r="G121" s="206"/>
      <c r="H121" s="209">
        <v>3.375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391</v>
      </c>
      <c r="AU121" s="215" t="s">
        <v>85</v>
      </c>
      <c r="AV121" s="14" t="s">
        <v>85</v>
      </c>
      <c r="AW121" s="14" t="s">
        <v>37</v>
      </c>
      <c r="AX121" s="14" t="s">
        <v>83</v>
      </c>
      <c r="AY121" s="215" t="s">
        <v>381</v>
      </c>
    </row>
    <row r="122" spans="1:65" s="2" customFormat="1" ht="24.2" customHeight="1">
      <c r="A122" s="36"/>
      <c r="B122" s="37"/>
      <c r="C122" s="181" t="s">
        <v>428</v>
      </c>
      <c r="D122" s="181" t="s">
        <v>384</v>
      </c>
      <c r="E122" s="182" t="s">
        <v>5969</v>
      </c>
      <c r="F122" s="183" t="s">
        <v>5970</v>
      </c>
      <c r="G122" s="184" t="s">
        <v>411</v>
      </c>
      <c r="H122" s="185">
        <v>72.756</v>
      </c>
      <c r="I122" s="186"/>
      <c r="J122" s="187">
        <f>ROUND(I122*H122,2)</f>
        <v>0</v>
      </c>
      <c r="K122" s="183" t="s">
        <v>5931</v>
      </c>
      <c r="L122" s="41"/>
      <c r="M122" s="188" t="s">
        <v>19</v>
      </c>
      <c r="N122" s="189" t="s">
        <v>47</v>
      </c>
      <c r="O122" s="66"/>
      <c r="P122" s="190">
        <f>O122*H122</f>
        <v>0</v>
      </c>
      <c r="Q122" s="190">
        <v>4.4400000000000004E-3</v>
      </c>
      <c r="R122" s="190">
        <f>Q122*H122</f>
        <v>0.32303664000000004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389</v>
      </c>
      <c r="AT122" s="192" t="s">
        <v>384</v>
      </c>
      <c r="AU122" s="192" t="s">
        <v>85</v>
      </c>
      <c r="AY122" s="19" t="s">
        <v>381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83</v>
      </c>
      <c r="BK122" s="193">
        <f>ROUND(I122*H122,2)</f>
        <v>0</v>
      </c>
      <c r="BL122" s="19" t="s">
        <v>389</v>
      </c>
      <c r="BM122" s="192" t="s">
        <v>5971</v>
      </c>
    </row>
    <row r="123" spans="1:65" s="2" customFormat="1">
      <c r="A123" s="36"/>
      <c r="B123" s="37"/>
      <c r="C123" s="38"/>
      <c r="D123" s="264" t="s">
        <v>5933</v>
      </c>
      <c r="E123" s="38"/>
      <c r="F123" s="265" t="s">
        <v>5972</v>
      </c>
      <c r="G123" s="38"/>
      <c r="H123" s="38"/>
      <c r="I123" s="254"/>
      <c r="J123" s="38"/>
      <c r="K123" s="38"/>
      <c r="L123" s="41"/>
      <c r="M123" s="255"/>
      <c r="N123" s="256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5933</v>
      </c>
      <c r="AU123" s="19" t="s">
        <v>85</v>
      </c>
    </row>
    <row r="124" spans="1:65" s="13" customFormat="1">
      <c r="B124" s="194"/>
      <c r="C124" s="195"/>
      <c r="D124" s="196" t="s">
        <v>391</v>
      </c>
      <c r="E124" s="197" t="s">
        <v>19</v>
      </c>
      <c r="F124" s="198" t="s">
        <v>5935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391</v>
      </c>
      <c r="AU124" s="204" t="s">
        <v>85</v>
      </c>
      <c r="AV124" s="13" t="s">
        <v>83</v>
      </c>
      <c r="AW124" s="13" t="s">
        <v>37</v>
      </c>
      <c r="AX124" s="13" t="s">
        <v>76</v>
      </c>
      <c r="AY124" s="204" t="s">
        <v>381</v>
      </c>
    </row>
    <row r="125" spans="1:65" s="14" customFormat="1">
      <c r="B125" s="205"/>
      <c r="C125" s="206"/>
      <c r="D125" s="196" t="s">
        <v>391</v>
      </c>
      <c r="E125" s="207" t="s">
        <v>19</v>
      </c>
      <c r="F125" s="208" t="s">
        <v>5973</v>
      </c>
      <c r="G125" s="206"/>
      <c r="H125" s="209">
        <v>72.756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391</v>
      </c>
      <c r="AU125" s="215" t="s">
        <v>85</v>
      </c>
      <c r="AV125" s="14" t="s">
        <v>85</v>
      </c>
      <c r="AW125" s="14" t="s">
        <v>37</v>
      </c>
      <c r="AX125" s="14" t="s">
        <v>83</v>
      </c>
      <c r="AY125" s="215" t="s">
        <v>381</v>
      </c>
    </row>
    <row r="126" spans="1:65" s="2" customFormat="1" ht="44.25" customHeight="1">
      <c r="A126" s="36"/>
      <c r="B126" s="37"/>
      <c r="C126" s="181" t="s">
        <v>426</v>
      </c>
      <c r="D126" s="181" t="s">
        <v>384</v>
      </c>
      <c r="E126" s="182" t="s">
        <v>5974</v>
      </c>
      <c r="F126" s="183" t="s">
        <v>5975</v>
      </c>
      <c r="G126" s="184" t="s">
        <v>411</v>
      </c>
      <c r="H126" s="185">
        <v>72.756</v>
      </c>
      <c r="I126" s="186"/>
      <c r="J126" s="187">
        <f>ROUND(I126*H126,2)</f>
        <v>0</v>
      </c>
      <c r="K126" s="183" t="s">
        <v>5931</v>
      </c>
      <c r="L126" s="41"/>
      <c r="M126" s="188" t="s">
        <v>19</v>
      </c>
      <c r="N126" s="189" t="s">
        <v>47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389</v>
      </c>
      <c r="AT126" s="192" t="s">
        <v>384</v>
      </c>
      <c r="AU126" s="192" t="s">
        <v>85</v>
      </c>
      <c r="AY126" s="19" t="s">
        <v>381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83</v>
      </c>
      <c r="BK126" s="193">
        <f>ROUND(I126*H126,2)</f>
        <v>0</v>
      </c>
      <c r="BL126" s="19" t="s">
        <v>389</v>
      </c>
      <c r="BM126" s="192" t="s">
        <v>5976</v>
      </c>
    </row>
    <row r="127" spans="1:65" s="2" customFormat="1">
      <c r="A127" s="36"/>
      <c r="B127" s="37"/>
      <c r="C127" s="38"/>
      <c r="D127" s="264" t="s">
        <v>5933</v>
      </c>
      <c r="E127" s="38"/>
      <c r="F127" s="265" t="s">
        <v>5977</v>
      </c>
      <c r="G127" s="38"/>
      <c r="H127" s="38"/>
      <c r="I127" s="254"/>
      <c r="J127" s="38"/>
      <c r="K127" s="38"/>
      <c r="L127" s="41"/>
      <c r="M127" s="255"/>
      <c r="N127" s="256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5933</v>
      </c>
      <c r="AU127" s="19" t="s">
        <v>85</v>
      </c>
    </row>
    <row r="128" spans="1:65" s="2" customFormat="1" ht="37.9" customHeight="1">
      <c r="A128" s="36"/>
      <c r="B128" s="37"/>
      <c r="C128" s="181" t="s">
        <v>437</v>
      </c>
      <c r="D128" s="181" t="s">
        <v>384</v>
      </c>
      <c r="E128" s="182" t="s">
        <v>5978</v>
      </c>
      <c r="F128" s="183" t="s">
        <v>5979</v>
      </c>
      <c r="G128" s="184" t="s">
        <v>387</v>
      </c>
      <c r="H128" s="185">
        <v>60.578000000000003</v>
      </c>
      <c r="I128" s="186"/>
      <c r="J128" s="187">
        <f>ROUND(I128*H128,2)</f>
        <v>0</v>
      </c>
      <c r="K128" s="183" t="s">
        <v>19</v>
      </c>
      <c r="L128" s="41"/>
      <c r="M128" s="188" t="s">
        <v>19</v>
      </c>
      <c r="N128" s="189" t="s">
        <v>47</v>
      </c>
      <c r="O128" s="66"/>
      <c r="P128" s="190">
        <f>O128*H128</f>
        <v>0</v>
      </c>
      <c r="Q128" s="190">
        <v>2.7499999999999998E-3</v>
      </c>
      <c r="R128" s="190">
        <f>Q128*H128</f>
        <v>0.1665895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389</v>
      </c>
      <c r="AT128" s="192" t="s">
        <v>384</v>
      </c>
      <c r="AU128" s="192" t="s">
        <v>85</v>
      </c>
      <c r="AY128" s="19" t="s">
        <v>381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83</v>
      </c>
      <c r="BK128" s="193">
        <f>ROUND(I128*H128,2)</f>
        <v>0</v>
      </c>
      <c r="BL128" s="19" t="s">
        <v>389</v>
      </c>
      <c r="BM128" s="192" t="s">
        <v>5980</v>
      </c>
    </row>
    <row r="129" spans="1:65" s="13" customFormat="1">
      <c r="B129" s="194"/>
      <c r="C129" s="195"/>
      <c r="D129" s="196" t="s">
        <v>391</v>
      </c>
      <c r="E129" s="197" t="s">
        <v>19</v>
      </c>
      <c r="F129" s="198" t="s">
        <v>5935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391</v>
      </c>
      <c r="AU129" s="204" t="s">
        <v>85</v>
      </c>
      <c r="AV129" s="13" t="s">
        <v>83</v>
      </c>
      <c r="AW129" s="13" t="s">
        <v>37</v>
      </c>
      <c r="AX129" s="13" t="s">
        <v>76</v>
      </c>
      <c r="AY129" s="204" t="s">
        <v>381</v>
      </c>
    </row>
    <row r="130" spans="1:65" s="14" customFormat="1">
      <c r="B130" s="205"/>
      <c r="C130" s="206"/>
      <c r="D130" s="196" t="s">
        <v>391</v>
      </c>
      <c r="E130" s="207" t="s">
        <v>19</v>
      </c>
      <c r="F130" s="208" t="s">
        <v>5947</v>
      </c>
      <c r="G130" s="206"/>
      <c r="H130" s="209">
        <v>60.578000000000003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391</v>
      </c>
      <c r="AU130" s="215" t="s">
        <v>85</v>
      </c>
      <c r="AV130" s="14" t="s">
        <v>85</v>
      </c>
      <c r="AW130" s="14" t="s">
        <v>37</v>
      </c>
      <c r="AX130" s="14" t="s">
        <v>83</v>
      </c>
      <c r="AY130" s="215" t="s">
        <v>381</v>
      </c>
    </row>
    <row r="131" spans="1:65" s="2" customFormat="1" ht="44.25" customHeight="1">
      <c r="A131" s="36"/>
      <c r="B131" s="37"/>
      <c r="C131" s="181" t="s">
        <v>443</v>
      </c>
      <c r="D131" s="181" t="s">
        <v>384</v>
      </c>
      <c r="E131" s="182" t="s">
        <v>5981</v>
      </c>
      <c r="F131" s="183" t="s">
        <v>5982</v>
      </c>
      <c r="G131" s="184" t="s">
        <v>387</v>
      </c>
      <c r="H131" s="185">
        <v>60.578000000000003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389</v>
      </c>
      <c r="AT131" s="192" t="s">
        <v>384</v>
      </c>
      <c r="AU131" s="192" t="s">
        <v>85</v>
      </c>
      <c r="AY131" s="19" t="s">
        <v>381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83</v>
      </c>
      <c r="BK131" s="193">
        <f>ROUND(I131*H131,2)</f>
        <v>0</v>
      </c>
      <c r="BL131" s="19" t="s">
        <v>389</v>
      </c>
      <c r="BM131" s="192" t="s">
        <v>5983</v>
      </c>
    </row>
    <row r="132" spans="1:65" s="2" customFormat="1" ht="37.9" customHeight="1">
      <c r="A132" s="36"/>
      <c r="B132" s="37"/>
      <c r="C132" s="181" t="s">
        <v>451</v>
      </c>
      <c r="D132" s="181" t="s">
        <v>384</v>
      </c>
      <c r="E132" s="182" t="s">
        <v>5984</v>
      </c>
      <c r="F132" s="183" t="s">
        <v>5985</v>
      </c>
      <c r="G132" s="184" t="s">
        <v>411</v>
      </c>
      <c r="H132" s="185">
        <v>191.42500000000001</v>
      </c>
      <c r="I132" s="186"/>
      <c r="J132" s="187">
        <f>ROUND(I132*H132,2)</f>
        <v>0</v>
      </c>
      <c r="K132" s="183" t="s">
        <v>19</v>
      </c>
      <c r="L132" s="41"/>
      <c r="M132" s="188" t="s">
        <v>19</v>
      </c>
      <c r="N132" s="189" t="s">
        <v>47</v>
      </c>
      <c r="O132" s="66"/>
      <c r="P132" s="190">
        <f>O132*H132</f>
        <v>0</v>
      </c>
      <c r="Q132" s="190">
        <v>5.9000000000000003E-4</v>
      </c>
      <c r="R132" s="190">
        <f>Q132*H132</f>
        <v>0.11294075000000001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389</v>
      </c>
      <c r="AT132" s="192" t="s">
        <v>384</v>
      </c>
      <c r="AU132" s="192" t="s">
        <v>85</v>
      </c>
      <c r="AY132" s="19" t="s">
        <v>381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83</v>
      </c>
      <c r="BK132" s="193">
        <f>ROUND(I132*H132,2)</f>
        <v>0</v>
      </c>
      <c r="BL132" s="19" t="s">
        <v>389</v>
      </c>
      <c r="BM132" s="192" t="s">
        <v>5986</v>
      </c>
    </row>
    <row r="133" spans="1:65" s="13" customFormat="1">
      <c r="B133" s="194"/>
      <c r="C133" s="195"/>
      <c r="D133" s="196" t="s">
        <v>391</v>
      </c>
      <c r="E133" s="197" t="s">
        <v>19</v>
      </c>
      <c r="F133" s="198" t="s">
        <v>5944</v>
      </c>
      <c r="G133" s="195"/>
      <c r="H133" s="197" t="s">
        <v>19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391</v>
      </c>
      <c r="AU133" s="204" t="s">
        <v>85</v>
      </c>
      <c r="AV133" s="13" t="s">
        <v>83</v>
      </c>
      <c r="AW133" s="13" t="s">
        <v>37</v>
      </c>
      <c r="AX133" s="13" t="s">
        <v>76</v>
      </c>
      <c r="AY133" s="204" t="s">
        <v>381</v>
      </c>
    </row>
    <row r="134" spans="1:65" s="14" customFormat="1">
      <c r="B134" s="205"/>
      <c r="C134" s="206"/>
      <c r="D134" s="196" t="s">
        <v>391</v>
      </c>
      <c r="E134" s="207" t="s">
        <v>19</v>
      </c>
      <c r="F134" s="208" t="s">
        <v>5987</v>
      </c>
      <c r="G134" s="206"/>
      <c r="H134" s="209">
        <v>141.482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391</v>
      </c>
      <c r="AU134" s="215" t="s">
        <v>85</v>
      </c>
      <c r="AV134" s="14" t="s">
        <v>85</v>
      </c>
      <c r="AW134" s="14" t="s">
        <v>37</v>
      </c>
      <c r="AX134" s="14" t="s">
        <v>76</v>
      </c>
      <c r="AY134" s="215" t="s">
        <v>381</v>
      </c>
    </row>
    <row r="135" spans="1:65" s="14" customFormat="1">
      <c r="B135" s="205"/>
      <c r="C135" s="206"/>
      <c r="D135" s="196" t="s">
        <v>391</v>
      </c>
      <c r="E135" s="207" t="s">
        <v>19</v>
      </c>
      <c r="F135" s="208" t="s">
        <v>5988</v>
      </c>
      <c r="G135" s="206"/>
      <c r="H135" s="209">
        <v>27.503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391</v>
      </c>
      <c r="AU135" s="215" t="s">
        <v>85</v>
      </c>
      <c r="AV135" s="14" t="s">
        <v>85</v>
      </c>
      <c r="AW135" s="14" t="s">
        <v>37</v>
      </c>
      <c r="AX135" s="14" t="s">
        <v>76</v>
      </c>
      <c r="AY135" s="215" t="s">
        <v>381</v>
      </c>
    </row>
    <row r="136" spans="1:65" s="13" customFormat="1">
      <c r="B136" s="194"/>
      <c r="C136" s="195"/>
      <c r="D136" s="196" t="s">
        <v>391</v>
      </c>
      <c r="E136" s="197" t="s">
        <v>19</v>
      </c>
      <c r="F136" s="198" t="s">
        <v>5948</v>
      </c>
      <c r="G136" s="195"/>
      <c r="H136" s="197" t="s">
        <v>19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391</v>
      </c>
      <c r="AU136" s="204" t="s">
        <v>85</v>
      </c>
      <c r="AV136" s="13" t="s">
        <v>83</v>
      </c>
      <c r="AW136" s="13" t="s">
        <v>37</v>
      </c>
      <c r="AX136" s="13" t="s">
        <v>76</v>
      </c>
      <c r="AY136" s="204" t="s">
        <v>381</v>
      </c>
    </row>
    <row r="137" spans="1:65" s="14" customFormat="1">
      <c r="B137" s="205"/>
      <c r="C137" s="206"/>
      <c r="D137" s="196" t="s">
        <v>391</v>
      </c>
      <c r="E137" s="207" t="s">
        <v>19</v>
      </c>
      <c r="F137" s="208" t="s">
        <v>5989</v>
      </c>
      <c r="G137" s="206"/>
      <c r="H137" s="209">
        <v>22.44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391</v>
      </c>
      <c r="AU137" s="215" t="s">
        <v>85</v>
      </c>
      <c r="AV137" s="14" t="s">
        <v>85</v>
      </c>
      <c r="AW137" s="14" t="s">
        <v>37</v>
      </c>
      <c r="AX137" s="14" t="s">
        <v>76</v>
      </c>
      <c r="AY137" s="215" t="s">
        <v>381</v>
      </c>
    </row>
    <row r="138" spans="1:65" s="15" customFormat="1">
      <c r="B138" s="216"/>
      <c r="C138" s="217"/>
      <c r="D138" s="196" t="s">
        <v>391</v>
      </c>
      <c r="E138" s="218" t="s">
        <v>19</v>
      </c>
      <c r="F138" s="219" t="s">
        <v>394</v>
      </c>
      <c r="G138" s="217"/>
      <c r="H138" s="220">
        <v>191.42500000000001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391</v>
      </c>
      <c r="AU138" s="226" t="s">
        <v>85</v>
      </c>
      <c r="AV138" s="15" t="s">
        <v>389</v>
      </c>
      <c r="AW138" s="15" t="s">
        <v>37</v>
      </c>
      <c r="AX138" s="15" t="s">
        <v>83</v>
      </c>
      <c r="AY138" s="226" t="s">
        <v>381</v>
      </c>
    </row>
    <row r="139" spans="1:65" s="2" customFormat="1" ht="37.9" customHeight="1">
      <c r="A139" s="36"/>
      <c r="B139" s="37"/>
      <c r="C139" s="181" t="s">
        <v>457</v>
      </c>
      <c r="D139" s="181" t="s">
        <v>384</v>
      </c>
      <c r="E139" s="182" t="s">
        <v>5990</v>
      </c>
      <c r="F139" s="183" t="s">
        <v>5991</v>
      </c>
      <c r="G139" s="184" t="s">
        <v>411</v>
      </c>
      <c r="H139" s="185">
        <v>191.42500000000001</v>
      </c>
      <c r="I139" s="186"/>
      <c r="J139" s="187">
        <f>ROUND(I139*H139,2)</f>
        <v>0</v>
      </c>
      <c r="K139" s="183" t="s">
        <v>5931</v>
      </c>
      <c r="L139" s="41"/>
      <c r="M139" s="188" t="s">
        <v>19</v>
      </c>
      <c r="N139" s="189" t="s">
        <v>47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389</v>
      </c>
      <c r="AT139" s="192" t="s">
        <v>384</v>
      </c>
      <c r="AU139" s="192" t="s">
        <v>85</v>
      </c>
      <c r="AY139" s="19" t="s">
        <v>381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83</v>
      </c>
      <c r="BK139" s="193">
        <f>ROUND(I139*H139,2)</f>
        <v>0</v>
      </c>
      <c r="BL139" s="19" t="s">
        <v>389</v>
      </c>
      <c r="BM139" s="192" t="s">
        <v>5992</v>
      </c>
    </row>
    <row r="140" spans="1:65" s="2" customFormat="1">
      <c r="A140" s="36"/>
      <c r="B140" s="37"/>
      <c r="C140" s="38"/>
      <c r="D140" s="264" t="s">
        <v>5933</v>
      </c>
      <c r="E140" s="38"/>
      <c r="F140" s="265" t="s">
        <v>5993</v>
      </c>
      <c r="G140" s="38"/>
      <c r="H140" s="38"/>
      <c r="I140" s="254"/>
      <c r="J140" s="38"/>
      <c r="K140" s="38"/>
      <c r="L140" s="41"/>
      <c r="M140" s="255"/>
      <c r="N140" s="25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5933</v>
      </c>
      <c r="AU140" s="19" t="s">
        <v>85</v>
      </c>
    </row>
    <row r="141" spans="1:65" s="2" customFormat="1" ht="62.65" customHeight="1">
      <c r="A141" s="36"/>
      <c r="B141" s="37"/>
      <c r="C141" s="181" t="s">
        <v>464</v>
      </c>
      <c r="D141" s="181" t="s">
        <v>384</v>
      </c>
      <c r="E141" s="182" t="s">
        <v>1008</v>
      </c>
      <c r="F141" s="183" t="s">
        <v>1009</v>
      </c>
      <c r="G141" s="184" t="s">
        <v>387</v>
      </c>
      <c r="H141" s="185">
        <v>142.393</v>
      </c>
      <c r="I141" s="186"/>
      <c r="J141" s="187">
        <f>ROUND(I141*H141,2)</f>
        <v>0</v>
      </c>
      <c r="K141" s="183" t="s">
        <v>5931</v>
      </c>
      <c r="L141" s="41"/>
      <c r="M141" s="188" t="s">
        <v>19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389</v>
      </c>
      <c r="AT141" s="192" t="s">
        <v>384</v>
      </c>
      <c r="AU141" s="192" t="s">
        <v>85</v>
      </c>
      <c r="AY141" s="19" t="s">
        <v>381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83</v>
      </c>
      <c r="BK141" s="193">
        <f>ROUND(I141*H141,2)</f>
        <v>0</v>
      </c>
      <c r="BL141" s="19" t="s">
        <v>389</v>
      </c>
      <c r="BM141" s="192" t="s">
        <v>5994</v>
      </c>
    </row>
    <row r="142" spans="1:65" s="2" customFormat="1">
      <c r="A142" s="36"/>
      <c r="B142" s="37"/>
      <c r="C142" s="38"/>
      <c r="D142" s="264" t="s">
        <v>5933</v>
      </c>
      <c r="E142" s="38"/>
      <c r="F142" s="265" t="s">
        <v>5995</v>
      </c>
      <c r="G142" s="38"/>
      <c r="H142" s="38"/>
      <c r="I142" s="254"/>
      <c r="J142" s="38"/>
      <c r="K142" s="38"/>
      <c r="L142" s="41"/>
      <c r="M142" s="255"/>
      <c r="N142" s="25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5933</v>
      </c>
      <c r="AU142" s="19" t="s">
        <v>85</v>
      </c>
    </row>
    <row r="143" spans="1:65" s="14" customFormat="1">
      <c r="B143" s="205"/>
      <c r="C143" s="206"/>
      <c r="D143" s="196" t="s">
        <v>391</v>
      </c>
      <c r="E143" s="207" t="s">
        <v>19</v>
      </c>
      <c r="F143" s="208" t="s">
        <v>5996</v>
      </c>
      <c r="G143" s="206"/>
      <c r="H143" s="209">
        <v>142.393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391</v>
      </c>
      <c r="AU143" s="215" t="s">
        <v>85</v>
      </c>
      <c r="AV143" s="14" t="s">
        <v>85</v>
      </c>
      <c r="AW143" s="14" t="s">
        <v>37</v>
      </c>
      <c r="AX143" s="14" t="s">
        <v>83</v>
      </c>
      <c r="AY143" s="215" t="s">
        <v>381</v>
      </c>
    </row>
    <row r="144" spans="1:65" s="2" customFormat="1" ht="62.65" customHeight="1">
      <c r="A144" s="36"/>
      <c r="B144" s="37"/>
      <c r="C144" s="181" t="s">
        <v>8</v>
      </c>
      <c r="D144" s="181" t="s">
        <v>384</v>
      </c>
      <c r="E144" s="182" t="s">
        <v>4773</v>
      </c>
      <c r="F144" s="183" t="s">
        <v>4774</v>
      </c>
      <c r="G144" s="184" t="s">
        <v>387</v>
      </c>
      <c r="H144" s="185">
        <v>101.828</v>
      </c>
      <c r="I144" s="186"/>
      <c r="J144" s="187">
        <f>ROUND(I144*H144,2)</f>
        <v>0</v>
      </c>
      <c r="K144" s="183" t="s">
        <v>5931</v>
      </c>
      <c r="L144" s="41"/>
      <c r="M144" s="188" t="s">
        <v>19</v>
      </c>
      <c r="N144" s="189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389</v>
      </c>
      <c r="AT144" s="192" t="s">
        <v>384</v>
      </c>
      <c r="AU144" s="192" t="s">
        <v>85</v>
      </c>
      <c r="AY144" s="19" t="s">
        <v>381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83</v>
      </c>
      <c r="BK144" s="193">
        <f>ROUND(I144*H144,2)</f>
        <v>0</v>
      </c>
      <c r="BL144" s="19" t="s">
        <v>389</v>
      </c>
      <c r="BM144" s="192" t="s">
        <v>5997</v>
      </c>
    </row>
    <row r="145" spans="1:65" s="2" customFormat="1">
      <c r="A145" s="36"/>
      <c r="B145" s="37"/>
      <c r="C145" s="38"/>
      <c r="D145" s="264" t="s">
        <v>5933</v>
      </c>
      <c r="E145" s="38"/>
      <c r="F145" s="265" t="s">
        <v>5998</v>
      </c>
      <c r="G145" s="38"/>
      <c r="H145" s="38"/>
      <c r="I145" s="254"/>
      <c r="J145" s="38"/>
      <c r="K145" s="38"/>
      <c r="L145" s="41"/>
      <c r="M145" s="255"/>
      <c r="N145" s="256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5933</v>
      </c>
      <c r="AU145" s="19" t="s">
        <v>85</v>
      </c>
    </row>
    <row r="146" spans="1:65" s="14" customFormat="1">
      <c r="B146" s="205"/>
      <c r="C146" s="206"/>
      <c r="D146" s="196" t="s">
        <v>391</v>
      </c>
      <c r="E146" s="207" t="s">
        <v>19</v>
      </c>
      <c r="F146" s="208" t="s">
        <v>5999</v>
      </c>
      <c r="G146" s="206"/>
      <c r="H146" s="209">
        <v>101.828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391</v>
      </c>
      <c r="AU146" s="215" t="s">
        <v>85</v>
      </c>
      <c r="AV146" s="14" t="s">
        <v>85</v>
      </c>
      <c r="AW146" s="14" t="s">
        <v>37</v>
      </c>
      <c r="AX146" s="14" t="s">
        <v>83</v>
      </c>
      <c r="AY146" s="215" t="s">
        <v>381</v>
      </c>
    </row>
    <row r="147" spans="1:65" s="2" customFormat="1" ht="62.65" customHeight="1">
      <c r="A147" s="36"/>
      <c r="B147" s="37"/>
      <c r="C147" s="181" t="s">
        <v>454</v>
      </c>
      <c r="D147" s="181" t="s">
        <v>384</v>
      </c>
      <c r="E147" s="182" t="s">
        <v>6000</v>
      </c>
      <c r="F147" s="183" t="s">
        <v>6001</v>
      </c>
      <c r="G147" s="184" t="s">
        <v>387</v>
      </c>
      <c r="H147" s="185">
        <v>101.828</v>
      </c>
      <c r="I147" s="186"/>
      <c r="J147" s="187">
        <f>ROUND(I147*H147,2)</f>
        <v>0</v>
      </c>
      <c r="K147" s="183" t="s">
        <v>5931</v>
      </c>
      <c r="L147" s="41"/>
      <c r="M147" s="188" t="s">
        <v>19</v>
      </c>
      <c r="N147" s="189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389</v>
      </c>
      <c r="AT147" s="192" t="s">
        <v>384</v>
      </c>
      <c r="AU147" s="192" t="s">
        <v>85</v>
      </c>
      <c r="AY147" s="19" t="s">
        <v>381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83</v>
      </c>
      <c r="BK147" s="193">
        <f>ROUND(I147*H147,2)</f>
        <v>0</v>
      </c>
      <c r="BL147" s="19" t="s">
        <v>389</v>
      </c>
      <c r="BM147" s="192" t="s">
        <v>6002</v>
      </c>
    </row>
    <row r="148" spans="1:65" s="2" customFormat="1">
      <c r="A148" s="36"/>
      <c r="B148" s="37"/>
      <c r="C148" s="38"/>
      <c r="D148" s="264" t="s">
        <v>5933</v>
      </c>
      <c r="E148" s="38"/>
      <c r="F148" s="265" t="s">
        <v>6003</v>
      </c>
      <c r="G148" s="38"/>
      <c r="H148" s="38"/>
      <c r="I148" s="254"/>
      <c r="J148" s="38"/>
      <c r="K148" s="38"/>
      <c r="L148" s="41"/>
      <c r="M148" s="255"/>
      <c r="N148" s="25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5933</v>
      </c>
      <c r="AU148" s="19" t="s">
        <v>85</v>
      </c>
    </row>
    <row r="149" spans="1:65" s="14" customFormat="1">
      <c r="B149" s="205"/>
      <c r="C149" s="206"/>
      <c r="D149" s="196" t="s">
        <v>391</v>
      </c>
      <c r="E149" s="207" t="s">
        <v>19</v>
      </c>
      <c r="F149" s="208" t="s">
        <v>5999</v>
      </c>
      <c r="G149" s="206"/>
      <c r="H149" s="209">
        <v>101.828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391</v>
      </c>
      <c r="AU149" s="215" t="s">
        <v>85</v>
      </c>
      <c r="AV149" s="14" t="s">
        <v>85</v>
      </c>
      <c r="AW149" s="14" t="s">
        <v>37</v>
      </c>
      <c r="AX149" s="14" t="s">
        <v>83</v>
      </c>
      <c r="AY149" s="215" t="s">
        <v>381</v>
      </c>
    </row>
    <row r="150" spans="1:65" s="2" customFormat="1" ht="44.25" customHeight="1">
      <c r="A150" s="36"/>
      <c r="B150" s="37"/>
      <c r="C150" s="181" t="s">
        <v>481</v>
      </c>
      <c r="D150" s="181" t="s">
        <v>384</v>
      </c>
      <c r="E150" s="182" t="s">
        <v>6004</v>
      </c>
      <c r="F150" s="183" t="s">
        <v>6005</v>
      </c>
      <c r="G150" s="184" t="s">
        <v>387</v>
      </c>
      <c r="H150" s="185">
        <v>142.393</v>
      </c>
      <c r="I150" s="186"/>
      <c r="J150" s="187">
        <f>ROUND(I150*H150,2)</f>
        <v>0</v>
      </c>
      <c r="K150" s="183" t="s">
        <v>5931</v>
      </c>
      <c r="L150" s="41"/>
      <c r="M150" s="188" t="s">
        <v>19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389</v>
      </c>
      <c r="AT150" s="192" t="s">
        <v>384</v>
      </c>
      <c r="AU150" s="192" t="s">
        <v>85</v>
      </c>
      <c r="AY150" s="19" t="s">
        <v>381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83</v>
      </c>
      <c r="BK150" s="193">
        <f>ROUND(I150*H150,2)</f>
        <v>0</v>
      </c>
      <c r="BL150" s="19" t="s">
        <v>389</v>
      </c>
      <c r="BM150" s="192" t="s">
        <v>6006</v>
      </c>
    </row>
    <row r="151" spans="1:65" s="2" customFormat="1">
      <c r="A151" s="36"/>
      <c r="B151" s="37"/>
      <c r="C151" s="38"/>
      <c r="D151" s="264" t="s">
        <v>5933</v>
      </c>
      <c r="E151" s="38"/>
      <c r="F151" s="265" t="s">
        <v>6007</v>
      </c>
      <c r="G151" s="38"/>
      <c r="H151" s="38"/>
      <c r="I151" s="254"/>
      <c r="J151" s="38"/>
      <c r="K151" s="38"/>
      <c r="L151" s="41"/>
      <c r="M151" s="255"/>
      <c r="N151" s="256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5933</v>
      </c>
      <c r="AU151" s="19" t="s">
        <v>85</v>
      </c>
    </row>
    <row r="152" spans="1:65" s="14" customFormat="1">
      <c r="B152" s="205"/>
      <c r="C152" s="206"/>
      <c r="D152" s="196" t="s">
        <v>391</v>
      </c>
      <c r="E152" s="207" t="s">
        <v>19</v>
      </c>
      <c r="F152" s="208" t="s">
        <v>5996</v>
      </c>
      <c r="G152" s="206"/>
      <c r="H152" s="209">
        <v>142.393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391</v>
      </c>
      <c r="AU152" s="215" t="s">
        <v>85</v>
      </c>
      <c r="AV152" s="14" t="s">
        <v>85</v>
      </c>
      <c r="AW152" s="14" t="s">
        <v>37</v>
      </c>
      <c r="AX152" s="14" t="s">
        <v>83</v>
      </c>
      <c r="AY152" s="215" t="s">
        <v>381</v>
      </c>
    </row>
    <row r="153" spans="1:65" s="2" customFormat="1" ht="44.25" customHeight="1">
      <c r="A153" s="36"/>
      <c r="B153" s="37"/>
      <c r="C153" s="181" t="s">
        <v>486</v>
      </c>
      <c r="D153" s="181" t="s">
        <v>384</v>
      </c>
      <c r="E153" s="182" t="s">
        <v>1040</v>
      </c>
      <c r="F153" s="183" t="s">
        <v>1041</v>
      </c>
      <c r="G153" s="184" t="s">
        <v>404</v>
      </c>
      <c r="H153" s="185">
        <v>340.10599999999999</v>
      </c>
      <c r="I153" s="186"/>
      <c r="J153" s="187">
        <f>ROUND(I153*H153,2)</f>
        <v>0</v>
      </c>
      <c r="K153" s="183" t="s">
        <v>5931</v>
      </c>
      <c r="L153" s="41"/>
      <c r="M153" s="188" t="s">
        <v>19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389</v>
      </c>
      <c r="AT153" s="192" t="s">
        <v>384</v>
      </c>
      <c r="AU153" s="192" t="s">
        <v>85</v>
      </c>
      <c r="AY153" s="19" t="s">
        <v>381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83</v>
      </c>
      <c r="BK153" s="193">
        <f>ROUND(I153*H153,2)</f>
        <v>0</v>
      </c>
      <c r="BL153" s="19" t="s">
        <v>389</v>
      </c>
      <c r="BM153" s="192" t="s">
        <v>6008</v>
      </c>
    </row>
    <row r="154" spans="1:65" s="2" customFormat="1">
      <c r="A154" s="36"/>
      <c r="B154" s="37"/>
      <c r="C154" s="38"/>
      <c r="D154" s="264" t="s">
        <v>5933</v>
      </c>
      <c r="E154" s="38"/>
      <c r="F154" s="265" t="s">
        <v>6009</v>
      </c>
      <c r="G154" s="38"/>
      <c r="H154" s="38"/>
      <c r="I154" s="254"/>
      <c r="J154" s="38"/>
      <c r="K154" s="38"/>
      <c r="L154" s="41"/>
      <c r="M154" s="255"/>
      <c r="N154" s="25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5933</v>
      </c>
      <c r="AU154" s="19" t="s">
        <v>85</v>
      </c>
    </row>
    <row r="155" spans="1:65" s="14" customFormat="1">
      <c r="B155" s="205"/>
      <c r="C155" s="206"/>
      <c r="D155" s="196" t="s">
        <v>391</v>
      </c>
      <c r="E155" s="207" t="s">
        <v>19</v>
      </c>
      <c r="F155" s="208" t="s">
        <v>6010</v>
      </c>
      <c r="G155" s="206"/>
      <c r="H155" s="209">
        <v>340.10599999999999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391</v>
      </c>
      <c r="AU155" s="215" t="s">
        <v>85</v>
      </c>
      <c r="AV155" s="14" t="s">
        <v>85</v>
      </c>
      <c r="AW155" s="14" t="s">
        <v>37</v>
      </c>
      <c r="AX155" s="14" t="s">
        <v>83</v>
      </c>
      <c r="AY155" s="215" t="s">
        <v>381</v>
      </c>
    </row>
    <row r="156" spans="1:65" s="2" customFormat="1" ht="44.25" customHeight="1">
      <c r="A156" s="36"/>
      <c r="B156" s="37"/>
      <c r="C156" s="181" t="s">
        <v>490</v>
      </c>
      <c r="D156" s="181" t="s">
        <v>384</v>
      </c>
      <c r="E156" s="182" t="s">
        <v>1020</v>
      </c>
      <c r="F156" s="183" t="s">
        <v>1021</v>
      </c>
      <c r="G156" s="184" t="s">
        <v>387</v>
      </c>
      <c r="H156" s="185">
        <v>123.714</v>
      </c>
      <c r="I156" s="186"/>
      <c r="J156" s="187">
        <f>ROUND(I156*H156,2)</f>
        <v>0</v>
      </c>
      <c r="K156" s="183" t="s">
        <v>5931</v>
      </c>
      <c r="L156" s="41"/>
      <c r="M156" s="188" t="s">
        <v>19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389</v>
      </c>
      <c r="AT156" s="192" t="s">
        <v>384</v>
      </c>
      <c r="AU156" s="192" t="s">
        <v>85</v>
      </c>
      <c r="AY156" s="19" t="s">
        <v>381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83</v>
      </c>
      <c r="BK156" s="193">
        <f>ROUND(I156*H156,2)</f>
        <v>0</v>
      </c>
      <c r="BL156" s="19" t="s">
        <v>389</v>
      </c>
      <c r="BM156" s="192" t="s">
        <v>6011</v>
      </c>
    </row>
    <row r="157" spans="1:65" s="2" customFormat="1">
      <c r="A157" s="36"/>
      <c r="B157" s="37"/>
      <c r="C157" s="38"/>
      <c r="D157" s="264" t="s">
        <v>5933</v>
      </c>
      <c r="E157" s="38"/>
      <c r="F157" s="265" t="s">
        <v>6012</v>
      </c>
      <c r="G157" s="38"/>
      <c r="H157" s="38"/>
      <c r="I157" s="254"/>
      <c r="J157" s="38"/>
      <c r="K157" s="38"/>
      <c r="L157" s="41"/>
      <c r="M157" s="255"/>
      <c r="N157" s="256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5933</v>
      </c>
      <c r="AU157" s="19" t="s">
        <v>85</v>
      </c>
    </row>
    <row r="158" spans="1:65" s="14" customFormat="1">
      <c r="B158" s="205"/>
      <c r="C158" s="206"/>
      <c r="D158" s="196" t="s">
        <v>391</v>
      </c>
      <c r="E158" s="207" t="s">
        <v>19</v>
      </c>
      <c r="F158" s="208" t="s">
        <v>5917</v>
      </c>
      <c r="G158" s="206"/>
      <c r="H158" s="209">
        <v>203.65600000000001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391</v>
      </c>
      <c r="AU158" s="215" t="s">
        <v>85</v>
      </c>
      <c r="AV158" s="14" t="s">
        <v>85</v>
      </c>
      <c r="AW158" s="14" t="s">
        <v>37</v>
      </c>
      <c r="AX158" s="14" t="s">
        <v>76</v>
      </c>
      <c r="AY158" s="215" t="s">
        <v>381</v>
      </c>
    </row>
    <row r="159" spans="1:65" s="13" customFormat="1">
      <c r="B159" s="194"/>
      <c r="C159" s="195"/>
      <c r="D159" s="196" t="s">
        <v>391</v>
      </c>
      <c r="E159" s="197" t="s">
        <v>19</v>
      </c>
      <c r="F159" s="198" t="s">
        <v>6013</v>
      </c>
      <c r="G159" s="195"/>
      <c r="H159" s="197" t="s">
        <v>19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391</v>
      </c>
      <c r="AU159" s="204" t="s">
        <v>85</v>
      </c>
      <c r="AV159" s="13" t="s">
        <v>83</v>
      </c>
      <c r="AW159" s="13" t="s">
        <v>37</v>
      </c>
      <c r="AX159" s="13" t="s">
        <v>76</v>
      </c>
      <c r="AY159" s="204" t="s">
        <v>381</v>
      </c>
    </row>
    <row r="160" spans="1:65" s="14" customFormat="1" ht="22.5">
      <c r="B160" s="205"/>
      <c r="C160" s="206"/>
      <c r="D160" s="196" t="s">
        <v>391</v>
      </c>
      <c r="E160" s="207" t="s">
        <v>19</v>
      </c>
      <c r="F160" s="208" t="s">
        <v>6014</v>
      </c>
      <c r="G160" s="206"/>
      <c r="H160" s="209">
        <v>-3.2690000000000001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391</v>
      </c>
      <c r="AU160" s="215" t="s">
        <v>85</v>
      </c>
      <c r="AV160" s="14" t="s">
        <v>85</v>
      </c>
      <c r="AW160" s="14" t="s">
        <v>37</v>
      </c>
      <c r="AX160" s="14" t="s">
        <v>76</v>
      </c>
      <c r="AY160" s="215" t="s">
        <v>381</v>
      </c>
    </row>
    <row r="161" spans="1:65" s="14" customFormat="1" ht="22.5">
      <c r="B161" s="205"/>
      <c r="C161" s="206"/>
      <c r="D161" s="196" t="s">
        <v>391</v>
      </c>
      <c r="E161" s="207" t="s">
        <v>19</v>
      </c>
      <c r="F161" s="208" t="s">
        <v>6015</v>
      </c>
      <c r="G161" s="206"/>
      <c r="H161" s="209">
        <v>-35.630000000000003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391</v>
      </c>
      <c r="AU161" s="215" t="s">
        <v>85</v>
      </c>
      <c r="AV161" s="14" t="s">
        <v>85</v>
      </c>
      <c r="AW161" s="14" t="s">
        <v>37</v>
      </c>
      <c r="AX161" s="14" t="s">
        <v>76</v>
      </c>
      <c r="AY161" s="215" t="s">
        <v>381</v>
      </c>
    </row>
    <row r="162" spans="1:65" s="13" customFormat="1">
      <c r="B162" s="194"/>
      <c r="C162" s="195"/>
      <c r="D162" s="196" t="s">
        <v>391</v>
      </c>
      <c r="E162" s="197" t="s">
        <v>19</v>
      </c>
      <c r="F162" s="198" t="s">
        <v>5948</v>
      </c>
      <c r="G162" s="195"/>
      <c r="H162" s="197" t="s">
        <v>19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391</v>
      </c>
      <c r="AU162" s="204" t="s">
        <v>85</v>
      </c>
      <c r="AV162" s="13" t="s">
        <v>83</v>
      </c>
      <c r="AW162" s="13" t="s">
        <v>37</v>
      </c>
      <c r="AX162" s="13" t="s">
        <v>76</v>
      </c>
      <c r="AY162" s="204" t="s">
        <v>381</v>
      </c>
    </row>
    <row r="163" spans="1:65" s="14" customFormat="1" ht="33.75">
      <c r="B163" s="205"/>
      <c r="C163" s="206"/>
      <c r="D163" s="196" t="s">
        <v>391</v>
      </c>
      <c r="E163" s="207" t="s">
        <v>19</v>
      </c>
      <c r="F163" s="208" t="s">
        <v>6016</v>
      </c>
      <c r="G163" s="206"/>
      <c r="H163" s="209">
        <v>-22.901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391</v>
      </c>
      <c r="AU163" s="215" t="s">
        <v>85</v>
      </c>
      <c r="AV163" s="14" t="s">
        <v>85</v>
      </c>
      <c r="AW163" s="14" t="s">
        <v>37</v>
      </c>
      <c r="AX163" s="14" t="s">
        <v>76</v>
      </c>
      <c r="AY163" s="215" t="s">
        <v>381</v>
      </c>
    </row>
    <row r="164" spans="1:65" s="14" customFormat="1" ht="33.75">
      <c r="B164" s="205"/>
      <c r="C164" s="206"/>
      <c r="D164" s="196" t="s">
        <v>391</v>
      </c>
      <c r="E164" s="207" t="s">
        <v>19</v>
      </c>
      <c r="F164" s="208" t="s">
        <v>6017</v>
      </c>
      <c r="G164" s="206"/>
      <c r="H164" s="209">
        <v>-18.141999999999999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391</v>
      </c>
      <c r="AU164" s="215" t="s">
        <v>85</v>
      </c>
      <c r="AV164" s="14" t="s">
        <v>85</v>
      </c>
      <c r="AW164" s="14" t="s">
        <v>37</v>
      </c>
      <c r="AX164" s="14" t="s">
        <v>76</v>
      </c>
      <c r="AY164" s="215" t="s">
        <v>381</v>
      </c>
    </row>
    <row r="165" spans="1:65" s="15" customFormat="1">
      <c r="B165" s="216"/>
      <c r="C165" s="217"/>
      <c r="D165" s="196" t="s">
        <v>391</v>
      </c>
      <c r="E165" s="218" t="s">
        <v>19</v>
      </c>
      <c r="F165" s="219" t="s">
        <v>394</v>
      </c>
      <c r="G165" s="217"/>
      <c r="H165" s="220">
        <v>123.714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391</v>
      </c>
      <c r="AU165" s="226" t="s">
        <v>85</v>
      </c>
      <c r="AV165" s="15" t="s">
        <v>389</v>
      </c>
      <c r="AW165" s="15" t="s">
        <v>37</v>
      </c>
      <c r="AX165" s="15" t="s">
        <v>83</v>
      </c>
      <c r="AY165" s="226" t="s">
        <v>381</v>
      </c>
    </row>
    <row r="166" spans="1:65" s="2" customFormat="1" ht="16.5" customHeight="1">
      <c r="A166" s="36"/>
      <c r="B166" s="37"/>
      <c r="C166" s="227" t="s">
        <v>495</v>
      </c>
      <c r="D166" s="227" t="s">
        <v>465</v>
      </c>
      <c r="E166" s="228" t="s">
        <v>6018</v>
      </c>
      <c r="F166" s="229" t="s">
        <v>6019</v>
      </c>
      <c r="G166" s="230" t="s">
        <v>404</v>
      </c>
      <c r="H166" s="231">
        <v>247.428</v>
      </c>
      <c r="I166" s="232"/>
      <c r="J166" s="233">
        <f>ROUND(I166*H166,2)</f>
        <v>0</v>
      </c>
      <c r="K166" s="229" t="s">
        <v>5931</v>
      </c>
      <c r="L166" s="234"/>
      <c r="M166" s="235" t="s">
        <v>19</v>
      </c>
      <c r="N166" s="236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428</v>
      </c>
      <c r="AT166" s="192" t="s">
        <v>465</v>
      </c>
      <c r="AU166" s="192" t="s">
        <v>85</v>
      </c>
      <c r="AY166" s="19" t="s">
        <v>381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83</v>
      </c>
      <c r="BK166" s="193">
        <f>ROUND(I166*H166,2)</f>
        <v>0</v>
      </c>
      <c r="BL166" s="19" t="s">
        <v>389</v>
      </c>
      <c r="BM166" s="192" t="s">
        <v>6020</v>
      </c>
    </row>
    <row r="167" spans="1:65" s="2" customFormat="1">
      <c r="A167" s="36"/>
      <c r="B167" s="37"/>
      <c r="C167" s="38"/>
      <c r="D167" s="264" t="s">
        <v>5933</v>
      </c>
      <c r="E167" s="38"/>
      <c r="F167" s="265" t="s">
        <v>6021</v>
      </c>
      <c r="G167" s="38"/>
      <c r="H167" s="38"/>
      <c r="I167" s="254"/>
      <c r="J167" s="38"/>
      <c r="K167" s="38"/>
      <c r="L167" s="41"/>
      <c r="M167" s="255"/>
      <c r="N167" s="25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5933</v>
      </c>
      <c r="AU167" s="19" t="s">
        <v>85</v>
      </c>
    </row>
    <row r="168" spans="1:65" s="14" customFormat="1">
      <c r="B168" s="205"/>
      <c r="C168" s="206"/>
      <c r="D168" s="196" t="s">
        <v>391</v>
      </c>
      <c r="E168" s="207" t="s">
        <v>19</v>
      </c>
      <c r="F168" s="208" t="s">
        <v>6022</v>
      </c>
      <c r="G168" s="206"/>
      <c r="H168" s="209">
        <v>247.428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391</v>
      </c>
      <c r="AU168" s="215" t="s">
        <v>85</v>
      </c>
      <c r="AV168" s="14" t="s">
        <v>85</v>
      </c>
      <c r="AW168" s="14" t="s">
        <v>37</v>
      </c>
      <c r="AX168" s="14" t="s">
        <v>83</v>
      </c>
      <c r="AY168" s="215" t="s">
        <v>381</v>
      </c>
    </row>
    <row r="169" spans="1:65" s="2" customFormat="1" ht="66.75" customHeight="1">
      <c r="A169" s="36"/>
      <c r="B169" s="37"/>
      <c r="C169" s="181" t="s">
        <v>7</v>
      </c>
      <c r="D169" s="181" t="s">
        <v>384</v>
      </c>
      <c r="E169" s="182" t="s">
        <v>6023</v>
      </c>
      <c r="F169" s="183" t="s">
        <v>6024</v>
      </c>
      <c r="G169" s="184" t="s">
        <v>387</v>
      </c>
      <c r="H169" s="185">
        <v>18.678999999999998</v>
      </c>
      <c r="I169" s="186"/>
      <c r="J169" s="187">
        <f>ROUND(I169*H169,2)</f>
        <v>0</v>
      </c>
      <c r="K169" s="183" t="s">
        <v>5931</v>
      </c>
      <c r="L169" s="41"/>
      <c r="M169" s="188" t="s">
        <v>19</v>
      </c>
      <c r="N169" s="189" t="s">
        <v>47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389</v>
      </c>
      <c r="AT169" s="192" t="s">
        <v>384</v>
      </c>
      <c r="AU169" s="192" t="s">
        <v>85</v>
      </c>
      <c r="AY169" s="19" t="s">
        <v>381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83</v>
      </c>
      <c r="BK169" s="193">
        <f>ROUND(I169*H169,2)</f>
        <v>0</v>
      </c>
      <c r="BL169" s="19" t="s">
        <v>389</v>
      </c>
      <c r="BM169" s="192" t="s">
        <v>6025</v>
      </c>
    </row>
    <row r="170" spans="1:65" s="2" customFormat="1">
      <c r="A170" s="36"/>
      <c r="B170" s="37"/>
      <c r="C170" s="38"/>
      <c r="D170" s="264" t="s">
        <v>5933</v>
      </c>
      <c r="E170" s="38"/>
      <c r="F170" s="265" t="s">
        <v>6026</v>
      </c>
      <c r="G170" s="38"/>
      <c r="H170" s="38"/>
      <c r="I170" s="254"/>
      <c r="J170" s="38"/>
      <c r="K170" s="38"/>
      <c r="L170" s="41"/>
      <c r="M170" s="255"/>
      <c r="N170" s="25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5933</v>
      </c>
      <c r="AU170" s="19" t="s">
        <v>85</v>
      </c>
    </row>
    <row r="171" spans="1:65" s="14" customFormat="1">
      <c r="B171" s="205"/>
      <c r="C171" s="206"/>
      <c r="D171" s="196" t="s">
        <v>391</v>
      </c>
      <c r="E171" s="207" t="s">
        <v>19</v>
      </c>
      <c r="F171" s="208" t="s">
        <v>6027</v>
      </c>
      <c r="G171" s="206"/>
      <c r="H171" s="209">
        <v>1.339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391</v>
      </c>
      <c r="AU171" s="215" t="s">
        <v>85</v>
      </c>
      <c r="AV171" s="14" t="s">
        <v>85</v>
      </c>
      <c r="AW171" s="14" t="s">
        <v>37</v>
      </c>
      <c r="AX171" s="14" t="s">
        <v>76</v>
      </c>
      <c r="AY171" s="215" t="s">
        <v>381</v>
      </c>
    </row>
    <row r="172" spans="1:65" s="14" customFormat="1">
      <c r="B172" s="205"/>
      <c r="C172" s="206"/>
      <c r="D172" s="196" t="s">
        <v>391</v>
      </c>
      <c r="E172" s="207" t="s">
        <v>19</v>
      </c>
      <c r="F172" s="208" t="s">
        <v>6028</v>
      </c>
      <c r="G172" s="206"/>
      <c r="H172" s="209">
        <v>17.34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391</v>
      </c>
      <c r="AU172" s="215" t="s">
        <v>85</v>
      </c>
      <c r="AV172" s="14" t="s">
        <v>85</v>
      </c>
      <c r="AW172" s="14" t="s">
        <v>37</v>
      </c>
      <c r="AX172" s="14" t="s">
        <v>76</v>
      </c>
      <c r="AY172" s="215" t="s">
        <v>381</v>
      </c>
    </row>
    <row r="173" spans="1:65" s="15" customFormat="1">
      <c r="B173" s="216"/>
      <c r="C173" s="217"/>
      <c r="D173" s="196" t="s">
        <v>391</v>
      </c>
      <c r="E173" s="218" t="s">
        <v>19</v>
      </c>
      <c r="F173" s="219" t="s">
        <v>394</v>
      </c>
      <c r="G173" s="217"/>
      <c r="H173" s="220">
        <v>18.678999999999998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391</v>
      </c>
      <c r="AU173" s="226" t="s">
        <v>85</v>
      </c>
      <c r="AV173" s="15" t="s">
        <v>389</v>
      </c>
      <c r="AW173" s="15" t="s">
        <v>37</v>
      </c>
      <c r="AX173" s="15" t="s">
        <v>83</v>
      </c>
      <c r="AY173" s="226" t="s">
        <v>381</v>
      </c>
    </row>
    <row r="174" spans="1:65" s="2" customFormat="1" ht="16.5" customHeight="1">
      <c r="A174" s="36"/>
      <c r="B174" s="37"/>
      <c r="C174" s="227" t="s">
        <v>505</v>
      </c>
      <c r="D174" s="227" t="s">
        <v>465</v>
      </c>
      <c r="E174" s="228" t="s">
        <v>6029</v>
      </c>
      <c r="F174" s="229" t="s">
        <v>6030</v>
      </c>
      <c r="G174" s="230" t="s">
        <v>404</v>
      </c>
      <c r="H174" s="231">
        <v>37.357999999999997</v>
      </c>
      <c r="I174" s="232"/>
      <c r="J174" s="233">
        <f>ROUND(I174*H174,2)</f>
        <v>0</v>
      </c>
      <c r="K174" s="229" t="s">
        <v>5931</v>
      </c>
      <c r="L174" s="234"/>
      <c r="M174" s="235" t="s">
        <v>19</v>
      </c>
      <c r="N174" s="236" t="s">
        <v>47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428</v>
      </c>
      <c r="AT174" s="192" t="s">
        <v>465</v>
      </c>
      <c r="AU174" s="192" t="s">
        <v>85</v>
      </c>
      <c r="AY174" s="19" t="s">
        <v>381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83</v>
      </c>
      <c r="BK174" s="193">
        <f>ROUND(I174*H174,2)</f>
        <v>0</v>
      </c>
      <c r="BL174" s="19" t="s">
        <v>389</v>
      </c>
      <c r="BM174" s="192" t="s">
        <v>6031</v>
      </c>
    </row>
    <row r="175" spans="1:65" s="2" customFormat="1">
      <c r="A175" s="36"/>
      <c r="B175" s="37"/>
      <c r="C175" s="38"/>
      <c r="D175" s="264" t="s">
        <v>5933</v>
      </c>
      <c r="E175" s="38"/>
      <c r="F175" s="265" t="s">
        <v>6032</v>
      </c>
      <c r="G175" s="38"/>
      <c r="H175" s="38"/>
      <c r="I175" s="254"/>
      <c r="J175" s="38"/>
      <c r="K175" s="38"/>
      <c r="L175" s="41"/>
      <c r="M175" s="255"/>
      <c r="N175" s="256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5933</v>
      </c>
      <c r="AU175" s="19" t="s">
        <v>85</v>
      </c>
    </row>
    <row r="176" spans="1:65" s="14" customFormat="1">
      <c r="B176" s="205"/>
      <c r="C176" s="206"/>
      <c r="D176" s="196" t="s">
        <v>391</v>
      </c>
      <c r="E176" s="207" t="s">
        <v>19</v>
      </c>
      <c r="F176" s="208" t="s">
        <v>6033</v>
      </c>
      <c r="G176" s="206"/>
      <c r="H176" s="209">
        <v>37.357999999999997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391</v>
      </c>
      <c r="AU176" s="215" t="s">
        <v>85</v>
      </c>
      <c r="AV176" s="14" t="s">
        <v>85</v>
      </c>
      <c r="AW176" s="14" t="s">
        <v>37</v>
      </c>
      <c r="AX176" s="14" t="s">
        <v>83</v>
      </c>
      <c r="AY176" s="215" t="s">
        <v>381</v>
      </c>
    </row>
    <row r="177" spans="1:65" s="12" customFormat="1" ht="22.9" customHeight="1">
      <c r="B177" s="165"/>
      <c r="C177" s="166"/>
      <c r="D177" s="167" t="s">
        <v>75</v>
      </c>
      <c r="E177" s="179" t="s">
        <v>85</v>
      </c>
      <c r="F177" s="179" t="s">
        <v>1045</v>
      </c>
      <c r="G177" s="166"/>
      <c r="H177" s="166"/>
      <c r="I177" s="169"/>
      <c r="J177" s="180">
        <f>BK177</f>
        <v>0</v>
      </c>
      <c r="K177" s="166"/>
      <c r="L177" s="171"/>
      <c r="M177" s="172"/>
      <c r="N177" s="173"/>
      <c r="O177" s="173"/>
      <c r="P177" s="174">
        <f>SUM(P178:P181)</f>
        <v>0</v>
      </c>
      <c r="Q177" s="173"/>
      <c r="R177" s="174">
        <f>SUM(R178:R181)</f>
        <v>2.4153420000000003</v>
      </c>
      <c r="S177" s="173"/>
      <c r="T177" s="175">
        <f>SUM(T178:T181)</f>
        <v>0</v>
      </c>
      <c r="AR177" s="176" t="s">
        <v>83</v>
      </c>
      <c r="AT177" s="177" t="s">
        <v>75</v>
      </c>
      <c r="AU177" s="177" t="s">
        <v>83</v>
      </c>
      <c r="AY177" s="176" t="s">
        <v>381</v>
      </c>
      <c r="BK177" s="178">
        <f>SUM(BK178:BK181)</f>
        <v>0</v>
      </c>
    </row>
    <row r="178" spans="1:65" s="2" customFormat="1" ht="55.5" customHeight="1">
      <c r="A178" s="36"/>
      <c r="B178" s="37"/>
      <c r="C178" s="181" t="s">
        <v>510</v>
      </c>
      <c r="D178" s="181" t="s">
        <v>384</v>
      </c>
      <c r="E178" s="182" t="s">
        <v>6034</v>
      </c>
      <c r="F178" s="183" t="s">
        <v>6035</v>
      </c>
      <c r="G178" s="184" t="s">
        <v>422</v>
      </c>
      <c r="H178" s="185">
        <v>11.8</v>
      </c>
      <c r="I178" s="186"/>
      <c r="J178" s="187">
        <f>ROUND(I178*H178,2)</f>
        <v>0</v>
      </c>
      <c r="K178" s="183" t="s">
        <v>5931</v>
      </c>
      <c r="L178" s="41"/>
      <c r="M178" s="188" t="s">
        <v>19</v>
      </c>
      <c r="N178" s="189" t="s">
        <v>47</v>
      </c>
      <c r="O178" s="66"/>
      <c r="P178" s="190">
        <f>O178*H178</f>
        <v>0</v>
      </c>
      <c r="Q178" s="190">
        <v>0.20469000000000001</v>
      </c>
      <c r="R178" s="190">
        <f>Q178*H178</f>
        <v>2.4153420000000003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389</v>
      </c>
      <c r="AT178" s="192" t="s">
        <v>384</v>
      </c>
      <c r="AU178" s="192" t="s">
        <v>85</v>
      </c>
      <c r="AY178" s="19" t="s">
        <v>381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83</v>
      </c>
      <c r="BK178" s="193">
        <f>ROUND(I178*H178,2)</f>
        <v>0</v>
      </c>
      <c r="BL178" s="19" t="s">
        <v>389</v>
      </c>
      <c r="BM178" s="192" t="s">
        <v>6036</v>
      </c>
    </row>
    <row r="179" spans="1:65" s="2" customFormat="1">
      <c r="A179" s="36"/>
      <c r="B179" s="37"/>
      <c r="C179" s="38"/>
      <c r="D179" s="264" t="s">
        <v>5933</v>
      </c>
      <c r="E179" s="38"/>
      <c r="F179" s="265" t="s">
        <v>6037</v>
      </c>
      <c r="G179" s="38"/>
      <c r="H179" s="38"/>
      <c r="I179" s="254"/>
      <c r="J179" s="38"/>
      <c r="K179" s="38"/>
      <c r="L179" s="41"/>
      <c r="M179" s="255"/>
      <c r="N179" s="256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5933</v>
      </c>
      <c r="AU179" s="19" t="s">
        <v>85</v>
      </c>
    </row>
    <row r="180" spans="1:65" s="13" customFormat="1">
      <c r="B180" s="194"/>
      <c r="C180" s="195"/>
      <c r="D180" s="196" t="s">
        <v>391</v>
      </c>
      <c r="E180" s="197" t="s">
        <v>19</v>
      </c>
      <c r="F180" s="198" t="s">
        <v>5935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391</v>
      </c>
      <c r="AU180" s="204" t="s">
        <v>85</v>
      </c>
      <c r="AV180" s="13" t="s">
        <v>83</v>
      </c>
      <c r="AW180" s="13" t="s">
        <v>37</v>
      </c>
      <c r="AX180" s="13" t="s">
        <v>76</v>
      </c>
      <c r="AY180" s="204" t="s">
        <v>381</v>
      </c>
    </row>
    <row r="181" spans="1:65" s="14" customFormat="1">
      <c r="B181" s="205"/>
      <c r="C181" s="206"/>
      <c r="D181" s="196" t="s">
        <v>391</v>
      </c>
      <c r="E181" s="207" t="s">
        <v>19</v>
      </c>
      <c r="F181" s="208" t="s">
        <v>6038</v>
      </c>
      <c r="G181" s="206"/>
      <c r="H181" s="209">
        <v>11.8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391</v>
      </c>
      <c r="AU181" s="215" t="s">
        <v>85</v>
      </c>
      <c r="AV181" s="14" t="s">
        <v>85</v>
      </c>
      <c r="AW181" s="14" t="s">
        <v>37</v>
      </c>
      <c r="AX181" s="14" t="s">
        <v>83</v>
      </c>
      <c r="AY181" s="215" t="s">
        <v>381</v>
      </c>
    </row>
    <row r="182" spans="1:65" s="12" customFormat="1" ht="22.9" customHeight="1">
      <c r="B182" s="165"/>
      <c r="C182" s="166"/>
      <c r="D182" s="167" t="s">
        <v>75</v>
      </c>
      <c r="E182" s="179" t="s">
        <v>398</v>
      </c>
      <c r="F182" s="179" t="s">
        <v>3008</v>
      </c>
      <c r="G182" s="166"/>
      <c r="H182" s="166"/>
      <c r="I182" s="169"/>
      <c r="J182" s="180">
        <f>BK182</f>
        <v>0</v>
      </c>
      <c r="K182" s="166"/>
      <c r="L182" s="171"/>
      <c r="M182" s="172"/>
      <c r="N182" s="173"/>
      <c r="O182" s="173"/>
      <c r="P182" s="174">
        <f>SUM(P183:P189)</f>
        <v>0</v>
      </c>
      <c r="Q182" s="173"/>
      <c r="R182" s="174">
        <f>SUM(R183:R189)</f>
        <v>0</v>
      </c>
      <c r="S182" s="173"/>
      <c r="T182" s="175">
        <f>SUM(T183:T189)</f>
        <v>0.1298</v>
      </c>
      <c r="AR182" s="176" t="s">
        <v>83</v>
      </c>
      <c r="AT182" s="177" t="s">
        <v>75</v>
      </c>
      <c r="AU182" s="177" t="s">
        <v>83</v>
      </c>
      <c r="AY182" s="176" t="s">
        <v>381</v>
      </c>
      <c r="BK182" s="178">
        <f>SUM(BK183:BK189)</f>
        <v>0</v>
      </c>
    </row>
    <row r="183" spans="1:65" s="2" customFormat="1" ht="37.9" customHeight="1">
      <c r="A183" s="36"/>
      <c r="B183" s="37"/>
      <c r="C183" s="181" t="s">
        <v>516</v>
      </c>
      <c r="D183" s="181" t="s">
        <v>384</v>
      </c>
      <c r="E183" s="182" t="s">
        <v>6039</v>
      </c>
      <c r="F183" s="183" t="s">
        <v>6040</v>
      </c>
      <c r="G183" s="184" t="s">
        <v>387</v>
      </c>
      <c r="H183" s="185">
        <v>5.8999999999999997E-2</v>
      </c>
      <c r="I183" s="186"/>
      <c r="J183" s="187">
        <f>ROUND(I183*H183,2)</f>
        <v>0</v>
      </c>
      <c r="K183" s="183" t="s">
        <v>5931</v>
      </c>
      <c r="L183" s="41"/>
      <c r="M183" s="188" t="s">
        <v>19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2.2000000000000002</v>
      </c>
      <c r="T183" s="191">
        <f>S183*H183</f>
        <v>0.1298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389</v>
      </c>
      <c r="AT183" s="192" t="s">
        <v>384</v>
      </c>
      <c r="AU183" s="192" t="s">
        <v>85</v>
      </c>
      <c r="AY183" s="19" t="s">
        <v>381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83</v>
      </c>
      <c r="BK183" s="193">
        <f>ROUND(I183*H183,2)</f>
        <v>0</v>
      </c>
      <c r="BL183" s="19" t="s">
        <v>389</v>
      </c>
      <c r="BM183" s="192" t="s">
        <v>6041</v>
      </c>
    </row>
    <row r="184" spans="1:65" s="2" customFormat="1">
      <c r="A184" s="36"/>
      <c r="B184" s="37"/>
      <c r="C184" s="38"/>
      <c r="D184" s="264" t="s">
        <v>5933</v>
      </c>
      <c r="E184" s="38"/>
      <c r="F184" s="265" t="s">
        <v>6042</v>
      </c>
      <c r="G184" s="38"/>
      <c r="H184" s="38"/>
      <c r="I184" s="254"/>
      <c r="J184" s="38"/>
      <c r="K184" s="38"/>
      <c r="L184" s="41"/>
      <c r="M184" s="255"/>
      <c r="N184" s="25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5933</v>
      </c>
      <c r="AU184" s="19" t="s">
        <v>85</v>
      </c>
    </row>
    <row r="185" spans="1:65" s="13" customFormat="1">
      <c r="B185" s="194"/>
      <c r="C185" s="195"/>
      <c r="D185" s="196" t="s">
        <v>391</v>
      </c>
      <c r="E185" s="197" t="s">
        <v>19</v>
      </c>
      <c r="F185" s="198" t="s">
        <v>6043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391</v>
      </c>
      <c r="AU185" s="204" t="s">
        <v>85</v>
      </c>
      <c r="AV185" s="13" t="s">
        <v>83</v>
      </c>
      <c r="AW185" s="13" t="s">
        <v>37</v>
      </c>
      <c r="AX185" s="13" t="s">
        <v>76</v>
      </c>
      <c r="AY185" s="204" t="s">
        <v>381</v>
      </c>
    </row>
    <row r="186" spans="1:65" s="14" customFormat="1">
      <c r="B186" s="205"/>
      <c r="C186" s="206"/>
      <c r="D186" s="196" t="s">
        <v>391</v>
      </c>
      <c r="E186" s="207" t="s">
        <v>19</v>
      </c>
      <c r="F186" s="208" t="s">
        <v>6044</v>
      </c>
      <c r="G186" s="206"/>
      <c r="H186" s="209">
        <v>5.8999999999999997E-2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391</v>
      </c>
      <c r="AU186" s="215" t="s">
        <v>85</v>
      </c>
      <c r="AV186" s="14" t="s">
        <v>85</v>
      </c>
      <c r="AW186" s="14" t="s">
        <v>37</v>
      </c>
      <c r="AX186" s="14" t="s">
        <v>83</v>
      </c>
      <c r="AY186" s="215" t="s">
        <v>381</v>
      </c>
    </row>
    <row r="187" spans="1:65" s="2" customFormat="1" ht="24.2" customHeight="1">
      <c r="A187" s="36"/>
      <c r="B187" s="37"/>
      <c r="C187" s="181" t="s">
        <v>523</v>
      </c>
      <c r="D187" s="181" t="s">
        <v>384</v>
      </c>
      <c r="E187" s="182" t="s">
        <v>6045</v>
      </c>
      <c r="F187" s="183" t="s">
        <v>6046</v>
      </c>
      <c r="G187" s="184" t="s">
        <v>422</v>
      </c>
      <c r="H187" s="185">
        <v>37.47</v>
      </c>
      <c r="I187" s="186"/>
      <c r="J187" s="187">
        <f>ROUND(I187*H187,2)</f>
        <v>0</v>
      </c>
      <c r="K187" s="183" t="s">
        <v>5931</v>
      </c>
      <c r="L187" s="41"/>
      <c r="M187" s="188" t="s">
        <v>19</v>
      </c>
      <c r="N187" s="189" t="s">
        <v>47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389</v>
      </c>
      <c r="AT187" s="192" t="s">
        <v>384</v>
      </c>
      <c r="AU187" s="192" t="s">
        <v>85</v>
      </c>
      <c r="AY187" s="19" t="s">
        <v>381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83</v>
      </c>
      <c r="BK187" s="193">
        <f>ROUND(I187*H187,2)</f>
        <v>0</v>
      </c>
      <c r="BL187" s="19" t="s">
        <v>389</v>
      </c>
      <c r="BM187" s="192" t="s">
        <v>6047</v>
      </c>
    </row>
    <row r="188" spans="1:65" s="2" customFormat="1">
      <c r="A188" s="36"/>
      <c r="B188" s="37"/>
      <c r="C188" s="38"/>
      <c r="D188" s="264" t="s">
        <v>5933</v>
      </c>
      <c r="E188" s="38"/>
      <c r="F188" s="265" t="s">
        <v>6048</v>
      </c>
      <c r="G188" s="38"/>
      <c r="H188" s="38"/>
      <c r="I188" s="254"/>
      <c r="J188" s="38"/>
      <c r="K188" s="38"/>
      <c r="L188" s="41"/>
      <c r="M188" s="255"/>
      <c r="N188" s="25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5933</v>
      </c>
      <c r="AU188" s="19" t="s">
        <v>85</v>
      </c>
    </row>
    <row r="189" spans="1:65" s="14" customFormat="1">
      <c r="B189" s="205"/>
      <c r="C189" s="206"/>
      <c r="D189" s="196" t="s">
        <v>391</v>
      </c>
      <c r="E189" s="207" t="s">
        <v>19</v>
      </c>
      <c r="F189" s="208" t="s">
        <v>6049</v>
      </c>
      <c r="G189" s="206"/>
      <c r="H189" s="209">
        <v>37.47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391</v>
      </c>
      <c r="AU189" s="215" t="s">
        <v>85</v>
      </c>
      <c r="AV189" s="14" t="s">
        <v>85</v>
      </c>
      <c r="AW189" s="14" t="s">
        <v>37</v>
      </c>
      <c r="AX189" s="14" t="s">
        <v>83</v>
      </c>
      <c r="AY189" s="215" t="s">
        <v>381</v>
      </c>
    </row>
    <row r="190" spans="1:65" s="12" customFormat="1" ht="22.9" customHeight="1">
      <c r="B190" s="165"/>
      <c r="C190" s="166"/>
      <c r="D190" s="167" t="s">
        <v>75</v>
      </c>
      <c r="E190" s="179" t="s">
        <v>389</v>
      </c>
      <c r="F190" s="179" t="s">
        <v>4284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SUM(P191:P211)</f>
        <v>0</v>
      </c>
      <c r="Q190" s="173"/>
      <c r="R190" s="174">
        <f>SUM(R191:R211)</f>
        <v>0.58455000000000001</v>
      </c>
      <c r="S190" s="173"/>
      <c r="T190" s="175">
        <f>SUM(T191:T211)</f>
        <v>0</v>
      </c>
      <c r="AR190" s="176" t="s">
        <v>83</v>
      </c>
      <c r="AT190" s="177" t="s">
        <v>75</v>
      </c>
      <c r="AU190" s="177" t="s">
        <v>83</v>
      </c>
      <c r="AY190" s="176" t="s">
        <v>381</v>
      </c>
      <c r="BK190" s="178">
        <f>SUM(BK191:BK211)</f>
        <v>0</v>
      </c>
    </row>
    <row r="191" spans="1:65" s="2" customFormat="1" ht="33" customHeight="1">
      <c r="A191" s="36"/>
      <c r="B191" s="37"/>
      <c r="C191" s="181" t="s">
        <v>529</v>
      </c>
      <c r="D191" s="181" t="s">
        <v>384</v>
      </c>
      <c r="E191" s="182" t="s">
        <v>6050</v>
      </c>
      <c r="F191" s="183" t="s">
        <v>6051</v>
      </c>
      <c r="G191" s="184" t="s">
        <v>387</v>
      </c>
      <c r="H191" s="185">
        <v>3.8519999999999999</v>
      </c>
      <c r="I191" s="186"/>
      <c r="J191" s="187">
        <f>ROUND(I191*H191,2)</f>
        <v>0</v>
      </c>
      <c r="K191" s="183" t="s">
        <v>5931</v>
      </c>
      <c r="L191" s="41"/>
      <c r="M191" s="188" t="s">
        <v>19</v>
      </c>
      <c r="N191" s="189" t="s">
        <v>47</v>
      </c>
      <c r="O191" s="66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389</v>
      </c>
      <c r="AT191" s="192" t="s">
        <v>384</v>
      </c>
      <c r="AU191" s="192" t="s">
        <v>85</v>
      </c>
      <c r="AY191" s="19" t="s">
        <v>381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83</v>
      </c>
      <c r="BK191" s="193">
        <f>ROUND(I191*H191,2)</f>
        <v>0</v>
      </c>
      <c r="BL191" s="19" t="s">
        <v>389</v>
      </c>
      <c r="BM191" s="192" t="s">
        <v>6052</v>
      </c>
    </row>
    <row r="192" spans="1:65" s="2" customFormat="1">
      <c r="A192" s="36"/>
      <c r="B192" s="37"/>
      <c r="C192" s="38"/>
      <c r="D192" s="264" t="s">
        <v>5933</v>
      </c>
      <c r="E192" s="38"/>
      <c r="F192" s="265" t="s">
        <v>6053</v>
      </c>
      <c r="G192" s="38"/>
      <c r="H192" s="38"/>
      <c r="I192" s="254"/>
      <c r="J192" s="38"/>
      <c r="K192" s="38"/>
      <c r="L192" s="41"/>
      <c r="M192" s="255"/>
      <c r="N192" s="256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5933</v>
      </c>
      <c r="AU192" s="19" t="s">
        <v>85</v>
      </c>
    </row>
    <row r="193" spans="1:65" s="13" customFormat="1">
      <c r="B193" s="194"/>
      <c r="C193" s="195"/>
      <c r="D193" s="196" t="s">
        <v>391</v>
      </c>
      <c r="E193" s="197" t="s">
        <v>19</v>
      </c>
      <c r="F193" s="198" t="s">
        <v>5948</v>
      </c>
      <c r="G193" s="195"/>
      <c r="H193" s="197" t="s">
        <v>19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391</v>
      </c>
      <c r="AU193" s="204" t="s">
        <v>85</v>
      </c>
      <c r="AV193" s="13" t="s">
        <v>83</v>
      </c>
      <c r="AW193" s="13" t="s">
        <v>37</v>
      </c>
      <c r="AX193" s="13" t="s">
        <v>76</v>
      </c>
      <c r="AY193" s="204" t="s">
        <v>381</v>
      </c>
    </row>
    <row r="194" spans="1:65" s="14" customFormat="1">
      <c r="B194" s="205"/>
      <c r="C194" s="206"/>
      <c r="D194" s="196" t="s">
        <v>391</v>
      </c>
      <c r="E194" s="207" t="s">
        <v>19</v>
      </c>
      <c r="F194" s="208" t="s">
        <v>6054</v>
      </c>
      <c r="G194" s="206"/>
      <c r="H194" s="209">
        <v>1.7609999999999999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391</v>
      </c>
      <c r="AU194" s="215" t="s">
        <v>85</v>
      </c>
      <c r="AV194" s="14" t="s">
        <v>85</v>
      </c>
      <c r="AW194" s="14" t="s">
        <v>37</v>
      </c>
      <c r="AX194" s="14" t="s">
        <v>76</v>
      </c>
      <c r="AY194" s="215" t="s">
        <v>381</v>
      </c>
    </row>
    <row r="195" spans="1:65" s="14" customFormat="1">
      <c r="B195" s="205"/>
      <c r="C195" s="206"/>
      <c r="D195" s="196" t="s">
        <v>391</v>
      </c>
      <c r="E195" s="207" t="s">
        <v>19</v>
      </c>
      <c r="F195" s="208" t="s">
        <v>6055</v>
      </c>
      <c r="G195" s="206"/>
      <c r="H195" s="209">
        <v>2.0910000000000002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391</v>
      </c>
      <c r="AU195" s="215" t="s">
        <v>85</v>
      </c>
      <c r="AV195" s="14" t="s">
        <v>85</v>
      </c>
      <c r="AW195" s="14" t="s">
        <v>37</v>
      </c>
      <c r="AX195" s="14" t="s">
        <v>76</v>
      </c>
      <c r="AY195" s="215" t="s">
        <v>381</v>
      </c>
    </row>
    <row r="196" spans="1:65" s="15" customFormat="1">
      <c r="B196" s="216"/>
      <c r="C196" s="217"/>
      <c r="D196" s="196" t="s">
        <v>391</v>
      </c>
      <c r="E196" s="218" t="s">
        <v>19</v>
      </c>
      <c r="F196" s="219" t="s">
        <v>394</v>
      </c>
      <c r="G196" s="217"/>
      <c r="H196" s="220">
        <v>3.8519999999999999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391</v>
      </c>
      <c r="AU196" s="226" t="s">
        <v>85</v>
      </c>
      <c r="AV196" s="15" t="s">
        <v>389</v>
      </c>
      <c r="AW196" s="15" t="s">
        <v>37</v>
      </c>
      <c r="AX196" s="15" t="s">
        <v>83</v>
      </c>
      <c r="AY196" s="226" t="s">
        <v>381</v>
      </c>
    </row>
    <row r="197" spans="1:65" s="2" customFormat="1" ht="33" customHeight="1">
      <c r="A197" s="36"/>
      <c r="B197" s="37"/>
      <c r="C197" s="181" t="s">
        <v>534</v>
      </c>
      <c r="D197" s="181" t="s">
        <v>384</v>
      </c>
      <c r="E197" s="182" t="s">
        <v>6056</v>
      </c>
      <c r="F197" s="183" t="s">
        <v>6057</v>
      </c>
      <c r="G197" s="184" t="s">
        <v>431</v>
      </c>
      <c r="H197" s="185">
        <v>27</v>
      </c>
      <c r="I197" s="186"/>
      <c r="J197" s="187">
        <f>ROUND(I197*H197,2)</f>
        <v>0</v>
      </c>
      <c r="K197" s="183" t="s">
        <v>5931</v>
      </c>
      <c r="L197" s="41"/>
      <c r="M197" s="188" t="s">
        <v>19</v>
      </c>
      <c r="N197" s="189" t="s">
        <v>47</v>
      </c>
      <c r="O197" s="66"/>
      <c r="P197" s="190">
        <f>O197*H197</f>
        <v>0</v>
      </c>
      <c r="Q197" s="190">
        <v>1.65E-3</v>
      </c>
      <c r="R197" s="190">
        <f>Q197*H197</f>
        <v>4.4549999999999999E-2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389</v>
      </c>
      <c r="AT197" s="192" t="s">
        <v>384</v>
      </c>
      <c r="AU197" s="192" t="s">
        <v>85</v>
      </c>
      <c r="AY197" s="19" t="s">
        <v>381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83</v>
      </c>
      <c r="BK197" s="193">
        <f>ROUND(I197*H197,2)</f>
        <v>0</v>
      </c>
      <c r="BL197" s="19" t="s">
        <v>389</v>
      </c>
      <c r="BM197" s="192" t="s">
        <v>6058</v>
      </c>
    </row>
    <row r="198" spans="1:65" s="2" customFormat="1">
      <c r="A198" s="36"/>
      <c r="B198" s="37"/>
      <c r="C198" s="38"/>
      <c r="D198" s="264" t="s">
        <v>5933</v>
      </c>
      <c r="E198" s="38"/>
      <c r="F198" s="265" t="s">
        <v>6059</v>
      </c>
      <c r="G198" s="38"/>
      <c r="H198" s="38"/>
      <c r="I198" s="254"/>
      <c r="J198" s="38"/>
      <c r="K198" s="38"/>
      <c r="L198" s="41"/>
      <c r="M198" s="255"/>
      <c r="N198" s="25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5933</v>
      </c>
      <c r="AU198" s="19" t="s">
        <v>85</v>
      </c>
    </row>
    <row r="199" spans="1:65" s="2" customFormat="1" ht="16.5" customHeight="1">
      <c r="A199" s="36"/>
      <c r="B199" s="37"/>
      <c r="C199" s="227" t="s">
        <v>540</v>
      </c>
      <c r="D199" s="227" t="s">
        <v>465</v>
      </c>
      <c r="E199" s="228" t="s">
        <v>6060</v>
      </c>
      <c r="F199" s="229" t="s">
        <v>6061</v>
      </c>
      <c r="G199" s="230" t="s">
        <v>431</v>
      </c>
      <c r="H199" s="231">
        <v>27</v>
      </c>
      <c r="I199" s="232"/>
      <c r="J199" s="233">
        <f>ROUND(I199*H199,2)</f>
        <v>0</v>
      </c>
      <c r="K199" s="229" t="s">
        <v>5931</v>
      </c>
      <c r="L199" s="234"/>
      <c r="M199" s="235" t="s">
        <v>19</v>
      </c>
      <c r="N199" s="236" t="s">
        <v>47</v>
      </c>
      <c r="O199" s="66"/>
      <c r="P199" s="190">
        <f>O199*H199</f>
        <v>0</v>
      </c>
      <c r="Q199" s="190">
        <v>0.02</v>
      </c>
      <c r="R199" s="190">
        <f>Q199*H199</f>
        <v>0.54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428</v>
      </c>
      <c r="AT199" s="192" t="s">
        <v>465</v>
      </c>
      <c r="AU199" s="192" t="s">
        <v>85</v>
      </c>
      <c r="AY199" s="19" t="s">
        <v>381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83</v>
      </c>
      <c r="BK199" s="193">
        <f>ROUND(I199*H199,2)</f>
        <v>0</v>
      </c>
      <c r="BL199" s="19" t="s">
        <v>389</v>
      </c>
      <c r="BM199" s="192" t="s">
        <v>6062</v>
      </c>
    </row>
    <row r="200" spans="1:65" s="2" customFormat="1">
      <c r="A200" s="36"/>
      <c r="B200" s="37"/>
      <c r="C200" s="38"/>
      <c r="D200" s="264" t="s">
        <v>5933</v>
      </c>
      <c r="E200" s="38"/>
      <c r="F200" s="265" t="s">
        <v>6063</v>
      </c>
      <c r="G200" s="38"/>
      <c r="H200" s="38"/>
      <c r="I200" s="254"/>
      <c r="J200" s="38"/>
      <c r="K200" s="38"/>
      <c r="L200" s="41"/>
      <c r="M200" s="255"/>
      <c r="N200" s="25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5933</v>
      </c>
      <c r="AU200" s="19" t="s">
        <v>85</v>
      </c>
    </row>
    <row r="201" spans="1:65" s="14" customFormat="1">
      <c r="B201" s="205"/>
      <c r="C201" s="206"/>
      <c r="D201" s="196" t="s">
        <v>391</v>
      </c>
      <c r="E201" s="207" t="s">
        <v>19</v>
      </c>
      <c r="F201" s="208" t="s">
        <v>6064</v>
      </c>
      <c r="G201" s="206"/>
      <c r="H201" s="209">
        <v>1.224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391</v>
      </c>
      <c r="AU201" s="215" t="s">
        <v>85</v>
      </c>
      <c r="AV201" s="14" t="s">
        <v>85</v>
      </c>
      <c r="AW201" s="14" t="s">
        <v>37</v>
      </c>
      <c r="AX201" s="14" t="s">
        <v>76</v>
      </c>
      <c r="AY201" s="215" t="s">
        <v>381</v>
      </c>
    </row>
    <row r="202" spans="1:65" s="14" customFormat="1">
      <c r="B202" s="205"/>
      <c r="C202" s="206"/>
      <c r="D202" s="196" t="s">
        <v>391</v>
      </c>
      <c r="E202" s="207" t="s">
        <v>19</v>
      </c>
      <c r="F202" s="208" t="s">
        <v>6065</v>
      </c>
      <c r="G202" s="206"/>
      <c r="H202" s="209">
        <v>24.64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391</v>
      </c>
      <c r="AU202" s="215" t="s">
        <v>85</v>
      </c>
      <c r="AV202" s="14" t="s">
        <v>85</v>
      </c>
      <c r="AW202" s="14" t="s">
        <v>37</v>
      </c>
      <c r="AX202" s="14" t="s">
        <v>76</v>
      </c>
      <c r="AY202" s="215" t="s">
        <v>381</v>
      </c>
    </row>
    <row r="203" spans="1:65" s="13" customFormat="1">
      <c r="B203" s="194"/>
      <c r="C203" s="195"/>
      <c r="D203" s="196" t="s">
        <v>391</v>
      </c>
      <c r="E203" s="197" t="s">
        <v>19</v>
      </c>
      <c r="F203" s="198" t="s">
        <v>779</v>
      </c>
      <c r="G203" s="195"/>
      <c r="H203" s="197" t="s">
        <v>19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391</v>
      </c>
      <c r="AU203" s="204" t="s">
        <v>85</v>
      </c>
      <c r="AV203" s="13" t="s">
        <v>83</v>
      </c>
      <c r="AW203" s="13" t="s">
        <v>37</v>
      </c>
      <c r="AX203" s="13" t="s">
        <v>76</v>
      </c>
      <c r="AY203" s="204" t="s">
        <v>381</v>
      </c>
    </row>
    <row r="204" spans="1:65" s="14" customFormat="1">
      <c r="B204" s="205"/>
      <c r="C204" s="206"/>
      <c r="D204" s="196" t="s">
        <v>391</v>
      </c>
      <c r="E204" s="207" t="s">
        <v>19</v>
      </c>
      <c r="F204" s="208" t="s">
        <v>6066</v>
      </c>
      <c r="G204" s="206"/>
      <c r="H204" s="209">
        <v>27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391</v>
      </c>
      <c r="AU204" s="215" t="s">
        <v>85</v>
      </c>
      <c r="AV204" s="14" t="s">
        <v>85</v>
      </c>
      <c r="AW204" s="14" t="s">
        <v>37</v>
      </c>
      <c r="AX204" s="14" t="s">
        <v>83</v>
      </c>
      <c r="AY204" s="215" t="s">
        <v>381</v>
      </c>
    </row>
    <row r="205" spans="1:65" s="2" customFormat="1" ht="37.9" customHeight="1">
      <c r="A205" s="36"/>
      <c r="B205" s="37"/>
      <c r="C205" s="181" t="s">
        <v>549</v>
      </c>
      <c r="D205" s="181" t="s">
        <v>384</v>
      </c>
      <c r="E205" s="182" t="s">
        <v>6067</v>
      </c>
      <c r="F205" s="183" t="s">
        <v>6068</v>
      </c>
      <c r="G205" s="184" t="s">
        <v>387</v>
      </c>
      <c r="H205" s="185">
        <v>5.0650000000000004</v>
      </c>
      <c r="I205" s="186"/>
      <c r="J205" s="187">
        <f>ROUND(I205*H205,2)</f>
        <v>0</v>
      </c>
      <c r="K205" s="183" t="s">
        <v>5931</v>
      </c>
      <c r="L205" s="41"/>
      <c r="M205" s="188" t="s">
        <v>19</v>
      </c>
      <c r="N205" s="189" t="s">
        <v>47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389</v>
      </c>
      <c r="AT205" s="192" t="s">
        <v>384</v>
      </c>
      <c r="AU205" s="192" t="s">
        <v>85</v>
      </c>
      <c r="AY205" s="19" t="s">
        <v>381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83</v>
      </c>
      <c r="BK205" s="193">
        <f>ROUND(I205*H205,2)</f>
        <v>0</v>
      </c>
      <c r="BL205" s="19" t="s">
        <v>389</v>
      </c>
      <c r="BM205" s="192" t="s">
        <v>6069</v>
      </c>
    </row>
    <row r="206" spans="1:65" s="2" customFormat="1">
      <c r="A206" s="36"/>
      <c r="B206" s="37"/>
      <c r="C206" s="38"/>
      <c r="D206" s="264" t="s">
        <v>5933</v>
      </c>
      <c r="E206" s="38"/>
      <c r="F206" s="265" t="s">
        <v>6070</v>
      </c>
      <c r="G206" s="38"/>
      <c r="H206" s="38"/>
      <c r="I206" s="254"/>
      <c r="J206" s="38"/>
      <c r="K206" s="38"/>
      <c r="L206" s="41"/>
      <c r="M206" s="255"/>
      <c r="N206" s="25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5933</v>
      </c>
      <c r="AU206" s="19" t="s">
        <v>85</v>
      </c>
    </row>
    <row r="207" spans="1:65" s="14" customFormat="1">
      <c r="B207" s="205"/>
      <c r="C207" s="206"/>
      <c r="D207" s="196" t="s">
        <v>391</v>
      </c>
      <c r="E207" s="207" t="s">
        <v>19</v>
      </c>
      <c r="F207" s="208" t="s">
        <v>6071</v>
      </c>
      <c r="G207" s="206"/>
      <c r="H207" s="209">
        <v>0.25700000000000001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391</v>
      </c>
      <c r="AU207" s="215" t="s">
        <v>85</v>
      </c>
      <c r="AV207" s="14" t="s">
        <v>85</v>
      </c>
      <c r="AW207" s="14" t="s">
        <v>37</v>
      </c>
      <c r="AX207" s="14" t="s">
        <v>76</v>
      </c>
      <c r="AY207" s="215" t="s">
        <v>381</v>
      </c>
    </row>
    <row r="208" spans="1:65" s="14" customFormat="1">
      <c r="B208" s="205"/>
      <c r="C208" s="206"/>
      <c r="D208" s="196" t="s">
        <v>391</v>
      </c>
      <c r="E208" s="207" t="s">
        <v>19</v>
      </c>
      <c r="F208" s="208" t="s">
        <v>6072</v>
      </c>
      <c r="G208" s="206"/>
      <c r="H208" s="209">
        <v>4.133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391</v>
      </c>
      <c r="AU208" s="215" t="s">
        <v>85</v>
      </c>
      <c r="AV208" s="14" t="s">
        <v>85</v>
      </c>
      <c r="AW208" s="14" t="s">
        <v>37</v>
      </c>
      <c r="AX208" s="14" t="s">
        <v>76</v>
      </c>
      <c r="AY208" s="215" t="s">
        <v>381</v>
      </c>
    </row>
    <row r="209" spans="1:65" s="13" customFormat="1">
      <c r="B209" s="194"/>
      <c r="C209" s="195"/>
      <c r="D209" s="196" t="s">
        <v>391</v>
      </c>
      <c r="E209" s="197" t="s">
        <v>19</v>
      </c>
      <c r="F209" s="198" t="s">
        <v>5948</v>
      </c>
      <c r="G209" s="195"/>
      <c r="H209" s="197" t="s">
        <v>19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391</v>
      </c>
      <c r="AU209" s="204" t="s">
        <v>85</v>
      </c>
      <c r="AV209" s="13" t="s">
        <v>83</v>
      </c>
      <c r="AW209" s="13" t="s">
        <v>37</v>
      </c>
      <c r="AX209" s="13" t="s">
        <v>76</v>
      </c>
      <c r="AY209" s="204" t="s">
        <v>381</v>
      </c>
    </row>
    <row r="210" spans="1:65" s="14" customFormat="1">
      <c r="B210" s="205"/>
      <c r="C210" s="206"/>
      <c r="D210" s="196" t="s">
        <v>391</v>
      </c>
      <c r="E210" s="207" t="s">
        <v>19</v>
      </c>
      <c r="F210" s="208" t="s">
        <v>6073</v>
      </c>
      <c r="G210" s="206"/>
      <c r="H210" s="209">
        <v>0.67500000000000004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391</v>
      </c>
      <c r="AU210" s="215" t="s">
        <v>85</v>
      </c>
      <c r="AV210" s="14" t="s">
        <v>85</v>
      </c>
      <c r="AW210" s="14" t="s">
        <v>37</v>
      </c>
      <c r="AX210" s="14" t="s">
        <v>76</v>
      </c>
      <c r="AY210" s="215" t="s">
        <v>381</v>
      </c>
    </row>
    <row r="211" spans="1:65" s="15" customFormat="1">
      <c r="B211" s="216"/>
      <c r="C211" s="217"/>
      <c r="D211" s="196" t="s">
        <v>391</v>
      </c>
      <c r="E211" s="218" t="s">
        <v>19</v>
      </c>
      <c r="F211" s="219" t="s">
        <v>394</v>
      </c>
      <c r="G211" s="217"/>
      <c r="H211" s="220">
        <v>5.0650000000000004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391</v>
      </c>
      <c r="AU211" s="226" t="s">
        <v>85</v>
      </c>
      <c r="AV211" s="15" t="s">
        <v>389</v>
      </c>
      <c r="AW211" s="15" t="s">
        <v>37</v>
      </c>
      <c r="AX211" s="15" t="s">
        <v>83</v>
      </c>
      <c r="AY211" s="226" t="s">
        <v>381</v>
      </c>
    </row>
    <row r="212" spans="1:65" s="12" customFormat="1" ht="22.9" customHeight="1">
      <c r="B212" s="165"/>
      <c r="C212" s="166"/>
      <c r="D212" s="167" t="s">
        <v>75</v>
      </c>
      <c r="E212" s="179" t="s">
        <v>428</v>
      </c>
      <c r="F212" s="179" t="s">
        <v>4796</v>
      </c>
      <c r="G212" s="166"/>
      <c r="H212" s="166"/>
      <c r="I212" s="169"/>
      <c r="J212" s="180">
        <f>BK212</f>
        <v>0</v>
      </c>
      <c r="K212" s="166"/>
      <c r="L212" s="171"/>
      <c r="M212" s="172"/>
      <c r="N212" s="173"/>
      <c r="O212" s="173"/>
      <c r="P212" s="174">
        <f>SUM(P213:P261)</f>
        <v>0</v>
      </c>
      <c r="Q212" s="173"/>
      <c r="R212" s="174">
        <f>SUM(R213:R261)</f>
        <v>23.10006096</v>
      </c>
      <c r="S212" s="173"/>
      <c r="T212" s="175">
        <f>SUM(T213:T261)</f>
        <v>0</v>
      </c>
      <c r="AR212" s="176" t="s">
        <v>83</v>
      </c>
      <c r="AT212" s="177" t="s">
        <v>75</v>
      </c>
      <c r="AU212" s="177" t="s">
        <v>83</v>
      </c>
      <c r="AY212" s="176" t="s">
        <v>381</v>
      </c>
      <c r="BK212" s="178">
        <f>SUM(BK213:BK261)</f>
        <v>0</v>
      </c>
    </row>
    <row r="213" spans="1:65" s="2" customFormat="1" ht="37.9" customHeight="1">
      <c r="A213" s="36"/>
      <c r="B213" s="37"/>
      <c r="C213" s="181" t="s">
        <v>556</v>
      </c>
      <c r="D213" s="181" t="s">
        <v>384</v>
      </c>
      <c r="E213" s="182" t="s">
        <v>6074</v>
      </c>
      <c r="F213" s="183" t="s">
        <v>6075</v>
      </c>
      <c r="G213" s="184" t="s">
        <v>422</v>
      </c>
      <c r="H213" s="185">
        <v>31.4</v>
      </c>
      <c r="I213" s="186"/>
      <c r="J213" s="187">
        <f>ROUND(I213*H213,2)</f>
        <v>0</v>
      </c>
      <c r="K213" s="183" t="s">
        <v>5931</v>
      </c>
      <c r="L213" s="41"/>
      <c r="M213" s="188" t="s">
        <v>19</v>
      </c>
      <c r="N213" s="189" t="s">
        <v>47</v>
      </c>
      <c r="O213" s="66"/>
      <c r="P213" s="190">
        <f>O213*H213</f>
        <v>0</v>
      </c>
      <c r="Q213" s="190">
        <v>4.0000000000000003E-5</v>
      </c>
      <c r="R213" s="190">
        <f>Q213*H213</f>
        <v>1.256E-3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389</v>
      </c>
      <c r="AT213" s="192" t="s">
        <v>384</v>
      </c>
      <c r="AU213" s="192" t="s">
        <v>85</v>
      </c>
      <c r="AY213" s="19" t="s">
        <v>381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83</v>
      </c>
      <c r="BK213" s="193">
        <f>ROUND(I213*H213,2)</f>
        <v>0</v>
      </c>
      <c r="BL213" s="19" t="s">
        <v>389</v>
      </c>
      <c r="BM213" s="192" t="s">
        <v>6076</v>
      </c>
    </row>
    <row r="214" spans="1:65" s="2" customFormat="1">
      <c r="A214" s="36"/>
      <c r="B214" s="37"/>
      <c r="C214" s="38"/>
      <c r="D214" s="264" t="s">
        <v>5933</v>
      </c>
      <c r="E214" s="38"/>
      <c r="F214" s="265" t="s">
        <v>6077</v>
      </c>
      <c r="G214" s="38"/>
      <c r="H214" s="38"/>
      <c r="I214" s="254"/>
      <c r="J214" s="38"/>
      <c r="K214" s="38"/>
      <c r="L214" s="41"/>
      <c r="M214" s="255"/>
      <c r="N214" s="25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5933</v>
      </c>
      <c r="AU214" s="19" t="s">
        <v>85</v>
      </c>
    </row>
    <row r="215" spans="1:65" s="2" customFormat="1" ht="24.2" customHeight="1">
      <c r="A215" s="36"/>
      <c r="B215" s="37"/>
      <c r="C215" s="227" t="s">
        <v>561</v>
      </c>
      <c r="D215" s="227" t="s">
        <v>465</v>
      </c>
      <c r="E215" s="228" t="s">
        <v>6078</v>
      </c>
      <c r="F215" s="229" t="s">
        <v>6079</v>
      </c>
      <c r="G215" s="230" t="s">
        <v>422</v>
      </c>
      <c r="H215" s="231">
        <v>31.870999999999999</v>
      </c>
      <c r="I215" s="232"/>
      <c r="J215" s="233">
        <f>ROUND(I215*H215,2)</f>
        <v>0</v>
      </c>
      <c r="K215" s="229" t="s">
        <v>5931</v>
      </c>
      <c r="L215" s="234"/>
      <c r="M215" s="235" t="s">
        <v>19</v>
      </c>
      <c r="N215" s="236" t="s">
        <v>47</v>
      </c>
      <c r="O215" s="66"/>
      <c r="P215" s="190">
        <f>O215*H215</f>
        <v>0</v>
      </c>
      <c r="Q215" s="190">
        <v>4.2999999999999997E-2</v>
      </c>
      <c r="R215" s="190">
        <f>Q215*H215</f>
        <v>1.3704529999999999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428</v>
      </c>
      <c r="AT215" s="192" t="s">
        <v>465</v>
      </c>
      <c r="AU215" s="192" t="s">
        <v>85</v>
      </c>
      <c r="AY215" s="19" t="s">
        <v>381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83</v>
      </c>
      <c r="BK215" s="193">
        <f>ROUND(I215*H215,2)</f>
        <v>0</v>
      </c>
      <c r="BL215" s="19" t="s">
        <v>389</v>
      </c>
      <c r="BM215" s="192" t="s">
        <v>6080</v>
      </c>
    </row>
    <row r="216" spans="1:65" s="2" customFormat="1">
      <c r="A216" s="36"/>
      <c r="B216" s="37"/>
      <c r="C216" s="38"/>
      <c r="D216" s="264" t="s">
        <v>5933</v>
      </c>
      <c r="E216" s="38"/>
      <c r="F216" s="265" t="s">
        <v>6081</v>
      </c>
      <c r="G216" s="38"/>
      <c r="H216" s="38"/>
      <c r="I216" s="254"/>
      <c r="J216" s="38"/>
      <c r="K216" s="38"/>
      <c r="L216" s="41"/>
      <c r="M216" s="255"/>
      <c r="N216" s="25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5933</v>
      </c>
      <c r="AU216" s="19" t="s">
        <v>85</v>
      </c>
    </row>
    <row r="217" spans="1:65" s="14" customFormat="1">
      <c r="B217" s="205"/>
      <c r="C217" s="206"/>
      <c r="D217" s="196" t="s">
        <v>391</v>
      </c>
      <c r="E217" s="207" t="s">
        <v>19</v>
      </c>
      <c r="F217" s="208" t="s">
        <v>6082</v>
      </c>
      <c r="G217" s="206"/>
      <c r="H217" s="209">
        <v>31.4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391</v>
      </c>
      <c r="AU217" s="215" t="s">
        <v>85</v>
      </c>
      <c r="AV217" s="14" t="s">
        <v>85</v>
      </c>
      <c r="AW217" s="14" t="s">
        <v>37</v>
      </c>
      <c r="AX217" s="14" t="s">
        <v>76</v>
      </c>
      <c r="AY217" s="215" t="s">
        <v>381</v>
      </c>
    </row>
    <row r="218" spans="1:65" s="14" customFormat="1">
      <c r="B218" s="205"/>
      <c r="C218" s="206"/>
      <c r="D218" s="196" t="s">
        <v>391</v>
      </c>
      <c r="E218" s="207" t="s">
        <v>19</v>
      </c>
      <c r="F218" s="208" t="s">
        <v>6083</v>
      </c>
      <c r="G218" s="206"/>
      <c r="H218" s="209">
        <v>31.870999999999999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391</v>
      </c>
      <c r="AU218" s="215" t="s">
        <v>85</v>
      </c>
      <c r="AV218" s="14" t="s">
        <v>85</v>
      </c>
      <c r="AW218" s="14" t="s">
        <v>37</v>
      </c>
      <c r="AX218" s="14" t="s">
        <v>83</v>
      </c>
      <c r="AY218" s="215" t="s">
        <v>381</v>
      </c>
    </row>
    <row r="219" spans="1:65" s="2" customFormat="1" ht="37.9" customHeight="1">
      <c r="A219" s="36"/>
      <c r="B219" s="37"/>
      <c r="C219" s="181" t="s">
        <v>468</v>
      </c>
      <c r="D219" s="181" t="s">
        <v>384</v>
      </c>
      <c r="E219" s="182" t="s">
        <v>6084</v>
      </c>
      <c r="F219" s="183" t="s">
        <v>6085</v>
      </c>
      <c r="G219" s="184" t="s">
        <v>422</v>
      </c>
      <c r="H219" s="185">
        <v>1.98</v>
      </c>
      <c r="I219" s="186"/>
      <c r="J219" s="187">
        <f>ROUND(I219*H219,2)</f>
        <v>0</v>
      </c>
      <c r="K219" s="183" t="s">
        <v>5931</v>
      </c>
      <c r="L219" s="41"/>
      <c r="M219" s="188" t="s">
        <v>19</v>
      </c>
      <c r="N219" s="189" t="s">
        <v>47</v>
      </c>
      <c r="O219" s="66"/>
      <c r="P219" s="190">
        <f>O219*H219</f>
        <v>0</v>
      </c>
      <c r="Q219" s="190">
        <v>1.3999999999999999E-4</v>
      </c>
      <c r="R219" s="190">
        <f>Q219*H219</f>
        <v>2.7719999999999996E-4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389</v>
      </c>
      <c r="AT219" s="192" t="s">
        <v>384</v>
      </c>
      <c r="AU219" s="192" t="s">
        <v>85</v>
      </c>
      <c r="AY219" s="19" t="s">
        <v>381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83</v>
      </c>
      <c r="BK219" s="193">
        <f>ROUND(I219*H219,2)</f>
        <v>0</v>
      </c>
      <c r="BL219" s="19" t="s">
        <v>389</v>
      </c>
      <c r="BM219" s="192" t="s">
        <v>6086</v>
      </c>
    </row>
    <row r="220" spans="1:65" s="2" customFormat="1">
      <c r="A220" s="36"/>
      <c r="B220" s="37"/>
      <c r="C220" s="38"/>
      <c r="D220" s="264" t="s">
        <v>5933</v>
      </c>
      <c r="E220" s="38"/>
      <c r="F220" s="265" t="s">
        <v>6087</v>
      </c>
      <c r="G220" s="38"/>
      <c r="H220" s="38"/>
      <c r="I220" s="254"/>
      <c r="J220" s="38"/>
      <c r="K220" s="38"/>
      <c r="L220" s="41"/>
      <c r="M220" s="255"/>
      <c r="N220" s="256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5933</v>
      </c>
      <c r="AU220" s="19" t="s">
        <v>85</v>
      </c>
    </row>
    <row r="221" spans="1:65" s="2" customFormat="1" ht="24.2" customHeight="1">
      <c r="A221" s="36"/>
      <c r="B221" s="37"/>
      <c r="C221" s="227" t="s">
        <v>571</v>
      </c>
      <c r="D221" s="227" t="s">
        <v>465</v>
      </c>
      <c r="E221" s="228" t="s">
        <v>6088</v>
      </c>
      <c r="F221" s="229" t="s">
        <v>6089</v>
      </c>
      <c r="G221" s="230" t="s">
        <v>422</v>
      </c>
      <c r="H221" s="231">
        <v>2.0099999999999998</v>
      </c>
      <c r="I221" s="232"/>
      <c r="J221" s="233">
        <f>ROUND(I221*H221,2)</f>
        <v>0</v>
      </c>
      <c r="K221" s="229" t="s">
        <v>5931</v>
      </c>
      <c r="L221" s="234"/>
      <c r="M221" s="235" t="s">
        <v>19</v>
      </c>
      <c r="N221" s="236" t="s">
        <v>47</v>
      </c>
      <c r="O221" s="66"/>
      <c r="P221" s="190">
        <f>O221*H221</f>
        <v>0</v>
      </c>
      <c r="Q221" s="190">
        <v>0.23</v>
      </c>
      <c r="R221" s="190">
        <f>Q221*H221</f>
        <v>0.46229999999999999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428</v>
      </c>
      <c r="AT221" s="192" t="s">
        <v>465</v>
      </c>
      <c r="AU221" s="192" t="s">
        <v>85</v>
      </c>
      <c r="AY221" s="19" t="s">
        <v>381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83</v>
      </c>
      <c r="BK221" s="193">
        <f>ROUND(I221*H221,2)</f>
        <v>0</v>
      </c>
      <c r="BL221" s="19" t="s">
        <v>389</v>
      </c>
      <c r="BM221" s="192" t="s">
        <v>6090</v>
      </c>
    </row>
    <row r="222" spans="1:65" s="2" customFormat="1">
      <c r="A222" s="36"/>
      <c r="B222" s="37"/>
      <c r="C222" s="38"/>
      <c r="D222" s="264" t="s">
        <v>5933</v>
      </c>
      <c r="E222" s="38"/>
      <c r="F222" s="265" t="s">
        <v>6091</v>
      </c>
      <c r="G222" s="38"/>
      <c r="H222" s="38"/>
      <c r="I222" s="254"/>
      <c r="J222" s="38"/>
      <c r="K222" s="38"/>
      <c r="L222" s="41"/>
      <c r="M222" s="255"/>
      <c r="N222" s="256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5933</v>
      </c>
      <c r="AU222" s="19" t="s">
        <v>85</v>
      </c>
    </row>
    <row r="223" spans="1:65" s="14" customFormat="1">
      <c r="B223" s="205"/>
      <c r="C223" s="206"/>
      <c r="D223" s="196" t="s">
        <v>391</v>
      </c>
      <c r="E223" s="207" t="s">
        <v>19</v>
      </c>
      <c r="F223" s="208" t="s">
        <v>6092</v>
      </c>
      <c r="G223" s="206"/>
      <c r="H223" s="209">
        <v>1.98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391</v>
      </c>
      <c r="AU223" s="215" t="s">
        <v>85</v>
      </c>
      <c r="AV223" s="14" t="s">
        <v>85</v>
      </c>
      <c r="AW223" s="14" t="s">
        <v>37</v>
      </c>
      <c r="AX223" s="14" t="s">
        <v>76</v>
      </c>
      <c r="AY223" s="215" t="s">
        <v>381</v>
      </c>
    </row>
    <row r="224" spans="1:65" s="14" customFormat="1">
      <c r="B224" s="205"/>
      <c r="C224" s="206"/>
      <c r="D224" s="196" t="s">
        <v>391</v>
      </c>
      <c r="E224" s="207" t="s">
        <v>19</v>
      </c>
      <c r="F224" s="208" t="s">
        <v>6093</v>
      </c>
      <c r="G224" s="206"/>
      <c r="H224" s="209">
        <v>2.0099999999999998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391</v>
      </c>
      <c r="AU224" s="215" t="s">
        <v>85</v>
      </c>
      <c r="AV224" s="14" t="s">
        <v>85</v>
      </c>
      <c r="AW224" s="14" t="s">
        <v>37</v>
      </c>
      <c r="AX224" s="14" t="s">
        <v>83</v>
      </c>
      <c r="AY224" s="215" t="s">
        <v>381</v>
      </c>
    </row>
    <row r="225" spans="1:65" s="2" customFormat="1" ht="33" customHeight="1">
      <c r="A225" s="36"/>
      <c r="B225" s="37"/>
      <c r="C225" s="181" t="s">
        <v>577</v>
      </c>
      <c r="D225" s="181" t="s">
        <v>384</v>
      </c>
      <c r="E225" s="182" t="s">
        <v>6094</v>
      </c>
      <c r="F225" s="183" t="s">
        <v>6095</v>
      </c>
      <c r="G225" s="184" t="s">
        <v>422</v>
      </c>
      <c r="H225" s="185">
        <v>1</v>
      </c>
      <c r="I225" s="186"/>
      <c r="J225" s="187">
        <f>ROUND(I225*H225,2)</f>
        <v>0</v>
      </c>
      <c r="K225" s="183" t="s">
        <v>5931</v>
      </c>
      <c r="L225" s="41"/>
      <c r="M225" s="188" t="s">
        <v>19</v>
      </c>
      <c r="N225" s="189" t="s">
        <v>47</v>
      </c>
      <c r="O225" s="66"/>
      <c r="P225" s="190">
        <f>O225*H225</f>
        <v>0</v>
      </c>
      <c r="Q225" s="190">
        <v>4.0000000000000003E-5</v>
      </c>
      <c r="R225" s="190">
        <f>Q225*H225</f>
        <v>4.0000000000000003E-5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389</v>
      </c>
      <c r="AT225" s="192" t="s">
        <v>384</v>
      </c>
      <c r="AU225" s="192" t="s">
        <v>85</v>
      </c>
      <c r="AY225" s="19" t="s">
        <v>381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83</v>
      </c>
      <c r="BK225" s="193">
        <f>ROUND(I225*H225,2)</f>
        <v>0</v>
      </c>
      <c r="BL225" s="19" t="s">
        <v>389</v>
      </c>
      <c r="BM225" s="192" t="s">
        <v>6096</v>
      </c>
    </row>
    <row r="226" spans="1:65" s="2" customFormat="1">
      <c r="A226" s="36"/>
      <c r="B226" s="37"/>
      <c r="C226" s="38"/>
      <c r="D226" s="264" t="s">
        <v>5933</v>
      </c>
      <c r="E226" s="38"/>
      <c r="F226" s="265" t="s">
        <v>6097</v>
      </c>
      <c r="G226" s="38"/>
      <c r="H226" s="38"/>
      <c r="I226" s="254"/>
      <c r="J226" s="38"/>
      <c r="K226" s="38"/>
      <c r="L226" s="41"/>
      <c r="M226" s="255"/>
      <c r="N226" s="256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5933</v>
      </c>
      <c r="AU226" s="19" t="s">
        <v>85</v>
      </c>
    </row>
    <row r="227" spans="1:65" s="14" customFormat="1">
      <c r="B227" s="205"/>
      <c r="C227" s="206"/>
      <c r="D227" s="196" t="s">
        <v>391</v>
      </c>
      <c r="E227" s="207" t="s">
        <v>19</v>
      </c>
      <c r="F227" s="208" t="s">
        <v>6098</v>
      </c>
      <c r="G227" s="206"/>
      <c r="H227" s="209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391</v>
      </c>
      <c r="AU227" s="215" t="s">
        <v>85</v>
      </c>
      <c r="AV227" s="14" t="s">
        <v>85</v>
      </c>
      <c r="AW227" s="14" t="s">
        <v>37</v>
      </c>
      <c r="AX227" s="14" t="s">
        <v>83</v>
      </c>
      <c r="AY227" s="215" t="s">
        <v>381</v>
      </c>
    </row>
    <row r="228" spans="1:65" s="2" customFormat="1" ht="24.2" customHeight="1">
      <c r="A228" s="36"/>
      <c r="B228" s="37"/>
      <c r="C228" s="227" t="s">
        <v>582</v>
      </c>
      <c r="D228" s="227" t="s">
        <v>465</v>
      </c>
      <c r="E228" s="228" t="s">
        <v>6099</v>
      </c>
      <c r="F228" s="229" t="s">
        <v>6100</v>
      </c>
      <c r="G228" s="230" t="s">
        <v>422</v>
      </c>
      <c r="H228" s="231">
        <v>1</v>
      </c>
      <c r="I228" s="232"/>
      <c r="J228" s="233">
        <f>ROUND(I228*H228,2)</f>
        <v>0</v>
      </c>
      <c r="K228" s="229" t="s">
        <v>5931</v>
      </c>
      <c r="L228" s="234"/>
      <c r="M228" s="235" t="s">
        <v>19</v>
      </c>
      <c r="N228" s="236" t="s">
        <v>47</v>
      </c>
      <c r="O228" s="66"/>
      <c r="P228" s="190">
        <f>O228*H228</f>
        <v>0</v>
      </c>
      <c r="Q228" s="190">
        <v>2.0240000000000001E-2</v>
      </c>
      <c r="R228" s="190">
        <f>Q228*H228</f>
        <v>2.0240000000000001E-2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428</v>
      </c>
      <c r="AT228" s="192" t="s">
        <v>465</v>
      </c>
      <c r="AU228" s="192" t="s">
        <v>85</v>
      </c>
      <c r="AY228" s="19" t="s">
        <v>381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83</v>
      </c>
      <c r="BK228" s="193">
        <f>ROUND(I228*H228,2)</f>
        <v>0</v>
      </c>
      <c r="BL228" s="19" t="s">
        <v>389</v>
      </c>
      <c r="BM228" s="192" t="s">
        <v>6101</v>
      </c>
    </row>
    <row r="229" spans="1:65" s="2" customFormat="1">
      <c r="A229" s="36"/>
      <c r="B229" s="37"/>
      <c r="C229" s="38"/>
      <c r="D229" s="264" t="s">
        <v>5933</v>
      </c>
      <c r="E229" s="38"/>
      <c r="F229" s="265" t="s">
        <v>6102</v>
      </c>
      <c r="G229" s="38"/>
      <c r="H229" s="38"/>
      <c r="I229" s="254"/>
      <c r="J229" s="38"/>
      <c r="K229" s="38"/>
      <c r="L229" s="41"/>
      <c r="M229" s="255"/>
      <c r="N229" s="256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5933</v>
      </c>
      <c r="AU229" s="19" t="s">
        <v>85</v>
      </c>
    </row>
    <row r="230" spans="1:65" s="14" customFormat="1" ht="22.5">
      <c r="B230" s="205"/>
      <c r="C230" s="206"/>
      <c r="D230" s="196" t="s">
        <v>391</v>
      </c>
      <c r="E230" s="207" t="s">
        <v>19</v>
      </c>
      <c r="F230" s="208" t="s">
        <v>6103</v>
      </c>
      <c r="G230" s="206"/>
      <c r="H230" s="209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391</v>
      </c>
      <c r="AU230" s="215" t="s">
        <v>85</v>
      </c>
      <c r="AV230" s="14" t="s">
        <v>85</v>
      </c>
      <c r="AW230" s="14" t="s">
        <v>37</v>
      </c>
      <c r="AX230" s="14" t="s">
        <v>83</v>
      </c>
      <c r="AY230" s="215" t="s">
        <v>381</v>
      </c>
    </row>
    <row r="231" spans="1:65" s="2" customFormat="1" ht="16.5" customHeight="1">
      <c r="A231" s="36"/>
      <c r="B231" s="37"/>
      <c r="C231" s="181" t="s">
        <v>587</v>
      </c>
      <c r="D231" s="181" t="s">
        <v>384</v>
      </c>
      <c r="E231" s="182" t="s">
        <v>6104</v>
      </c>
      <c r="F231" s="183" t="s">
        <v>6105</v>
      </c>
      <c r="G231" s="184" t="s">
        <v>422</v>
      </c>
      <c r="H231" s="185">
        <v>33.4</v>
      </c>
      <c r="I231" s="186"/>
      <c r="J231" s="187">
        <f>ROUND(I231*H231,2)</f>
        <v>0</v>
      </c>
      <c r="K231" s="183" t="s">
        <v>19</v>
      </c>
      <c r="L231" s="41"/>
      <c r="M231" s="188" t="s">
        <v>19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389</v>
      </c>
      <c r="AT231" s="192" t="s">
        <v>384</v>
      </c>
      <c r="AU231" s="192" t="s">
        <v>85</v>
      </c>
      <c r="AY231" s="19" t="s">
        <v>381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83</v>
      </c>
      <c r="BK231" s="193">
        <f>ROUND(I231*H231,2)</f>
        <v>0</v>
      </c>
      <c r="BL231" s="19" t="s">
        <v>389</v>
      </c>
      <c r="BM231" s="192" t="s">
        <v>6106</v>
      </c>
    </row>
    <row r="232" spans="1:65" s="14" customFormat="1">
      <c r="B232" s="205"/>
      <c r="C232" s="206"/>
      <c r="D232" s="196" t="s">
        <v>391</v>
      </c>
      <c r="E232" s="207" t="s">
        <v>19</v>
      </c>
      <c r="F232" s="208" t="s">
        <v>6107</v>
      </c>
      <c r="G232" s="206"/>
      <c r="H232" s="209">
        <v>33.4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391</v>
      </c>
      <c r="AU232" s="215" t="s">
        <v>85</v>
      </c>
      <c r="AV232" s="14" t="s">
        <v>85</v>
      </c>
      <c r="AW232" s="14" t="s">
        <v>37</v>
      </c>
      <c r="AX232" s="14" t="s">
        <v>83</v>
      </c>
      <c r="AY232" s="215" t="s">
        <v>381</v>
      </c>
    </row>
    <row r="233" spans="1:65" s="2" customFormat="1" ht="16.5" customHeight="1">
      <c r="A233" s="36"/>
      <c r="B233" s="37"/>
      <c r="C233" s="181" t="s">
        <v>593</v>
      </c>
      <c r="D233" s="181" t="s">
        <v>384</v>
      </c>
      <c r="E233" s="182" t="s">
        <v>6108</v>
      </c>
      <c r="F233" s="183" t="s">
        <v>6109</v>
      </c>
      <c r="G233" s="184" t="s">
        <v>422</v>
      </c>
      <c r="H233" s="185">
        <v>4.07</v>
      </c>
      <c r="I233" s="186"/>
      <c r="J233" s="187">
        <f>ROUND(I233*H233,2)</f>
        <v>0</v>
      </c>
      <c r="K233" s="183" t="s">
        <v>19</v>
      </c>
      <c r="L233" s="41"/>
      <c r="M233" s="188" t="s">
        <v>19</v>
      </c>
      <c r="N233" s="189" t="s">
        <v>47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389</v>
      </c>
      <c r="AT233" s="192" t="s">
        <v>384</v>
      </c>
      <c r="AU233" s="192" t="s">
        <v>85</v>
      </c>
      <c r="AY233" s="19" t="s">
        <v>381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83</v>
      </c>
      <c r="BK233" s="193">
        <f>ROUND(I233*H233,2)</f>
        <v>0</v>
      </c>
      <c r="BL233" s="19" t="s">
        <v>389</v>
      </c>
      <c r="BM233" s="192" t="s">
        <v>6110</v>
      </c>
    </row>
    <row r="234" spans="1:65" s="14" customFormat="1">
      <c r="B234" s="205"/>
      <c r="C234" s="206"/>
      <c r="D234" s="196" t="s">
        <v>391</v>
      </c>
      <c r="E234" s="207" t="s">
        <v>19</v>
      </c>
      <c r="F234" s="208" t="s">
        <v>6111</v>
      </c>
      <c r="G234" s="206"/>
      <c r="H234" s="209">
        <v>4.07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391</v>
      </c>
      <c r="AU234" s="215" t="s">
        <v>85</v>
      </c>
      <c r="AV234" s="14" t="s">
        <v>85</v>
      </c>
      <c r="AW234" s="14" t="s">
        <v>37</v>
      </c>
      <c r="AX234" s="14" t="s">
        <v>83</v>
      </c>
      <c r="AY234" s="215" t="s">
        <v>381</v>
      </c>
    </row>
    <row r="235" spans="1:65" s="2" customFormat="1" ht="24.2" customHeight="1">
      <c r="A235" s="36"/>
      <c r="B235" s="37"/>
      <c r="C235" s="181" t="s">
        <v>598</v>
      </c>
      <c r="D235" s="181" t="s">
        <v>384</v>
      </c>
      <c r="E235" s="182" t="s">
        <v>6112</v>
      </c>
      <c r="F235" s="183" t="s">
        <v>6113</v>
      </c>
      <c r="G235" s="184" t="s">
        <v>431</v>
      </c>
      <c r="H235" s="185">
        <v>2</v>
      </c>
      <c r="I235" s="186"/>
      <c r="J235" s="187">
        <f>ROUND(I235*H235,2)</f>
        <v>0</v>
      </c>
      <c r="K235" s="183" t="s">
        <v>19</v>
      </c>
      <c r="L235" s="41"/>
      <c r="M235" s="188" t="s">
        <v>19</v>
      </c>
      <c r="N235" s="189" t="s">
        <v>47</v>
      </c>
      <c r="O235" s="66"/>
      <c r="P235" s="190">
        <f>O235*H235</f>
        <v>0</v>
      </c>
      <c r="Q235" s="190">
        <v>5.6660000000000004</v>
      </c>
      <c r="R235" s="190">
        <f>Q235*H235</f>
        <v>11.332000000000001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389</v>
      </c>
      <c r="AT235" s="192" t="s">
        <v>384</v>
      </c>
      <c r="AU235" s="192" t="s">
        <v>85</v>
      </c>
      <c r="AY235" s="19" t="s">
        <v>381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83</v>
      </c>
      <c r="BK235" s="193">
        <f>ROUND(I235*H235,2)</f>
        <v>0</v>
      </c>
      <c r="BL235" s="19" t="s">
        <v>389</v>
      </c>
      <c r="BM235" s="192" t="s">
        <v>6114</v>
      </c>
    </row>
    <row r="236" spans="1:65" s="2" customFormat="1" ht="48.75">
      <c r="A236" s="36"/>
      <c r="B236" s="37"/>
      <c r="C236" s="38"/>
      <c r="D236" s="196" t="s">
        <v>1198</v>
      </c>
      <c r="E236" s="38"/>
      <c r="F236" s="253" t="s">
        <v>6115</v>
      </c>
      <c r="G236" s="38"/>
      <c r="H236" s="38"/>
      <c r="I236" s="254"/>
      <c r="J236" s="38"/>
      <c r="K236" s="38"/>
      <c r="L236" s="41"/>
      <c r="M236" s="255"/>
      <c r="N236" s="256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1198</v>
      </c>
      <c r="AU236" s="19" t="s">
        <v>85</v>
      </c>
    </row>
    <row r="237" spans="1:65" s="14" customFormat="1">
      <c r="B237" s="205"/>
      <c r="C237" s="206"/>
      <c r="D237" s="196" t="s">
        <v>391</v>
      </c>
      <c r="E237" s="207" t="s">
        <v>19</v>
      </c>
      <c r="F237" s="208" t="s">
        <v>6116</v>
      </c>
      <c r="G237" s="206"/>
      <c r="H237" s="209">
        <v>2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391</v>
      </c>
      <c r="AU237" s="215" t="s">
        <v>85</v>
      </c>
      <c r="AV237" s="14" t="s">
        <v>85</v>
      </c>
      <c r="AW237" s="14" t="s">
        <v>37</v>
      </c>
      <c r="AX237" s="14" t="s">
        <v>83</v>
      </c>
      <c r="AY237" s="215" t="s">
        <v>381</v>
      </c>
    </row>
    <row r="238" spans="1:65" s="2" customFormat="1" ht="24.2" customHeight="1">
      <c r="A238" s="36"/>
      <c r="B238" s="37"/>
      <c r="C238" s="181" t="s">
        <v>604</v>
      </c>
      <c r="D238" s="181" t="s">
        <v>384</v>
      </c>
      <c r="E238" s="182" t="s">
        <v>6117</v>
      </c>
      <c r="F238" s="183" t="s">
        <v>6118</v>
      </c>
      <c r="G238" s="184" t="s">
        <v>431</v>
      </c>
      <c r="H238" s="185">
        <v>1</v>
      </c>
      <c r="I238" s="186"/>
      <c r="J238" s="187">
        <f>ROUND(I238*H238,2)</f>
        <v>0</v>
      </c>
      <c r="K238" s="183" t="s">
        <v>19</v>
      </c>
      <c r="L238" s="41"/>
      <c r="M238" s="188" t="s">
        <v>19</v>
      </c>
      <c r="N238" s="189" t="s">
        <v>47</v>
      </c>
      <c r="O238" s="66"/>
      <c r="P238" s="190">
        <f>O238*H238</f>
        <v>0</v>
      </c>
      <c r="Q238" s="190">
        <v>8.9</v>
      </c>
      <c r="R238" s="190">
        <f>Q238*H238</f>
        <v>8.9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389</v>
      </c>
      <c r="AT238" s="192" t="s">
        <v>384</v>
      </c>
      <c r="AU238" s="192" t="s">
        <v>85</v>
      </c>
      <c r="AY238" s="19" t="s">
        <v>381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83</v>
      </c>
      <c r="BK238" s="193">
        <f>ROUND(I238*H238,2)</f>
        <v>0</v>
      </c>
      <c r="BL238" s="19" t="s">
        <v>389</v>
      </c>
      <c r="BM238" s="192" t="s">
        <v>6119</v>
      </c>
    </row>
    <row r="239" spans="1:65" s="2" customFormat="1" ht="68.25">
      <c r="A239" s="36"/>
      <c r="B239" s="37"/>
      <c r="C239" s="38"/>
      <c r="D239" s="196" t="s">
        <v>1198</v>
      </c>
      <c r="E239" s="38"/>
      <c r="F239" s="253" t="s">
        <v>6120</v>
      </c>
      <c r="G239" s="38"/>
      <c r="H239" s="38"/>
      <c r="I239" s="254"/>
      <c r="J239" s="38"/>
      <c r="K239" s="38"/>
      <c r="L239" s="41"/>
      <c r="M239" s="255"/>
      <c r="N239" s="256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1198</v>
      </c>
      <c r="AU239" s="19" t="s">
        <v>85</v>
      </c>
    </row>
    <row r="240" spans="1:65" s="14" customFormat="1">
      <c r="B240" s="205"/>
      <c r="C240" s="206"/>
      <c r="D240" s="196" t="s">
        <v>391</v>
      </c>
      <c r="E240" s="207" t="s">
        <v>19</v>
      </c>
      <c r="F240" s="208" t="s">
        <v>6121</v>
      </c>
      <c r="G240" s="206"/>
      <c r="H240" s="209">
        <v>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391</v>
      </c>
      <c r="AU240" s="215" t="s">
        <v>85</v>
      </c>
      <c r="AV240" s="14" t="s">
        <v>85</v>
      </c>
      <c r="AW240" s="14" t="s">
        <v>37</v>
      </c>
      <c r="AX240" s="14" t="s">
        <v>83</v>
      </c>
      <c r="AY240" s="215" t="s">
        <v>381</v>
      </c>
    </row>
    <row r="241" spans="1:65" s="2" customFormat="1" ht="24.2" customHeight="1">
      <c r="A241" s="36"/>
      <c r="B241" s="37"/>
      <c r="C241" s="181" t="s">
        <v>609</v>
      </c>
      <c r="D241" s="181" t="s">
        <v>384</v>
      </c>
      <c r="E241" s="182" t="s">
        <v>6122</v>
      </c>
      <c r="F241" s="183" t="s">
        <v>6123</v>
      </c>
      <c r="G241" s="184" t="s">
        <v>431</v>
      </c>
      <c r="H241" s="185">
        <v>2</v>
      </c>
      <c r="I241" s="186"/>
      <c r="J241" s="187">
        <f>ROUND(I241*H241,2)</f>
        <v>0</v>
      </c>
      <c r="K241" s="183" t="s">
        <v>5931</v>
      </c>
      <c r="L241" s="41"/>
      <c r="M241" s="188" t="s">
        <v>19</v>
      </c>
      <c r="N241" s="189" t="s">
        <v>47</v>
      </c>
      <c r="O241" s="66"/>
      <c r="P241" s="190">
        <f>O241*H241</f>
        <v>0</v>
      </c>
      <c r="Q241" s="190">
        <v>0.21734000000000001</v>
      </c>
      <c r="R241" s="190">
        <f>Q241*H241</f>
        <v>0.43468000000000001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389</v>
      </c>
      <c r="AT241" s="192" t="s">
        <v>384</v>
      </c>
      <c r="AU241" s="192" t="s">
        <v>85</v>
      </c>
      <c r="AY241" s="19" t="s">
        <v>381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83</v>
      </c>
      <c r="BK241" s="193">
        <f>ROUND(I241*H241,2)</f>
        <v>0</v>
      </c>
      <c r="BL241" s="19" t="s">
        <v>389</v>
      </c>
      <c r="BM241" s="192" t="s">
        <v>6124</v>
      </c>
    </row>
    <row r="242" spans="1:65" s="2" customFormat="1">
      <c r="A242" s="36"/>
      <c r="B242" s="37"/>
      <c r="C242" s="38"/>
      <c r="D242" s="264" t="s">
        <v>5933</v>
      </c>
      <c r="E242" s="38"/>
      <c r="F242" s="265" t="s">
        <v>6125</v>
      </c>
      <c r="G242" s="38"/>
      <c r="H242" s="38"/>
      <c r="I242" s="254"/>
      <c r="J242" s="38"/>
      <c r="K242" s="38"/>
      <c r="L242" s="41"/>
      <c r="M242" s="255"/>
      <c r="N242" s="256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5933</v>
      </c>
      <c r="AU242" s="19" t="s">
        <v>85</v>
      </c>
    </row>
    <row r="243" spans="1:65" s="14" customFormat="1">
      <c r="B243" s="205"/>
      <c r="C243" s="206"/>
      <c r="D243" s="196" t="s">
        <v>391</v>
      </c>
      <c r="E243" s="207" t="s">
        <v>19</v>
      </c>
      <c r="F243" s="208" t="s">
        <v>6116</v>
      </c>
      <c r="G243" s="206"/>
      <c r="H243" s="209">
        <v>2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391</v>
      </c>
      <c r="AU243" s="215" t="s">
        <v>85</v>
      </c>
      <c r="AV243" s="14" t="s">
        <v>85</v>
      </c>
      <c r="AW243" s="14" t="s">
        <v>37</v>
      </c>
      <c r="AX243" s="14" t="s">
        <v>83</v>
      </c>
      <c r="AY243" s="215" t="s">
        <v>381</v>
      </c>
    </row>
    <row r="244" spans="1:65" s="2" customFormat="1" ht="21.75" customHeight="1">
      <c r="A244" s="36"/>
      <c r="B244" s="37"/>
      <c r="C244" s="227" t="s">
        <v>612</v>
      </c>
      <c r="D244" s="227" t="s">
        <v>465</v>
      </c>
      <c r="E244" s="228" t="s">
        <v>6126</v>
      </c>
      <c r="F244" s="229" t="s">
        <v>6127</v>
      </c>
      <c r="G244" s="230" t="s">
        <v>431</v>
      </c>
      <c r="H244" s="231">
        <v>2</v>
      </c>
      <c r="I244" s="232"/>
      <c r="J244" s="233">
        <f>ROUND(I244*H244,2)</f>
        <v>0</v>
      </c>
      <c r="K244" s="229" t="s">
        <v>5931</v>
      </c>
      <c r="L244" s="234"/>
      <c r="M244" s="235" t="s">
        <v>19</v>
      </c>
      <c r="N244" s="236" t="s">
        <v>47</v>
      </c>
      <c r="O244" s="66"/>
      <c r="P244" s="190">
        <f>O244*H244</f>
        <v>0</v>
      </c>
      <c r="Q244" s="190">
        <v>0.08</v>
      </c>
      <c r="R244" s="190">
        <f>Q244*H244</f>
        <v>0.16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428</v>
      </c>
      <c r="AT244" s="192" t="s">
        <v>465</v>
      </c>
      <c r="AU244" s="192" t="s">
        <v>85</v>
      </c>
      <c r="AY244" s="19" t="s">
        <v>381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83</v>
      </c>
      <c r="BK244" s="193">
        <f>ROUND(I244*H244,2)</f>
        <v>0</v>
      </c>
      <c r="BL244" s="19" t="s">
        <v>389</v>
      </c>
      <c r="BM244" s="192" t="s">
        <v>6128</v>
      </c>
    </row>
    <row r="245" spans="1:65" s="2" customFormat="1">
      <c r="A245" s="36"/>
      <c r="B245" s="37"/>
      <c r="C245" s="38"/>
      <c r="D245" s="264" t="s">
        <v>5933</v>
      </c>
      <c r="E245" s="38"/>
      <c r="F245" s="265" t="s">
        <v>6129</v>
      </c>
      <c r="G245" s="38"/>
      <c r="H245" s="38"/>
      <c r="I245" s="254"/>
      <c r="J245" s="38"/>
      <c r="K245" s="38"/>
      <c r="L245" s="41"/>
      <c r="M245" s="255"/>
      <c r="N245" s="256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5933</v>
      </c>
      <c r="AU245" s="19" t="s">
        <v>85</v>
      </c>
    </row>
    <row r="246" spans="1:65" s="2" customFormat="1" ht="24.2" customHeight="1">
      <c r="A246" s="36"/>
      <c r="B246" s="37"/>
      <c r="C246" s="181" t="s">
        <v>615</v>
      </c>
      <c r="D246" s="181" t="s">
        <v>384</v>
      </c>
      <c r="E246" s="182" t="s">
        <v>6130</v>
      </c>
      <c r="F246" s="183" t="s">
        <v>6131</v>
      </c>
      <c r="G246" s="184" t="s">
        <v>431</v>
      </c>
      <c r="H246" s="185">
        <v>1</v>
      </c>
      <c r="I246" s="186"/>
      <c r="J246" s="187">
        <f>ROUND(I246*H246,2)</f>
        <v>0</v>
      </c>
      <c r="K246" s="183" t="s">
        <v>5931</v>
      </c>
      <c r="L246" s="41"/>
      <c r="M246" s="188" t="s">
        <v>19</v>
      </c>
      <c r="N246" s="189" t="s">
        <v>47</v>
      </c>
      <c r="O246" s="66"/>
      <c r="P246" s="190">
        <f>O246*H246</f>
        <v>0</v>
      </c>
      <c r="Q246" s="190">
        <v>0.21734000000000001</v>
      </c>
      <c r="R246" s="190">
        <f>Q246*H246</f>
        <v>0.21734000000000001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389</v>
      </c>
      <c r="AT246" s="192" t="s">
        <v>384</v>
      </c>
      <c r="AU246" s="192" t="s">
        <v>85</v>
      </c>
      <c r="AY246" s="19" t="s">
        <v>381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83</v>
      </c>
      <c r="BK246" s="193">
        <f>ROUND(I246*H246,2)</f>
        <v>0</v>
      </c>
      <c r="BL246" s="19" t="s">
        <v>389</v>
      </c>
      <c r="BM246" s="192" t="s">
        <v>6132</v>
      </c>
    </row>
    <row r="247" spans="1:65" s="2" customFormat="1">
      <c r="A247" s="36"/>
      <c r="B247" s="37"/>
      <c r="C247" s="38"/>
      <c r="D247" s="264" t="s">
        <v>5933</v>
      </c>
      <c r="E247" s="38"/>
      <c r="F247" s="265" t="s">
        <v>6133</v>
      </c>
      <c r="G247" s="38"/>
      <c r="H247" s="38"/>
      <c r="I247" s="254"/>
      <c r="J247" s="38"/>
      <c r="K247" s="38"/>
      <c r="L247" s="41"/>
      <c r="M247" s="255"/>
      <c r="N247" s="256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5933</v>
      </c>
      <c r="AU247" s="19" t="s">
        <v>85</v>
      </c>
    </row>
    <row r="248" spans="1:65" s="2" customFormat="1" ht="21.75" customHeight="1">
      <c r="A248" s="36"/>
      <c r="B248" s="37"/>
      <c r="C248" s="227" t="s">
        <v>619</v>
      </c>
      <c r="D248" s="227" t="s">
        <v>465</v>
      </c>
      <c r="E248" s="228" t="s">
        <v>6134</v>
      </c>
      <c r="F248" s="229" t="s">
        <v>6135</v>
      </c>
      <c r="G248" s="230" t="s">
        <v>431</v>
      </c>
      <c r="H248" s="231">
        <v>1</v>
      </c>
      <c r="I248" s="232"/>
      <c r="J248" s="233">
        <f>ROUND(I248*H248,2)</f>
        <v>0</v>
      </c>
      <c r="K248" s="229" t="s">
        <v>5931</v>
      </c>
      <c r="L248" s="234"/>
      <c r="M248" s="235" t="s">
        <v>19</v>
      </c>
      <c r="N248" s="236" t="s">
        <v>47</v>
      </c>
      <c r="O248" s="66"/>
      <c r="P248" s="190">
        <f>O248*H248</f>
        <v>0</v>
      </c>
      <c r="Q248" s="190">
        <v>0.19600000000000001</v>
      </c>
      <c r="R248" s="190">
        <f>Q248*H248</f>
        <v>0.19600000000000001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428</v>
      </c>
      <c r="AT248" s="192" t="s">
        <v>465</v>
      </c>
      <c r="AU248" s="192" t="s">
        <v>85</v>
      </c>
      <c r="AY248" s="19" t="s">
        <v>381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83</v>
      </c>
      <c r="BK248" s="193">
        <f>ROUND(I248*H248,2)</f>
        <v>0</v>
      </c>
      <c r="BL248" s="19" t="s">
        <v>389</v>
      </c>
      <c r="BM248" s="192" t="s">
        <v>6136</v>
      </c>
    </row>
    <row r="249" spans="1:65" s="2" customFormat="1">
      <c r="A249" s="36"/>
      <c r="B249" s="37"/>
      <c r="C249" s="38"/>
      <c r="D249" s="264" t="s">
        <v>5933</v>
      </c>
      <c r="E249" s="38"/>
      <c r="F249" s="265" t="s">
        <v>6137</v>
      </c>
      <c r="G249" s="38"/>
      <c r="H249" s="38"/>
      <c r="I249" s="254"/>
      <c r="J249" s="38"/>
      <c r="K249" s="38"/>
      <c r="L249" s="41"/>
      <c r="M249" s="255"/>
      <c r="N249" s="256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5933</v>
      </c>
      <c r="AU249" s="19" t="s">
        <v>85</v>
      </c>
    </row>
    <row r="250" spans="1:65" s="14" customFormat="1">
      <c r="B250" s="205"/>
      <c r="C250" s="206"/>
      <c r="D250" s="196" t="s">
        <v>391</v>
      </c>
      <c r="E250" s="207" t="s">
        <v>19</v>
      </c>
      <c r="F250" s="208" t="s">
        <v>6121</v>
      </c>
      <c r="G250" s="206"/>
      <c r="H250" s="209">
        <v>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391</v>
      </c>
      <c r="AU250" s="215" t="s">
        <v>85</v>
      </c>
      <c r="AV250" s="14" t="s">
        <v>85</v>
      </c>
      <c r="AW250" s="14" t="s">
        <v>37</v>
      </c>
      <c r="AX250" s="14" t="s">
        <v>83</v>
      </c>
      <c r="AY250" s="215" t="s">
        <v>381</v>
      </c>
    </row>
    <row r="251" spans="1:65" s="2" customFormat="1" ht="24.2" customHeight="1">
      <c r="A251" s="36"/>
      <c r="B251" s="37"/>
      <c r="C251" s="181" t="s">
        <v>622</v>
      </c>
      <c r="D251" s="181" t="s">
        <v>384</v>
      </c>
      <c r="E251" s="182" t="s">
        <v>6138</v>
      </c>
      <c r="F251" s="183" t="s">
        <v>6139</v>
      </c>
      <c r="G251" s="184" t="s">
        <v>387</v>
      </c>
      <c r="H251" s="185">
        <v>14.019</v>
      </c>
      <c r="I251" s="186"/>
      <c r="J251" s="187">
        <f>ROUND(I251*H251,2)</f>
        <v>0</v>
      </c>
      <c r="K251" s="183" t="s">
        <v>5931</v>
      </c>
      <c r="L251" s="41"/>
      <c r="M251" s="188" t="s">
        <v>19</v>
      </c>
      <c r="N251" s="189" t="s">
        <v>47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389</v>
      </c>
      <c r="AT251" s="192" t="s">
        <v>384</v>
      </c>
      <c r="AU251" s="192" t="s">
        <v>85</v>
      </c>
      <c r="AY251" s="19" t="s">
        <v>381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83</v>
      </c>
      <c r="BK251" s="193">
        <f>ROUND(I251*H251,2)</f>
        <v>0</v>
      </c>
      <c r="BL251" s="19" t="s">
        <v>389</v>
      </c>
      <c r="BM251" s="192" t="s">
        <v>6140</v>
      </c>
    </row>
    <row r="252" spans="1:65" s="2" customFormat="1">
      <c r="A252" s="36"/>
      <c r="B252" s="37"/>
      <c r="C252" s="38"/>
      <c r="D252" s="264" t="s">
        <v>5933</v>
      </c>
      <c r="E252" s="38"/>
      <c r="F252" s="265" t="s">
        <v>6141</v>
      </c>
      <c r="G252" s="38"/>
      <c r="H252" s="38"/>
      <c r="I252" s="254"/>
      <c r="J252" s="38"/>
      <c r="K252" s="38"/>
      <c r="L252" s="41"/>
      <c r="M252" s="255"/>
      <c r="N252" s="256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5933</v>
      </c>
      <c r="AU252" s="19" t="s">
        <v>85</v>
      </c>
    </row>
    <row r="253" spans="1:65" s="14" customFormat="1">
      <c r="B253" s="205"/>
      <c r="C253" s="206"/>
      <c r="D253" s="196" t="s">
        <v>391</v>
      </c>
      <c r="E253" s="207" t="s">
        <v>19</v>
      </c>
      <c r="F253" s="208" t="s">
        <v>6142</v>
      </c>
      <c r="G253" s="206"/>
      <c r="H253" s="209">
        <v>1.268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391</v>
      </c>
      <c r="AU253" s="215" t="s">
        <v>85</v>
      </c>
      <c r="AV253" s="14" t="s">
        <v>85</v>
      </c>
      <c r="AW253" s="14" t="s">
        <v>37</v>
      </c>
      <c r="AX253" s="14" t="s">
        <v>76</v>
      </c>
      <c r="AY253" s="215" t="s">
        <v>381</v>
      </c>
    </row>
    <row r="254" spans="1:65" s="14" customFormat="1">
      <c r="B254" s="205"/>
      <c r="C254" s="206"/>
      <c r="D254" s="196" t="s">
        <v>391</v>
      </c>
      <c r="E254" s="207" t="s">
        <v>19</v>
      </c>
      <c r="F254" s="208" t="s">
        <v>6143</v>
      </c>
      <c r="G254" s="206"/>
      <c r="H254" s="209">
        <v>12.750999999999999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391</v>
      </c>
      <c r="AU254" s="215" t="s">
        <v>85</v>
      </c>
      <c r="AV254" s="14" t="s">
        <v>85</v>
      </c>
      <c r="AW254" s="14" t="s">
        <v>37</v>
      </c>
      <c r="AX254" s="14" t="s">
        <v>76</v>
      </c>
      <c r="AY254" s="215" t="s">
        <v>381</v>
      </c>
    </row>
    <row r="255" spans="1:65" s="15" customFormat="1">
      <c r="B255" s="216"/>
      <c r="C255" s="217"/>
      <c r="D255" s="196" t="s">
        <v>391</v>
      </c>
      <c r="E255" s="218" t="s">
        <v>19</v>
      </c>
      <c r="F255" s="219" t="s">
        <v>394</v>
      </c>
      <c r="G255" s="217"/>
      <c r="H255" s="220">
        <v>14.019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391</v>
      </c>
      <c r="AU255" s="226" t="s">
        <v>85</v>
      </c>
      <c r="AV255" s="15" t="s">
        <v>389</v>
      </c>
      <c r="AW255" s="15" t="s">
        <v>37</v>
      </c>
      <c r="AX255" s="15" t="s">
        <v>83</v>
      </c>
      <c r="AY255" s="226" t="s">
        <v>381</v>
      </c>
    </row>
    <row r="256" spans="1:65" s="2" customFormat="1" ht="21.75" customHeight="1">
      <c r="A256" s="36"/>
      <c r="B256" s="37"/>
      <c r="C256" s="181" t="s">
        <v>625</v>
      </c>
      <c r="D256" s="181" t="s">
        <v>384</v>
      </c>
      <c r="E256" s="182" t="s">
        <v>6144</v>
      </c>
      <c r="F256" s="183" t="s">
        <v>6145</v>
      </c>
      <c r="G256" s="184" t="s">
        <v>411</v>
      </c>
      <c r="H256" s="185">
        <v>0.52300000000000002</v>
      </c>
      <c r="I256" s="186"/>
      <c r="J256" s="187">
        <f>ROUND(I256*H256,2)</f>
        <v>0</v>
      </c>
      <c r="K256" s="183" t="s">
        <v>5931</v>
      </c>
      <c r="L256" s="41"/>
      <c r="M256" s="188" t="s">
        <v>19</v>
      </c>
      <c r="N256" s="189" t="s">
        <v>47</v>
      </c>
      <c r="O256" s="66"/>
      <c r="P256" s="190">
        <f>O256*H256</f>
        <v>0</v>
      </c>
      <c r="Q256" s="190">
        <v>4.0200000000000001E-3</v>
      </c>
      <c r="R256" s="190">
        <f>Q256*H256</f>
        <v>2.10246E-3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389</v>
      </c>
      <c r="AT256" s="192" t="s">
        <v>384</v>
      </c>
      <c r="AU256" s="192" t="s">
        <v>85</v>
      </c>
      <c r="AY256" s="19" t="s">
        <v>381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83</v>
      </c>
      <c r="BK256" s="193">
        <f>ROUND(I256*H256,2)</f>
        <v>0</v>
      </c>
      <c r="BL256" s="19" t="s">
        <v>389</v>
      </c>
      <c r="BM256" s="192" t="s">
        <v>6146</v>
      </c>
    </row>
    <row r="257" spans="1:65" s="2" customFormat="1">
      <c r="A257" s="36"/>
      <c r="B257" s="37"/>
      <c r="C257" s="38"/>
      <c r="D257" s="264" t="s">
        <v>5933</v>
      </c>
      <c r="E257" s="38"/>
      <c r="F257" s="265" t="s">
        <v>6147</v>
      </c>
      <c r="G257" s="38"/>
      <c r="H257" s="38"/>
      <c r="I257" s="254"/>
      <c r="J257" s="38"/>
      <c r="K257" s="38"/>
      <c r="L257" s="41"/>
      <c r="M257" s="255"/>
      <c r="N257" s="256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5933</v>
      </c>
      <c r="AU257" s="19" t="s">
        <v>85</v>
      </c>
    </row>
    <row r="258" spans="1:65" s="14" customFormat="1">
      <c r="B258" s="205"/>
      <c r="C258" s="206"/>
      <c r="D258" s="196" t="s">
        <v>391</v>
      </c>
      <c r="E258" s="207" t="s">
        <v>19</v>
      </c>
      <c r="F258" s="208" t="s">
        <v>6148</v>
      </c>
      <c r="G258" s="206"/>
      <c r="H258" s="209">
        <v>0.52300000000000002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391</v>
      </c>
      <c r="AU258" s="215" t="s">
        <v>85</v>
      </c>
      <c r="AV258" s="14" t="s">
        <v>85</v>
      </c>
      <c r="AW258" s="14" t="s">
        <v>37</v>
      </c>
      <c r="AX258" s="14" t="s">
        <v>83</v>
      </c>
      <c r="AY258" s="215" t="s">
        <v>381</v>
      </c>
    </row>
    <row r="259" spans="1:65" s="2" customFormat="1" ht="21.75" customHeight="1">
      <c r="A259" s="36"/>
      <c r="B259" s="37"/>
      <c r="C259" s="181" t="s">
        <v>628</v>
      </c>
      <c r="D259" s="181" t="s">
        <v>384</v>
      </c>
      <c r="E259" s="182" t="s">
        <v>6149</v>
      </c>
      <c r="F259" s="183" t="s">
        <v>6150</v>
      </c>
      <c r="G259" s="184" t="s">
        <v>422</v>
      </c>
      <c r="H259" s="185">
        <v>37.47</v>
      </c>
      <c r="I259" s="186"/>
      <c r="J259" s="187">
        <f>ROUND(I259*H259,2)</f>
        <v>0</v>
      </c>
      <c r="K259" s="183" t="s">
        <v>5931</v>
      </c>
      <c r="L259" s="41"/>
      <c r="M259" s="188" t="s">
        <v>19</v>
      </c>
      <c r="N259" s="189" t="s">
        <v>47</v>
      </c>
      <c r="O259" s="66"/>
      <c r="P259" s="190">
        <f>O259*H259</f>
        <v>0</v>
      </c>
      <c r="Q259" s="190">
        <v>9.0000000000000006E-5</v>
      </c>
      <c r="R259" s="190">
        <f>Q259*H259</f>
        <v>3.3723E-3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389</v>
      </c>
      <c r="AT259" s="192" t="s">
        <v>384</v>
      </c>
      <c r="AU259" s="192" t="s">
        <v>85</v>
      </c>
      <c r="AY259" s="19" t="s">
        <v>381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83</v>
      </c>
      <c r="BK259" s="193">
        <f>ROUND(I259*H259,2)</f>
        <v>0</v>
      </c>
      <c r="BL259" s="19" t="s">
        <v>389</v>
      </c>
      <c r="BM259" s="192" t="s">
        <v>6151</v>
      </c>
    </row>
    <row r="260" spans="1:65" s="2" customFormat="1">
      <c r="A260" s="36"/>
      <c r="B260" s="37"/>
      <c r="C260" s="38"/>
      <c r="D260" s="264" t="s">
        <v>5933</v>
      </c>
      <c r="E260" s="38"/>
      <c r="F260" s="265" t="s">
        <v>6152</v>
      </c>
      <c r="G260" s="38"/>
      <c r="H260" s="38"/>
      <c r="I260" s="254"/>
      <c r="J260" s="38"/>
      <c r="K260" s="38"/>
      <c r="L260" s="41"/>
      <c r="M260" s="255"/>
      <c r="N260" s="256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5933</v>
      </c>
      <c r="AU260" s="19" t="s">
        <v>85</v>
      </c>
    </row>
    <row r="261" spans="1:65" s="14" customFormat="1">
      <c r="B261" s="205"/>
      <c r="C261" s="206"/>
      <c r="D261" s="196" t="s">
        <v>391</v>
      </c>
      <c r="E261" s="207" t="s">
        <v>19</v>
      </c>
      <c r="F261" s="208" t="s">
        <v>6049</v>
      </c>
      <c r="G261" s="206"/>
      <c r="H261" s="209">
        <v>37.47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391</v>
      </c>
      <c r="AU261" s="215" t="s">
        <v>85</v>
      </c>
      <c r="AV261" s="14" t="s">
        <v>85</v>
      </c>
      <c r="AW261" s="14" t="s">
        <v>37</v>
      </c>
      <c r="AX261" s="14" t="s">
        <v>83</v>
      </c>
      <c r="AY261" s="215" t="s">
        <v>381</v>
      </c>
    </row>
    <row r="262" spans="1:65" s="12" customFormat="1" ht="22.9" customHeight="1">
      <c r="B262" s="165"/>
      <c r="C262" s="166"/>
      <c r="D262" s="167" t="s">
        <v>75</v>
      </c>
      <c r="E262" s="179" t="s">
        <v>426</v>
      </c>
      <c r="F262" s="179" t="s">
        <v>427</v>
      </c>
      <c r="G262" s="166"/>
      <c r="H262" s="166"/>
      <c r="I262" s="169"/>
      <c r="J262" s="180">
        <f>BK262</f>
        <v>0</v>
      </c>
      <c r="K262" s="166"/>
      <c r="L262" s="171"/>
      <c r="M262" s="172"/>
      <c r="N262" s="173"/>
      <c r="O262" s="173"/>
      <c r="P262" s="174">
        <f>SUM(P263:P264)</f>
        <v>0</v>
      </c>
      <c r="Q262" s="173"/>
      <c r="R262" s="174">
        <f>SUM(R263:R264)</f>
        <v>3.0899999999999999E-3</v>
      </c>
      <c r="S262" s="173"/>
      <c r="T262" s="175">
        <f>SUM(T263:T264)</f>
        <v>2.5000000000000001E-2</v>
      </c>
      <c r="AR262" s="176" t="s">
        <v>83</v>
      </c>
      <c r="AT262" s="177" t="s">
        <v>75</v>
      </c>
      <c r="AU262" s="177" t="s">
        <v>83</v>
      </c>
      <c r="AY262" s="176" t="s">
        <v>381</v>
      </c>
      <c r="BK262" s="178">
        <f>SUM(BK263:BK264)</f>
        <v>0</v>
      </c>
    </row>
    <row r="263" spans="1:65" s="2" customFormat="1" ht="24.2" customHeight="1">
      <c r="A263" s="36"/>
      <c r="B263" s="37"/>
      <c r="C263" s="181" t="s">
        <v>631</v>
      </c>
      <c r="D263" s="181" t="s">
        <v>384</v>
      </c>
      <c r="E263" s="182" t="s">
        <v>6153</v>
      </c>
      <c r="F263" s="183" t="s">
        <v>6154</v>
      </c>
      <c r="G263" s="184" t="s">
        <v>431</v>
      </c>
      <c r="H263" s="185">
        <v>1</v>
      </c>
      <c r="I263" s="186"/>
      <c r="J263" s="187">
        <f>ROUND(I263*H263,2)</f>
        <v>0</v>
      </c>
      <c r="K263" s="183" t="s">
        <v>19</v>
      </c>
      <c r="L263" s="41"/>
      <c r="M263" s="188" t="s">
        <v>19</v>
      </c>
      <c r="N263" s="189" t="s">
        <v>47</v>
      </c>
      <c r="O263" s="66"/>
      <c r="P263" s="190">
        <f>O263*H263</f>
        <v>0</v>
      </c>
      <c r="Q263" s="190">
        <v>3.0899999999999999E-3</v>
      </c>
      <c r="R263" s="190">
        <f>Q263*H263</f>
        <v>3.0899999999999999E-3</v>
      </c>
      <c r="S263" s="190">
        <v>2.5000000000000001E-2</v>
      </c>
      <c r="T263" s="191">
        <f>S263*H263</f>
        <v>2.5000000000000001E-2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389</v>
      </c>
      <c r="AT263" s="192" t="s">
        <v>384</v>
      </c>
      <c r="AU263" s="192" t="s">
        <v>85</v>
      </c>
      <c r="AY263" s="19" t="s">
        <v>381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83</v>
      </c>
      <c r="BK263" s="193">
        <f>ROUND(I263*H263,2)</f>
        <v>0</v>
      </c>
      <c r="BL263" s="19" t="s">
        <v>389</v>
      </c>
      <c r="BM263" s="192" t="s">
        <v>6155</v>
      </c>
    </row>
    <row r="264" spans="1:65" s="14" customFormat="1">
      <c r="B264" s="205"/>
      <c r="C264" s="206"/>
      <c r="D264" s="196" t="s">
        <v>391</v>
      </c>
      <c r="E264" s="207" t="s">
        <v>19</v>
      </c>
      <c r="F264" s="208" t="s">
        <v>6121</v>
      </c>
      <c r="G264" s="206"/>
      <c r="H264" s="209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391</v>
      </c>
      <c r="AU264" s="215" t="s">
        <v>85</v>
      </c>
      <c r="AV264" s="14" t="s">
        <v>85</v>
      </c>
      <c r="AW264" s="14" t="s">
        <v>37</v>
      </c>
      <c r="AX264" s="14" t="s">
        <v>83</v>
      </c>
      <c r="AY264" s="215" t="s">
        <v>381</v>
      </c>
    </row>
    <row r="265" spans="1:65" s="12" customFormat="1" ht="22.9" customHeight="1">
      <c r="B265" s="165"/>
      <c r="C265" s="166"/>
      <c r="D265" s="167" t="s">
        <v>75</v>
      </c>
      <c r="E265" s="179" t="s">
        <v>1163</v>
      </c>
      <c r="F265" s="179" t="s">
        <v>1164</v>
      </c>
      <c r="G265" s="166"/>
      <c r="H265" s="166"/>
      <c r="I265" s="169"/>
      <c r="J265" s="180">
        <f>BK265</f>
        <v>0</v>
      </c>
      <c r="K265" s="166"/>
      <c r="L265" s="171"/>
      <c r="M265" s="172"/>
      <c r="N265" s="173"/>
      <c r="O265" s="173"/>
      <c r="P265" s="174">
        <f>SUM(P266:P272)</f>
        <v>0</v>
      </c>
      <c r="Q265" s="173"/>
      <c r="R265" s="174">
        <f>SUM(R266:R272)</f>
        <v>0</v>
      </c>
      <c r="S265" s="173"/>
      <c r="T265" s="175">
        <f>SUM(T266:T272)</f>
        <v>0</v>
      </c>
      <c r="AR265" s="176" t="s">
        <v>83</v>
      </c>
      <c r="AT265" s="177" t="s">
        <v>75</v>
      </c>
      <c r="AU265" s="177" t="s">
        <v>83</v>
      </c>
      <c r="AY265" s="176" t="s">
        <v>381</v>
      </c>
      <c r="BK265" s="178">
        <f>SUM(BK266:BK272)</f>
        <v>0</v>
      </c>
    </row>
    <row r="266" spans="1:65" s="2" customFormat="1" ht="33" customHeight="1">
      <c r="A266" s="36"/>
      <c r="B266" s="37"/>
      <c r="C266" s="181" t="s">
        <v>634</v>
      </c>
      <c r="D266" s="181" t="s">
        <v>384</v>
      </c>
      <c r="E266" s="182" t="s">
        <v>6156</v>
      </c>
      <c r="F266" s="183" t="s">
        <v>6157</v>
      </c>
      <c r="G266" s="184" t="s">
        <v>404</v>
      </c>
      <c r="H266" s="185">
        <v>0.13</v>
      </c>
      <c r="I266" s="186"/>
      <c r="J266" s="187">
        <f>ROUND(I266*H266,2)</f>
        <v>0</v>
      </c>
      <c r="K266" s="183" t="s">
        <v>5931</v>
      </c>
      <c r="L266" s="41"/>
      <c r="M266" s="188" t="s">
        <v>19</v>
      </c>
      <c r="N266" s="189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389</v>
      </c>
      <c r="AT266" s="192" t="s">
        <v>384</v>
      </c>
      <c r="AU266" s="192" t="s">
        <v>85</v>
      </c>
      <c r="AY266" s="19" t="s">
        <v>381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83</v>
      </c>
      <c r="BK266" s="193">
        <f>ROUND(I266*H266,2)</f>
        <v>0</v>
      </c>
      <c r="BL266" s="19" t="s">
        <v>389</v>
      </c>
      <c r="BM266" s="192" t="s">
        <v>6158</v>
      </c>
    </row>
    <row r="267" spans="1:65" s="2" customFormat="1">
      <c r="A267" s="36"/>
      <c r="B267" s="37"/>
      <c r="C267" s="38"/>
      <c r="D267" s="264" t="s">
        <v>5933</v>
      </c>
      <c r="E267" s="38"/>
      <c r="F267" s="265" t="s">
        <v>6159</v>
      </c>
      <c r="G267" s="38"/>
      <c r="H267" s="38"/>
      <c r="I267" s="254"/>
      <c r="J267" s="38"/>
      <c r="K267" s="38"/>
      <c r="L267" s="41"/>
      <c r="M267" s="255"/>
      <c r="N267" s="256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5933</v>
      </c>
      <c r="AU267" s="19" t="s">
        <v>85</v>
      </c>
    </row>
    <row r="268" spans="1:65" s="2" customFormat="1" ht="44.25" customHeight="1">
      <c r="A268" s="36"/>
      <c r="B268" s="37"/>
      <c r="C268" s="181" t="s">
        <v>637</v>
      </c>
      <c r="D268" s="181" t="s">
        <v>384</v>
      </c>
      <c r="E268" s="182" t="s">
        <v>6160</v>
      </c>
      <c r="F268" s="183" t="s">
        <v>6161</v>
      </c>
      <c r="G268" s="184" t="s">
        <v>404</v>
      </c>
      <c r="H268" s="185">
        <v>1.17</v>
      </c>
      <c r="I268" s="186"/>
      <c r="J268" s="187">
        <f>ROUND(I268*H268,2)</f>
        <v>0</v>
      </c>
      <c r="K268" s="183" t="s">
        <v>5931</v>
      </c>
      <c r="L268" s="41"/>
      <c r="M268" s="188" t="s">
        <v>19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389</v>
      </c>
      <c r="AT268" s="192" t="s">
        <v>384</v>
      </c>
      <c r="AU268" s="192" t="s">
        <v>85</v>
      </c>
      <c r="AY268" s="19" t="s">
        <v>381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83</v>
      </c>
      <c r="BK268" s="193">
        <f>ROUND(I268*H268,2)</f>
        <v>0</v>
      </c>
      <c r="BL268" s="19" t="s">
        <v>389</v>
      </c>
      <c r="BM268" s="192" t="s">
        <v>6162</v>
      </c>
    </row>
    <row r="269" spans="1:65" s="2" customFormat="1">
      <c r="A269" s="36"/>
      <c r="B269" s="37"/>
      <c r="C269" s="38"/>
      <c r="D269" s="264" t="s">
        <v>5933</v>
      </c>
      <c r="E269" s="38"/>
      <c r="F269" s="265" t="s">
        <v>6163</v>
      </c>
      <c r="G269" s="38"/>
      <c r="H269" s="38"/>
      <c r="I269" s="254"/>
      <c r="J269" s="38"/>
      <c r="K269" s="38"/>
      <c r="L269" s="41"/>
      <c r="M269" s="255"/>
      <c r="N269" s="256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5933</v>
      </c>
      <c r="AU269" s="19" t="s">
        <v>85</v>
      </c>
    </row>
    <row r="270" spans="1:65" s="14" customFormat="1">
      <c r="B270" s="205"/>
      <c r="C270" s="206"/>
      <c r="D270" s="196" t="s">
        <v>391</v>
      </c>
      <c r="E270" s="207" t="s">
        <v>19</v>
      </c>
      <c r="F270" s="208" t="s">
        <v>6164</v>
      </c>
      <c r="G270" s="206"/>
      <c r="H270" s="209">
        <v>1.17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391</v>
      </c>
      <c r="AU270" s="215" t="s">
        <v>85</v>
      </c>
      <c r="AV270" s="14" t="s">
        <v>85</v>
      </c>
      <c r="AW270" s="14" t="s">
        <v>37</v>
      </c>
      <c r="AX270" s="14" t="s">
        <v>83</v>
      </c>
      <c r="AY270" s="215" t="s">
        <v>381</v>
      </c>
    </row>
    <row r="271" spans="1:65" s="2" customFormat="1" ht="44.25" customHeight="1">
      <c r="A271" s="36"/>
      <c r="B271" s="37"/>
      <c r="C271" s="181" t="s">
        <v>640</v>
      </c>
      <c r="D271" s="181" t="s">
        <v>384</v>
      </c>
      <c r="E271" s="182" t="s">
        <v>6165</v>
      </c>
      <c r="F271" s="183" t="s">
        <v>6166</v>
      </c>
      <c r="G271" s="184" t="s">
        <v>404</v>
      </c>
      <c r="H271" s="185">
        <v>0.13</v>
      </c>
      <c r="I271" s="186"/>
      <c r="J271" s="187">
        <f>ROUND(I271*H271,2)</f>
        <v>0</v>
      </c>
      <c r="K271" s="183" t="s">
        <v>5931</v>
      </c>
      <c r="L271" s="41"/>
      <c r="M271" s="188" t="s">
        <v>19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389</v>
      </c>
      <c r="AT271" s="192" t="s">
        <v>384</v>
      </c>
      <c r="AU271" s="192" t="s">
        <v>85</v>
      </c>
      <c r="AY271" s="19" t="s">
        <v>381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83</v>
      </c>
      <c r="BK271" s="193">
        <f>ROUND(I271*H271,2)</f>
        <v>0</v>
      </c>
      <c r="BL271" s="19" t="s">
        <v>389</v>
      </c>
      <c r="BM271" s="192" t="s">
        <v>6167</v>
      </c>
    </row>
    <row r="272" spans="1:65" s="2" customFormat="1">
      <c r="A272" s="36"/>
      <c r="B272" s="37"/>
      <c r="C272" s="38"/>
      <c r="D272" s="264" t="s">
        <v>5933</v>
      </c>
      <c r="E272" s="38"/>
      <c r="F272" s="265" t="s">
        <v>6168</v>
      </c>
      <c r="G272" s="38"/>
      <c r="H272" s="38"/>
      <c r="I272" s="254"/>
      <c r="J272" s="38"/>
      <c r="K272" s="38"/>
      <c r="L272" s="41"/>
      <c r="M272" s="255"/>
      <c r="N272" s="256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5933</v>
      </c>
      <c r="AU272" s="19" t="s">
        <v>85</v>
      </c>
    </row>
    <row r="273" spans="1:65" s="12" customFormat="1" ht="22.9" customHeight="1">
      <c r="B273" s="165"/>
      <c r="C273" s="166"/>
      <c r="D273" s="167" t="s">
        <v>75</v>
      </c>
      <c r="E273" s="179" t="s">
        <v>441</v>
      </c>
      <c r="F273" s="179" t="s">
        <v>442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SUM(P274:P275)</f>
        <v>0</v>
      </c>
      <c r="Q273" s="173"/>
      <c r="R273" s="174">
        <f>SUM(R274:R275)</f>
        <v>0</v>
      </c>
      <c r="S273" s="173"/>
      <c r="T273" s="175">
        <f>SUM(T274:T275)</f>
        <v>0</v>
      </c>
      <c r="AR273" s="176" t="s">
        <v>83</v>
      </c>
      <c r="AT273" s="177" t="s">
        <v>75</v>
      </c>
      <c r="AU273" s="177" t="s">
        <v>83</v>
      </c>
      <c r="AY273" s="176" t="s">
        <v>381</v>
      </c>
      <c r="BK273" s="178">
        <f>SUM(BK274:BK275)</f>
        <v>0</v>
      </c>
    </row>
    <row r="274" spans="1:65" s="2" customFormat="1" ht="37.9" customHeight="1">
      <c r="A274" s="36"/>
      <c r="B274" s="37"/>
      <c r="C274" s="181" t="s">
        <v>644</v>
      </c>
      <c r="D274" s="181" t="s">
        <v>384</v>
      </c>
      <c r="E274" s="182" t="s">
        <v>6169</v>
      </c>
      <c r="F274" s="183" t="s">
        <v>6170</v>
      </c>
      <c r="G274" s="184" t="s">
        <v>404</v>
      </c>
      <c r="H274" s="185">
        <v>26.762</v>
      </c>
      <c r="I274" s="186"/>
      <c r="J274" s="187">
        <f>ROUND(I274*H274,2)</f>
        <v>0</v>
      </c>
      <c r="K274" s="183" t="s">
        <v>5931</v>
      </c>
      <c r="L274" s="41"/>
      <c r="M274" s="188" t="s">
        <v>19</v>
      </c>
      <c r="N274" s="189" t="s">
        <v>47</v>
      </c>
      <c r="O274" s="66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389</v>
      </c>
      <c r="AT274" s="192" t="s">
        <v>384</v>
      </c>
      <c r="AU274" s="192" t="s">
        <v>85</v>
      </c>
      <c r="AY274" s="19" t="s">
        <v>381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83</v>
      </c>
      <c r="BK274" s="193">
        <f>ROUND(I274*H274,2)</f>
        <v>0</v>
      </c>
      <c r="BL274" s="19" t="s">
        <v>389</v>
      </c>
      <c r="BM274" s="192" t="s">
        <v>6171</v>
      </c>
    </row>
    <row r="275" spans="1:65" s="2" customFormat="1">
      <c r="A275" s="36"/>
      <c r="B275" s="37"/>
      <c r="C275" s="38"/>
      <c r="D275" s="264" t="s">
        <v>5933</v>
      </c>
      <c r="E275" s="38"/>
      <c r="F275" s="265" t="s">
        <v>6172</v>
      </c>
      <c r="G275" s="38"/>
      <c r="H275" s="38"/>
      <c r="I275" s="254"/>
      <c r="J275" s="38"/>
      <c r="K275" s="38"/>
      <c r="L275" s="41"/>
      <c r="M275" s="257"/>
      <c r="N275" s="258"/>
      <c r="O275" s="250"/>
      <c r="P275" s="250"/>
      <c r="Q275" s="250"/>
      <c r="R275" s="250"/>
      <c r="S275" s="250"/>
      <c r="T275" s="259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5933</v>
      </c>
      <c r="AU275" s="19" t="s">
        <v>85</v>
      </c>
    </row>
    <row r="276" spans="1:65" s="2" customFormat="1" ht="6.95" customHeight="1">
      <c r="A276" s="36"/>
      <c r="B276" s="49"/>
      <c r="C276" s="50"/>
      <c r="D276" s="50"/>
      <c r="E276" s="50"/>
      <c r="F276" s="50"/>
      <c r="G276" s="50"/>
      <c r="H276" s="50"/>
      <c r="I276" s="50"/>
      <c r="J276" s="50"/>
      <c r="K276" s="50"/>
      <c r="L276" s="41"/>
      <c r="M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</row>
  </sheetData>
  <sheetProtection algorithmName="SHA-512" hashValue="yh90sVGTCxYeS1h3yrcE2qfaP0Qh1/CdFV6n5Jn/koUWArRNbt4nyphBaJh+xxE/0p5CxvjvH+R1XziGdA4Iwg==" saltValue="oF17YIPuB7Yx9UNgntIjtwWYXaoOt9ogE/mmFnKKIfYRxGbxGVwBHdOepJF6OnpqO7GBYGeq/8/TqYN4G+HFNw==" spinCount="100000" sheet="1" objects="1" scenarios="1" formatColumns="0" formatRows="0" autoFilter="0"/>
  <autoFilter ref="C87:K27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98" r:id="rId3"/>
    <hyperlink ref="F109" r:id="rId4"/>
    <hyperlink ref="F112" r:id="rId5"/>
    <hyperlink ref="F117" r:id="rId6"/>
    <hyperlink ref="F120" r:id="rId7"/>
    <hyperlink ref="F123" r:id="rId8"/>
    <hyperlink ref="F127" r:id="rId9"/>
    <hyperlink ref="F140" r:id="rId10"/>
    <hyperlink ref="F142" r:id="rId11"/>
    <hyperlink ref="F145" r:id="rId12"/>
    <hyperlink ref="F148" r:id="rId13"/>
    <hyperlink ref="F151" r:id="rId14"/>
    <hyperlink ref="F154" r:id="rId15"/>
    <hyperlink ref="F157" r:id="rId16"/>
    <hyperlink ref="F167" r:id="rId17"/>
    <hyperlink ref="F170" r:id="rId18"/>
    <hyperlink ref="F175" r:id="rId19"/>
    <hyperlink ref="F179" r:id="rId20"/>
    <hyperlink ref="F184" r:id="rId21"/>
    <hyperlink ref="F188" r:id="rId22"/>
    <hyperlink ref="F192" r:id="rId23"/>
    <hyperlink ref="F198" r:id="rId24"/>
    <hyperlink ref="F200" r:id="rId25"/>
    <hyperlink ref="F206" r:id="rId26"/>
    <hyperlink ref="F214" r:id="rId27"/>
    <hyperlink ref="F216" r:id="rId28"/>
    <hyperlink ref="F220" r:id="rId29"/>
    <hyperlink ref="F222" r:id="rId30"/>
    <hyperlink ref="F226" r:id="rId31"/>
    <hyperlink ref="F229" r:id="rId32"/>
    <hyperlink ref="F242" r:id="rId33"/>
    <hyperlink ref="F245" r:id="rId34"/>
    <hyperlink ref="F247" r:id="rId35"/>
    <hyperlink ref="F249" r:id="rId36"/>
    <hyperlink ref="F252" r:id="rId37"/>
    <hyperlink ref="F257" r:id="rId38"/>
    <hyperlink ref="F260" r:id="rId39"/>
    <hyperlink ref="F267" r:id="rId40"/>
    <hyperlink ref="F269" r:id="rId41"/>
    <hyperlink ref="F272" r:id="rId42"/>
    <hyperlink ref="F275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310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85</v>
      </c>
    </row>
    <row r="4" spans="1:46" s="1" customFormat="1" ht="24.95" customHeight="1">
      <c r="B4" s="22"/>
      <c r="D4" s="113" t="s">
        <v>315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6.25" customHeight="1">
      <c r="B7" s="22"/>
      <c r="E7" s="410" t="str">
        <f>'Rekapitulace stavby'!K6</f>
        <v>Nová vstupní a vjezdová zóna v západní části výstaviště včetně nového odpadového hospodářství</v>
      </c>
      <c r="F7" s="411"/>
      <c r="G7" s="411"/>
      <c r="H7" s="411"/>
      <c r="L7" s="22"/>
    </row>
    <row r="8" spans="1:46" s="2" customFormat="1" ht="12" customHeight="1">
      <c r="A8" s="36"/>
      <c r="B8" s="41"/>
      <c r="C8" s="36"/>
      <c r="D8" s="115" t="s">
        <v>324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3" t="s">
        <v>6173</v>
      </c>
      <c r="F9" s="412"/>
      <c r="G9" s="412"/>
      <c r="H9" s="412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25. 3. 2021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27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30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4" t="str">
        <f>'Rekapitulace stavby'!E14</f>
        <v>Vyplň údaj</v>
      </c>
      <c r="F18" s="415"/>
      <c r="G18" s="415"/>
      <c r="H18" s="415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26</v>
      </c>
      <c r="J20" s="105" t="s">
        <v>34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5" t="s">
        <v>29</v>
      </c>
      <c r="J21" s="105" t="s">
        <v>36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38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29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40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95.25" customHeight="1">
      <c r="A27" s="118"/>
      <c r="B27" s="119"/>
      <c r="C27" s="118"/>
      <c r="D27" s="118"/>
      <c r="E27" s="416" t="s">
        <v>344</v>
      </c>
      <c r="F27" s="416"/>
      <c r="G27" s="416"/>
      <c r="H27" s="41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42</v>
      </c>
      <c r="E30" s="36"/>
      <c r="F30" s="36"/>
      <c r="G30" s="36"/>
      <c r="H30" s="36"/>
      <c r="I30" s="36"/>
      <c r="J30" s="123">
        <f>ROUND(J80,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44</v>
      </c>
      <c r="G32" s="36"/>
      <c r="H32" s="36"/>
      <c r="I32" s="124" t="s">
        <v>43</v>
      </c>
      <c r="J32" s="124" t="s">
        <v>45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46</v>
      </c>
      <c r="E33" s="115" t="s">
        <v>47</v>
      </c>
      <c r="F33" s="126">
        <f>ROUND((SUM(BE80:BE90)),  2)</f>
        <v>0</v>
      </c>
      <c r="G33" s="36"/>
      <c r="H33" s="36"/>
      <c r="I33" s="127">
        <v>0.21</v>
      </c>
      <c r="J33" s="126">
        <f>ROUND(((SUM(BE80:BE90))*I33),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48</v>
      </c>
      <c r="F34" s="126">
        <f>ROUND((SUM(BF80:BF90)),  2)</f>
        <v>0</v>
      </c>
      <c r="G34" s="36"/>
      <c r="H34" s="36"/>
      <c r="I34" s="127">
        <v>0.15</v>
      </c>
      <c r="J34" s="126">
        <f>ROUND(((SUM(BF80:BF90))*I34),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49</v>
      </c>
      <c r="F35" s="126">
        <f>ROUND((SUM(BG80:BG90)),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50</v>
      </c>
      <c r="F36" s="126">
        <f>ROUND((SUM(BH80:BH90)),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51</v>
      </c>
      <c r="F37" s="126">
        <f>ROUND((SUM(BI80:BI90)),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345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408" t="str">
        <f>E7</f>
        <v>Nová vstupní a vjezdová zóna v západní části výstaviště včetně nového odpadového hospodářství</v>
      </c>
      <c r="F48" s="409"/>
      <c r="G48" s="409"/>
      <c r="H48" s="409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324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VRN - Vedlejší rozpočtové náklady</v>
      </c>
      <c r="F50" s="407"/>
      <c r="G50" s="407"/>
      <c r="H50" s="40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Brno, Pisárky, Výstaviště, k. ú. Brno – Bohunice</v>
      </c>
      <c r="G52" s="38"/>
      <c r="H52" s="38"/>
      <c r="I52" s="31" t="s">
        <v>23</v>
      </c>
      <c r="J52" s="61" t="str">
        <f>IF(J12="","",J12)</f>
        <v>25. 3. 2021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Veletrhy Brno a.s.</v>
      </c>
      <c r="G54" s="38"/>
      <c r="H54" s="38"/>
      <c r="I54" s="31" t="s">
        <v>33</v>
      </c>
      <c r="J54" s="34" t="str">
        <f>E21</f>
        <v>AiD team a.s.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346</v>
      </c>
      <c r="D57" s="140"/>
      <c r="E57" s="140"/>
      <c r="F57" s="140"/>
      <c r="G57" s="140"/>
      <c r="H57" s="140"/>
      <c r="I57" s="140"/>
      <c r="J57" s="141" t="s">
        <v>347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74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348</v>
      </c>
    </row>
    <row r="60" spans="1:47" s="9" customFormat="1" ht="24.95" customHeight="1">
      <c r="B60" s="143"/>
      <c r="C60" s="144"/>
      <c r="D60" s="145" t="s">
        <v>6173</v>
      </c>
      <c r="E60" s="146"/>
      <c r="F60" s="146"/>
      <c r="G60" s="146"/>
      <c r="H60" s="146"/>
      <c r="I60" s="146"/>
      <c r="J60" s="147">
        <f>J81</f>
        <v>0</v>
      </c>
      <c r="K60" s="144"/>
      <c r="L60" s="148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366</v>
      </c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26.25" customHeight="1">
      <c r="A70" s="36"/>
      <c r="B70" s="37"/>
      <c r="C70" s="38"/>
      <c r="D70" s="38"/>
      <c r="E70" s="408" t="str">
        <f>E7</f>
        <v>Nová vstupní a vjezdová zóna v západní části výstaviště včetně nového odpadového hospodářství</v>
      </c>
      <c r="F70" s="409"/>
      <c r="G70" s="409"/>
      <c r="H70" s="409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324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89" t="str">
        <f>E9</f>
        <v>VRN - Vedlejší rozpočtové náklady</v>
      </c>
      <c r="F72" s="407"/>
      <c r="G72" s="407"/>
      <c r="H72" s="407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Brno, Pisárky, Výstaviště, k. ú. Brno – Bohunice</v>
      </c>
      <c r="G74" s="38"/>
      <c r="H74" s="38"/>
      <c r="I74" s="31" t="s">
        <v>23</v>
      </c>
      <c r="J74" s="61" t="str">
        <f>IF(J12="","",J12)</f>
        <v>25. 3. 2021</v>
      </c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Veletrhy Brno a.s.</v>
      </c>
      <c r="G76" s="38"/>
      <c r="H76" s="38"/>
      <c r="I76" s="31" t="s">
        <v>33</v>
      </c>
      <c r="J76" s="34" t="str">
        <f>E21</f>
        <v>AiD team a.s.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31</v>
      </c>
      <c r="D77" s="38"/>
      <c r="E77" s="38"/>
      <c r="F77" s="29" t="str">
        <f>IF(E18="","",E18)</f>
        <v>Vyplň údaj</v>
      </c>
      <c r="G77" s="38"/>
      <c r="H77" s="38"/>
      <c r="I77" s="31" t="s">
        <v>38</v>
      </c>
      <c r="J77" s="34" t="str">
        <f>E24</f>
        <v xml:space="preserve"> </v>
      </c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4"/>
      <c r="B79" s="155"/>
      <c r="C79" s="156" t="s">
        <v>367</v>
      </c>
      <c r="D79" s="157" t="s">
        <v>61</v>
      </c>
      <c r="E79" s="157" t="s">
        <v>57</v>
      </c>
      <c r="F79" s="157" t="s">
        <v>58</v>
      </c>
      <c r="G79" s="157" t="s">
        <v>368</v>
      </c>
      <c r="H79" s="157" t="s">
        <v>369</v>
      </c>
      <c r="I79" s="157" t="s">
        <v>370</v>
      </c>
      <c r="J79" s="157" t="s">
        <v>347</v>
      </c>
      <c r="K79" s="158" t="s">
        <v>371</v>
      </c>
      <c r="L79" s="159"/>
      <c r="M79" s="70" t="s">
        <v>19</v>
      </c>
      <c r="N79" s="71" t="s">
        <v>46</v>
      </c>
      <c r="O79" s="71" t="s">
        <v>372</v>
      </c>
      <c r="P79" s="71" t="s">
        <v>373</v>
      </c>
      <c r="Q79" s="71" t="s">
        <v>374</v>
      </c>
      <c r="R79" s="71" t="s">
        <v>375</v>
      </c>
      <c r="S79" s="71" t="s">
        <v>376</v>
      </c>
      <c r="T79" s="72" t="s">
        <v>377</v>
      </c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</row>
    <row r="80" spans="1:63" s="2" customFormat="1" ht="22.9" customHeight="1">
      <c r="A80" s="36"/>
      <c r="B80" s="37"/>
      <c r="C80" s="77" t="s">
        <v>378</v>
      </c>
      <c r="D80" s="38"/>
      <c r="E80" s="38"/>
      <c r="F80" s="38"/>
      <c r="G80" s="38"/>
      <c r="H80" s="38"/>
      <c r="I80" s="38"/>
      <c r="J80" s="160">
        <f>BK80</f>
        <v>0</v>
      </c>
      <c r="K80" s="38"/>
      <c r="L80" s="41"/>
      <c r="M80" s="73"/>
      <c r="N80" s="161"/>
      <c r="O80" s="74"/>
      <c r="P80" s="162">
        <f>P81</f>
        <v>0</v>
      </c>
      <c r="Q80" s="74"/>
      <c r="R80" s="162">
        <f>R81</f>
        <v>0</v>
      </c>
      <c r="S80" s="74"/>
      <c r="T80" s="163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75</v>
      </c>
      <c r="AU80" s="19" t="s">
        <v>348</v>
      </c>
      <c r="BK80" s="164">
        <f>BK81</f>
        <v>0</v>
      </c>
    </row>
    <row r="81" spans="1:65" s="12" customFormat="1" ht="25.9" customHeight="1">
      <c r="B81" s="165"/>
      <c r="C81" s="166"/>
      <c r="D81" s="167" t="s">
        <v>75</v>
      </c>
      <c r="E81" s="168" t="s">
        <v>308</v>
      </c>
      <c r="F81" s="168" t="s">
        <v>309</v>
      </c>
      <c r="G81" s="166"/>
      <c r="H81" s="166"/>
      <c r="I81" s="169"/>
      <c r="J81" s="170">
        <f>BK81</f>
        <v>0</v>
      </c>
      <c r="K81" s="166"/>
      <c r="L81" s="171"/>
      <c r="M81" s="172"/>
      <c r="N81" s="173"/>
      <c r="O81" s="173"/>
      <c r="P81" s="174">
        <f>SUM(P82:P90)</f>
        <v>0</v>
      </c>
      <c r="Q81" s="173"/>
      <c r="R81" s="174">
        <f>SUM(R82:R90)</f>
        <v>0</v>
      </c>
      <c r="S81" s="173"/>
      <c r="T81" s="175">
        <f>SUM(T82:T90)</f>
        <v>0</v>
      </c>
      <c r="AR81" s="176" t="s">
        <v>408</v>
      </c>
      <c r="AT81" s="177" t="s">
        <v>75</v>
      </c>
      <c r="AU81" s="177" t="s">
        <v>76</v>
      </c>
      <c r="AY81" s="176" t="s">
        <v>381</v>
      </c>
      <c r="BK81" s="178">
        <f>SUM(BK82:BK90)</f>
        <v>0</v>
      </c>
    </row>
    <row r="82" spans="1:65" s="2" customFormat="1" ht="16.5" customHeight="1">
      <c r="A82" s="36"/>
      <c r="B82" s="37"/>
      <c r="C82" s="181" t="s">
        <v>83</v>
      </c>
      <c r="D82" s="181" t="s">
        <v>384</v>
      </c>
      <c r="E82" s="182" t="s">
        <v>6174</v>
      </c>
      <c r="F82" s="183" t="s">
        <v>6175</v>
      </c>
      <c r="G82" s="184" t="s">
        <v>607</v>
      </c>
      <c r="H82" s="185">
        <v>1</v>
      </c>
      <c r="I82" s="186"/>
      <c r="J82" s="187">
        <f t="shared" ref="J82:J90" si="0">ROUND(I82*H82,2)</f>
        <v>0</v>
      </c>
      <c r="K82" s="183" t="s">
        <v>19</v>
      </c>
      <c r="L82" s="41"/>
      <c r="M82" s="188" t="s">
        <v>19</v>
      </c>
      <c r="N82" s="189" t="s">
        <v>47</v>
      </c>
      <c r="O82" s="66"/>
      <c r="P82" s="190">
        <f t="shared" ref="P82:P90" si="1">O82*H82</f>
        <v>0</v>
      </c>
      <c r="Q82" s="190">
        <v>0</v>
      </c>
      <c r="R82" s="190">
        <f t="shared" ref="R82:R90" si="2">Q82*H82</f>
        <v>0</v>
      </c>
      <c r="S82" s="190">
        <v>0</v>
      </c>
      <c r="T82" s="191">
        <f t="shared" ref="T82:T90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92" t="s">
        <v>389</v>
      </c>
      <c r="AT82" s="192" t="s">
        <v>384</v>
      </c>
      <c r="AU82" s="192" t="s">
        <v>83</v>
      </c>
      <c r="AY82" s="19" t="s">
        <v>381</v>
      </c>
      <c r="BE82" s="193">
        <f t="shared" ref="BE82:BE90" si="4">IF(N82="základní",J82,0)</f>
        <v>0</v>
      </c>
      <c r="BF82" s="193">
        <f t="shared" ref="BF82:BF90" si="5">IF(N82="snížená",J82,0)</f>
        <v>0</v>
      </c>
      <c r="BG82" s="193">
        <f t="shared" ref="BG82:BG90" si="6">IF(N82="zákl. přenesená",J82,0)</f>
        <v>0</v>
      </c>
      <c r="BH82" s="193">
        <f t="shared" ref="BH82:BH90" si="7">IF(N82="sníž. přenesená",J82,0)</f>
        <v>0</v>
      </c>
      <c r="BI82" s="193">
        <f t="shared" ref="BI82:BI90" si="8">IF(N82="nulová",J82,0)</f>
        <v>0</v>
      </c>
      <c r="BJ82" s="19" t="s">
        <v>83</v>
      </c>
      <c r="BK82" s="193">
        <f t="shared" ref="BK82:BK90" si="9">ROUND(I82*H82,2)</f>
        <v>0</v>
      </c>
      <c r="BL82" s="19" t="s">
        <v>389</v>
      </c>
      <c r="BM82" s="192" t="s">
        <v>6176</v>
      </c>
    </row>
    <row r="83" spans="1:65" s="2" customFormat="1" ht="16.5" customHeight="1">
      <c r="A83" s="36"/>
      <c r="B83" s="37"/>
      <c r="C83" s="181" t="s">
        <v>85</v>
      </c>
      <c r="D83" s="181" t="s">
        <v>384</v>
      </c>
      <c r="E83" s="182" t="s">
        <v>6177</v>
      </c>
      <c r="F83" s="183" t="s">
        <v>6178</v>
      </c>
      <c r="G83" s="184" t="s">
        <v>607</v>
      </c>
      <c r="H83" s="185">
        <v>1</v>
      </c>
      <c r="I83" s="186"/>
      <c r="J83" s="187">
        <f t="shared" si="0"/>
        <v>0</v>
      </c>
      <c r="K83" s="183" t="s">
        <v>19</v>
      </c>
      <c r="L83" s="41"/>
      <c r="M83" s="188" t="s">
        <v>19</v>
      </c>
      <c r="N83" s="189" t="s">
        <v>47</v>
      </c>
      <c r="O83" s="66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92" t="s">
        <v>389</v>
      </c>
      <c r="AT83" s="192" t="s">
        <v>384</v>
      </c>
      <c r="AU83" s="192" t="s">
        <v>83</v>
      </c>
      <c r="AY83" s="19" t="s">
        <v>381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9" t="s">
        <v>83</v>
      </c>
      <c r="BK83" s="193">
        <f t="shared" si="9"/>
        <v>0</v>
      </c>
      <c r="BL83" s="19" t="s">
        <v>389</v>
      </c>
      <c r="BM83" s="192" t="s">
        <v>6179</v>
      </c>
    </row>
    <row r="84" spans="1:65" s="2" customFormat="1" ht="16.5" customHeight="1">
      <c r="A84" s="36"/>
      <c r="B84" s="37"/>
      <c r="C84" s="181" t="s">
        <v>398</v>
      </c>
      <c r="D84" s="181" t="s">
        <v>384</v>
      </c>
      <c r="E84" s="182" t="s">
        <v>6180</v>
      </c>
      <c r="F84" s="183" t="s">
        <v>6181</v>
      </c>
      <c r="G84" s="184" t="s">
        <v>607</v>
      </c>
      <c r="H84" s="185">
        <v>1</v>
      </c>
      <c r="I84" s="186"/>
      <c r="J84" s="187">
        <f t="shared" si="0"/>
        <v>0</v>
      </c>
      <c r="K84" s="183" t="s">
        <v>19</v>
      </c>
      <c r="L84" s="41"/>
      <c r="M84" s="188" t="s">
        <v>19</v>
      </c>
      <c r="N84" s="189" t="s">
        <v>47</v>
      </c>
      <c r="O84" s="66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2" t="s">
        <v>389</v>
      </c>
      <c r="AT84" s="192" t="s">
        <v>384</v>
      </c>
      <c r="AU84" s="192" t="s">
        <v>83</v>
      </c>
      <c r="AY84" s="19" t="s">
        <v>381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9" t="s">
        <v>83</v>
      </c>
      <c r="BK84" s="193">
        <f t="shared" si="9"/>
        <v>0</v>
      </c>
      <c r="BL84" s="19" t="s">
        <v>389</v>
      </c>
      <c r="BM84" s="192" t="s">
        <v>6182</v>
      </c>
    </row>
    <row r="85" spans="1:65" s="2" customFormat="1" ht="16.5" customHeight="1">
      <c r="A85" s="36"/>
      <c r="B85" s="37"/>
      <c r="C85" s="181" t="s">
        <v>389</v>
      </c>
      <c r="D85" s="181" t="s">
        <v>384</v>
      </c>
      <c r="E85" s="182" t="s">
        <v>6183</v>
      </c>
      <c r="F85" s="183" t="s">
        <v>5037</v>
      </c>
      <c r="G85" s="184" t="s">
        <v>607</v>
      </c>
      <c r="H85" s="185">
        <v>1</v>
      </c>
      <c r="I85" s="186"/>
      <c r="J85" s="187">
        <f t="shared" si="0"/>
        <v>0</v>
      </c>
      <c r="K85" s="183" t="s">
        <v>19</v>
      </c>
      <c r="L85" s="41"/>
      <c r="M85" s="188" t="s">
        <v>19</v>
      </c>
      <c r="N85" s="189" t="s">
        <v>47</v>
      </c>
      <c r="O85" s="66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2" t="s">
        <v>389</v>
      </c>
      <c r="AT85" s="192" t="s">
        <v>384</v>
      </c>
      <c r="AU85" s="192" t="s">
        <v>83</v>
      </c>
      <c r="AY85" s="19" t="s">
        <v>381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9" t="s">
        <v>83</v>
      </c>
      <c r="BK85" s="193">
        <f t="shared" si="9"/>
        <v>0</v>
      </c>
      <c r="BL85" s="19" t="s">
        <v>389</v>
      </c>
      <c r="BM85" s="192" t="s">
        <v>6184</v>
      </c>
    </row>
    <row r="86" spans="1:65" s="2" customFormat="1" ht="16.5" customHeight="1">
      <c r="A86" s="36"/>
      <c r="B86" s="37"/>
      <c r="C86" s="181" t="s">
        <v>408</v>
      </c>
      <c r="D86" s="181" t="s">
        <v>384</v>
      </c>
      <c r="E86" s="182" t="s">
        <v>6185</v>
      </c>
      <c r="F86" s="183" t="s">
        <v>6186</v>
      </c>
      <c r="G86" s="184" t="s">
        <v>607</v>
      </c>
      <c r="H86" s="185">
        <v>1</v>
      </c>
      <c r="I86" s="186"/>
      <c r="J86" s="187">
        <f t="shared" si="0"/>
        <v>0</v>
      </c>
      <c r="K86" s="183" t="s">
        <v>19</v>
      </c>
      <c r="L86" s="41"/>
      <c r="M86" s="188" t="s">
        <v>19</v>
      </c>
      <c r="N86" s="189" t="s">
        <v>47</v>
      </c>
      <c r="O86" s="66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389</v>
      </c>
      <c r="AT86" s="192" t="s">
        <v>384</v>
      </c>
      <c r="AU86" s="192" t="s">
        <v>83</v>
      </c>
      <c r="AY86" s="19" t="s">
        <v>381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9" t="s">
        <v>83</v>
      </c>
      <c r="BK86" s="193">
        <f t="shared" si="9"/>
        <v>0</v>
      </c>
      <c r="BL86" s="19" t="s">
        <v>389</v>
      </c>
      <c r="BM86" s="192" t="s">
        <v>6187</v>
      </c>
    </row>
    <row r="87" spans="1:65" s="2" customFormat="1" ht="16.5" customHeight="1">
      <c r="A87" s="36"/>
      <c r="B87" s="37"/>
      <c r="C87" s="181" t="s">
        <v>382</v>
      </c>
      <c r="D87" s="181" t="s">
        <v>384</v>
      </c>
      <c r="E87" s="182" t="s">
        <v>6188</v>
      </c>
      <c r="F87" s="183" t="s">
        <v>6189</v>
      </c>
      <c r="G87" s="184" t="s">
        <v>607</v>
      </c>
      <c r="H87" s="185">
        <v>1</v>
      </c>
      <c r="I87" s="186"/>
      <c r="J87" s="187">
        <f t="shared" si="0"/>
        <v>0</v>
      </c>
      <c r="K87" s="183" t="s">
        <v>19</v>
      </c>
      <c r="L87" s="41"/>
      <c r="M87" s="188" t="s">
        <v>19</v>
      </c>
      <c r="N87" s="189" t="s">
        <v>47</v>
      </c>
      <c r="O87" s="66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389</v>
      </c>
      <c r="AT87" s="192" t="s">
        <v>384</v>
      </c>
      <c r="AU87" s="192" t="s">
        <v>83</v>
      </c>
      <c r="AY87" s="19" t="s">
        <v>381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9" t="s">
        <v>83</v>
      </c>
      <c r="BK87" s="193">
        <f t="shared" si="9"/>
        <v>0</v>
      </c>
      <c r="BL87" s="19" t="s">
        <v>389</v>
      </c>
      <c r="BM87" s="192" t="s">
        <v>6190</v>
      </c>
    </row>
    <row r="88" spans="1:65" s="2" customFormat="1" ht="16.5" customHeight="1">
      <c r="A88" s="36"/>
      <c r="B88" s="37"/>
      <c r="C88" s="181" t="s">
        <v>419</v>
      </c>
      <c r="D88" s="181" t="s">
        <v>384</v>
      </c>
      <c r="E88" s="182" t="s">
        <v>6191</v>
      </c>
      <c r="F88" s="183" t="s">
        <v>6192</v>
      </c>
      <c r="G88" s="184" t="s">
        <v>607</v>
      </c>
      <c r="H88" s="185">
        <v>1</v>
      </c>
      <c r="I88" s="186"/>
      <c r="J88" s="187">
        <f t="shared" si="0"/>
        <v>0</v>
      </c>
      <c r="K88" s="183" t="s">
        <v>19</v>
      </c>
      <c r="L88" s="41"/>
      <c r="M88" s="188" t="s">
        <v>19</v>
      </c>
      <c r="N88" s="189" t="s">
        <v>47</v>
      </c>
      <c r="O88" s="66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389</v>
      </c>
      <c r="AT88" s="192" t="s">
        <v>384</v>
      </c>
      <c r="AU88" s="192" t="s">
        <v>83</v>
      </c>
      <c r="AY88" s="19" t="s">
        <v>381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9" t="s">
        <v>83</v>
      </c>
      <c r="BK88" s="193">
        <f t="shared" si="9"/>
        <v>0</v>
      </c>
      <c r="BL88" s="19" t="s">
        <v>389</v>
      </c>
      <c r="BM88" s="192" t="s">
        <v>6193</v>
      </c>
    </row>
    <row r="89" spans="1:65" s="2" customFormat="1" ht="16.5" customHeight="1">
      <c r="A89" s="36"/>
      <c r="B89" s="37"/>
      <c r="C89" s="181" t="s">
        <v>428</v>
      </c>
      <c r="D89" s="181" t="s">
        <v>384</v>
      </c>
      <c r="E89" s="182" t="s">
        <v>6194</v>
      </c>
      <c r="F89" s="183" t="s">
        <v>6195</v>
      </c>
      <c r="G89" s="184" t="s">
        <v>607</v>
      </c>
      <c r="H89" s="185">
        <v>1</v>
      </c>
      <c r="I89" s="186"/>
      <c r="J89" s="187">
        <f t="shared" si="0"/>
        <v>0</v>
      </c>
      <c r="K89" s="183" t="s">
        <v>19</v>
      </c>
      <c r="L89" s="41"/>
      <c r="M89" s="188" t="s">
        <v>19</v>
      </c>
      <c r="N89" s="189" t="s">
        <v>47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389</v>
      </c>
      <c r="AT89" s="192" t="s">
        <v>384</v>
      </c>
      <c r="AU89" s="192" t="s">
        <v>83</v>
      </c>
      <c r="AY89" s="19" t="s">
        <v>381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83</v>
      </c>
      <c r="BK89" s="193">
        <f t="shared" si="9"/>
        <v>0</v>
      </c>
      <c r="BL89" s="19" t="s">
        <v>389</v>
      </c>
      <c r="BM89" s="192" t="s">
        <v>6196</v>
      </c>
    </row>
    <row r="90" spans="1:65" s="2" customFormat="1" ht="16.5" customHeight="1">
      <c r="A90" s="36"/>
      <c r="B90" s="37"/>
      <c r="C90" s="181" t="s">
        <v>426</v>
      </c>
      <c r="D90" s="181" t="s">
        <v>384</v>
      </c>
      <c r="E90" s="182" t="s">
        <v>6197</v>
      </c>
      <c r="F90" s="183" t="s">
        <v>1931</v>
      </c>
      <c r="G90" s="184" t="s">
        <v>607</v>
      </c>
      <c r="H90" s="185">
        <v>1</v>
      </c>
      <c r="I90" s="186"/>
      <c r="J90" s="187">
        <f t="shared" si="0"/>
        <v>0</v>
      </c>
      <c r="K90" s="183" t="s">
        <v>19</v>
      </c>
      <c r="L90" s="41"/>
      <c r="M90" s="248" t="s">
        <v>19</v>
      </c>
      <c r="N90" s="249" t="s">
        <v>47</v>
      </c>
      <c r="O90" s="250"/>
      <c r="P90" s="251">
        <f t="shared" si="1"/>
        <v>0</v>
      </c>
      <c r="Q90" s="251">
        <v>0</v>
      </c>
      <c r="R90" s="251">
        <f t="shared" si="2"/>
        <v>0</v>
      </c>
      <c r="S90" s="251">
        <v>0</v>
      </c>
      <c r="T90" s="252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389</v>
      </c>
      <c r="AT90" s="192" t="s">
        <v>384</v>
      </c>
      <c r="AU90" s="192" t="s">
        <v>83</v>
      </c>
      <c r="AY90" s="19" t="s">
        <v>381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83</v>
      </c>
      <c r="BK90" s="193">
        <f t="shared" si="9"/>
        <v>0</v>
      </c>
      <c r="BL90" s="19" t="s">
        <v>389</v>
      </c>
      <c r="BM90" s="192" t="s">
        <v>6198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Jkj9W7A9+P9JKExWhWMhftvxDt2kzNTnd0qjV2l28T2u1W0h0w7dAQpezitNdRCaYzpAat31TbrpKsxrkIgy6g==" saltValue="gNU5Cwy9Uv0LXll0bKd2M6rJ17EMDFcgjgbDeNtRVvxo4rAPnhmijiz7vuAFdP7eeVdE/x9DnegrEXNgIgjdLw==" spinCount="100000" sheet="1" objects="1" scenarios="1" formatColumns="0" formatRows="0" autoFilter="0"/>
  <autoFilter ref="C79:K90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2"/>
    </row>
    <row r="4" spans="1:8" s="1" customFormat="1" ht="24.95" customHeight="1">
      <c r="B4" s="22"/>
      <c r="C4" s="113" t="s">
        <v>6199</v>
      </c>
      <c r="H4" s="22"/>
    </row>
    <row r="5" spans="1:8" s="1" customFormat="1" ht="12" customHeight="1">
      <c r="B5" s="22"/>
      <c r="C5" s="266" t="s">
        <v>13</v>
      </c>
      <c r="D5" s="416" t="s">
        <v>14</v>
      </c>
      <c r="E5" s="368"/>
      <c r="F5" s="368"/>
      <c r="H5" s="22"/>
    </row>
    <row r="6" spans="1:8" s="1" customFormat="1" ht="36.950000000000003" customHeight="1">
      <c r="B6" s="22"/>
      <c r="C6" s="267" t="s">
        <v>16</v>
      </c>
      <c r="D6" s="417" t="s">
        <v>17</v>
      </c>
      <c r="E6" s="368"/>
      <c r="F6" s="368"/>
      <c r="H6" s="22"/>
    </row>
    <row r="7" spans="1:8" s="1" customFormat="1" ht="24.75" customHeight="1">
      <c r="B7" s="22"/>
      <c r="C7" s="115" t="s">
        <v>23</v>
      </c>
      <c r="D7" s="117" t="str">
        <f>'Rekapitulace stavby'!AN8</f>
        <v>25. 3. 2021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4"/>
      <c r="B9" s="268"/>
      <c r="C9" s="269" t="s">
        <v>57</v>
      </c>
      <c r="D9" s="270" t="s">
        <v>58</v>
      </c>
      <c r="E9" s="270" t="s">
        <v>368</v>
      </c>
      <c r="F9" s="271" t="s">
        <v>6200</v>
      </c>
      <c r="G9" s="154"/>
      <c r="H9" s="268"/>
    </row>
    <row r="10" spans="1:8" s="2" customFormat="1" ht="26.45" customHeight="1">
      <c r="A10" s="36"/>
      <c r="B10" s="41"/>
      <c r="C10" s="272" t="s">
        <v>6201</v>
      </c>
      <c r="D10" s="272" t="s">
        <v>88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3" t="s">
        <v>311</v>
      </c>
      <c r="D11" s="274" t="s">
        <v>19</v>
      </c>
      <c r="E11" s="275" t="s">
        <v>19</v>
      </c>
      <c r="F11" s="276">
        <v>78.275999999999996</v>
      </c>
      <c r="G11" s="36"/>
      <c r="H11" s="41"/>
    </row>
    <row r="12" spans="1:8" s="2" customFormat="1" ht="16.899999999999999" customHeight="1">
      <c r="A12" s="36"/>
      <c r="B12" s="41"/>
      <c r="C12" s="277" t="s">
        <v>19</v>
      </c>
      <c r="D12" s="277" t="s">
        <v>461</v>
      </c>
      <c r="E12" s="19" t="s">
        <v>19</v>
      </c>
      <c r="F12" s="278">
        <v>0</v>
      </c>
      <c r="G12" s="36"/>
      <c r="H12" s="41"/>
    </row>
    <row r="13" spans="1:8" s="2" customFormat="1" ht="16.899999999999999" customHeight="1">
      <c r="A13" s="36"/>
      <c r="B13" s="41"/>
      <c r="C13" s="277" t="s">
        <v>19</v>
      </c>
      <c r="D13" s="277" t="s">
        <v>462</v>
      </c>
      <c r="E13" s="19" t="s">
        <v>19</v>
      </c>
      <c r="F13" s="278">
        <v>43.475999999999999</v>
      </c>
      <c r="G13" s="36"/>
      <c r="H13" s="41"/>
    </row>
    <row r="14" spans="1:8" s="2" customFormat="1" ht="16.899999999999999" customHeight="1">
      <c r="A14" s="36"/>
      <c r="B14" s="41"/>
      <c r="C14" s="277" t="s">
        <v>19</v>
      </c>
      <c r="D14" s="277" t="s">
        <v>463</v>
      </c>
      <c r="E14" s="19" t="s">
        <v>19</v>
      </c>
      <c r="F14" s="278">
        <v>34.799999999999997</v>
      </c>
      <c r="G14" s="36"/>
      <c r="H14" s="41"/>
    </row>
    <row r="15" spans="1:8" s="2" customFormat="1" ht="16.899999999999999" customHeight="1">
      <c r="A15" s="36"/>
      <c r="B15" s="41"/>
      <c r="C15" s="277" t="s">
        <v>311</v>
      </c>
      <c r="D15" s="277" t="s">
        <v>394</v>
      </c>
      <c r="E15" s="19" t="s">
        <v>19</v>
      </c>
      <c r="F15" s="278">
        <v>78.275999999999996</v>
      </c>
      <c r="G15" s="36"/>
      <c r="H15" s="41"/>
    </row>
    <row r="16" spans="1:8" s="2" customFormat="1" ht="16.899999999999999" customHeight="1">
      <c r="A16" s="36"/>
      <c r="B16" s="41"/>
      <c r="C16" s="279" t="s">
        <v>6202</v>
      </c>
      <c r="D16" s="36"/>
      <c r="E16" s="36"/>
      <c r="F16" s="36"/>
      <c r="G16" s="36"/>
      <c r="H16" s="41"/>
    </row>
    <row r="17" spans="1:8" s="2" customFormat="1" ht="16.899999999999999" customHeight="1">
      <c r="A17" s="36"/>
      <c r="B17" s="41"/>
      <c r="C17" s="277" t="s">
        <v>458</v>
      </c>
      <c r="D17" s="277" t="s">
        <v>6203</v>
      </c>
      <c r="E17" s="19" t="s">
        <v>411</v>
      </c>
      <c r="F17" s="278">
        <v>78.275999999999996</v>
      </c>
      <c r="G17" s="36"/>
      <c r="H17" s="41"/>
    </row>
    <row r="18" spans="1:8" s="2" customFormat="1" ht="16.899999999999999" customHeight="1">
      <c r="A18" s="36"/>
      <c r="B18" s="41"/>
      <c r="C18" s="277" t="s">
        <v>476</v>
      </c>
      <c r="D18" s="277" t="s">
        <v>6204</v>
      </c>
      <c r="E18" s="19" t="s">
        <v>411</v>
      </c>
      <c r="F18" s="278">
        <v>156.55199999999999</v>
      </c>
      <c r="G18" s="36"/>
      <c r="H18" s="41"/>
    </row>
    <row r="19" spans="1:8" s="2" customFormat="1" ht="22.5">
      <c r="A19" s="36"/>
      <c r="B19" s="41"/>
      <c r="C19" s="277" t="s">
        <v>482</v>
      </c>
      <c r="D19" s="277" t="s">
        <v>483</v>
      </c>
      <c r="E19" s="19" t="s">
        <v>411</v>
      </c>
      <c r="F19" s="278">
        <v>382.19499999999999</v>
      </c>
      <c r="G19" s="36"/>
      <c r="H19" s="41"/>
    </row>
    <row r="20" spans="1:8" s="2" customFormat="1" ht="22.5">
      <c r="A20" s="36"/>
      <c r="B20" s="41"/>
      <c r="C20" s="277" t="s">
        <v>487</v>
      </c>
      <c r="D20" s="277" t="s">
        <v>488</v>
      </c>
      <c r="E20" s="19" t="s">
        <v>411</v>
      </c>
      <c r="F20" s="278">
        <v>382.19499999999999</v>
      </c>
      <c r="G20" s="36"/>
      <c r="H20" s="41"/>
    </row>
    <row r="21" spans="1:8" s="2" customFormat="1" ht="16.899999999999999" customHeight="1">
      <c r="A21" s="36"/>
      <c r="B21" s="41"/>
      <c r="C21" s="273" t="s">
        <v>313</v>
      </c>
      <c r="D21" s="274" t="s">
        <v>19</v>
      </c>
      <c r="E21" s="275" t="s">
        <v>19</v>
      </c>
      <c r="F21" s="276">
        <v>240.22</v>
      </c>
      <c r="G21" s="36"/>
      <c r="H21" s="41"/>
    </row>
    <row r="22" spans="1:8" s="2" customFormat="1" ht="16.899999999999999" customHeight="1">
      <c r="A22" s="36"/>
      <c r="B22" s="41"/>
      <c r="C22" s="277" t="s">
        <v>19</v>
      </c>
      <c r="D22" s="277" t="s">
        <v>456</v>
      </c>
      <c r="E22" s="19" t="s">
        <v>19</v>
      </c>
      <c r="F22" s="278">
        <v>0</v>
      </c>
      <c r="G22" s="36"/>
      <c r="H22" s="41"/>
    </row>
    <row r="23" spans="1:8" s="2" customFormat="1" ht="16.899999999999999" customHeight="1">
      <c r="A23" s="36"/>
      <c r="B23" s="41"/>
      <c r="C23" s="277" t="s">
        <v>19</v>
      </c>
      <c r="D23" s="277" t="s">
        <v>314</v>
      </c>
      <c r="E23" s="19" t="s">
        <v>19</v>
      </c>
      <c r="F23" s="278">
        <v>240.22</v>
      </c>
      <c r="G23" s="36"/>
      <c r="H23" s="41"/>
    </row>
    <row r="24" spans="1:8" s="2" customFormat="1" ht="16.899999999999999" customHeight="1">
      <c r="A24" s="36"/>
      <c r="B24" s="41"/>
      <c r="C24" s="277" t="s">
        <v>313</v>
      </c>
      <c r="D24" s="277" t="s">
        <v>394</v>
      </c>
      <c r="E24" s="19" t="s">
        <v>19</v>
      </c>
      <c r="F24" s="278">
        <v>240.22</v>
      </c>
      <c r="G24" s="36"/>
      <c r="H24" s="41"/>
    </row>
    <row r="25" spans="1:8" s="2" customFormat="1" ht="16.899999999999999" customHeight="1">
      <c r="A25" s="36"/>
      <c r="B25" s="41"/>
      <c r="C25" s="279" t="s">
        <v>6202</v>
      </c>
      <c r="D25" s="36"/>
      <c r="E25" s="36"/>
      <c r="F25" s="36"/>
      <c r="G25" s="36"/>
      <c r="H25" s="41"/>
    </row>
    <row r="26" spans="1:8" s="2" customFormat="1" ht="16.899999999999999" customHeight="1">
      <c r="A26" s="36"/>
      <c r="B26" s="41"/>
      <c r="C26" s="277" t="s">
        <v>452</v>
      </c>
      <c r="D26" s="277" t="s">
        <v>6205</v>
      </c>
      <c r="E26" s="19" t="s">
        <v>411</v>
      </c>
      <c r="F26" s="278">
        <v>240.22</v>
      </c>
      <c r="G26" s="36"/>
      <c r="H26" s="41"/>
    </row>
    <row r="27" spans="1:8" s="2" customFormat="1" ht="16.899999999999999" customHeight="1">
      <c r="A27" s="36"/>
      <c r="B27" s="41"/>
      <c r="C27" s="277" t="s">
        <v>471</v>
      </c>
      <c r="D27" s="277" t="s">
        <v>6206</v>
      </c>
      <c r="E27" s="19" t="s">
        <v>411</v>
      </c>
      <c r="F27" s="278">
        <v>480.44</v>
      </c>
      <c r="G27" s="36"/>
      <c r="H27" s="41"/>
    </row>
    <row r="28" spans="1:8" s="2" customFormat="1" ht="22.5">
      <c r="A28" s="36"/>
      <c r="B28" s="41"/>
      <c r="C28" s="277" t="s">
        <v>482</v>
      </c>
      <c r="D28" s="277" t="s">
        <v>483</v>
      </c>
      <c r="E28" s="19" t="s">
        <v>411</v>
      </c>
      <c r="F28" s="278">
        <v>382.19499999999999</v>
      </c>
      <c r="G28" s="36"/>
      <c r="H28" s="41"/>
    </row>
    <row r="29" spans="1:8" s="2" customFormat="1" ht="22.5">
      <c r="A29" s="36"/>
      <c r="B29" s="41"/>
      <c r="C29" s="277" t="s">
        <v>487</v>
      </c>
      <c r="D29" s="277" t="s">
        <v>488</v>
      </c>
      <c r="E29" s="19" t="s">
        <v>411</v>
      </c>
      <c r="F29" s="278">
        <v>382.19499999999999</v>
      </c>
      <c r="G29" s="36"/>
      <c r="H29" s="41"/>
    </row>
    <row r="30" spans="1:8" s="2" customFormat="1" ht="16.899999999999999" customHeight="1">
      <c r="A30" s="36"/>
      <c r="B30" s="41"/>
      <c r="C30" s="273" t="s">
        <v>316</v>
      </c>
      <c r="D30" s="274" t="s">
        <v>19</v>
      </c>
      <c r="E30" s="275" t="s">
        <v>19</v>
      </c>
      <c r="F30" s="276">
        <v>69.896000000000001</v>
      </c>
      <c r="G30" s="36"/>
      <c r="H30" s="41"/>
    </row>
    <row r="31" spans="1:8" s="2" customFormat="1" ht="16.899999999999999" customHeight="1">
      <c r="A31" s="36"/>
      <c r="B31" s="41"/>
      <c r="C31" s="277" t="s">
        <v>19</v>
      </c>
      <c r="D31" s="277" t="s">
        <v>838</v>
      </c>
      <c r="E31" s="19" t="s">
        <v>19</v>
      </c>
      <c r="F31" s="278">
        <v>0</v>
      </c>
      <c r="G31" s="36"/>
      <c r="H31" s="41"/>
    </row>
    <row r="32" spans="1:8" s="2" customFormat="1" ht="16.899999999999999" customHeight="1">
      <c r="A32" s="36"/>
      <c r="B32" s="41"/>
      <c r="C32" s="277" t="s">
        <v>19</v>
      </c>
      <c r="D32" s="277" t="s">
        <v>839</v>
      </c>
      <c r="E32" s="19" t="s">
        <v>19</v>
      </c>
      <c r="F32" s="278">
        <v>10</v>
      </c>
      <c r="G32" s="36"/>
      <c r="H32" s="41"/>
    </row>
    <row r="33" spans="1:8" s="2" customFormat="1" ht="16.899999999999999" customHeight="1">
      <c r="A33" s="36"/>
      <c r="B33" s="41"/>
      <c r="C33" s="277" t="s">
        <v>19</v>
      </c>
      <c r="D33" s="277" t="s">
        <v>840</v>
      </c>
      <c r="E33" s="19" t="s">
        <v>19</v>
      </c>
      <c r="F33" s="278">
        <v>5.26</v>
      </c>
      <c r="G33" s="36"/>
      <c r="H33" s="41"/>
    </row>
    <row r="34" spans="1:8" s="2" customFormat="1" ht="16.899999999999999" customHeight="1">
      <c r="A34" s="36"/>
      <c r="B34" s="41"/>
      <c r="C34" s="277" t="s">
        <v>19</v>
      </c>
      <c r="D34" s="277" t="s">
        <v>841</v>
      </c>
      <c r="E34" s="19" t="s">
        <v>19</v>
      </c>
      <c r="F34" s="278">
        <v>10.02</v>
      </c>
      <c r="G34" s="36"/>
      <c r="H34" s="41"/>
    </row>
    <row r="35" spans="1:8" s="2" customFormat="1" ht="16.899999999999999" customHeight="1">
      <c r="A35" s="36"/>
      <c r="B35" s="41"/>
      <c r="C35" s="277" t="s">
        <v>19</v>
      </c>
      <c r="D35" s="277" t="s">
        <v>842</v>
      </c>
      <c r="E35" s="19" t="s">
        <v>19</v>
      </c>
      <c r="F35" s="278">
        <v>11.24</v>
      </c>
      <c r="G35" s="36"/>
      <c r="H35" s="41"/>
    </row>
    <row r="36" spans="1:8" s="2" customFormat="1" ht="16.899999999999999" customHeight="1">
      <c r="A36" s="36"/>
      <c r="B36" s="41"/>
      <c r="C36" s="277" t="s">
        <v>19</v>
      </c>
      <c r="D36" s="277" t="s">
        <v>842</v>
      </c>
      <c r="E36" s="19" t="s">
        <v>19</v>
      </c>
      <c r="F36" s="278">
        <v>11.24</v>
      </c>
      <c r="G36" s="36"/>
      <c r="H36" s="41"/>
    </row>
    <row r="37" spans="1:8" s="2" customFormat="1" ht="16.899999999999999" customHeight="1">
      <c r="A37" s="36"/>
      <c r="B37" s="41"/>
      <c r="C37" s="277" t="s">
        <v>19</v>
      </c>
      <c r="D37" s="277" t="s">
        <v>843</v>
      </c>
      <c r="E37" s="19" t="s">
        <v>19</v>
      </c>
      <c r="F37" s="278">
        <v>6.7359999999999998</v>
      </c>
      <c r="G37" s="36"/>
      <c r="H37" s="41"/>
    </row>
    <row r="38" spans="1:8" s="2" customFormat="1" ht="16.899999999999999" customHeight="1">
      <c r="A38" s="36"/>
      <c r="B38" s="41"/>
      <c r="C38" s="277" t="s">
        <v>19</v>
      </c>
      <c r="D38" s="277" t="s">
        <v>844</v>
      </c>
      <c r="E38" s="19" t="s">
        <v>19</v>
      </c>
      <c r="F38" s="278">
        <v>15.4</v>
      </c>
      <c r="G38" s="36"/>
      <c r="H38" s="41"/>
    </row>
    <row r="39" spans="1:8" s="2" customFormat="1" ht="16.899999999999999" customHeight="1">
      <c r="A39" s="36"/>
      <c r="B39" s="41"/>
      <c r="C39" s="277" t="s">
        <v>316</v>
      </c>
      <c r="D39" s="277" t="s">
        <v>394</v>
      </c>
      <c r="E39" s="19" t="s">
        <v>19</v>
      </c>
      <c r="F39" s="278">
        <v>69.896000000000001</v>
      </c>
      <c r="G39" s="36"/>
      <c r="H39" s="41"/>
    </row>
    <row r="40" spans="1:8" s="2" customFormat="1" ht="16.899999999999999" customHeight="1">
      <c r="A40" s="36"/>
      <c r="B40" s="41"/>
      <c r="C40" s="279" t="s">
        <v>6202</v>
      </c>
      <c r="D40" s="36"/>
      <c r="E40" s="36"/>
      <c r="F40" s="36"/>
      <c r="G40" s="36"/>
      <c r="H40" s="41"/>
    </row>
    <row r="41" spans="1:8" s="2" customFormat="1" ht="16.899999999999999" customHeight="1">
      <c r="A41" s="36"/>
      <c r="B41" s="41"/>
      <c r="C41" s="277" t="s">
        <v>835</v>
      </c>
      <c r="D41" s="277" t="s">
        <v>6207</v>
      </c>
      <c r="E41" s="19" t="s">
        <v>411</v>
      </c>
      <c r="F41" s="278">
        <v>69.896000000000001</v>
      </c>
      <c r="G41" s="36"/>
      <c r="H41" s="41"/>
    </row>
    <row r="42" spans="1:8" s="2" customFormat="1" ht="22.5">
      <c r="A42" s="36"/>
      <c r="B42" s="41"/>
      <c r="C42" s="277" t="s">
        <v>491</v>
      </c>
      <c r="D42" s="277" t="s">
        <v>6208</v>
      </c>
      <c r="E42" s="19" t="s">
        <v>411</v>
      </c>
      <c r="F42" s="278">
        <v>69.896000000000001</v>
      </c>
      <c r="G42" s="36"/>
      <c r="H42" s="41"/>
    </row>
    <row r="43" spans="1:8" s="2" customFormat="1" ht="16.899999999999999" customHeight="1">
      <c r="A43" s="36"/>
      <c r="B43" s="41"/>
      <c r="C43" s="277" t="s">
        <v>830</v>
      </c>
      <c r="D43" s="277" t="s">
        <v>6209</v>
      </c>
      <c r="E43" s="19" t="s">
        <v>411</v>
      </c>
      <c r="F43" s="278">
        <v>86.596000000000004</v>
      </c>
      <c r="G43" s="36"/>
      <c r="H43" s="41"/>
    </row>
    <row r="44" spans="1:8" s="2" customFormat="1" ht="22.5">
      <c r="A44" s="36"/>
      <c r="B44" s="41"/>
      <c r="C44" s="277" t="s">
        <v>912</v>
      </c>
      <c r="D44" s="277" t="s">
        <v>6210</v>
      </c>
      <c r="E44" s="19" t="s">
        <v>411</v>
      </c>
      <c r="F44" s="278">
        <v>731.99300000000005</v>
      </c>
      <c r="G44" s="36"/>
      <c r="H44" s="41"/>
    </row>
    <row r="45" spans="1:8" s="2" customFormat="1" ht="16.899999999999999" customHeight="1">
      <c r="A45" s="36"/>
      <c r="B45" s="41"/>
      <c r="C45" s="273" t="s">
        <v>318</v>
      </c>
      <c r="D45" s="274" t="s">
        <v>19</v>
      </c>
      <c r="E45" s="275" t="s">
        <v>19</v>
      </c>
      <c r="F45" s="276">
        <v>16.7</v>
      </c>
      <c r="G45" s="36"/>
      <c r="H45" s="41"/>
    </row>
    <row r="46" spans="1:8" s="2" customFormat="1" ht="16.899999999999999" customHeight="1">
      <c r="A46" s="36"/>
      <c r="B46" s="41"/>
      <c r="C46" s="277" t="s">
        <v>19</v>
      </c>
      <c r="D46" s="277" t="s">
        <v>838</v>
      </c>
      <c r="E46" s="19" t="s">
        <v>19</v>
      </c>
      <c r="F46" s="278">
        <v>0</v>
      </c>
      <c r="G46" s="36"/>
      <c r="H46" s="41"/>
    </row>
    <row r="47" spans="1:8" s="2" customFormat="1" ht="16.899999999999999" customHeight="1">
      <c r="A47" s="36"/>
      <c r="B47" s="41"/>
      <c r="C47" s="277" t="s">
        <v>19</v>
      </c>
      <c r="D47" s="277" t="s">
        <v>854</v>
      </c>
      <c r="E47" s="19" t="s">
        <v>19</v>
      </c>
      <c r="F47" s="278">
        <v>16.7</v>
      </c>
      <c r="G47" s="36"/>
      <c r="H47" s="41"/>
    </row>
    <row r="48" spans="1:8" s="2" customFormat="1" ht="16.899999999999999" customHeight="1">
      <c r="A48" s="36"/>
      <c r="B48" s="41"/>
      <c r="C48" s="277" t="s">
        <v>318</v>
      </c>
      <c r="D48" s="277" t="s">
        <v>394</v>
      </c>
      <c r="E48" s="19" t="s">
        <v>19</v>
      </c>
      <c r="F48" s="278">
        <v>16.7</v>
      </c>
      <c r="G48" s="36"/>
      <c r="H48" s="41"/>
    </row>
    <row r="49" spans="1:8" s="2" customFormat="1" ht="16.899999999999999" customHeight="1">
      <c r="A49" s="36"/>
      <c r="B49" s="41"/>
      <c r="C49" s="279" t="s">
        <v>6202</v>
      </c>
      <c r="D49" s="36"/>
      <c r="E49" s="36"/>
      <c r="F49" s="36"/>
      <c r="G49" s="36"/>
      <c r="H49" s="41"/>
    </row>
    <row r="50" spans="1:8" s="2" customFormat="1" ht="22.5">
      <c r="A50" s="36"/>
      <c r="B50" s="41"/>
      <c r="C50" s="277" t="s">
        <v>851</v>
      </c>
      <c r="D50" s="277" t="s">
        <v>6211</v>
      </c>
      <c r="E50" s="19" t="s">
        <v>411</v>
      </c>
      <c r="F50" s="278">
        <v>16.7</v>
      </c>
      <c r="G50" s="36"/>
      <c r="H50" s="41"/>
    </row>
    <row r="51" spans="1:8" s="2" customFormat="1" ht="16.899999999999999" customHeight="1">
      <c r="A51" s="36"/>
      <c r="B51" s="41"/>
      <c r="C51" s="277" t="s">
        <v>830</v>
      </c>
      <c r="D51" s="277" t="s">
        <v>6209</v>
      </c>
      <c r="E51" s="19" t="s">
        <v>411</v>
      </c>
      <c r="F51" s="278">
        <v>86.596000000000004</v>
      </c>
      <c r="G51" s="36"/>
      <c r="H51" s="41"/>
    </row>
    <row r="52" spans="1:8" s="2" customFormat="1" ht="22.5">
      <c r="A52" s="36"/>
      <c r="B52" s="41"/>
      <c r="C52" s="277" t="s">
        <v>912</v>
      </c>
      <c r="D52" s="277" t="s">
        <v>6210</v>
      </c>
      <c r="E52" s="19" t="s">
        <v>411</v>
      </c>
      <c r="F52" s="278">
        <v>731.99300000000005</v>
      </c>
      <c r="G52" s="36"/>
      <c r="H52" s="41"/>
    </row>
    <row r="53" spans="1:8" s="2" customFormat="1" ht="16.899999999999999" customHeight="1">
      <c r="A53" s="36"/>
      <c r="B53" s="41"/>
      <c r="C53" s="273" t="s">
        <v>320</v>
      </c>
      <c r="D53" s="274" t="s">
        <v>19</v>
      </c>
      <c r="E53" s="275" t="s">
        <v>19</v>
      </c>
      <c r="F53" s="276">
        <v>731.99300000000005</v>
      </c>
      <c r="G53" s="36"/>
      <c r="H53" s="41"/>
    </row>
    <row r="54" spans="1:8" s="2" customFormat="1" ht="16.899999999999999" customHeight="1">
      <c r="A54" s="36"/>
      <c r="B54" s="41"/>
      <c r="C54" s="277" t="s">
        <v>19</v>
      </c>
      <c r="D54" s="277" t="s">
        <v>915</v>
      </c>
      <c r="E54" s="19" t="s">
        <v>19</v>
      </c>
      <c r="F54" s="278">
        <v>0</v>
      </c>
      <c r="G54" s="36"/>
      <c r="H54" s="41"/>
    </row>
    <row r="55" spans="1:8" s="2" customFormat="1" ht="16.899999999999999" customHeight="1">
      <c r="A55" s="36"/>
      <c r="B55" s="41"/>
      <c r="C55" s="277" t="s">
        <v>19</v>
      </c>
      <c r="D55" s="277" t="s">
        <v>322</v>
      </c>
      <c r="E55" s="19" t="s">
        <v>19</v>
      </c>
      <c r="F55" s="278">
        <v>194.08</v>
      </c>
      <c r="G55" s="36"/>
      <c r="H55" s="41"/>
    </row>
    <row r="56" spans="1:8" s="2" customFormat="1" ht="16.899999999999999" customHeight="1">
      <c r="A56" s="36"/>
      <c r="B56" s="41"/>
      <c r="C56" s="277" t="s">
        <v>19</v>
      </c>
      <c r="D56" s="277" t="s">
        <v>325</v>
      </c>
      <c r="E56" s="19" t="s">
        <v>19</v>
      </c>
      <c r="F56" s="278">
        <v>22.23</v>
      </c>
      <c r="G56" s="36"/>
      <c r="H56" s="41"/>
    </row>
    <row r="57" spans="1:8" s="2" customFormat="1" ht="16.899999999999999" customHeight="1">
      <c r="A57" s="36"/>
      <c r="B57" s="41"/>
      <c r="C57" s="277" t="s">
        <v>19</v>
      </c>
      <c r="D57" s="277" t="s">
        <v>328</v>
      </c>
      <c r="E57" s="19" t="s">
        <v>19</v>
      </c>
      <c r="F57" s="278">
        <v>165.791</v>
      </c>
      <c r="G57" s="36"/>
      <c r="H57" s="41"/>
    </row>
    <row r="58" spans="1:8" s="2" customFormat="1" ht="16.899999999999999" customHeight="1">
      <c r="A58" s="36"/>
      <c r="B58" s="41"/>
      <c r="C58" s="277" t="s">
        <v>19</v>
      </c>
      <c r="D58" s="277" t="s">
        <v>916</v>
      </c>
      <c r="E58" s="19" t="s">
        <v>19</v>
      </c>
      <c r="F58" s="278">
        <v>224.83199999999999</v>
      </c>
      <c r="G58" s="36"/>
      <c r="H58" s="41"/>
    </row>
    <row r="59" spans="1:8" s="2" customFormat="1" ht="16.899999999999999" customHeight="1">
      <c r="A59" s="36"/>
      <c r="B59" s="41"/>
      <c r="C59" s="277" t="s">
        <v>19</v>
      </c>
      <c r="D59" s="277" t="s">
        <v>917</v>
      </c>
      <c r="E59" s="19" t="s">
        <v>19</v>
      </c>
      <c r="F59" s="278">
        <v>211.65600000000001</v>
      </c>
      <c r="G59" s="36"/>
      <c r="H59" s="41"/>
    </row>
    <row r="60" spans="1:8" s="2" customFormat="1" ht="16.899999999999999" customHeight="1">
      <c r="A60" s="36"/>
      <c r="B60" s="41"/>
      <c r="C60" s="277" t="s">
        <v>19</v>
      </c>
      <c r="D60" s="277" t="s">
        <v>918</v>
      </c>
      <c r="E60" s="19" t="s">
        <v>19</v>
      </c>
      <c r="F60" s="278">
        <v>-69.896000000000001</v>
      </c>
      <c r="G60" s="36"/>
      <c r="H60" s="41"/>
    </row>
    <row r="61" spans="1:8" s="2" customFormat="1" ht="16.899999999999999" customHeight="1">
      <c r="A61" s="36"/>
      <c r="B61" s="41"/>
      <c r="C61" s="277" t="s">
        <v>19</v>
      </c>
      <c r="D61" s="277" t="s">
        <v>919</v>
      </c>
      <c r="E61" s="19" t="s">
        <v>19</v>
      </c>
      <c r="F61" s="278">
        <v>-16.7</v>
      </c>
      <c r="G61" s="36"/>
      <c r="H61" s="41"/>
    </row>
    <row r="62" spans="1:8" s="2" customFormat="1" ht="16.899999999999999" customHeight="1">
      <c r="A62" s="36"/>
      <c r="B62" s="41"/>
      <c r="C62" s="277" t="s">
        <v>320</v>
      </c>
      <c r="D62" s="277" t="s">
        <v>394</v>
      </c>
      <c r="E62" s="19" t="s">
        <v>19</v>
      </c>
      <c r="F62" s="278">
        <v>731.99300000000005</v>
      </c>
      <c r="G62" s="36"/>
      <c r="H62" s="41"/>
    </row>
    <row r="63" spans="1:8" s="2" customFormat="1" ht="16.899999999999999" customHeight="1">
      <c r="A63" s="36"/>
      <c r="B63" s="41"/>
      <c r="C63" s="279" t="s">
        <v>6202</v>
      </c>
      <c r="D63" s="36"/>
      <c r="E63" s="36"/>
      <c r="F63" s="36"/>
      <c r="G63" s="36"/>
      <c r="H63" s="41"/>
    </row>
    <row r="64" spans="1:8" s="2" customFormat="1" ht="22.5">
      <c r="A64" s="36"/>
      <c r="B64" s="41"/>
      <c r="C64" s="277" t="s">
        <v>912</v>
      </c>
      <c r="D64" s="277" t="s">
        <v>6210</v>
      </c>
      <c r="E64" s="19" t="s">
        <v>411</v>
      </c>
      <c r="F64" s="278">
        <v>731.99300000000005</v>
      </c>
      <c r="G64" s="36"/>
      <c r="H64" s="41"/>
    </row>
    <row r="65" spans="1:8" s="2" customFormat="1" ht="16.899999999999999" customHeight="1">
      <c r="A65" s="36"/>
      <c r="B65" s="41"/>
      <c r="C65" s="277" t="s">
        <v>907</v>
      </c>
      <c r="D65" s="277" t="s">
        <v>6212</v>
      </c>
      <c r="E65" s="19" t="s">
        <v>411</v>
      </c>
      <c r="F65" s="278">
        <v>731.99300000000005</v>
      </c>
      <c r="G65" s="36"/>
      <c r="H65" s="41"/>
    </row>
    <row r="66" spans="1:8" s="2" customFormat="1" ht="16.899999999999999" customHeight="1">
      <c r="A66" s="36"/>
      <c r="B66" s="41"/>
      <c r="C66" s="273" t="s">
        <v>322</v>
      </c>
      <c r="D66" s="274" t="s">
        <v>19</v>
      </c>
      <c r="E66" s="275" t="s">
        <v>19</v>
      </c>
      <c r="F66" s="276">
        <v>194.08</v>
      </c>
      <c r="G66" s="36"/>
      <c r="H66" s="41"/>
    </row>
    <row r="67" spans="1:8" s="2" customFormat="1" ht="16.899999999999999" customHeight="1">
      <c r="A67" s="36"/>
      <c r="B67" s="41"/>
      <c r="C67" s="277" t="s">
        <v>19</v>
      </c>
      <c r="D67" s="277" t="s">
        <v>569</v>
      </c>
      <c r="E67" s="19" t="s">
        <v>19</v>
      </c>
      <c r="F67" s="278">
        <v>0</v>
      </c>
      <c r="G67" s="36"/>
      <c r="H67" s="41"/>
    </row>
    <row r="68" spans="1:8" s="2" customFormat="1" ht="16.899999999999999" customHeight="1">
      <c r="A68" s="36"/>
      <c r="B68" s="41"/>
      <c r="C68" s="277" t="s">
        <v>19</v>
      </c>
      <c r="D68" s="277" t="s">
        <v>570</v>
      </c>
      <c r="E68" s="19" t="s">
        <v>19</v>
      </c>
      <c r="F68" s="278">
        <v>194.08</v>
      </c>
      <c r="G68" s="36"/>
      <c r="H68" s="41"/>
    </row>
    <row r="69" spans="1:8" s="2" customFormat="1" ht="16.899999999999999" customHeight="1">
      <c r="A69" s="36"/>
      <c r="B69" s="41"/>
      <c r="C69" s="277" t="s">
        <v>322</v>
      </c>
      <c r="D69" s="277" t="s">
        <v>394</v>
      </c>
      <c r="E69" s="19" t="s">
        <v>19</v>
      </c>
      <c r="F69" s="278">
        <v>194.08</v>
      </c>
      <c r="G69" s="36"/>
      <c r="H69" s="41"/>
    </row>
    <row r="70" spans="1:8" s="2" customFormat="1" ht="16.899999999999999" customHeight="1">
      <c r="A70" s="36"/>
      <c r="B70" s="41"/>
      <c r="C70" s="279" t="s">
        <v>6202</v>
      </c>
      <c r="D70" s="36"/>
      <c r="E70" s="36"/>
      <c r="F70" s="36"/>
      <c r="G70" s="36"/>
      <c r="H70" s="41"/>
    </row>
    <row r="71" spans="1:8" s="2" customFormat="1" ht="16.899999999999999" customHeight="1">
      <c r="A71" s="36"/>
      <c r="B71" s="41"/>
      <c r="C71" s="277" t="s">
        <v>566</v>
      </c>
      <c r="D71" s="277" t="s">
        <v>6213</v>
      </c>
      <c r="E71" s="19" t="s">
        <v>411</v>
      </c>
      <c r="F71" s="278">
        <v>194.08</v>
      </c>
      <c r="G71" s="36"/>
      <c r="H71" s="41"/>
    </row>
    <row r="72" spans="1:8" s="2" customFormat="1" ht="16.899999999999999" customHeight="1">
      <c r="A72" s="36"/>
      <c r="B72" s="41"/>
      <c r="C72" s="277" t="s">
        <v>578</v>
      </c>
      <c r="D72" s="277" t="s">
        <v>6214</v>
      </c>
      <c r="E72" s="19" t="s">
        <v>411</v>
      </c>
      <c r="F72" s="278">
        <v>216.31</v>
      </c>
      <c r="G72" s="36"/>
      <c r="H72" s="41"/>
    </row>
    <row r="73" spans="1:8" s="2" customFormat="1" ht="16.899999999999999" customHeight="1">
      <c r="A73" s="36"/>
      <c r="B73" s="41"/>
      <c r="C73" s="277" t="s">
        <v>583</v>
      </c>
      <c r="D73" s="277" t="s">
        <v>6215</v>
      </c>
      <c r="E73" s="19" t="s">
        <v>411</v>
      </c>
      <c r="F73" s="278">
        <v>216.31</v>
      </c>
      <c r="G73" s="36"/>
      <c r="H73" s="41"/>
    </row>
    <row r="74" spans="1:8" s="2" customFormat="1" ht="22.5">
      <c r="A74" s="36"/>
      <c r="B74" s="41"/>
      <c r="C74" s="277" t="s">
        <v>912</v>
      </c>
      <c r="D74" s="277" t="s">
        <v>6210</v>
      </c>
      <c r="E74" s="19" t="s">
        <v>411</v>
      </c>
      <c r="F74" s="278">
        <v>731.99300000000005</v>
      </c>
      <c r="G74" s="36"/>
      <c r="H74" s="41"/>
    </row>
    <row r="75" spans="1:8" s="2" customFormat="1" ht="16.899999999999999" customHeight="1">
      <c r="A75" s="36"/>
      <c r="B75" s="41"/>
      <c r="C75" s="273" t="s">
        <v>325</v>
      </c>
      <c r="D75" s="274" t="s">
        <v>19</v>
      </c>
      <c r="E75" s="275" t="s">
        <v>19</v>
      </c>
      <c r="F75" s="276">
        <v>22.23</v>
      </c>
      <c r="G75" s="36"/>
      <c r="H75" s="41"/>
    </row>
    <row r="76" spans="1:8" s="2" customFormat="1" ht="16.899999999999999" customHeight="1">
      <c r="A76" s="36"/>
      <c r="B76" s="41"/>
      <c r="C76" s="277" t="s">
        <v>19</v>
      </c>
      <c r="D76" s="277" t="s">
        <v>575</v>
      </c>
      <c r="E76" s="19" t="s">
        <v>19</v>
      </c>
      <c r="F76" s="278">
        <v>0</v>
      </c>
      <c r="G76" s="36"/>
      <c r="H76" s="41"/>
    </row>
    <row r="77" spans="1:8" s="2" customFormat="1" ht="16.899999999999999" customHeight="1">
      <c r="A77" s="36"/>
      <c r="B77" s="41"/>
      <c r="C77" s="277" t="s">
        <v>19</v>
      </c>
      <c r="D77" s="277" t="s">
        <v>576</v>
      </c>
      <c r="E77" s="19" t="s">
        <v>19</v>
      </c>
      <c r="F77" s="278">
        <v>22.23</v>
      </c>
      <c r="G77" s="36"/>
      <c r="H77" s="41"/>
    </row>
    <row r="78" spans="1:8" s="2" customFormat="1" ht="16.899999999999999" customHeight="1">
      <c r="A78" s="36"/>
      <c r="B78" s="41"/>
      <c r="C78" s="277" t="s">
        <v>325</v>
      </c>
      <c r="D78" s="277" t="s">
        <v>394</v>
      </c>
      <c r="E78" s="19" t="s">
        <v>19</v>
      </c>
      <c r="F78" s="278">
        <v>22.23</v>
      </c>
      <c r="G78" s="36"/>
      <c r="H78" s="41"/>
    </row>
    <row r="79" spans="1:8" s="2" customFormat="1" ht="16.899999999999999" customHeight="1">
      <c r="A79" s="36"/>
      <c r="B79" s="41"/>
      <c r="C79" s="279" t="s">
        <v>6202</v>
      </c>
      <c r="D79" s="36"/>
      <c r="E79" s="36"/>
      <c r="F79" s="36"/>
      <c r="G79" s="36"/>
      <c r="H79" s="41"/>
    </row>
    <row r="80" spans="1:8" s="2" customFormat="1" ht="16.899999999999999" customHeight="1">
      <c r="A80" s="36"/>
      <c r="B80" s="41"/>
      <c r="C80" s="277" t="s">
        <v>572</v>
      </c>
      <c r="D80" s="277" t="s">
        <v>6216</v>
      </c>
      <c r="E80" s="19" t="s">
        <v>411</v>
      </c>
      <c r="F80" s="278">
        <v>22.23</v>
      </c>
      <c r="G80" s="36"/>
      <c r="H80" s="41"/>
    </row>
    <row r="81" spans="1:8" s="2" customFormat="1" ht="16.899999999999999" customHeight="1">
      <c r="A81" s="36"/>
      <c r="B81" s="41"/>
      <c r="C81" s="277" t="s">
        <v>578</v>
      </c>
      <c r="D81" s="277" t="s">
        <v>6214</v>
      </c>
      <c r="E81" s="19" t="s">
        <v>411</v>
      </c>
      <c r="F81" s="278">
        <v>216.31</v>
      </c>
      <c r="G81" s="36"/>
      <c r="H81" s="41"/>
    </row>
    <row r="82" spans="1:8" s="2" customFormat="1" ht="16.899999999999999" customHeight="1">
      <c r="A82" s="36"/>
      <c r="B82" s="41"/>
      <c r="C82" s="277" t="s">
        <v>583</v>
      </c>
      <c r="D82" s="277" t="s">
        <v>6215</v>
      </c>
      <c r="E82" s="19" t="s">
        <v>411</v>
      </c>
      <c r="F82" s="278">
        <v>216.31</v>
      </c>
      <c r="G82" s="36"/>
      <c r="H82" s="41"/>
    </row>
    <row r="83" spans="1:8" s="2" customFormat="1" ht="22.5">
      <c r="A83" s="36"/>
      <c r="B83" s="41"/>
      <c r="C83" s="277" t="s">
        <v>912</v>
      </c>
      <c r="D83" s="277" t="s">
        <v>6210</v>
      </c>
      <c r="E83" s="19" t="s">
        <v>411</v>
      </c>
      <c r="F83" s="278">
        <v>731.99300000000005</v>
      </c>
      <c r="G83" s="36"/>
      <c r="H83" s="41"/>
    </row>
    <row r="84" spans="1:8" s="2" customFormat="1" ht="16.899999999999999" customHeight="1">
      <c r="A84" s="36"/>
      <c r="B84" s="41"/>
      <c r="C84" s="273" t="s">
        <v>328</v>
      </c>
      <c r="D84" s="274" t="s">
        <v>19</v>
      </c>
      <c r="E84" s="275" t="s">
        <v>19</v>
      </c>
      <c r="F84" s="276">
        <v>165.791</v>
      </c>
      <c r="G84" s="36"/>
      <c r="H84" s="41"/>
    </row>
    <row r="85" spans="1:8" s="2" customFormat="1" ht="16.899999999999999" customHeight="1">
      <c r="A85" s="36"/>
      <c r="B85" s="41"/>
      <c r="C85" s="277" t="s">
        <v>19</v>
      </c>
      <c r="D85" s="277" t="s">
        <v>544</v>
      </c>
      <c r="E85" s="19" t="s">
        <v>19</v>
      </c>
      <c r="F85" s="278">
        <v>0</v>
      </c>
      <c r="G85" s="36"/>
      <c r="H85" s="41"/>
    </row>
    <row r="86" spans="1:8" s="2" customFormat="1" ht="16.899999999999999" customHeight="1">
      <c r="A86" s="36"/>
      <c r="B86" s="41"/>
      <c r="C86" s="277" t="s">
        <v>19</v>
      </c>
      <c r="D86" s="277" t="s">
        <v>545</v>
      </c>
      <c r="E86" s="19" t="s">
        <v>19</v>
      </c>
      <c r="F86" s="278">
        <v>124.83</v>
      </c>
      <c r="G86" s="36"/>
      <c r="H86" s="41"/>
    </row>
    <row r="87" spans="1:8" s="2" customFormat="1" ht="16.899999999999999" customHeight="1">
      <c r="A87" s="36"/>
      <c r="B87" s="41"/>
      <c r="C87" s="277" t="s">
        <v>19</v>
      </c>
      <c r="D87" s="277" t="s">
        <v>546</v>
      </c>
      <c r="E87" s="19" t="s">
        <v>19</v>
      </c>
      <c r="F87" s="278">
        <v>23.085000000000001</v>
      </c>
      <c r="G87" s="36"/>
      <c r="H87" s="41"/>
    </row>
    <row r="88" spans="1:8" s="2" customFormat="1" ht="16.899999999999999" customHeight="1">
      <c r="A88" s="36"/>
      <c r="B88" s="41"/>
      <c r="C88" s="277" t="s">
        <v>19</v>
      </c>
      <c r="D88" s="277" t="s">
        <v>547</v>
      </c>
      <c r="E88" s="19" t="s">
        <v>19</v>
      </c>
      <c r="F88" s="278">
        <v>16.100000000000001</v>
      </c>
      <c r="G88" s="36"/>
      <c r="H88" s="41"/>
    </row>
    <row r="89" spans="1:8" s="2" customFormat="1" ht="16.899999999999999" customHeight="1">
      <c r="A89" s="36"/>
      <c r="B89" s="41"/>
      <c r="C89" s="277" t="s">
        <v>19</v>
      </c>
      <c r="D89" s="277" t="s">
        <v>548</v>
      </c>
      <c r="E89" s="19" t="s">
        <v>19</v>
      </c>
      <c r="F89" s="278">
        <v>1.776</v>
      </c>
      <c r="G89" s="36"/>
      <c r="H89" s="41"/>
    </row>
    <row r="90" spans="1:8" s="2" customFormat="1" ht="16.899999999999999" customHeight="1">
      <c r="A90" s="36"/>
      <c r="B90" s="41"/>
      <c r="C90" s="277" t="s">
        <v>328</v>
      </c>
      <c r="D90" s="277" t="s">
        <v>394</v>
      </c>
      <c r="E90" s="19" t="s">
        <v>19</v>
      </c>
      <c r="F90" s="278">
        <v>165.791</v>
      </c>
      <c r="G90" s="36"/>
      <c r="H90" s="41"/>
    </row>
    <row r="91" spans="1:8" s="2" customFormat="1" ht="16.899999999999999" customHeight="1">
      <c r="A91" s="36"/>
      <c r="B91" s="41"/>
      <c r="C91" s="279" t="s">
        <v>6202</v>
      </c>
      <c r="D91" s="36"/>
      <c r="E91" s="36"/>
      <c r="F91" s="36"/>
      <c r="G91" s="36"/>
      <c r="H91" s="41"/>
    </row>
    <row r="92" spans="1:8" s="2" customFormat="1" ht="16.899999999999999" customHeight="1">
      <c r="A92" s="36"/>
      <c r="B92" s="41"/>
      <c r="C92" s="277" t="s">
        <v>541</v>
      </c>
      <c r="D92" s="277" t="s">
        <v>6217</v>
      </c>
      <c r="E92" s="19" t="s">
        <v>411</v>
      </c>
      <c r="F92" s="278">
        <v>165.791</v>
      </c>
      <c r="G92" s="36"/>
      <c r="H92" s="41"/>
    </row>
    <row r="93" spans="1:8" s="2" customFormat="1" ht="16.899999999999999" customHeight="1">
      <c r="A93" s="36"/>
      <c r="B93" s="41"/>
      <c r="C93" s="277" t="s">
        <v>562</v>
      </c>
      <c r="D93" s="277" t="s">
        <v>6218</v>
      </c>
      <c r="E93" s="19" t="s">
        <v>411</v>
      </c>
      <c r="F93" s="278">
        <v>165.791</v>
      </c>
      <c r="G93" s="36"/>
      <c r="H93" s="41"/>
    </row>
    <row r="94" spans="1:8" s="2" customFormat="1" ht="22.5">
      <c r="A94" s="36"/>
      <c r="B94" s="41"/>
      <c r="C94" s="277" t="s">
        <v>912</v>
      </c>
      <c r="D94" s="277" t="s">
        <v>6210</v>
      </c>
      <c r="E94" s="19" t="s">
        <v>411</v>
      </c>
      <c r="F94" s="278">
        <v>731.99300000000005</v>
      </c>
      <c r="G94" s="36"/>
      <c r="H94" s="41"/>
    </row>
    <row r="95" spans="1:8" s="2" customFormat="1" ht="16.899999999999999" customHeight="1">
      <c r="A95" s="36"/>
      <c r="B95" s="41"/>
      <c r="C95" s="273" t="s">
        <v>331</v>
      </c>
      <c r="D95" s="274" t="s">
        <v>19</v>
      </c>
      <c r="E95" s="275" t="s">
        <v>19</v>
      </c>
      <c r="F95" s="276">
        <v>112.416</v>
      </c>
      <c r="G95" s="36"/>
      <c r="H95" s="41"/>
    </row>
    <row r="96" spans="1:8" s="2" customFormat="1" ht="16.899999999999999" customHeight="1">
      <c r="A96" s="36"/>
      <c r="B96" s="41"/>
      <c r="C96" s="277" t="s">
        <v>19</v>
      </c>
      <c r="D96" s="277" t="s">
        <v>520</v>
      </c>
      <c r="E96" s="19" t="s">
        <v>19</v>
      </c>
      <c r="F96" s="278">
        <v>0</v>
      </c>
      <c r="G96" s="36"/>
      <c r="H96" s="41"/>
    </row>
    <row r="97" spans="1:8" s="2" customFormat="1" ht="16.899999999999999" customHeight="1">
      <c r="A97" s="36"/>
      <c r="B97" s="41"/>
      <c r="C97" s="277" t="s">
        <v>19</v>
      </c>
      <c r="D97" s="277" t="s">
        <v>521</v>
      </c>
      <c r="E97" s="19" t="s">
        <v>19</v>
      </c>
      <c r="F97" s="278">
        <v>136.65600000000001</v>
      </c>
      <c r="G97" s="36"/>
      <c r="H97" s="41"/>
    </row>
    <row r="98" spans="1:8" s="2" customFormat="1" ht="16.899999999999999" customHeight="1">
      <c r="A98" s="36"/>
      <c r="B98" s="41"/>
      <c r="C98" s="277" t="s">
        <v>19</v>
      </c>
      <c r="D98" s="277" t="s">
        <v>522</v>
      </c>
      <c r="E98" s="19" t="s">
        <v>19</v>
      </c>
      <c r="F98" s="278">
        <v>-24.24</v>
      </c>
      <c r="G98" s="36"/>
      <c r="H98" s="41"/>
    </row>
    <row r="99" spans="1:8" s="2" customFormat="1" ht="16.899999999999999" customHeight="1">
      <c r="A99" s="36"/>
      <c r="B99" s="41"/>
      <c r="C99" s="277" t="s">
        <v>331</v>
      </c>
      <c r="D99" s="277" t="s">
        <v>394</v>
      </c>
      <c r="E99" s="19" t="s">
        <v>19</v>
      </c>
      <c r="F99" s="278">
        <v>112.416</v>
      </c>
      <c r="G99" s="36"/>
      <c r="H99" s="41"/>
    </row>
    <row r="100" spans="1:8" s="2" customFormat="1" ht="16.899999999999999" customHeight="1">
      <c r="A100" s="36"/>
      <c r="B100" s="41"/>
      <c r="C100" s="279" t="s">
        <v>6202</v>
      </c>
      <c r="D100" s="36"/>
      <c r="E100" s="36"/>
      <c r="F100" s="36"/>
      <c r="G100" s="36"/>
      <c r="H100" s="41"/>
    </row>
    <row r="101" spans="1:8" s="2" customFormat="1" ht="16.899999999999999" customHeight="1">
      <c r="A101" s="36"/>
      <c r="B101" s="41"/>
      <c r="C101" s="277" t="s">
        <v>517</v>
      </c>
      <c r="D101" s="277" t="s">
        <v>6219</v>
      </c>
      <c r="E101" s="19" t="s">
        <v>411</v>
      </c>
      <c r="F101" s="278">
        <v>112.416</v>
      </c>
      <c r="G101" s="36"/>
      <c r="H101" s="41"/>
    </row>
    <row r="102" spans="1:8" s="2" customFormat="1" ht="16.899999999999999" customHeight="1">
      <c r="A102" s="36"/>
      <c r="B102" s="41"/>
      <c r="C102" s="277" t="s">
        <v>530</v>
      </c>
      <c r="D102" s="277" t="s">
        <v>6220</v>
      </c>
      <c r="E102" s="19" t="s">
        <v>411</v>
      </c>
      <c r="F102" s="278">
        <v>218.244</v>
      </c>
      <c r="G102" s="36"/>
      <c r="H102" s="41"/>
    </row>
    <row r="103" spans="1:8" s="2" customFormat="1" ht="22.5">
      <c r="A103" s="36"/>
      <c r="B103" s="41"/>
      <c r="C103" s="277" t="s">
        <v>912</v>
      </c>
      <c r="D103" s="277" t="s">
        <v>6210</v>
      </c>
      <c r="E103" s="19" t="s">
        <v>411</v>
      </c>
      <c r="F103" s="278">
        <v>731.99300000000005</v>
      </c>
      <c r="G103" s="36"/>
      <c r="H103" s="41"/>
    </row>
    <row r="104" spans="1:8" s="2" customFormat="1" ht="16.899999999999999" customHeight="1">
      <c r="A104" s="36"/>
      <c r="B104" s="41"/>
      <c r="C104" s="273" t="s">
        <v>334</v>
      </c>
      <c r="D104" s="274" t="s">
        <v>19</v>
      </c>
      <c r="E104" s="275" t="s">
        <v>19</v>
      </c>
      <c r="F104" s="276">
        <v>105.828</v>
      </c>
      <c r="G104" s="36"/>
      <c r="H104" s="41"/>
    </row>
    <row r="105" spans="1:8" s="2" customFormat="1" ht="16.899999999999999" customHeight="1">
      <c r="A105" s="36"/>
      <c r="B105" s="41"/>
      <c r="C105" s="277" t="s">
        <v>19</v>
      </c>
      <c r="D105" s="277" t="s">
        <v>520</v>
      </c>
      <c r="E105" s="19" t="s">
        <v>19</v>
      </c>
      <c r="F105" s="278">
        <v>0</v>
      </c>
      <c r="G105" s="36"/>
      <c r="H105" s="41"/>
    </row>
    <row r="106" spans="1:8" s="2" customFormat="1" ht="16.899999999999999" customHeight="1">
      <c r="A106" s="36"/>
      <c r="B106" s="41"/>
      <c r="C106" s="277" t="s">
        <v>19</v>
      </c>
      <c r="D106" s="277" t="s">
        <v>527</v>
      </c>
      <c r="E106" s="19" t="s">
        <v>19</v>
      </c>
      <c r="F106" s="278">
        <v>109.464</v>
      </c>
      <c r="G106" s="36"/>
      <c r="H106" s="41"/>
    </row>
    <row r="107" spans="1:8" s="2" customFormat="1" ht="16.899999999999999" customHeight="1">
      <c r="A107" s="36"/>
      <c r="B107" s="41"/>
      <c r="C107" s="277" t="s">
        <v>19</v>
      </c>
      <c r="D107" s="277" t="s">
        <v>528</v>
      </c>
      <c r="E107" s="19" t="s">
        <v>19</v>
      </c>
      <c r="F107" s="278">
        <v>-3.6360000000000001</v>
      </c>
      <c r="G107" s="36"/>
      <c r="H107" s="41"/>
    </row>
    <row r="108" spans="1:8" s="2" customFormat="1" ht="16.899999999999999" customHeight="1">
      <c r="A108" s="36"/>
      <c r="B108" s="41"/>
      <c r="C108" s="277" t="s">
        <v>334</v>
      </c>
      <c r="D108" s="277" t="s">
        <v>394</v>
      </c>
      <c r="E108" s="19" t="s">
        <v>19</v>
      </c>
      <c r="F108" s="278">
        <v>105.828</v>
      </c>
      <c r="G108" s="36"/>
      <c r="H108" s="41"/>
    </row>
    <row r="109" spans="1:8" s="2" customFormat="1" ht="16.899999999999999" customHeight="1">
      <c r="A109" s="36"/>
      <c r="B109" s="41"/>
      <c r="C109" s="279" t="s">
        <v>6202</v>
      </c>
      <c r="D109" s="36"/>
      <c r="E109" s="36"/>
      <c r="F109" s="36"/>
      <c r="G109" s="36"/>
      <c r="H109" s="41"/>
    </row>
    <row r="110" spans="1:8" s="2" customFormat="1" ht="16.899999999999999" customHeight="1">
      <c r="A110" s="36"/>
      <c r="B110" s="41"/>
      <c r="C110" s="277" t="s">
        <v>524</v>
      </c>
      <c r="D110" s="277" t="s">
        <v>525</v>
      </c>
      <c r="E110" s="19" t="s">
        <v>411</v>
      </c>
      <c r="F110" s="278">
        <v>105.828</v>
      </c>
      <c r="G110" s="36"/>
      <c r="H110" s="41"/>
    </row>
    <row r="111" spans="1:8" s="2" customFormat="1" ht="16.899999999999999" customHeight="1">
      <c r="A111" s="36"/>
      <c r="B111" s="41"/>
      <c r="C111" s="277" t="s">
        <v>530</v>
      </c>
      <c r="D111" s="277" t="s">
        <v>6220</v>
      </c>
      <c r="E111" s="19" t="s">
        <v>411</v>
      </c>
      <c r="F111" s="278">
        <v>218.244</v>
      </c>
      <c r="G111" s="36"/>
      <c r="H111" s="41"/>
    </row>
    <row r="112" spans="1:8" s="2" customFormat="1" ht="22.5">
      <c r="A112" s="36"/>
      <c r="B112" s="41"/>
      <c r="C112" s="277" t="s">
        <v>912</v>
      </c>
      <c r="D112" s="277" t="s">
        <v>6210</v>
      </c>
      <c r="E112" s="19" t="s">
        <v>411</v>
      </c>
      <c r="F112" s="278">
        <v>731.99300000000005</v>
      </c>
      <c r="G112" s="36"/>
      <c r="H112" s="41"/>
    </row>
    <row r="113" spans="1:8" s="2" customFormat="1" ht="16.899999999999999" customHeight="1">
      <c r="A113" s="36"/>
      <c r="B113" s="41"/>
      <c r="C113" s="273" t="s">
        <v>336</v>
      </c>
      <c r="D113" s="274" t="s">
        <v>19</v>
      </c>
      <c r="E113" s="275" t="s">
        <v>19</v>
      </c>
      <c r="F113" s="276">
        <v>45.88</v>
      </c>
      <c r="G113" s="36"/>
      <c r="H113" s="41"/>
    </row>
    <row r="114" spans="1:8" s="2" customFormat="1" ht="16.899999999999999" customHeight="1">
      <c r="A114" s="36"/>
      <c r="B114" s="41"/>
      <c r="C114" s="277" t="s">
        <v>19</v>
      </c>
      <c r="D114" s="277" t="s">
        <v>777</v>
      </c>
      <c r="E114" s="19" t="s">
        <v>19</v>
      </c>
      <c r="F114" s="278">
        <v>0</v>
      </c>
      <c r="G114" s="36"/>
      <c r="H114" s="41"/>
    </row>
    <row r="115" spans="1:8" s="2" customFormat="1" ht="16.899999999999999" customHeight="1">
      <c r="A115" s="36"/>
      <c r="B115" s="41"/>
      <c r="C115" s="277" t="s">
        <v>19</v>
      </c>
      <c r="D115" s="277" t="s">
        <v>778</v>
      </c>
      <c r="E115" s="19" t="s">
        <v>19</v>
      </c>
      <c r="F115" s="278">
        <v>45.88</v>
      </c>
      <c r="G115" s="36"/>
      <c r="H115" s="41"/>
    </row>
    <row r="116" spans="1:8" s="2" customFormat="1" ht="16.899999999999999" customHeight="1">
      <c r="A116" s="36"/>
      <c r="B116" s="41"/>
      <c r="C116" s="277" t="s">
        <v>336</v>
      </c>
      <c r="D116" s="277" t="s">
        <v>779</v>
      </c>
      <c r="E116" s="19" t="s">
        <v>19</v>
      </c>
      <c r="F116" s="278">
        <v>45.88</v>
      </c>
      <c r="G116" s="36"/>
      <c r="H116" s="41"/>
    </row>
    <row r="117" spans="1:8" s="2" customFormat="1" ht="16.899999999999999" customHeight="1">
      <c r="A117" s="36"/>
      <c r="B117" s="41"/>
      <c r="C117" s="279" t="s">
        <v>6202</v>
      </c>
      <c r="D117" s="36"/>
      <c r="E117" s="36"/>
      <c r="F117" s="36"/>
      <c r="G117" s="36"/>
      <c r="H117" s="41"/>
    </row>
    <row r="118" spans="1:8" s="2" customFormat="1" ht="16.899999999999999" customHeight="1">
      <c r="A118" s="36"/>
      <c r="B118" s="41"/>
      <c r="C118" s="277" t="s">
        <v>774</v>
      </c>
      <c r="D118" s="277" t="s">
        <v>6221</v>
      </c>
      <c r="E118" s="19" t="s">
        <v>411</v>
      </c>
      <c r="F118" s="278">
        <v>93.98</v>
      </c>
      <c r="G118" s="36"/>
      <c r="H118" s="41"/>
    </row>
    <row r="119" spans="1:8" s="2" customFormat="1" ht="16.899999999999999" customHeight="1">
      <c r="A119" s="36"/>
      <c r="B119" s="41"/>
      <c r="C119" s="277" t="s">
        <v>409</v>
      </c>
      <c r="D119" s="277" t="s">
        <v>6222</v>
      </c>
      <c r="E119" s="19" t="s">
        <v>411</v>
      </c>
      <c r="F119" s="278">
        <v>154.84</v>
      </c>
      <c r="G119" s="36"/>
      <c r="H119" s="41"/>
    </row>
    <row r="120" spans="1:8" s="2" customFormat="1" ht="16.899999999999999" customHeight="1">
      <c r="A120" s="36"/>
      <c r="B120" s="41"/>
      <c r="C120" s="277" t="s">
        <v>769</v>
      </c>
      <c r="D120" s="277" t="s">
        <v>6223</v>
      </c>
      <c r="E120" s="19" t="s">
        <v>411</v>
      </c>
      <c r="F120" s="278">
        <v>45.88</v>
      </c>
      <c r="G120" s="36"/>
      <c r="H120" s="41"/>
    </row>
    <row r="121" spans="1:8" s="2" customFormat="1" ht="16.899999999999999" customHeight="1">
      <c r="A121" s="36"/>
      <c r="B121" s="41"/>
      <c r="C121" s="273" t="s">
        <v>338</v>
      </c>
      <c r="D121" s="274" t="s">
        <v>19</v>
      </c>
      <c r="E121" s="275" t="s">
        <v>19</v>
      </c>
      <c r="F121" s="276">
        <v>16.05</v>
      </c>
      <c r="G121" s="36"/>
      <c r="H121" s="41"/>
    </row>
    <row r="122" spans="1:8" s="2" customFormat="1" ht="16.899999999999999" customHeight="1">
      <c r="A122" s="36"/>
      <c r="B122" s="41"/>
      <c r="C122" s="277" t="s">
        <v>19</v>
      </c>
      <c r="D122" s="277" t="s">
        <v>749</v>
      </c>
      <c r="E122" s="19" t="s">
        <v>19</v>
      </c>
      <c r="F122" s="278">
        <v>0</v>
      </c>
      <c r="G122" s="36"/>
      <c r="H122" s="41"/>
    </row>
    <row r="123" spans="1:8" s="2" customFormat="1" ht="16.899999999999999" customHeight="1">
      <c r="A123" s="36"/>
      <c r="B123" s="41"/>
      <c r="C123" s="277" t="s">
        <v>19</v>
      </c>
      <c r="D123" s="277" t="s">
        <v>750</v>
      </c>
      <c r="E123" s="19" t="s">
        <v>19</v>
      </c>
      <c r="F123" s="278">
        <v>16.05</v>
      </c>
      <c r="G123" s="36"/>
      <c r="H123" s="41"/>
    </row>
    <row r="124" spans="1:8" s="2" customFormat="1" ht="16.899999999999999" customHeight="1">
      <c r="A124" s="36"/>
      <c r="B124" s="41"/>
      <c r="C124" s="277" t="s">
        <v>338</v>
      </c>
      <c r="D124" s="277" t="s">
        <v>394</v>
      </c>
      <c r="E124" s="19" t="s">
        <v>19</v>
      </c>
      <c r="F124" s="278">
        <v>16.05</v>
      </c>
      <c r="G124" s="36"/>
      <c r="H124" s="41"/>
    </row>
    <row r="125" spans="1:8" s="2" customFormat="1" ht="16.899999999999999" customHeight="1">
      <c r="A125" s="36"/>
      <c r="B125" s="41"/>
      <c r="C125" s="279" t="s">
        <v>6202</v>
      </c>
      <c r="D125" s="36"/>
      <c r="E125" s="36"/>
      <c r="F125" s="36"/>
      <c r="G125" s="36"/>
      <c r="H125" s="41"/>
    </row>
    <row r="126" spans="1:8" s="2" customFormat="1" ht="22.5">
      <c r="A126" s="36"/>
      <c r="B126" s="41"/>
      <c r="C126" s="277" t="s">
        <v>746</v>
      </c>
      <c r="D126" s="277" t="s">
        <v>6224</v>
      </c>
      <c r="E126" s="19" t="s">
        <v>411</v>
      </c>
      <c r="F126" s="278">
        <v>16.05</v>
      </c>
      <c r="G126" s="36"/>
      <c r="H126" s="41"/>
    </row>
    <row r="127" spans="1:8" s="2" customFormat="1" ht="16.899999999999999" customHeight="1">
      <c r="A127" s="36"/>
      <c r="B127" s="41"/>
      <c r="C127" s="277" t="s">
        <v>409</v>
      </c>
      <c r="D127" s="277" t="s">
        <v>6222</v>
      </c>
      <c r="E127" s="19" t="s">
        <v>411</v>
      </c>
      <c r="F127" s="278">
        <v>154.84</v>
      </c>
      <c r="G127" s="36"/>
      <c r="H127" s="41"/>
    </row>
    <row r="128" spans="1:8" s="2" customFormat="1" ht="16.899999999999999" customHeight="1">
      <c r="A128" s="36"/>
      <c r="B128" s="41"/>
      <c r="C128" s="277" t="s">
        <v>741</v>
      </c>
      <c r="D128" s="277" t="s">
        <v>6225</v>
      </c>
      <c r="E128" s="19" t="s">
        <v>411</v>
      </c>
      <c r="F128" s="278">
        <v>16.05</v>
      </c>
      <c r="G128" s="36"/>
      <c r="H128" s="41"/>
    </row>
    <row r="129" spans="1:8" s="2" customFormat="1" ht="16.899999999999999" customHeight="1">
      <c r="A129" s="36"/>
      <c r="B129" s="41"/>
      <c r="C129" s="277" t="s">
        <v>896</v>
      </c>
      <c r="D129" s="277" t="s">
        <v>6226</v>
      </c>
      <c r="E129" s="19" t="s">
        <v>411</v>
      </c>
      <c r="F129" s="278">
        <v>108.96</v>
      </c>
      <c r="G129" s="36"/>
      <c r="H129" s="41"/>
    </row>
    <row r="130" spans="1:8" s="2" customFormat="1" ht="16.899999999999999" customHeight="1">
      <c r="A130" s="36"/>
      <c r="B130" s="41"/>
      <c r="C130" s="273" t="s">
        <v>340</v>
      </c>
      <c r="D130" s="274" t="s">
        <v>19</v>
      </c>
      <c r="E130" s="275" t="s">
        <v>19</v>
      </c>
      <c r="F130" s="276">
        <v>48.1</v>
      </c>
      <c r="G130" s="36"/>
      <c r="H130" s="41"/>
    </row>
    <row r="131" spans="1:8" s="2" customFormat="1" ht="16.899999999999999" customHeight="1">
      <c r="A131" s="36"/>
      <c r="B131" s="41"/>
      <c r="C131" s="277" t="s">
        <v>19</v>
      </c>
      <c r="D131" s="277" t="s">
        <v>780</v>
      </c>
      <c r="E131" s="19" t="s">
        <v>19</v>
      </c>
      <c r="F131" s="278">
        <v>48.1</v>
      </c>
      <c r="G131" s="36"/>
      <c r="H131" s="41"/>
    </row>
    <row r="132" spans="1:8" s="2" customFormat="1" ht="16.899999999999999" customHeight="1">
      <c r="A132" s="36"/>
      <c r="B132" s="41"/>
      <c r="C132" s="277" t="s">
        <v>340</v>
      </c>
      <c r="D132" s="277" t="s">
        <v>779</v>
      </c>
      <c r="E132" s="19" t="s">
        <v>19</v>
      </c>
      <c r="F132" s="278">
        <v>48.1</v>
      </c>
      <c r="G132" s="36"/>
      <c r="H132" s="41"/>
    </row>
    <row r="133" spans="1:8" s="2" customFormat="1" ht="16.899999999999999" customHeight="1">
      <c r="A133" s="36"/>
      <c r="B133" s="41"/>
      <c r="C133" s="279" t="s">
        <v>6202</v>
      </c>
      <c r="D133" s="36"/>
      <c r="E133" s="36"/>
      <c r="F133" s="36"/>
      <c r="G133" s="36"/>
      <c r="H133" s="41"/>
    </row>
    <row r="134" spans="1:8" s="2" customFormat="1" ht="16.899999999999999" customHeight="1">
      <c r="A134" s="36"/>
      <c r="B134" s="41"/>
      <c r="C134" s="277" t="s">
        <v>774</v>
      </c>
      <c r="D134" s="277" t="s">
        <v>6221</v>
      </c>
      <c r="E134" s="19" t="s">
        <v>411</v>
      </c>
      <c r="F134" s="278">
        <v>93.98</v>
      </c>
      <c r="G134" s="36"/>
      <c r="H134" s="41"/>
    </row>
    <row r="135" spans="1:8" s="2" customFormat="1" ht="22.5">
      <c r="A135" s="36"/>
      <c r="B135" s="41"/>
      <c r="C135" s="277" t="s">
        <v>697</v>
      </c>
      <c r="D135" s="277" t="s">
        <v>6227</v>
      </c>
      <c r="E135" s="19" t="s">
        <v>411</v>
      </c>
      <c r="F135" s="278">
        <v>48.1</v>
      </c>
      <c r="G135" s="36"/>
      <c r="H135" s="41"/>
    </row>
    <row r="136" spans="1:8" s="2" customFormat="1" ht="16.899999999999999" customHeight="1">
      <c r="A136" s="36"/>
      <c r="B136" s="41"/>
      <c r="C136" s="277" t="s">
        <v>900</v>
      </c>
      <c r="D136" s="277" t="s">
        <v>6228</v>
      </c>
      <c r="E136" s="19" t="s">
        <v>411</v>
      </c>
      <c r="F136" s="278">
        <v>48.1</v>
      </c>
      <c r="G136" s="36"/>
      <c r="H136" s="41"/>
    </row>
    <row r="137" spans="1:8" s="2" customFormat="1" ht="16.899999999999999" customHeight="1">
      <c r="A137" s="36"/>
      <c r="B137" s="41"/>
      <c r="C137" s="273" t="s">
        <v>342</v>
      </c>
      <c r="D137" s="274" t="s">
        <v>19</v>
      </c>
      <c r="E137" s="275" t="s">
        <v>19</v>
      </c>
      <c r="F137" s="276">
        <v>92.91</v>
      </c>
      <c r="G137" s="36"/>
      <c r="H137" s="41"/>
    </row>
    <row r="138" spans="1:8" s="2" customFormat="1" ht="16.899999999999999" customHeight="1">
      <c r="A138" s="36"/>
      <c r="B138" s="41"/>
      <c r="C138" s="277" t="s">
        <v>19</v>
      </c>
      <c r="D138" s="277" t="s">
        <v>812</v>
      </c>
      <c r="E138" s="19" t="s">
        <v>19</v>
      </c>
      <c r="F138" s="278">
        <v>0</v>
      </c>
      <c r="G138" s="36"/>
      <c r="H138" s="41"/>
    </row>
    <row r="139" spans="1:8" s="2" customFormat="1" ht="16.899999999999999" customHeight="1">
      <c r="A139" s="36"/>
      <c r="B139" s="41"/>
      <c r="C139" s="277" t="s">
        <v>19</v>
      </c>
      <c r="D139" s="277" t="s">
        <v>343</v>
      </c>
      <c r="E139" s="19" t="s">
        <v>19</v>
      </c>
      <c r="F139" s="278">
        <v>92.91</v>
      </c>
      <c r="G139" s="36"/>
      <c r="H139" s="41"/>
    </row>
    <row r="140" spans="1:8" s="2" customFormat="1" ht="16.899999999999999" customHeight="1">
      <c r="A140" s="36"/>
      <c r="B140" s="41"/>
      <c r="C140" s="277" t="s">
        <v>342</v>
      </c>
      <c r="D140" s="277" t="s">
        <v>394</v>
      </c>
      <c r="E140" s="19" t="s">
        <v>19</v>
      </c>
      <c r="F140" s="278">
        <v>92.91</v>
      </c>
      <c r="G140" s="36"/>
      <c r="H140" s="41"/>
    </row>
    <row r="141" spans="1:8" s="2" customFormat="1" ht="16.899999999999999" customHeight="1">
      <c r="A141" s="36"/>
      <c r="B141" s="41"/>
      <c r="C141" s="279" t="s">
        <v>6202</v>
      </c>
      <c r="D141" s="36"/>
      <c r="E141" s="36"/>
      <c r="F141" s="36"/>
      <c r="G141" s="36"/>
      <c r="H141" s="41"/>
    </row>
    <row r="142" spans="1:8" s="2" customFormat="1" ht="16.899999999999999" customHeight="1">
      <c r="A142" s="36"/>
      <c r="B142" s="41"/>
      <c r="C142" s="277" t="s">
        <v>809</v>
      </c>
      <c r="D142" s="277" t="s">
        <v>6229</v>
      </c>
      <c r="E142" s="19" t="s">
        <v>411</v>
      </c>
      <c r="F142" s="278">
        <v>92.91</v>
      </c>
      <c r="G142" s="36"/>
      <c r="H142" s="41"/>
    </row>
    <row r="143" spans="1:8" s="2" customFormat="1" ht="16.899999999999999" customHeight="1">
      <c r="A143" s="36"/>
      <c r="B143" s="41"/>
      <c r="C143" s="277" t="s">
        <v>409</v>
      </c>
      <c r="D143" s="277" t="s">
        <v>6222</v>
      </c>
      <c r="E143" s="19" t="s">
        <v>411</v>
      </c>
      <c r="F143" s="278">
        <v>154.84</v>
      </c>
      <c r="G143" s="36"/>
      <c r="H143" s="41"/>
    </row>
    <row r="144" spans="1:8" s="2" customFormat="1" ht="16.899999999999999" customHeight="1">
      <c r="A144" s="36"/>
      <c r="B144" s="41"/>
      <c r="C144" s="277" t="s">
        <v>804</v>
      </c>
      <c r="D144" s="277" t="s">
        <v>6230</v>
      </c>
      <c r="E144" s="19" t="s">
        <v>411</v>
      </c>
      <c r="F144" s="278">
        <v>92.91</v>
      </c>
      <c r="G144" s="36"/>
      <c r="H144" s="41"/>
    </row>
    <row r="145" spans="1:8" s="2" customFormat="1" ht="16.899999999999999" customHeight="1">
      <c r="A145" s="36"/>
      <c r="B145" s="41"/>
      <c r="C145" s="277" t="s">
        <v>896</v>
      </c>
      <c r="D145" s="277" t="s">
        <v>6226</v>
      </c>
      <c r="E145" s="19" t="s">
        <v>411</v>
      </c>
      <c r="F145" s="278">
        <v>108.96</v>
      </c>
      <c r="G145" s="36"/>
      <c r="H145" s="41"/>
    </row>
    <row r="146" spans="1:8" s="2" customFormat="1" ht="26.45" customHeight="1">
      <c r="A146" s="36"/>
      <c r="B146" s="41"/>
      <c r="C146" s="272" t="s">
        <v>6231</v>
      </c>
      <c r="D146" s="272" t="s">
        <v>92</v>
      </c>
      <c r="E146" s="36"/>
      <c r="F146" s="36"/>
      <c r="G146" s="36"/>
      <c r="H146" s="41"/>
    </row>
    <row r="147" spans="1:8" s="2" customFormat="1" ht="16.899999999999999" customHeight="1">
      <c r="A147" s="36"/>
      <c r="B147" s="41"/>
      <c r="C147" s="273" t="s">
        <v>981</v>
      </c>
      <c r="D147" s="274" t="s">
        <v>19</v>
      </c>
      <c r="E147" s="275" t="s">
        <v>19</v>
      </c>
      <c r="F147" s="276">
        <v>30.027000000000001</v>
      </c>
      <c r="G147" s="36"/>
      <c r="H147" s="41"/>
    </row>
    <row r="148" spans="1:8" s="2" customFormat="1" ht="16.899999999999999" customHeight="1">
      <c r="A148" s="36"/>
      <c r="B148" s="41"/>
      <c r="C148" s="277" t="s">
        <v>19</v>
      </c>
      <c r="D148" s="277" t="s">
        <v>1120</v>
      </c>
      <c r="E148" s="19" t="s">
        <v>19</v>
      </c>
      <c r="F148" s="278">
        <v>0</v>
      </c>
      <c r="G148" s="36"/>
      <c r="H148" s="41"/>
    </row>
    <row r="149" spans="1:8" s="2" customFormat="1" ht="16.899999999999999" customHeight="1">
      <c r="A149" s="36"/>
      <c r="B149" s="41"/>
      <c r="C149" s="277" t="s">
        <v>19</v>
      </c>
      <c r="D149" s="277" t="s">
        <v>1121</v>
      </c>
      <c r="E149" s="19" t="s">
        <v>19</v>
      </c>
      <c r="F149" s="278">
        <v>0</v>
      </c>
      <c r="G149" s="36"/>
      <c r="H149" s="41"/>
    </row>
    <row r="150" spans="1:8" s="2" customFormat="1" ht="16.899999999999999" customHeight="1">
      <c r="A150" s="36"/>
      <c r="B150" s="41"/>
      <c r="C150" s="277" t="s">
        <v>19</v>
      </c>
      <c r="D150" s="277" t="s">
        <v>1122</v>
      </c>
      <c r="E150" s="19" t="s">
        <v>19</v>
      </c>
      <c r="F150" s="278">
        <v>23.071999999999999</v>
      </c>
      <c r="G150" s="36"/>
      <c r="H150" s="41"/>
    </row>
    <row r="151" spans="1:8" s="2" customFormat="1" ht="16.899999999999999" customHeight="1">
      <c r="A151" s="36"/>
      <c r="B151" s="41"/>
      <c r="C151" s="277" t="s">
        <v>19</v>
      </c>
      <c r="D151" s="277" t="s">
        <v>1123</v>
      </c>
      <c r="E151" s="19" t="s">
        <v>19</v>
      </c>
      <c r="F151" s="278">
        <v>0</v>
      </c>
      <c r="G151" s="36"/>
      <c r="H151" s="41"/>
    </row>
    <row r="152" spans="1:8" s="2" customFormat="1" ht="16.899999999999999" customHeight="1">
      <c r="A152" s="36"/>
      <c r="B152" s="41"/>
      <c r="C152" s="277" t="s">
        <v>19</v>
      </c>
      <c r="D152" s="277" t="s">
        <v>1124</v>
      </c>
      <c r="E152" s="19" t="s">
        <v>19</v>
      </c>
      <c r="F152" s="278">
        <v>2.714</v>
      </c>
      <c r="G152" s="36"/>
      <c r="H152" s="41"/>
    </row>
    <row r="153" spans="1:8" s="2" customFormat="1" ht="16.899999999999999" customHeight="1">
      <c r="A153" s="36"/>
      <c r="B153" s="41"/>
      <c r="C153" s="277" t="s">
        <v>19</v>
      </c>
      <c r="D153" s="277" t="s">
        <v>1125</v>
      </c>
      <c r="E153" s="19" t="s">
        <v>19</v>
      </c>
      <c r="F153" s="278">
        <v>0</v>
      </c>
      <c r="G153" s="36"/>
      <c r="H153" s="41"/>
    </row>
    <row r="154" spans="1:8" s="2" customFormat="1" ht="16.899999999999999" customHeight="1">
      <c r="A154" s="36"/>
      <c r="B154" s="41"/>
      <c r="C154" s="277" t="s">
        <v>19</v>
      </c>
      <c r="D154" s="277" t="s">
        <v>1126</v>
      </c>
      <c r="E154" s="19" t="s">
        <v>19</v>
      </c>
      <c r="F154" s="278">
        <v>4.2409999999999997</v>
      </c>
      <c r="G154" s="36"/>
      <c r="H154" s="41"/>
    </row>
    <row r="155" spans="1:8" s="2" customFormat="1" ht="16.899999999999999" customHeight="1">
      <c r="A155" s="36"/>
      <c r="B155" s="41"/>
      <c r="C155" s="277" t="s">
        <v>981</v>
      </c>
      <c r="D155" s="277" t="s">
        <v>394</v>
      </c>
      <c r="E155" s="19" t="s">
        <v>19</v>
      </c>
      <c r="F155" s="278">
        <v>30.027000000000001</v>
      </c>
      <c r="G155" s="36"/>
      <c r="H155" s="41"/>
    </row>
    <row r="156" spans="1:8" s="2" customFormat="1" ht="16.899999999999999" customHeight="1">
      <c r="A156" s="36"/>
      <c r="B156" s="41"/>
      <c r="C156" s="279" t="s">
        <v>6202</v>
      </c>
      <c r="D156" s="36"/>
      <c r="E156" s="36"/>
      <c r="F156" s="36"/>
      <c r="G156" s="36"/>
      <c r="H156" s="41"/>
    </row>
    <row r="157" spans="1:8" s="2" customFormat="1" ht="16.899999999999999" customHeight="1">
      <c r="A157" s="36"/>
      <c r="B157" s="41"/>
      <c r="C157" s="277" t="s">
        <v>1117</v>
      </c>
      <c r="D157" s="277" t="s">
        <v>6232</v>
      </c>
      <c r="E157" s="19" t="s">
        <v>387</v>
      </c>
      <c r="F157" s="278">
        <v>30.027000000000001</v>
      </c>
      <c r="G157" s="36"/>
      <c r="H157" s="41"/>
    </row>
    <row r="158" spans="1:8" s="2" customFormat="1" ht="16.899999999999999" customHeight="1">
      <c r="A158" s="36"/>
      <c r="B158" s="41"/>
      <c r="C158" s="277" t="s">
        <v>1020</v>
      </c>
      <c r="D158" s="277" t="s">
        <v>6233</v>
      </c>
      <c r="E158" s="19" t="s">
        <v>387</v>
      </c>
      <c r="F158" s="278">
        <v>127.473</v>
      </c>
      <c r="G158" s="36"/>
      <c r="H158" s="41"/>
    </row>
    <row r="159" spans="1:8" s="2" customFormat="1" ht="16.899999999999999" customHeight="1">
      <c r="A159" s="36"/>
      <c r="B159" s="41"/>
      <c r="C159" s="277" t="s">
        <v>1137</v>
      </c>
      <c r="D159" s="277" t="s">
        <v>6234</v>
      </c>
      <c r="E159" s="19" t="s">
        <v>404</v>
      </c>
      <c r="F159" s="278">
        <v>3.153</v>
      </c>
      <c r="G159" s="36"/>
      <c r="H159" s="41"/>
    </row>
    <row r="160" spans="1:8" s="2" customFormat="1" ht="16.899999999999999" customHeight="1">
      <c r="A160" s="36"/>
      <c r="B160" s="41"/>
      <c r="C160" s="273" t="s">
        <v>983</v>
      </c>
      <c r="D160" s="274" t="s">
        <v>19</v>
      </c>
      <c r="E160" s="275" t="s">
        <v>19</v>
      </c>
      <c r="F160" s="276">
        <v>22.344999999999999</v>
      </c>
      <c r="G160" s="36"/>
      <c r="H160" s="41"/>
    </row>
    <row r="161" spans="1:8" s="2" customFormat="1" ht="16.899999999999999" customHeight="1">
      <c r="A161" s="36"/>
      <c r="B161" s="41"/>
      <c r="C161" s="277" t="s">
        <v>19</v>
      </c>
      <c r="D161" s="277" t="s">
        <v>1084</v>
      </c>
      <c r="E161" s="19" t="s">
        <v>19</v>
      </c>
      <c r="F161" s="278">
        <v>0</v>
      </c>
      <c r="G161" s="36"/>
      <c r="H161" s="41"/>
    </row>
    <row r="162" spans="1:8" s="2" customFormat="1" ht="16.899999999999999" customHeight="1">
      <c r="A162" s="36"/>
      <c r="B162" s="41"/>
      <c r="C162" s="277" t="s">
        <v>19</v>
      </c>
      <c r="D162" s="277" t="s">
        <v>1050</v>
      </c>
      <c r="E162" s="19" t="s">
        <v>19</v>
      </c>
      <c r="F162" s="278">
        <v>0</v>
      </c>
      <c r="G162" s="36"/>
      <c r="H162" s="41"/>
    </row>
    <row r="163" spans="1:8" s="2" customFormat="1" ht="16.899999999999999" customHeight="1">
      <c r="A163" s="36"/>
      <c r="B163" s="41"/>
      <c r="C163" s="277" t="s">
        <v>19</v>
      </c>
      <c r="D163" s="277" t="s">
        <v>1085</v>
      </c>
      <c r="E163" s="19" t="s">
        <v>19</v>
      </c>
      <c r="F163" s="278">
        <v>1.0569999999999999</v>
      </c>
      <c r="G163" s="36"/>
      <c r="H163" s="41"/>
    </row>
    <row r="164" spans="1:8" s="2" customFormat="1" ht="16.899999999999999" customHeight="1">
      <c r="A164" s="36"/>
      <c r="B164" s="41"/>
      <c r="C164" s="277" t="s">
        <v>19</v>
      </c>
      <c r="D164" s="277" t="s">
        <v>1052</v>
      </c>
      <c r="E164" s="19" t="s">
        <v>19</v>
      </c>
      <c r="F164" s="278">
        <v>0</v>
      </c>
      <c r="G164" s="36"/>
      <c r="H164" s="41"/>
    </row>
    <row r="165" spans="1:8" s="2" customFormat="1" ht="16.899999999999999" customHeight="1">
      <c r="A165" s="36"/>
      <c r="B165" s="41"/>
      <c r="C165" s="277" t="s">
        <v>19</v>
      </c>
      <c r="D165" s="277" t="s">
        <v>1085</v>
      </c>
      <c r="E165" s="19" t="s">
        <v>19</v>
      </c>
      <c r="F165" s="278">
        <v>1.0569999999999999</v>
      </c>
      <c r="G165" s="36"/>
      <c r="H165" s="41"/>
    </row>
    <row r="166" spans="1:8" s="2" customFormat="1" ht="16.899999999999999" customHeight="1">
      <c r="A166" s="36"/>
      <c r="B166" s="41"/>
      <c r="C166" s="277" t="s">
        <v>19</v>
      </c>
      <c r="D166" s="277" t="s">
        <v>1053</v>
      </c>
      <c r="E166" s="19" t="s">
        <v>19</v>
      </c>
      <c r="F166" s="278">
        <v>0</v>
      </c>
      <c r="G166" s="36"/>
      <c r="H166" s="41"/>
    </row>
    <row r="167" spans="1:8" s="2" customFormat="1" ht="16.899999999999999" customHeight="1">
      <c r="A167" s="36"/>
      <c r="B167" s="41"/>
      <c r="C167" s="277" t="s">
        <v>19</v>
      </c>
      <c r="D167" s="277" t="s">
        <v>1085</v>
      </c>
      <c r="E167" s="19" t="s">
        <v>19</v>
      </c>
      <c r="F167" s="278">
        <v>1.0569999999999999</v>
      </c>
      <c r="G167" s="36"/>
      <c r="H167" s="41"/>
    </row>
    <row r="168" spans="1:8" s="2" customFormat="1" ht="16.899999999999999" customHeight="1">
      <c r="A168" s="36"/>
      <c r="B168" s="41"/>
      <c r="C168" s="277" t="s">
        <v>19</v>
      </c>
      <c r="D168" s="277" t="s">
        <v>1054</v>
      </c>
      <c r="E168" s="19" t="s">
        <v>19</v>
      </c>
      <c r="F168" s="278">
        <v>0</v>
      </c>
      <c r="G168" s="36"/>
      <c r="H168" s="41"/>
    </row>
    <row r="169" spans="1:8" s="2" customFormat="1" ht="16.899999999999999" customHeight="1">
      <c r="A169" s="36"/>
      <c r="B169" s="41"/>
      <c r="C169" s="277" t="s">
        <v>19</v>
      </c>
      <c r="D169" s="277" t="s">
        <v>1085</v>
      </c>
      <c r="E169" s="19" t="s">
        <v>19</v>
      </c>
      <c r="F169" s="278">
        <v>1.0569999999999999</v>
      </c>
      <c r="G169" s="36"/>
      <c r="H169" s="41"/>
    </row>
    <row r="170" spans="1:8" s="2" customFormat="1" ht="16.899999999999999" customHeight="1">
      <c r="A170" s="36"/>
      <c r="B170" s="41"/>
      <c r="C170" s="277" t="s">
        <v>19</v>
      </c>
      <c r="D170" s="277" t="s">
        <v>1055</v>
      </c>
      <c r="E170" s="19" t="s">
        <v>19</v>
      </c>
      <c r="F170" s="278">
        <v>0</v>
      </c>
      <c r="G170" s="36"/>
      <c r="H170" s="41"/>
    </row>
    <row r="171" spans="1:8" s="2" customFormat="1" ht="16.899999999999999" customHeight="1">
      <c r="A171" s="36"/>
      <c r="B171" s="41"/>
      <c r="C171" s="277" t="s">
        <v>19</v>
      </c>
      <c r="D171" s="277" t="s">
        <v>1085</v>
      </c>
      <c r="E171" s="19" t="s">
        <v>19</v>
      </c>
      <c r="F171" s="278">
        <v>1.0569999999999999</v>
      </c>
      <c r="G171" s="36"/>
      <c r="H171" s="41"/>
    </row>
    <row r="172" spans="1:8" s="2" customFormat="1" ht="16.899999999999999" customHeight="1">
      <c r="A172" s="36"/>
      <c r="B172" s="41"/>
      <c r="C172" s="277" t="s">
        <v>19</v>
      </c>
      <c r="D172" s="277" t="s">
        <v>1056</v>
      </c>
      <c r="E172" s="19" t="s">
        <v>19</v>
      </c>
      <c r="F172" s="278">
        <v>0</v>
      </c>
      <c r="G172" s="36"/>
      <c r="H172" s="41"/>
    </row>
    <row r="173" spans="1:8" s="2" customFormat="1" ht="16.899999999999999" customHeight="1">
      <c r="A173" s="36"/>
      <c r="B173" s="41"/>
      <c r="C173" s="277" t="s">
        <v>19</v>
      </c>
      <c r="D173" s="277" t="s">
        <v>1085</v>
      </c>
      <c r="E173" s="19" t="s">
        <v>19</v>
      </c>
      <c r="F173" s="278">
        <v>1.0569999999999999</v>
      </c>
      <c r="G173" s="36"/>
      <c r="H173" s="41"/>
    </row>
    <row r="174" spans="1:8" s="2" customFormat="1" ht="16.899999999999999" customHeight="1">
      <c r="A174" s="36"/>
      <c r="B174" s="41"/>
      <c r="C174" s="277" t="s">
        <v>19</v>
      </c>
      <c r="D174" s="277" t="s">
        <v>1057</v>
      </c>
      <c r="E174" s="19" t="s">
        <v>19</v>
      </c>
      <c r="F174" s="278">
        <v>0</v>
      </c>
      <c r="G174" s="36"/>
      <c r="H174" s="41"/>
    </row>
    <row r="175" spans="1:8" s="2" customFormat="1" ht="16.899999999999999" customHeight="1">
      <c r="A175" s="36"/>
      <c r="B175" s="41"/>
      <c r="C175" s="277" t="s">
        <v>19</v>
      </c>
      <c r="D175" s="277" t="s">
        <v>1085</v>
      </c>
      <c r="E175" s="19" t="s">
        <v>19</v>
      </c>
      <c r="F175" s="278">
        <v>1.0569999999999999</v>
      </c>
      <c r="G175" s="36"/>
      <c r="H175" s="41"/>
    </row>
    <row r="176" spans="1:8" s="2" customFormat="1" ht="16.899999999999999" customHeight="1">
      <c r="A176" s="36"/>
      <c r="B176" s="41"/>
      <c r="C176" s="277" t="s">
        <v>19</v>
      </c>
      <c r="D176" s="277" t="s">
        <v>1073</v>
      </c>
      <c r="E176" s="19" t="s">
        <v>19</v>
      </c>
      <c r="F176" s="278">
        <v>0</v>
      </c>
      <c r="G176" s="36"/>
      <c r="H176" s="41"/>
    </row>
    <row r="177" spans="1:8" s="2" customFormat="1" ht="16.899999999999999" customHeight="1">
      <c r="A177" s="36"/>
      <c r="B177" s="41"/>
      <c r="C177" s="277" t="s">
        <v>19</v>
      </c>
      <c r="D177" s="277" t="s">
        <v>1086</v>
      </c>
      <c r="E177" s="19" t="s">
        <v>19</v>
      </c>
      <c r="F177" s="278">
        <v>1.66</v>
      </c>
      <c r="G177" s="36"/>
      <c r="H177" s="41"/>
    </row>
    <row r="178" spans="1:8" s="2" customFormat="1" ht="16.899999999999999" customHeight="1">
      <c r="A178" s="36"/>
      <c r="B178" s="41"/>
      <c r="C178" s="277" t="s">
        <v>19</v>
      </c>
      <c r="D178" s="277" t="s">
        <v>1058</v>
      </c>
      <c r="E178" s="19" t="s">
        <v>19</v>
      </c>
      <c r="F178" s="278">
        <v>0</v>
      </c>
      <c r="G178" s="36"/>
      <c r="H178" s="41"/>
    </row>
    <row r="179" spans="1:8" s="2" customFormat="1" ht="16.899999999999999" customHeight="1">
      <c r="A179" s="36"/>
      <c r="B179" s="41"/>
      <c r="C179" s="277" t="s">
        <v>19</v>
      </c>
      <c r="D179" s="277" t="s">
        <v>1087</v>
      </c>
      <c r="E179" s="19" t="s">
        <v>19</v>
      </c>
      <c r="F179" s="278">
        <v>0.90600000000000003</v>
      </c>
      <c r="G179" s="36"/>
      <c r="H179" s="41"/>
    </row>
    <row r="180" spans="1:8" s="2" customFormat="1" ht="16.899999999999999" customHeight="1">
      <c r="A180" s="36"/>
      <c r="B180" s="41"/>
      <c r="C180" s="277" t="s">
        <v>19</v>
      </c>
      <c r="D180" s="277" t="s">
        <v>1060</v>
      </c>
      <c r="E180" s="19" t="s">
        <v>19</v>
      </c>
      <c r="F180" s="278">
        <v>0</v>
      </c>
      <c r="G180" s="36"/>
      <c r="H180" s="41"/>
    </row>
    <row r="181" spans="1:8" s="2" customFormat="1" ht="16.899999999999999" customHeight="1">
      <c r="A181" s="36"/>
      <c r="B181" s="41"/>
      <c r="C181" s="277" t="s">
        <v>19</v>
      </c>
      <c r="D181" s="277" t="s">
        <v>1087</v>
      </c>
      <c r="E181" s="19" t="s">
        <v>19</v>
      </c>
      <c r="F181" s="278">
        <v>0.90600000000000003</v>
      </c>
      <c r="G181" s="36"/>
      <c r="H181" s="41"/>
    </row>
    <row r="182" spans="1:8" s="2" customFormat="1" ht="16.899999999999999" customHeight="1">
      <c r="A182" s="36"/>
      <c r="B182" s="41"/>
      <c r="C182" s="277" t="s">
        <v>19</v>
      </c>
      <c r="D182" s="277" t="s">
        <v>1075</v>
      </c>
      <c r="E182" s="19" t="s">
        <v>19</v>
      </c>
      <c r="F182" s="278">
        <v>0</v>
      </c>
      <c r="G182" s="36"/>
      <c r="H182" s="41"/>
    </row>
    <row r="183" spans="1:8" s="2" customFormat="1" ht="16.899999999999999" customHeight="1">
      <c r="A183" s="36"/>
      <c r="B183" s="41"/>
      <c r="C183" s="277" t="s">
        <v>19</v>
      </c>
      <c r="D183" s="277" t="s">
        <v>1086</v>
      </c>
      <c r="E183" s="19" t="s">
        <v>19</v>
      </c>
      <c r="F183" s="278">
        <v>1.66</v>
      </c>
      <c r="G183" s="36"/>
      <c r="H183" s="41"/>
    </row>
    <row r="184" spans="1:8" s="2" customFormat="1" ht="16.899999999999999" customHeight="1">
      <c r="A184" s="36"/>
      <c r="B184" s="41"/>
      <c r="C184" s="277" t="s">
        <v>19</v>
      </c>
      <c r="D184" s="277" t="s">
        <v>1061</v>
      </c>
      <c r="E184" s="19" t="s">
        <v>19</v>
      </c>
      <c r="F184" s="278">
        <v>0</v>
      </c>
      <c r="G184" s="36"/>
      <c r="H184" s="41"/>
    </row>
    <row r="185" spans="1:8" s="2" customFormat="1" ht="16.899999999999999" customHeight="1">
      <c r="A185" s="36"/>
      <c r="B185" s="41"/>
      <c r="C185" s="277" t="s">
        <v>19</v>
      </c>
      <c r="D185" s="277" t="s">
        <v>1087</v>
      </c>
      <c r="E185" s="19" t="s">
        <v>19</v>
      </c>
      <c r="F185" s="278">
        <v>0.90600000000000003</v>
      </c>
      <c r="G185" s="36"/>
      <c r="H185" s="41"/>
    </row>
    <row r="186" spans="1:8" s="2" customFormat="1" ht="16.899999999999999" customHeight="1">
      <c r="A186" s="36"/>
      <c r="B186" s="41"/>
      <c r="C186" s="277" t="s">
        <v>19</v>
      </c>
      <c r="D186" s="277" t="s">
        <v>1062</v>
      </c>
      <c r="E186" s="19" t="s">
        <v>19</v>
      </c>
      <c r="F186" s="278">
        <v>0</v>
      </c>
      <c r="G186" s="36"/>
      <c r="H186" s="41"/>
    </row>
    <row r="187" spans="1:8" s="2" customFormat="1" ht="16.899999999999999" customHeight="1">
      <c r="A187" s="36"/>
      <c r="B187" s="41"/>
      <c r="C187" s="277" t="s">
        <v>19</v>
      </c>
      <c r="D187" s="277" t="s">
        <v>1087</v>
      </c>
      <c r="E187" s="19" t="s">
        <v>19</v>
      </c>
      <c r="F187" s="278">
        <v>0.90600000000000003</v>
      </c>
      <c r="G187" s="36"/>
      <c r="H187" s="41"/>
    </row>
    <row r="188" spans="1:8" s="2" customFormat="1" ht="16.899999999999999" customHeight="1">
      <c r="A188" s="36"/>
      <c r="B188" s="41"/>
      <c r="C188" s="277" t="s">
        <v>19</v>
      </c>
      <c r="D188" s="277" t="s">
        <v>1076</v>
      </c>
      <c r="E188" s="19" t="s">
        <v>19</v>
      </c>
      <c r="F188" s="278">
        <v>0</v>
      </c>
      <c r="G188" s="36"/>
      <c r="H188" s="41"/>
    </row>
    <row r="189" spans="1:8" s="2" customFormat="1" ht="16.899999999999999" customHeight="1">
      <c r="A189" s="36"/>
      <c r="B189" s="41"/>
      <c r="C189" s="277" t="s">
        <v>19</v>
      </c>
      <c r="D189" s="277" t="s">
        <v>1086</v>
      </c>
      <c r="E189" s="19" t="s">
        <v>19</v>
      </c>
      <c r="F189" s="278">
        <v>1.66</v>
      </c>
      <c r="G189" s="36"/>
      <c r="H189" s="41"/>
    </row>
    <row r="190" spans="1:8" s="2" customFormat="1" ht="16.899999999999999" customHeight="1">
      <c r="A190" s="36"/>
      <c r="B190" s="41"/>
      <c r="C190" s="277" t="s">
        <v>19</v>
      </c>
      <c r="D190" s="277" t="s">
        <v>1063</v>
      </c>
      <c r="E190" s="19" t="s">
        <v>19</v>
      </c>
      <c r="F190" s="278">
        <v>0</v>
      </c>
      <c r="G190" s="36"/>
      <c r="H190" s="41"/>
    </row>
    <row r="191" spans="1:8" s="2" customFormat="1" ht="16.899999999999999" customHeight="1">
      <c r="A191" s="36"/>
      <c r="B191" s="41"/>
      <c r="C191" s="277" t="s">
        <v>19</v>
      </c>
      <c r="D191" s="277" t="s">
        <v>1087</v>
      </c>
      <c r="E191" s="19" t="s">
        <v>19</v>
      </c>
      <c r="F191" s="278">
        <v>0.90600000000000003</v>
      </c>
      <c r="G191" s="36"/>
      <c r="H191" s="41"/>
    </row>
    <row r="192" spans="1:8" s="2" customFormat="1" ht="16.899999999999999" customHeight="1">
      <c r="A192" s="36"/>
      <c r="B192" s="41"/>
      <c r="C192" s="277" t="s">
        <v>19</v>
      </c>
      <c r="D192" s="277" t="s">
        <v>1064</v>
      </c>
      <c r="E192" s="19" t="s">
        <v>19</v>
      </c>
      <c r="F192" s="278">
        <v>0</v>
      </c>
      <c r="G192" s="36"/>
      <c r="H192" s="41"/>
    </row>
    <row r="193" spans="1:8" s="2" customFormat="1" ht="16.899999999999999" customHeight="1">
      <c r="A193" s="36"/>
      <c r="B193" s="41"/>
      <c r="C193" s="277" t="s">
        <v>19</v>
      </c>
      <c r="D193" s="277" t="s">
        <v>1087</v>
      </c>
      <c r="E193" s="19" t="s">
        <v>19</v>
      </c>
      <c r="F193" s="278">
        <v>0.90600000000000003</v>
      </c>
      <c r="G193" s="36"/>
      <c r="H193" s="41"/>
    </row>
    <row r="194" spans="1:8" s="2" customFormat="1" ht="16.899999999999999" customHeight="1">
      <c r="A194" s="36"/>
      <c r="B194" s="41"/>
      <c r="C194" s="277" t="s">
        <v>19</v>
      </c>
      <c r="D194" s="277" t="s">
        <v>1065</v>
      </c>
      <c r="E194" s="19" t="s">
        <v>19</v>
      </c>
      <c r="F194" s="278">
        <v>0</v>
      </c>
      <c r="G194" s="36"/>
      <c r="H194" s="41"/>
    </row>
    <row r="195" spans="1:8" s="2" customFormat="1" ht="16.899999999999999" customHeight="1">
      <c r="A195" s="36"/>
      <c r="B195" s="41"/>
      <c r="C195" s="277" t="s">
        <v>19</v>
      </c>
      <c r="D195" s="277" t="s">
        <v>1087</v>
      </c>
      <c r="E195" s="19" t="s">
        <v>19</v>
      </c>
      <c r="F195" s="278">
        <v>0.90600000000000003</v>
      </c>
      <c r="G195" s="36"/>
      <c r="H195" s="41"/>
    </row>
    <row r="196" spans="1:8" s="2" customFormat="1" ht="16.899999999999999" customHeight="1">
      <c r="A196" s="36"/>
      <c r="B196" s="41"/>
      <c r="C196" s="277" t="s">
        <v>19</v>
      </c>
      <c r="D196" s="277" t="s">
        <v>1066</v>
      </c>
      <c r="E196" s="19" t="s">
        <v>19</v>
      </c>
      <c r="F196" s="278">
        <v>0</v>
      </c>
      <c r="G196" s="36"/>
      <c r="H196" s="41"/>
    </row>
    <row r="197" spans="1:8" s="2" customFormat="1" ht="16.899999999999999" customHeight="1">
      <c r="A197" s="36"/>
      <c r="B197" s="41"/>
      <c r="C197" s="277" t="s">
        <v>19</v>
      </c>
      <c r="D197" s="277" t="s">
        <v>1087</v>
      </c>
      <c r="E197" s="19" t="s">
        <v>19</v>
      </c>
      <c r="F197" s="278">
        <v>0.90600000000000003</v>
      </c>
      <c r="G197" s="36"/>
      <c r="H197" s="41"/>
    </row>
    <row r="198" spans="1:8" s="2" customFormat="1" ht="16.899999999999999" customHeight="1">
      <c r="A198" s="36"/>
      <c r="B198" s="41"/>
      <c r="C198" s="277" t="s">
        <v>19</v>
      </c>
      <c r="D198" s="277" t="s">
        <v>1067</v>
      </c>
      <c r="E198" s="19" t="s">
        <v>19</v>
      </c>
      <c r="F198" s="278">
        <v>0</v>
      </c>
      <c r="G198" s="36"/>
      <c r="H198" s="41"/>
    </row>
    <row r="199" spans="1:8" s="2" customFormat="1" ht="16.899999999999999" customHeight="1">
      <c r="A199" s="36"/>
      <c r="B199" s="41"/>
      <c r="C199" s="277" t="s">
        <v>19</v>
      </c>
      <c r="D199" s="277" t="s">
        <v>1087</v>
      </c>
      <c r="E199" s="19" t="s">
        <v>19</v>
      </c>
      <c r="F199" s="278">
        <v>0.90600000000000003</v>
      </c>
      <c r="G199" s="36"/>
      <c r="H199" s="41"/>
    </row>
    <row r="200" spans="1:8" s="2" customFormat="1" ht="16.899999999999999" customHeight="1">
      <c r="A200" s="36"/>
      <c r="B200" s="41"/>
      <c r="C200" s="277" t="s">
        <v>19</v>
      </c>
      <c r="D200" s="277" t="s">
        <v>1068</v>
      </c>
      <c r="E200" s="19" t="s">
        <v>19</v>
      </c>
      <c r="F200" s="278">
        <v>0</v>
      </c>
      <c r="G200" s="36"/>
      <c r="H200" s="41"/>
    </row>
    <row r="201" spans="1:8" s="2" customFormat="1" ht="16.899999999999999" customHeight="1">
      <c r="A201" s="36"/>
      <c r="B201" s="41"/>
      <c r="C201" s="277" t="s">
        <v>19</v>
      </c>
      <c r="D201" s="277" t="s">
        <v>1087</v>
      </c>
      <c r="E201" s="19" t="s">
        <v>19</v>
      </c>
      <c r="F201" s="278">
        <v>0.90600000000000003</v>
      </c>
      <c r="G201" s="36"/>
      <c r="H201" s="41"/>
    </row>
    <row r="202" spans="1:8" s="2" customFormat="1" ht="16.899999999999999" customHeight="1">
      <c r="A202" s="36"/>
      <c r="B202" s="41"/>
      <c r="C202" s="277" t="s">
        <v>19</v>
      </c>
      <c r="D202" s="277" t="s">
        <v>1069</v>
      </c>
      <c r="E202" s="19" t="s">
        <v>19</v>
      </c>
      <c r="F202" s="278">
        <v>0</v>
      </c>
      <c r="G202" s="36"/>
      <c r="H202" s="41"/>
    </row>
    <row r="203" spans="1:8" s="2" customFormat="1" ht="16.899999999999999" customHeight="1">
      <c r="A203" s="36"/>
      <c r="B203" s="41"/>
      <c r="C203" s="277" t="s">
        <v>19</v>
      </c>
      <c r="D203" s="277" t="s">
        <v>1087</v>
      </c>
      <c r="E203" s="19" t="s">
        <v>19</v>
      </c>
      <c r="F203" s="278">
        <v>0.90600000000000003</v>
      </c>
      <c r="G203" s="36"/>
      <c r="H203" s="41"/>
    </row>
    <row r="204" spans="1:8" s="2" customFormat="1" ht="16.899999999999999" customHeight="1">
      <c r="A204" s="36"/>
      <c r="B204" s="41"/>
      <c r="C204" s="277" t="s">
        <v>983</v>
      </c>
      <c r="D204" s="277" t="s">
        <v>394</v>
      </c>
      <c r="E204" s="19" t="s">
        <v>19</v>
      </c>
      <c r="F204" s="278">
        <v>22.344999999999999</v>
      </c>
      <c r="G204" s="36"/>
      <c r="H204" s="41"/>
    </row>
    <row r="205" spans="1:8" s="2" customFormat="1" ht="16.899999999999999" customHeight="1">
      <c r="A205" s="36"/>
      <c r="B205" s="41"/>
      <c r="C205" s="279" t="s">
        <v>6202</v>
      </c>
      <c r="D205" s="36"/>
      <c r="E205" s="36"/>
      <c r="F205" s="36"/>
      <c r="G205" s="36"/>
      <c r="H205" s="41"/>
    </row>
    <row r="206" spans="1:8" s="2" customFormat="1" ht="16.899999999999999" customHeight="1">
      <c r="A206" s="36"/>
      <c r="B206" s="41"/>
      <c r="C206" s="277" t="s">
        <v>1081</v>
      </c>
      <c r="D206" s="277" t="s">
        <v>1082</v>
      </c>
      <c r="E206" s="19" t="s">
        <v>387</v>
      </c>
      <c r="F206" s="278">
        <v>22.344999999999999</v>
      </c>
      <c r="G206" s="36"/>
      <c r="H206" s="41"/>
    </row>
    <row r="207" spans="1:8" s="2" customFormat="1" ht="22.5">
      <c r="A207" s="36"/>
      <c r="B207" s="41"/>
      <c r="C207" s="277" t="s">
        <v>1035</v>
      </c>
      <c r="D207" s="277" t="s">
        <v>6235</v>
      </c>
      <c r="E207" s="19" t="s">
        <v>387</v>
      </c>
      <c r="F207" s="278">
        <v>65.876999999999995</v>
      </c>
      <c r="G207" s="36"/>
      <c r="H207" s="41"/>
    </row>
    <row r="208" spans="1:8" s="2" customFormat="1" ht="16.899999999999999" customHeight="1">
      <c r="A208" s="36"/>
      <c r="B208" s="41"/>
      <c r="C208" s="277" t="s">
        <v>1012</v>
      </c>
      <c r="D208" s="277" t="s">
        <v>6236</v>
      </c>
      <c r="E208" s="19" t="s">
        <v>387</v>
      </c>
      <c r="F208" s="278">
        <v>193.35</v>
      </c>
      <c r="G208" s="36"/>
      <c r="H208" s="41"/>
    </row>
    <row r="209" spans="1:8" s="2" customFormat="1" ht="16.899999999999999" customHeight="1">
      <c r="A209" s="36"/>
      <c r="B209" s="41"/>
      <c r="C209" s="273" t="s">
        <v>985</v>
      </c>
      <c r="D209" s="274" t="s">
        <v>19</v>
      </c>
      <c r="E209" s="275" t="s">
        <v>19</v>
      </c>
      <c r="F209" s="276">
        <v>157.5</v>
      </c>
      <c r="G209" s="36"/>
      <c r="H209" s="41"/>
    </row>
    <row r="210" spans="1:8" s="2" customFormat="1" ht="16.899999999999999" customHeight="1">
      <c r="A210" s="36"/>
      <c r="B210" s="41"/>
      <c r="C210" s="277" t="s">
        <v>19</v>
      </c>
      <c r="D210" s="277" t="s">
        <v>1001</v>
      </c>
      <c r="E210" s="19" t="s">
        <v>19</v>
      </c>
      <c r="F210" s="278">
        <v>0</v>
      </c>
      <c r="G210" s="36"/>
      <c r="H210" s="41"/>
    </row>
    <row r="211" spans="1:8" s="2" customFormat="1" ht="16.899999999999999" customHeight="1">
      <c r="A211" s="36"/>
      <c r="B211" s="41"/>
      <c r="C211" s="277" t="s">
        <v>19</v>
      </c>
      <c r="D211" s="277" t="s">
        <v>1002</v>
      </c>
      <c r="E211" s="19" t="s">
        <v>19</v>
      </c>
      <c r="F211" s="278">
        <v>157.5</v>
      </c>
      <c r="G211" s="36"/>
      <c r="H211" s="41"/>
    </row>
    <row r="212" spans="1:8" s="2" customFormat="1" ht="16.899999999999999" customHeight="1">
      <c r="A212" s="36"/>
      <c r="B212" s="41"/>
      <c r="C212" s="277" t="s">
        <v>985</v>
      </c>
      <c r="D212" s="277" t="s">
        <v>394</v>
      </c>
      <c r="E212" s="19" t="s">
        <v>19</v>
      </c>
      <c r="F212" s="278">
        <v>157.5</v>
      </c>
      <c r="G212" s="36"/>
      <c r="H212" s="41"/>
    </row>
    <row r="213" spans="1:8" s="2" customFormat="1" ht="16.899999999999999" customHeight="1">
      <c r="A213" s="36"/>
      <c r="B213" s="41"/>
      <c r="C213" s="279" t="s">
        <v>6202</v>
      </c>
      <c r="D213" s="36"/>
      <c r="E213" s="36"/>
      <c r="F213" s="36"/>
      <c r="G213" s="36"/>
      <c r="H213" s="41"/>
    </row>
    <row r="214" spans="1:8" s="2" customFormat="1" ht="22.5">
      <c r="A214" s="36"/>
      <c r="B214" s="41"/>
      <c r="C214" s="277" t="s">
        <v>998</v>
      </c>
      <c r="D214" s="277" t="s">
        <v>6237</v>
      </c>
      <c r="E214" s="19" t="s">
        <v>387</v>
      </c>
      <c r="F214" s="278">
        <v>157.5</v>
      </c>
      <c r="G214" s="36"/>
      <c r="H214" s="41"/>
    </row>
    <row r="215" spans="1:8" s="2" customFormat="1" ht="16.899999999999999" customHeight="1">
      <c r="A215" s="36"/>
      <c r="B215" s="41"/>
      <c r="C215" s="277" t="s">
        <v>1008</v>
      </c>
      <c r="D215" s="277" t="s">
        <v>6238</v>
      </c>
      <c r="E215" s="19" t="s">
        <v>387</v>
      </c>
      <c r="F215" s="278">
        <v>298.47800000000001</v>
      </c>
      <c r="G215" s="36"/>
      <c r="H215" s="41"/>
    </row>
    <row r="216" spans="1:8" s="2" customFormat="1" ht="22.5">
      <c r="A216" s="36"/>
      <c r="B216" s="41"/>
      <c r="C216" s="277" t="s">
        <v>1035</v>
      </c>
      <c r="D216" s="277" t="s">
        <v>6235</v>
      </c>
      <c r="E216" s="19" t="s">
        <v>387</v>
      </c>
      <c r="F216" s="278">
        <v>65.876999999999995</v>
      </c>
      <c r="G216" s="36"/>
      <c r="H216" s="41"/>
    </row>
    <row r="217" spans="1:8" s="2" customFormat="1" ht="16.899999999999999" customHeight="1">
      <c r="A217" s="36"/>
      <c r="B217" s="41"/>
      <c r="C217" s="277" t="s">
        <v>1012</v>
      </c>
      <c r="D217" s="277" t="s">
        <v>6236</v>
      </c>
      <c r="E217" s="19" t="s">
        <v>387</v>
      </c>
      <c r="F217" s="278">
        <v>193.35</v>
      </c>
      <c r="G217" s="36"/>
      <c r="H217" s="41"/>
    </row>
    <row r="218" spans="1:8" s="2" customFormat="1" ht="16.899999999999999" customHeight="1">
      <c r="A218" s="36"/>
      <c r="B218" s="41"/>
      <c r="C218" s="277" t="s">
        <v>1016</v>
      </c>
      <c r="D218" s="277" t="s">
        <v>6239</v>
      </c>
      <c r="E218" s="19" t="s">
        <v>387</v>
      </c>
      <c r="F218" s="278">
        <v>171.005</v>
      </c>
      <c r="G218" s="36"/>
      <c r="H218" s="41"/>
    </row>
    <row r="219" spans="1:8" s="2" customFormat="1" ht="16.899999999999999" customHeight="1">
      <c r="A219" s="36"/>
      <c r="B219" s="41"/>
      <c r="C219" s="277" t="s">
        <v>1020</v>
      </c>
      <c r="D219" s="277" t="s">
        <v>6233</v>
      </c>
      <c r="E219" s="19" t="s">
        <v>387</v>
      </c>
      <c r="F219" s="278">
        <v>127.473</v>
      </c>
      <c r="G219" s="36"/>
      <c r="H219" s="41"/>
    </row>
    <row r="220" spans="1:8" s="2" customFormat="1" ht="16.899999999999999" customHeight="1">
      <c r="A220" s="36"/>
      <c r="B220" s="41"/>
      <c r="C220" s="273" t="s">
        <v>987</v>
      </c>
      <c r="D220" s="274" t="s">
        <v>19</v>
      </c>
      <c r="E220" s="275" t="s">
        <v>19</v>
      </c>
      <c r="F220" s="276">
        <v>13.505000000000001</v>
      </c>
      <c r="G220" s="36"/>
      <c r="H220" s="41"/>
    </row>
    <row r="221" spans="1:8" s="2" customFormat="1" ht="16.899999999999999" customHeight="1">
      <c r="A221" s="36"/>
      <c r="B221" s="41"/>
      <c r="C221" s="277" t="s">
        <v>19</v>
      </c>
      <c r="D221" s="277" t="s">
        <v>1006</v>
      </c>
      <c r="E221" s="19" t="s">
        <v>19</v>
      </c>
      <c r="F221" s="278">
        <v>0</v>
      </c>
      <c r="G221" s="36"/>
      <c r="H221" s="41"/>
    </row>
    <row r="222" spans="1:8" s="2" customFormat="1" ht="16.899999999999999" customHeight="1">
      <c r="A222" s="36"/>
      <c r="B222" s="41"/>
      <c r="C222" s="277" t="s">
        <v>19</v>
      </c>
      <c r="D222" s="277" t="s">
        <v>1007</v>
      </c>
      <c r="E222" s="19" t="s">
        <v>19</v>
      </c>
      <c r="F222" s="278">
        <v>13.505000000000001</v>
      </c>
      <c r="G222" s="36"/>
      <c r="H222" s="41"/>
    </row>
    <row r="223" spans="1:8" s="2" customFormat="1" ht="16.899999999999999" customHeight="1">
      <c r="A223" s="36"/>
      <c r="B223" s="41"/>
      <c r="C223" s="277" t="s">
        <v>987</v>
      </c>
      <c r="D223" s="277" t="s">
        <v>394</v>
      </c>
      <c r="E223" s="19" t="s">
        <v>19</v>
      </c>
      <c r="F223" s="278">
        <v>13.505000000000001</v>
      </c>
      <c r="G223" s="36"/>
      <c r="H223" s="41"/>
    </row>
    <row r="224" spans="1:8" s="2" customFormat="1" ht="16.899999999999999" customHeight="1">
      <c r="A224" s="36"/>
      <c r="B224" s="41"/>
      <c r="C224" s="279" t="s">
        <v>6202</v>
      </c>
      <c r="D224" s="36"/>
      <c r="E224" s="36"/>
      <c r="F224" s="36"/>
      <c r="G224" s="36"/>
      <c r="H224" s="41"/>
    </row>
    <row r="225" spans="1:8" s="2" customFormat="1" ht="22.5">
      <c r="A225" s="36"/>
      <c r="B225" s="41"/>
      <c r="C225" s="277" t="s">
        <v>1003</v>
      </c>
      <c r="D225" s="277" t="s">
        <v>6240</v>
      </c>
      <c r="E225" s="19" t="s">
        <v>387</v>
      </c>
      <c r="F225" s="278">
        <v>13.505000000000001</v>
      </c>
      <c r="G225" s="36"/>
      <c r="H225" s="41"/>
    </row>
    <row r="226" spans="1:8" s="2" customFormat="1" ht="16.899999999999999" customHeight="1">
      <c r="A226" s="36"/>
      <c r="B226" s="41"/>
      <c r="C226" s="277" t="s">
        <v>1008</v>
      </c>
      <c r="D226" s="277" t="s">
        <v>6238</v>
      </c>
      <c r="E226" s="19" t="s">
        <v>387</v>
      </c>
      <c r="F226" s="278">
        <v>298.47800000000001</v>
      </c>
      <c r="G226" s="36"/>
      <c r="H226" s="41"/>
    </row>
    <row r="227" spans="1:8" s="2" customFormat="1" ht="22.5">
      <c r="A227" s="36"/>
      <c r="B227" s="41"/>
      <c r="C227" s="277" t="s">
        <v>1035</v>
      </c>
      <c r="D227" s="277" t="s">
        <v>6235</v>
      </c>
      <c r="E227" s="19" t="s">
        <v>387</v>
      </c>
      <c r="F227" s="278">
        <v>65.876999999999995</v>
      </c>
      <c r="G227" s="36"/>
      <c r="H227" s="41"/>
    </row>
    <row r="228" spans="1:8" s="2" customFormat="1" ht="16.899999999999999" customHeight="1">
      <c r="A228" s="36"/>
      <c r="B228" s="41"/>
      <c r="C228" s="277" t="s">
        <v>1012</v>
      </c>
      <c r="D228" s="277" t="s">
        <v>6236</v>
      </c>
      <c r="E228" s="19" t="s">
        <v>387</v>
      </c>
      <c r="F228" s="278">
        <v>193.35</v>
      </c>
      <c r="G228" s="36"/>
      <c r="H228" s="41"/>
    </row>
    <row r="229" spans="1:8" s="2" customFormat="1" ht="16.899999999999999" customHeight="1">
      <c r="A229" s="36"/>
      <c r="B229" s="41"/>
      <c r="C229" s="277" t="s">
        <v>1016</v>
      </c>
      <c r="D229" s="277" t="s">
        <v>6239</v>
      </c>
      <c r="E229" s="19" t="s">
        <v>387</v>
      </c>
      <c r="F229" s="278">
        <v>171.005</v>
      </c>
      <c r="G229" s="36"/>
      <c r="H229" s="41"/>
    </row>
    <row r="230" spans="1:8" s="2" customFormat="1" ht="16.899999999999999" customHeight="1">
      <c r="A230" s="36"/>
      <c r="B230" s="41"/>
      <c r="C230" s="273" t="s">
        <v>989</v>
      </c>
      <c r="D230" s="274" t="s">
        <v>19</v>
      </c>
      <c r="E230" s="275" t="s">
        <v>19</v>
      </c>
      <c r="F230" s="276">
        <v>47.158000000000001</v>
      </c>
      <c r="G230" s="36"/>
      <c r="H230" s="41"/>
    </row>
    <row r="231" spans="1:8" s="2" customFormat="1" ht="16.899999999999999" customHeight="1">
      <c r="A231" s="36"/>
      <c r="B231" s="41"/>
      <c r="C231" s="277" t="s">
        <v>19</v>
      </c>
      <c r="D231" s="277" t="s">
        <v>1145</v>
      </c>
      <c r="E231" s="19" t="s">
        <v>19</v>
      </c>
      <c r="F231" s="278">
        <v>0</v>
      </c>
      <c r="G231" s="36"/>
      <c r="H231" s="41"/>
    </row>
    <row r="232" spans="1:8" s="2" customFormat="1" ht="16.899999999999999" customHeight="1">
      <c r="A232" s="36"/>
      <c r="B232" s="41"/>
      <c r="C232" s="277" t="s">
        <v>19</v>
      </c>
      <c r="D232" s="277" t="s">
        <v>1146</v>
      </c>
      <c r="E232" s="19" t="s">
        <v>19</v>
      </c>
      <c r="F232" s="278">
        <v>47.158000000000001</v>
      </c>
      <c r="G232" s="36"/>
      <c r="H232" s="41"/>
    </row>
    <row r="233" spans="1:8" s="2" customFormat="1" ht="16.899999999999999" customHeight="1">
      <c r="A233" s="36"/>
      <c r="B233" s="41"/>
      <c r="C233" s="277" t="s">
        <v>989</v>
      </c>
      <c r="D233" s="277" t="s">
        <v>394</v>
      </c>
      <c r="E233" s="19" t="s">
        <v>19</v>
      </c>
      <c r="F233" s="278">
        <v>47.158000000000001</v>
      </c>
      <c r="G233" s="36"/>
      <c r="H233" s="41"/>
    </row>
    <row r="234" spans="1:8" s="2" customFormat="1" ht="16.899999999999999" customHeight="1">
      <c r="A234" s="36"/>
      <c r="B234" s="41"/>
      <c r="C234" s="279" t="s">
        <v>6202</v>
      </c>
      <c r="D234" s="36"/>
      <c r="E234" s="36"/>
      <c r="F234" s="36"/>
      <c r="G234" s="36"/>
      <c r="H234" s="41"/>
    </row>
    <row r="235" spans="1:8" s="2" customFormat="1" ht="16.899999999999999" customHeight="1">
      <c r="A235" s="36"/>
      <c r="B235" s="41"/>
      <c r="C235" s="277" t="s">
        <v>1142</v>
      </c>
      <c r="D235" s="277" t="s">
        <v>6241</v>
      </c>
      <c r="E235" s="19" t="s">
        <v>387</v>
      </c>
      <c r="F235" s="278">
        <v>47.158000000000001</v>
      </c>
      <c r="G235" s="36"/>
      <c r="H235" s="41"/>
    </row>
    <row r="236" spans="1:8" s="2" customFormat="1" ht="16.899999999999999" customHeight="1">
      <c r="A236" s="36"/>
      <c r="B236" s="41"/>
      <c r="C236" s="277" t="s">
        <v>1155</v>
      </c>
      <c r="D236" s="277" t="s">
        <v>6242</v>
      </c>
      <c r="E236" s="19" t="s">
        <v>404</v>
      </c>
      <c r="F236" s="278">
        <v>6.3659999999999997</v>
      </c>
      <c r="G236" s="36"/>
      <c r="H236" s="41"/>
    </row>
    <row r="237" spans="1:8" s="2" customFormat="1" ht="16.899999999999999" customHeight="1">
      <c r="A237" s="36"/>
      <c r="B237" s="41"/>
      <c r="C237" s="273" t="s">
        <v>991</v>
      </c>
      <c r="D237" s="274" t="s">
        <v>19</v>
      </c>
      <c r="E237" s="275" t="s">
        <v>19</v>
      </c>
      <c r="F237" s="276">
        <v>127.473</v>
      </c>
      <c r="G237" s="36"/>
      <c r="H237" s="41"/>
    </row>
    <row r="238" spans="1:8" s="2" customFormat="1" ht="16.899999999999999" customHeight="1">
      <c r="A238" s="36"/>
      <c r="B238" s="41"/>
      <c r="C238" s="277" t="s">
        <v>19</v>
      </c>
      <c r="D238" s="277" t="s">
        <v>1023</v>
      </c>
      <c r="E238" s="19" t="s">
        <v>19</v>
      </c>
      <c r="F238" s="278">
        <v>0</v>
      </c>
      <c r="G238" s="36"/>
      <c r="H238" s="41"/>
    </row>
    <row r="239" spans="1:8" s="2" customFormat="1" ht="16.899999999999999" customHeight="1">
      <c r="A239" s="36"/>
      <c r="B239" s="41"/>
      <c r="C239" s="277" t="s">
        <v>19</v>
      </c>
      <c r="D239" s="277" t="s">
        <v>985</v>
      </c>
      <c r="E239" s="19" t="s">
        <v>19</v>
      </c>
      <c r="F239" s="278">
        <v>157.5</v>
      </c>
      <c r="G239" s="36"/>
      <c r="H239" s="41"/>
    </row>
    <row r="240" spans="1:8" s="2" customFormat="1" ht="16.899999999999999" customHeight="1">
      <c r="A240" s="36"/>
      <c r="B240" s="41"/>
      <c r="C240" s="277" t="s">
        <v>19</v>
      </c>
      <c r="D240" s="277" t="s">
        <v>1024</v>
      </c>
      <c r="E240" s="19" t="s">
        <v>19</v>
      </c>
      <c r="F240" s="278">
        <v>-30.027000000000001</v>
      </c>
      <c r="G240" s="36"/>
      <c r="H240" s="41"/>
    </row>
    <row r="241" spans="1:8" s="2" customFormat="1" ht="16.899999999999999" customHeight="1">
      <c r="A241" s="36"/>
      <c r="B241" s="41"/>
      <c r="C241" s="277" t="s">
        <v>991</v>
      </c>
      <c r="D241" s="277" t="s">
        <v>394</v>
      </c>
      <c r="E241" s="19" t="s">
        <v>19</v>
      </c>
      <c r="F241" s="278">
        <v>127.473</v>
      </c>
      <c r="G241" s="36"/>
      <c r="H241" s="41"/>
    </row>
    <row r="242" spans="1:8" s="2" customFormat="1" ht="16.899999999999999" customHeight="1">
      <c r="A242" s="36"/>
      <c r="B242" s="41"/>
      <c r="C242" s="279" t="s">
        <v>6202</v>
      </c>
      <c r="D242" s="36"/>
      <c r="E242" s="36"/>
      <c r="F242" s="36"/>
      <c r="G242" s="36"/>
      <c r="H242" s="41"/>
    </row>
    <row r="243" spans="1:8" s="2" customFormat="1" ht="16.899999999999999" customHeight="1">
      <c r="A243" s="36"/>
      <c r="B243" s="41"/>
      <c r="C243" s="277" t="s">
        <v>1020</v>
      </c>
      <c r="D243" s="277" t="s">
        <v>6233</v>
      </c>
      <c r="E243" s="19" t="s">
        <v>387</v>
      </c>
      <c r="F243" s="278">
        <v>127.473</v>
      </c>
      <c r="G243" s="36"/>
      <c r="H243" s="41"/>
    </row>
    <row r="244" spans="1:8" s="2" customFormat="1" ht="16.899999999999999" customHeight="1">
      <c r="A244" s="36"/>
      <c r="B244" s="41"/>
      <c r="C244" s="277" t="s">
        <v>1008</v>
      </c>
      <c r="D244" s="277" t="s">
        <v>6238</v>
      </c>
      <c r="E244" s="19" t="s">
        <v>387</v>
      </c>
      <c r="F244" s="278">
        <v>298.47800000000001</v>
      </c>
      <c r="G244" s="36"/>
      <c r="H244" s="41"/>
    </row>
    <row r="245" spans="1:8" s="2" customFormat="1" ht="22.5">
      <c r="A245" s="36"/>
      <c r="B245" s="41"/>
      <c r="C245" s="277" t="s">
        <v>1035</v>
      </c>
      <c r="D245" s="277" t="s">
        <v>6235</v>
      </c>
      <c r="E245" s="19" t="s">
        <v>387</v>
      </c>
      <c r="F245" s="278">
        <v>65.876999999999995</v>
      </c>
      <c r="G245" s="36"/>
      <c r="H245" s="41"/>
    </row>
    <row r="246" spans="1:8" s="2" customFormat="1" ht="16.899999999999999" customHeight="1">
      <c r="A246" s="36"/>
      <c r="B246" s="41"/>
      <c r="C246" s="273" t="s">
        <v>1030</v>
      </c>
      <c r="D246" s="274" t="s">
        <v>19</v>
      </c>
      <c r="E246" s="275" t="s">
        <v>19</v>
      </c>
      <c r="F246" s="276">
        <v>40.834000000000003</v>
      </c>
      <c r="G246" s="36"/>
      <c r="H246" s="41"/>
    </row>
    <row r="247" spans="1:8" s="2" customFormat="1" ht="16.899999999999999" customHeight="1">
      <c r="A247" s="36"/>
      <c r="B247" s="41"/>
      <c r="C247" s="277" t="s">
        <v>19</v>
      </c>
      <c r="D247" s="277" t="s">
        <v>1028</v>
      </c>
      <c r="E247" s="19" t="s">
        <v>19</v>
      </c>
      <c r="F247" s="278">
        <v>0</v>
      </c>
      <c r="G247" s="36"/>
      <c r="H247" s="41"/>
    </row>
    <row r="248" spans="1:8" s="2" customFormat="1" ht="16.899999999999999" customHeight="1">
      <c r="A248" s="36"/>
      <c r="B248" s="41"/>
      <c r="C248" s="277" t="s">
        <v>19</v>
      </c>
      <c r="D248" s="277" t="s">
        <v>1029</v>
      </c>
      <c r="E248" s="19" t="s">
        <v>19</v>
      </c>
      <c r="F248" s="278">
        <v>40.834000000000003</v>
      </c>
      <c r="G248" s="36"/>
      <c r="H248" s="41"/>
    </row>
    <row r="249" spans="1:8" s="2" customFormat="1" ht="16.899999999999999" customHeight="1">
      <c r="A249" s="36"/>
      <c r="B249" s="41"/>
      <c r="C249" s="277" t="s">
        <v>1030</v>
      </c>
      <c r="D249" s="277" t="s">
        <v>394</v>
      </c>
      <c r="E249" s="19" t="s">
        <v>19</v>
      </c>
      <c r="F249" s="278">
        <v>40.834000000000003</v>
      </c>
      <c r="G249" s="36"/>
      <c r="H249" s="41"/>
    </row>
    <row r="250" spans="1:8" s="2" customFormat="1" ht="26.45" customHeight="1">
      <c r="A250" s="36"/>
      <c r="B250" s="41"/>
      <c r="C250" s="272" t="s">
        <v>6243</v>
      </c>
      <c r="D250" s="272" t="s">
        <v>88</v>
      </c>
      <c r="E250" s="36"/>
      <c r="F250" s="36"/>
      <c r="G250" s="36"/>
      <c r="H250" s="41"/>
    </row>
    <row r="251" spans="1:8" s="2" customFormat="1" ht="16.899999999999999" customHeight="1">
      <c r="A251" s="36"/>
      <c r="B251" s="41"/>
      <c r="C251" s="273" t="s">
        <v>311</v>
      </c>
      <c r="D251" s="274" t="s">
        <v>19</v>
      </c>
      <c r="E251" s="275" t="s">
        <v>19</v>
      </c>
      <c r="F251" s="276">
        <v>31.329000000000001</v>
      </c>
      <c r="G251" s="36"/>
      <c r="H251" s="41"/>
    </row>
    <row r="252" spans="1:8" s="2" customFormat="1" ht="16.899999999999999" customHeight="1">
      <c r="A252" s="36"/>
      <c r="B252" s="41"/>
      <c r="C252" s="277" t="s">
        <v>19</v>
      </c>
      <c r="D252" s="277" t="s">
        <v>461</v>
      </c>
      <c r="E252" s="19" t="s">
        <v>19</v>
      </c>
      <c r="F252" s="278">
        <v>0</v>
      </c>
      <c r="G252" s="36"/>
      <c r="H252" s="41"/>
    </row>
    <row r="253" spans="1:8" s="2" customFormat="1" ht="16.899999999999999" customHeight="1">
      <c r="A253" s="36"/>
      <c r="B253" s="41"/>
      <c r="C253" s="277" t="s">
        <v>19</v>
      </c>
      <c r="D253" s="277" t="s">
        <v>2408</v>
      </c>
      <c r="E253" s="19" t="s">
        <v>19</v>
      </c>
      <c r="F253" s="278">
        <v>31.329000000000001</v>
      </c>
      <c r="G253" s="36"/>
      <c r="H253" s="41"/>
    </row>
    <row r="254" spans="1:8" s="2" customFormat="1" ht="16.899999999999999" customHeight="1">
      <c r="A254" s="36"/>
      <c r="B254" s="41"/>
      <c r="C254" s="277" t="s">
        <v>311</v>
      </c>
      <c r="D254" s="277" t="s">
        <v>394</v>
      </c>
      <c r="E254" s="19" t="s">
        <v>19</v>
      </c>
      <c r="F254" s="278">
        <v>31.329000000000001</v>
      </c>
      <c r="G254" s="36"/>
      <c r="H254" s="41"/>
    </row>
    <row r="255" spans="1:8" s="2" customFormat="1" ht="16.899999999999999" customHeight="1">
      <c r="A255" s="36"/>
      <c r="B255" s="41"/>
      <c r="C255" s="279" t="s">
        <v>6202</v>
      </c>
      <c r="D255" s="36"/>
      <c r="E255" s="36"/>
      <c r="F255" s="36"/>
      <c r="G255" s="36"/>
      <c r="H255" s="41"/>
    </row>
    <row r="256" spans="1:8" s="2" customFormat="1" ht="16.899999999999999" customHeight="1">
      <c r="A256" s="36"/>
      <c r="B256" s="41"/>
      <c r="C256" s="277" t="s">
        <v>458</v>
      </c>
      <c r="D256" s="277" t="s">
        <v>6203</v>
      </c>
      <c r="E256" s="19" t="s">
        <v>411</v>
      </c>
      <c r="F256" s="278">
        <v>31.329000000000001</v>
      </c>
      <c r="G256" s="36"/>
      <c r="H256" s="41"/>
    </row>
    <row r="257" spans="1:8" s="2" customFormat="1" ht="16.899999999999999" customHeight="1">
      <c r="A257" s="36"/>
      <c r="B257" s="41"/>
      <c r="C257" s="277" t="s">
        <v>476</v>
      </c>
      <c r="D257" s="277" t="s">
        <v>6204</v>
      </c>
      <c r="E257" s="19" t="s">
        <v>411</v>
      </c>
      <c r="F257" s="278">
        <v>62.658000000000001</v>
      </c>
      <c r="G257" s="36"/>
      <c r="H257" s="41"/>
    </row>
    <row r="258" spans="1:8" s="2" customFormat="1" ht="22.5">
      <c r="A258" s="36"/>
      <c r="B258" s="41"/>
      <c r="C258" s="277" t="s">
        <v>482</v>
      </c>
      <c r="D258" s="277" t="s">
        <v>483</v>
      </c>
      <c r="E258" s="19" t="s">
        <v>411</v>
      </c>
      <c r="F258" s="278">
        <v>147.035</v>
      </c>
      <c r="G258" s="36"/>
      <c r="H258" s="41"/>
    </row>
    <row r="259" spans="1:8" s="2" customFormat="1" ht="22.5">
      <c r="A259" s="36"/>
      <c r="B259" s="41"/>
      <c r="C259" s="277" t="s">
        <v>487</v>
      </c>
      <c r="D259" s="277" t="s">
        <v>488</v>
      </c>
      <c r="E259" s="19" t="s">
        <v>411</v>
      </c>
      <c r="F259" s="278">
        <v>147.035</v>
      </c>
      <c r="G259" s="36"/>
      <c r="H259" s="41"/>
    </row>
    <row r="260" spans="1:8" s="2" customFormat="1" ht="16.899999999999999" customHeight="1">
      <c r="A260" s="36"/>
      <c r="B260" s="41"/>
      <c r="C260" s="273" t="s">
        <v>313</v>
      </c>
      <c r="D260" s="274" t="s">
        <v>19</v>
      </c>
      <c r="E260" s="275" t="s">
        <v>19</v>
      </c>
      <c r="F260" s="276">
        <v>91.2</v>
      </c>
      <c r="G260" s="36"/>
      <c r="H260" s="41"/>
    </row>
    <row r="261" spans="1:8" s="2" customFormat="1" ht="16.899999999999999" customHeight="1">
      <c r="A261" s="36"/>
      <c r="B261" s="41"/>
      <c r="C261" s="277" t="s">
        <v>19</v>
      </c>
      <c r="D261" s="277" t="s">
        <v>456</v>
      </c>
      <c r="E261" s="19" t="s">
        <v>19</v>
      </c>
      <c r="F261" s="278">
        <v>0</v>
      </c>
      <c r="G261" s="36"/>
      <c r="H261" s="41"/>
    </row>
    <row r="262" spans="1:8" s="2" customFormat="1" ht="16.899999999999999" customHeight="1">
      <c r="A262" s="36"/>
      <c r="B262" s="41"/>
      <c r="C262" s="277" t="s">
        <v>19</v>
      </c>
      <c r="D262" s="277" t="s">
        <v>2388</v>
      </c>
      <c r="E262" s="19" t="s">
        <v>19</v>
      </c>
      <c r="F262" s="278">
        <v>91.2</v>
      </c>
      <c r="G262" s="36"/>
      <c r="H262" s="41"/>
    </row>
    <row r="263" spans="1:8" s="2" customFormat="1" ht="16.899999999999999" customHeight="1">
      <c r="A263" s="36"/>
      <c r="B263" s="41"/>
      <c r="C263" s="277" t="s">
        <v>313</v>
      </c>
      <c r="D263" s="277" t="s">
        <v>394</v>
      </c>
      <c r="E263" s="19" t="s">
        <v>19</v>
      </c>
      <c r="F263" s="278">
        <v>91.2</v>
      </c>
      <c r="G263" s="36"/>
      <c r="H263" s="41"/>
    </row>
    <row r="264" spans="1:8" s="2" customFormat="1" ht="16.899999999999999" customHeight="1">
      <c r="A264" s="36"/>
      <c r="B264" s="41"/>
      <c r="C264" s="279" t="s">
        <v>6202</v>
      </c>
      <c r="D264" s="36"/>
      <c r="E264" s="36"/>
      <c r="F264" s="36"/>
      <c r="G264" s="36"/>
      <c r="H264" s="41"/>
    </row>
    <row r="265" spans="1:8" s="2" customFormat="1" ht="16.899999999999999" customHeight="1">
      <c r="A265" s="36"/>
      <c r="B265" s="41"/>
      <c r="C265" s="277" t="s">
        <v>452</v>
      </c>
      <c r="D265" s="277" t="s">
        <v>6205</v>
      </c>
      <c r="E265" s="19" t="s">
        <v>411</v>
      </c>
      <c r="F265" s="278">
        <v>91.2</v>
      </c>
      <c r="G265" s="36"/>
      <c r="H265" s="41"/>
    </row>
    <row r="266" spans="1:8" s="2" customFormat="1" ht="16.899999999999999" customHeight="1">
      <c r="A266" s="36"/>
      <c r="B266" s="41"/>
      <c r="C266" s="277" t="s">
        <v>471</v>
      </c>
      <c r="D266" s="277" t="s">
        <v>6206</v>
      </c>
      <c r="E266" s="19" t="s">
        <v>411</v>
      </c>
      <c r="F266" s="278">
        <v>182.4</v>
      </c>
      <c r="G266" s="36"/>
      <c r="H266" s="41"/>
    </row>
    <row r="267" spans="1:8" s="2" customFormat="1" ht="22.5">
      <c r="A267" s="36"/>
      <c r="B267" s="41"/>
      <c r="C267" s="277" t="s">
        <v>482</v>
      </c>
      <c r="D267" s="277" t="s">
        <v>483</v>
      </c>
      <c r="E267" s="19" t="s">
        <v>411</v>
      </c>
      <c r="F267" s="278">
        <v>147.035</v>
      </c>
      <c r="G267" s="36"/>
      <c r="H267" s="41"/>
    </row>
    <row r="268" spans="1:8" s="2" customFormat="1" ht="22.5">
      <c r="A268" s="36"/>
      <c r="B268" s="41"/>
      <c r="C268" s="277" t="s">
        <v>487</v>
      </c>
      <c r="D268" s="277" t="s">
        <v>488</v>
      </c>
      <c r="E268" s="19" t="s">
        <v>411</v>
      </c>
      <c r="F268" s="278">
        <v>147.035</v>
      </c>
      <c r="G268" s="36"/>
      <c r="H268" s="41"/>
    </row>
    <row r="269" spans="1:8" s="2" customFormat="1" ht="16.899999999999999" customHeight="1">
      <c r="A269" s="36"/>
      <c r="B269" s="41"/>
      <c r="C269" s="273" t="s">
        <v>2389</v>
      </c>
      <c r="D269" s="274" t="s">
        <v>19</v>
      </c>
      <c r="E269" s="275" t="s">
        <v>19</v>
      </c>
      <c r="F269" s="276">
        <v>42.735999999999997</v>
      </c>
      <c r="G269" s="36"/>
      <c r="H269" s="41"/>
    </row>
    <row r="270" spans="1:8" s="2" customFormat="1" ht="16.899999999999999" customHeight="1">
      <c r="A270" s="36"/>
      <c r="B270" s="41"/>
      <c r="C270" s="277" t="s">
        <v>19</v>
      </c>
      <c r="D270" s="277" t="s">
        <v>2478</v>
      </c>
      <c r="E270" s="19" t="s">
        <v>19</v>
      </c>
      <c r="F270" s="278">
        <v>0</v>
      </c>
      <c r="G270" s="36"/>
      <c r="H270" s="41"/>
    </row>
    <row r="271" spans="1:8" s="2" customFormat="1" ht="16.899999999999999" customHeight="1">
      <c r="A271" s="36"/>
      <c r="B271" s="41"/>
      <c r="C271" s="277" t="s">
        <v>19</v>
      </c>
      <c r="D271" s="277" t="s">
        <v>2479</v>
      </c>
      <c r="E271" s="19" t="s">
        <v>19</v>
      </c>
      <c r="F271" s="278">
        <v>20.84</v>
      </c>
      <c r="G271" s="36"/>
      <c r="H271" s="41"/>
    </row>
    <row r="272" spans="1:8" s="2" customFormat="1" ht="16.899999999999999" customHeight="1">
      <c r="A272" s="36"/>
      <c r="B272" s="41"/>
      <c r="C272" s="277" t="s">
        <v>19</v>
      </c>
      <c r="D272" s="277" t="s">
        <v>2480</v>
      </c>
      <c r="E272" s="19" t="s">
        <v>19</v>
      </c>
      <c r="F272" s="278">
        <v>15</v>
      </c>
      <c r="G272" s="36"/>
      <c r="H272" s="41"/>
    </row>
    <row r="273" spans="1:8" s="2" customFormat="1" ht="16.899999999999999" customHeight="1">
      <c r="A273" s="36"/>
      <c r="B273" s="41"/>
      <c r="C273" s="277" t="s">
        <v>19</v>
      </c>
      <c r="D273" s="277" t="s">
        <v>2481</v>
      </c>
      <c r="E273" s="19" t="s">
        <v>19</v>
      </c>
      <c r="F273" s="278">
        <v>6.8959999999999999</v>
      </c>
      <c r="G273" s="36"/>
      <c r="H273" s="41"/>
    </row>
    <row r="274" spans="1:8" s="2" customFormat="1" ht="16.899999999999999" customHeight="1">
      <c r="A274" s="36"/>
      <c r="B274" s="41"/>
      <c r="C274" s="277" t="s">
        <v>2389</v>
      </c>
      <c r="D274" s="277" t="s">
        <v>394</v>
      </c>
      <c r="E274" s="19" t="s">
        <v>19</v>
      </c>
      <c r="F274" s="278">
        <v>42.735999999999997</v>
      </c>
      <c r="G274" s="36"/>
      <c r="H274" s="41"/>
    </row>
    <row r="275" spans="1:8" s="2" customFormat="1" ht="16.899999999999999" customHeight="1">
      <c r="A275" s="36"/>
      <c r="B275" s="41"/>
      <c r="C275" s="279" t="s">
        <v>6202</v>
      </c>
      <c r="D275" s="36"/>
      <c r="E275" s="36"/>
      <c r="F275" s="36"/>
      <c r="G275" s="36"/>
      <c r="H275" s="41"/>
    </row>
    <row r="276" spans="1:8" s="2" customFormat="1" ht="16.899999999999999" customHeight="1">
      <c r="A276" s="36"/>
      <c r="B276" s="41"/>
      <c r="C276" s="277" t="s">
        <v>835</v>
      </c>
      <c r="D276" s="277" t="s">
        <v>6207</v>
      </c>
      <c r="E276" s="19" t="s">
        <v>411</v>
      </c>
      <c r="F276" s="278">
        <v>42.735999999999997</v>
      </c>
      <c r="G276" s="36"/>
      <c r="H276" s="41"/>
    </row>
    <row r="277" spans="1:8" s="2" customFormat="1" ht="22.5">
      <c r="A277" s="36"/>
      <c r="B277" s="41"/>
      <c r="C277" s="277" t="s">
        <v>491</v>
      </c>
      <c r="D277" s="277" t="s">
        <v>6208</v>
      </c>
      <c r="E277" s="19" t="s">
        <v>411</v>
      </c>
      <c r="F277" s="278">
        <v>42.735999999999997</v>
      </c>
      <c r="G277" s="36"/>
      <c r="H277" s="41"/>
    </row>
    <row r="278" spans="1:8" s="2" customFormat="1" ht="16.899999999999999" customHeight="1">
      <c r="A278" s="36"/>
      <c r="B278" s="41"/>
      <c r="C278" s="277" t="s">
        <v>830</v>
      </c>
      <c r="D278" s="277" t="s">
        <v>6209</v>
      </c>
      <c r="E278" s="19" t="s">
        <v>411</v>
      </c>
      <c r="F278" s="278">
        <v>42.735999999999997</v>
      </c>
      <c r="G278" s="36"/>
      <c r="H278" s="41"/>
    </row>
    <row r="279" spans="1:8" s="2" customFormat="1" ht="22.5">
      <c r="A279" s="36"/>
      <c r="B279" s="41"/>
      <c r="C279" s="277" t="s">
        <v>912</v>
      </c>
      <c r="D279" s="277" t="s">
        <v>6210</v>
      </c>
      <c r="E279" s="19" t="s">
        <v>411</v>
      </c>
      <c r="F279" s="278">
        <v>271.95600000000002</v>
      </c>
      <c r="G279" s="36"/>
      <c r="H279" s="41"/>
    </row>
    <row r="280" spans="1:8" s="2" customFormat="1" ht="16.899999999999999" customHeight="1">
      <c r="A280" s="36"/>
      <c r="B280" s="41"/>
      <c r="C280" s="273" t="s">
        <v>320</v>
      </c>
      <c r="D280" s="274" t="s">
        <v>19</v>
      </c>
      <c r="E280" s="275" t="s">
        <v>19</v>
      </c>
      <c r="F280" s="276">
        <v>271.95600000000002</v>
      </c>
      <c r="G280" s="36"/>
      <c r="H280" s="41"/>
    </row>
    <row r="281" spans="1:8" s="2" customFormat="1" ht="16.899999999999999" customHeight="1">
      <c r="A281" s="36"/>
      <c r="B281" s="41"/>
      <c r="C281" s="277" t="s">
        <v>19</v>
      </c>
      <c r="D281" s="277" t="s">
        <v>915</v>
      </c>
      <c r="E281" s="19" t="s">
        <v>19</v>
      </c>
      <c r="F281" s="278">
        <v>0</v>
      </c>
      <c r="G281" s="36"/>
      <c r="H281" s="41"/>
    </row>
    <row r="282" spans="1:8" s="2" customFormat="1" ht="16.899999999999999" customHeight="1">
      <c r="A282" s="36"/>
      <c r="B282" s="41"/>
      <c r="C282" s="277" t="s">
        <v>19</v>
      </c>
      <c r="D282" s="277" t="s">
        <v>322</v>
      </c>
      <c r="E282" s="19" t="s">
        <v>19</v>
      </c>
      <c r="F282" s="278">
        <v>60.6</v>
      </c>
      <c r="G282" s="36"/>
      <c r="H282" s="41"/>
    </row>
    <row r="283" spans="1:8" s="2" customFormat="1" ht="16.899999999999999" customHeight="1">
      <c r="A283" s="36"/>
      <c r="B283" s="41"/>
      <c r="C283" s="277" t="s">
        <v>19</v>
      </c>
      <c r="D283" s="277" t="s">
        <v>325</v>
      </c>
      <c r="E283" s="19" t="s">
        <v>19</v>
      </c>
      <c r="F283" s="278">
        <v>7.26</v>
      </c>
      <c r="G283" s="36"/>
      <c r="H283" s="41"/>
    </row>
    <row r="284" spans="1:8" s="2" customFormat="1" ht="16.899999999999999" customHeight="1">
      <c r="A284" s="36"/>
      <c r="B284" s="41"/>
      <c r="C284" s="277" t="s">
        <v>19</v>
      </c>
      <c r="D284" s="277" t="s">
        <v>328</v>
      </c>
      <c r="E284" s="19" t="s">
        <v>19</v>
      </c>
      <c r="F284" s="278">
        <v>115.86</v>
      </c>
      <c r="G284" s="36"/>
      <c r="H284" s="41"/>
    </row>
    <row r="285" spans="1:8" s="2" customFormat="1" ht="16.899999999999999" customHeight="1">
      <c r="A285" s="36"/>
      <c r="B285" s="41"/>
      <c r="C285" s="277" t="s">
        <v>19</v>
      </c>
      <c r="D285" s="277" t="s">
        <v>916</v>
      </c>
      <c r="E285" s="19" t="s">
        <v>19</v>
      </c>
      <c r="F285" s="278">
        <v>54.66</v>
      </c>
      <c r="G285" s="36"/>
      <c r="H285" s="41"/>
    </row>
    <row r="286" spans="1:8" s="2" customFormat="1" ht="16.899999999999999" customHeight="1">
      <c r="A286" s="36"/>
      <c r="B286" s="41"/>
      <c r="C286" s="277" t="s">
        <v>19</v>
      </c>
      <c r="D286" s="277" t="s">
        <v>917</v>
      </c>
      <c r="E286" s="19" t="s">
        <v>19</v>
      </c>
      <c r="F286" s="278">
        <v>76.311999999999998</v>
      </c>
      <c r="G286" s="36"/>
      <c r="H286" s="41"/>
    </row>
    <row r="287" spans="1:8" s="2" customFormat="1" ht="16.899999999999999" customHeight="1">
      <c r="A287" s="36"/>
      <c r="B287" s="41"/>
      <c r="C287" s="277" t="s">
        <v>19</v>
      </c>
      <c r="D287" s="277" t="s">
        <v>2489</v>
      </c>
      <c r="E287" s="19" t="s">
        <v>19</v>
      </c>
      <c r="F287" s="278">
        <v>-42.735999999999997</v>
      </c>
      <c r="G287" s="36"/>
      <c r="H287" s="41"/>
    </row>
    <row r="288" spans="1:8" s="2" customFormat="1" ht="16.899999999999999" customHeight="1">
      <c r="A288" s="36"/>
      <c r="B288" s="41"/>
      <c r="C288" s="277" t="s">
        <v>320</v>
      </c>
      <c r="D288" s="277" t="s">
        <v>394</v>
      </c>
      <c r="E288" s="19" t="s">
        <v>19</v>
      </c>
      <c r="F288" s="278">
        <v>271.95600000000002</v>
      </c>
      <c r="G288" s="36"/>
      <c r="H288" s="41"/>
    </row>
    <row r="289" spans="1:8" s="2" customFormat="1" ht="16.899999999999999" customHeight="1">
      <c r="A289" s="36"/>
      <c r="B289" s="41"/>
      <c r="C289" s="279" t="s">
        <v>6202</v>
      </c>
      <c r="D289" s="36"/>
      <c r="E289" s="36"/>
      <c r="F289" s="36"/>
      <c r="G289" s="36"/>
      <c r="H289" s="41"/>
    </row>
    <row r="290" spans="1:8" s="2" customFormat="1" ht="22.5">
      <c r="A290" s="36"/>
      <c r="B290" s="41"/>
      <c r="C290" s="277" t="s">
        <v>912</v>
      </c>
      <c r="D290" s="277" t="s">
        <v>6210</v>
      </c>
      <c r="E290" s="19" t="s">
        <v>411</v>
      </c>
      <c r="F290" s="278">
        <v>271.95600000000002</v>
      </c>
      <c r="G290" s="36"/>
      <c r="H290" s="41"/>
    </row>
    <row r="291" spans="1:8" s="2" customFormat="1" ht="16.899999999999999" customHeight="1">
      <c r="A291" s="36"/>
      <c r="B291" s="41"/>
      <c r="C291" s="277" t="s">
        <v>907</v>
      </c>
      <c r="D291" s="277" t="s">
        <v>6212</v>
      </c>
      <c r="E291" s="19" t="s">
        <v>411</v>
      </c>
      <c r="F291" s="278">
        <v>271.95600000000002</v>
      </c>
      <c r="G291" s="36"/>
      <c r="H291" s="41"/>
    </row>
    <row r="292" spans="1:8" s="2" customFormat="1" ht="16.899999999999999" customHeight="1">
      <c r="A292" s="36"/>
      <c r="B292" s="41"/>
      <c r="C292" s="273" t="s">
        <v>322</v>
      </c>
      <c r="D292" s="274" t="s">
        <v>19</v>
      </c>
      <c r="E292" s="275" t="s">
        <v>19</v>
      </c>
      <c r="F292" s="276">
        <v>60.6</v>
      </c>
      <c r="G292" s="36"/>
      <c r="H292" s="41"/>
    </row>
    <row r="293" spans="1:8" s="2" customFormat="1" ht="16.899999999999999" customHeight="1">
      <c r="A293" s="36"/>
      <c r="B293" s="41"/>
      <c r="C293" s="277" t="s">
        <v>19</v>
      </c>
      <c r="D293" s="277" t="s">
        <v>569</v>
      </c>
      <c r="E293" s="19" t="s">
        <v>19</v>
      </c>
      <c r="F293" s="278">
        <v>0</v>
      </c>
      <c r="G293" s="36"/>
      <c r="H293" s="41"/>
    </row>
    <row r="294" spans="1:8" s="2" customFormat="1" ht="16.899999999999999" customHeight="1">
      <c r="A294" s="36"/>
      <c r="B294" s="41"/>
      <c r="C294" s="277" t="s">
        <v>19</v>
      </c>
      <c r="D294" s="277" t="s">
        <v>2424</v>
      </c>
      <c r="E294" s="19" t="s">
        <v>19</v>
      </c>
      <c r="F294" s="278">
        <v>60.6</v>
      </c>
      <c r="G294" s="36"/>
      <c r="H294" s="41"/>
    </row>
    <row r="295" spans="1:8" s="2" customFormat="1" ht="16.899999999999999" customHeight="1">
      <c r="A295" s="36"/>
      <c r="B295" s="41"/>
      <c r="C295" s="277" t="s">
        <v>322</v>
      </c>
      <c r="D295" s="277" t="s">
        <v>394</v>
      </c>
      <c r="E295" s="19" t="s">
        <v>19</v>
      </c>
      <c r="F295" s="278">
        <v>60.6</v>
      </c>
      <c r="G295" s="36"/>
      <c r="H295" s="41"/>
    </row>
    <row r="296" spans="1:8" s="2" customFormat="1" ht="16.899999999999999" customHeight="1">
      <c r="A296" s="36"/>
      <c r="B296" s="41"/>
      <c r="C296" s="279" t="s">
        <v>6202</v>
      </c>
      <c r="D296" s="36"/>
      <c r="E296" s="36"/>
      <c r="F296" s="36"/>
      <c r="G296" s="36"/>
      <c r="H296" s="41"/>
    </row>
    <row r="297" spans="1:8" s="2" customFormat="1" ht="16.899999999999999" customHeight="1">
      <c r="A297" s="36"/>
      <c r="B297" s="41"/>
      <c r="C297" s="277" t="s">
        <v>566</v>
      </c>
      <c r="D297" s="277" t="s">
        <v>6213</v>
      </c>
      <c r="E297" s="19" t="s">
        <v>411</v>
      </c>
      <c r="F297" s="278">
        <v>60.6</v>
      </c>
      <c r="G297" s="36"/>
      <c r="H297" s="41"/>
    </row>
    <row r="298" spans="1:8" s="2" customFormat="1" ht="16.899999999999999" customHeight="1">
      <c r="A298" s="36"/>
      <c r="B298" s="41"/>
      <c r="C298" s="277" t="s">
        <v>578</v>
      </c>
      <c r="D298" s="277" t="s">
        <v>6214</v>
      </c>
      <c r="E298" s="19" t="s">
        <v>411</v>
      </c>
      <c r="F298" s="278">
        <v>67.86</v>
      </c>
      <c r="G298" s="36"/>
      <c r="H298" s="41"/>
    </row>
    <row r="299" spans="1:8" s="2" customFormat="1" ht="16.899999999999999" customHeight="1">
      <c r="A299" s="36"/>
      <c r="B299" s="41"/>
      <c r="C299" s="277" t="s">
        <v>583</v>
      </c>
      <c r="D299" s="277" t="s">
        <v>6215</v>
      </c>
      <c r="E299" s="19" t="s">
        <v>411</v>
      </c>
      <c r="F299" s="278">
        <v>67.86</v>
      </c>
      <c r="G299" s="36"/>
      <c r="H299" s="41"/>
    </row>
    <row r="300" spans="1:8" s="2" customFormat="1" ht="22.5">
      <c r="A300" s="36"/>
      <c r="B300" s="41"/>
      <c r="C300" s="277" t="s">
        <v>912</v>
      </c>
      <c r="D300" s="277" t="s">
        <v>6210</v>
      </c>
      <c r="E300" s="19" t="s">
        <v>411</v>
      </c>
      <c r="F300" s="278">
        <v>271.95600000000002</v>
      </c>
      <c r="G300" s="36"/>
      <c r="H300" s="41"/>
    </row>
    <row r="301" spans="1:8" s="2" customFormat="1" ht="16.899999999999999" customHeight="1">
      <c r="A301" s="36"/>
      <c r="B301" s="41"/>
      <c r="C301" s="273" t="s">
        <v>325</v>
      </c>
      <c r="D301" s="274" t="s">
        <v>19</v>
      </c>
      <c r="E301" s="275" t="s">
        <v>19</v>
      </c>
      <c r="F301" s="276">
        <v>7.26</v>
      </c>
      <c r="G301" s="36"/>
      <c r="H301" s="41"/>
    </row>
    <row r="302" spans="1:8" s="2" customFormat="1" ht="16.899999999999999" customHeight="1">
      <c r="A302" s="36"/>
      <c r="B302" s="41"/>
      <c r="C302" s="277" t="s">
        <v>19</v>
      </c>
      <c r="D302" s="277" t="s">
        <v>575</v>
      </c>
      <c r="E302" s="19" t="s">
        <v>19</v>
      </c>
      <c r="F302" s="278">
        <v>0</v>
      </c>
      <c r="G302" s="36"/>
      <c r="H302" s="41"/>
    </row>
    <row r="303" spans="1:8" s="2" customFormat="1" ht="16.899999999999999" customHeight="1">
      <c r="A303" s="36"/>
      <c r="B303" s="41"/>
      <c r="C303" s="277" t="s">
        <v>19</v>
      </c>
      <c r="D303" s="277" t="s">
        <v>2425</v>
      </c>
      <c r="E303" s="19" t="s">
        <v>19</v>
      </c>
      <c r="F303" s="278">
        <v>7.26</v>
      </c>
      <c r="G303" s="36"/>
      <c r="H303" s="41"/>
    </row>
    <row r="304" spans="1:8" s="2" customFormat="1" ht="16.899999999999999" customHeight="1">
      <c r="A304" s="36"/>
      <c r="B304" s="41"/>
      <c r="C304" s="277" t="s">
        <v>325</v>
      </c>
      <c r="D304" s="277" t="s">
        <v>394</v>
      </c>
      <c r="E304" s="19" t="s">
        <v>19</v>
      </c>
      <c r="F304" s="278">
        <v>7.26</v>
      </c>
      <c r="G304" s="36"/>
      <c r="H304" s="41"/>
    </row>
    <row r="305" spans="1:8" s="2" customFormat="1" ht="16.899999999999999" customHeight="1">
      <c r="A305" s="36"/>
      <c r="B305" s="41"/>
      <c r="C305" s="279" t="s">
        <v>6202</v>
      </c>
      <c r="D305" s="36"/>
      <c r="E305" s="36"/>
      <c r="F305" s="36"/>
      <c r="G305" s="36"/>
      <c r="H305" s="41"/>
    </row>
    <row r="306" spans="1:8" s="2" customFormat="1" ht="16.899999999999999" customHeight="1">
      <c r="A306" s="36"/>
      <c r="B306" s="41"/>
      <c r="C306" s="277" t="s">
        <v>572</v>
      </c>
      <c r="D306" s="277" t="s">
        <v>6216</v>
      </c>
      <c r="E306" s="19" t="s">
        <v>411</v>
      </c>
      <c r="F306" s="278">
        <v>7.26</v>
      </c>
      <c r="G306" s="36"/>
      <c r="H306" s="41"/>
    </row>
    <row r="307" spans="1:8" s="2" customFormat="1" ht="16.899999999999999" customHeight="1">
      <c r="A307" s="36"/>
      <c r="B307" s="41"/>
      <c r="C307" s="277" t="s">
        <v>578</v>
      </c>
      <c r="D307" s="277" t="s">
        <v>6214</v>
      </c>
      <c r="E307" s="19" t="s">
        <v>411</v>
      </c>
      <c r="F307" s="278">
        <v>67.86</v>
      </c>
      <c r="G307" s="36"/>
      <c r="H307" s="41"/>
    </row>
    <row r="308" spans="1:8" s="2" customFormat="1" ht="16.899999999999999" customHeight="1">
      <c r="A308" s="36"/>
      <c r="B308" s="41"/>
      <c r="C308" s="277" t="s">
        <v>583</v>
      </c>
      <c r="D308" s="277" t="s">
        <v>6215</v>
      </c>
      <c r="E308" s="19" t="s">
        <v>411</v>
      </c>
      <c r="F308" s="278">
        <v>67.86</v>
      </c>
      <c r="G308" s="36"/>
      <c r="H308" s="41"/>
    </row>
    <row r="309" spans="1:8" s="2" customFormat="1" ht="22.5">
      <c r="A309" s="36"/>
      <c r="B309" s="41"/>
      <c r="C309" s="277" t="s">
        <v>912</v>
      </c>
      <c r="D309" s="277" t="s">
        <v>6210</v>
      </c>
      <c r="E309" s="19" t="s">
        <v>411</v>
      </c>
      <c r="F309" s="278">
        <v>271.95600000000002</v>
      </c>
      <c r="G309" s="36"/>
      <c r="H309" s="41"/>
    </row>
    <row r="310" spans="1:8" s="2" customFormat="1" ht="16.899999999999999" customHeight="1">
      <c r="A310" s="36"/>
      <c r="B310" s="41"/>
      <c r="C310" s="273" t="s">
        <v>328</v>
      </c>
      <c r="D310" s="274" t="s">
        <v>19</v>
      </c>
      <c r="E310" s="275" t="s">
        <v>19</v>
      </c>
      <c r="F310" s="276">
        <v>115.86</v>
      </c>
      <c r="G310" s="36"/>
      <c r="H310" s="41"/>
    </row>
    <row r="311" spans="1:8" s="2" customFormat="1" ht="16.899999999999999" customHeight="1">
      <c r="A311" s="36"/>
      <c r="B311" s="41"/>
      <c r="C311" s="277" t="s">
        <v>19</v>
      </c>
      <c r="D311" s="277" t="s">
        <v>544</v>
      </c>
      <c r="E311" s="19" t="s">
        <v>19</v>
      </c>
      <c r="F311" s="278">
        <v>0</v>
      </c>
      <c r="G311" s="36"/>
      <c r="H311" s="41"/>
    </row>
    <row r="312" spans="1:8" s="2" customFormat="1" ht="16.899999999999999" customHeight="1">
      <c r="A312" s="36"/>
      <c r="B312" s="41"/>
      <c r="C312" s="277" t="s">
        <v>19</v>
      </c>
      <c r="D312" s="277" t="s">
        <v>2416</v>
      </c>
      <c r="E312" s="19" t="s">
        <v>19</v>
      </c>
      <c r="F312" s="278">
        <v>82.016000000000005</v>
      </c>
      <c r="G312" s="36"/>
      <c r="H312" s="41"/>
    </row>
    <row r="313" spans="1:8" s="2" customFormat="1" ht="16.899999999999999" customHeight="1">
      <c r="A313" s="36"/>
      <c r="B313" s="41"/>
      <c r="C313" s="277" t="s">
        <v>19</v>
      </c>
      <c r="D313" s="277" t="s">
        <v>2417</v>
      </c>
      <c r="E313" s="19" t="s">
        <v>19</v>
      </c>
      <c r="F313" s="278">
        <v>16.829999999999998</v>
      </c>
      <c r="G313" s="36"/>
      <c r="H313" s="41"/>
    </row>
    <row r="314" spans="1:8" s="2" customFormat="1" ht="16.899999999999999" customHeight="1">
      <c r="A314" s="36"/>
      <c r="B314" s="41"/>
      <c r="C314" s="277" t="s">
        <v>19</v>
      </c>
      <c r="D314" s="277" t="s">
        <v>2418</v>
      </c>
      <c r="E314" s="19" t="s">
        <v>19</v>
      </c>
      <c r="F314" s="278">
        <v>4.3600000000000003</v>
      </c>
      <c r="G314" s="36"/>
      <c r="H314" s="41"/>
    </row>
    <row r="315" spans="1:8" s="2" customFormat="1" ht="16.899999999999999" customHeight="1">
      <c r="A315" s="36"/>
      <c r="B315" s="41"/>
      <c r="C315" s="277" t="s">
        <v>19</v>
      </c>
      <c r="D315" s="277" t="s">
        <v>2419</v>
      </c>
      <c r="E315" s="19" t="s">
        <v>19</v>
      </c>
      <c r="F315" s="278">
        <v>10.638</v>
      </c>
      <c r="G315" s="36"/>
      <c r="H315" s="41"/>
    </row>
    <row r="316" spans="1:8" s="2" customFormat="1" ht="16.899999999999999" customHeight="1">
      <c r="A316" s="36"/>
      <c r="B316" s="41"/>
      <c r="C316" s="277" t="s">
        <v>19</v>
      </c>
      <c r="D316" s="277" t="s">
        <v>2420</v>
      </c>
      <c r="E316" s="19" t="s">
        <v>19</v>
      </c>
      <c r="F316" s="278">
        <v>2.016</v>
      </c>
      <c r="G316" s="36"/>
      <c r="H316" s="41"/>
    </row>
    <row r="317" spans="1:8" s="2" customFormat="1" ht="16.899999999999999" customHeight="1">
      <c r="A317" s="36"/>
      <c r="B317" s="41"/>
      <c r="C317" s="277" t="s">
        <v>328</v>
      </c>
      <c r="D317" s="277" t="s">
        <v>394</v>
      </c>
      <c r="E317" s="19" t="s">
        <v>19</v>
      </c>
      <c r="F317" s="278">
        <v>115.86</v>
      </c>
      <c r="G317" s="36"/>
      <c r="H317" s="41"/>
    </row>
    <row r="318" spans="1:8" s="2" customFormat="1" ht="16.899999999999999" customHeight="1">
      <c r="A318" s="36"/>
      <c r="B318" s="41"/>
      <c r="C318" s="279" t="s">
        <v>6202</v>
      </c>
      <c r="D318" s="36"/>
      <c r="E318" s="36"/>
      <c r="F318" s="36"/>
      <c r="G318" s="36"/>
      <c r="H318" s="41"/>
    </row>
    <row r="319" spans="1:8" s="2" customFormat="1" ht="16.899999999999999" customHeight="1">
      <c r="A319" s="36"/>
      <c r="B319" s="41"/>
      <c r="C319" s="277" t="s">
        <v>541</v>
      </c>
      <c r="D319" s="277" t="s">
        <v>6217</v>
      </c>
      <c r="E319" s="19" t="s">
        <v>411</v>
      </c>
      <c r="F319" s="278">
        <v>115.86</v>
      </c>
      <c r="G319" s="36"/>
      <c r="H319" s="41"/>
    </row>
    <row r="320" spans="1:8" s="2" customFormat="1" ht="16.899999999999999" customHeight="1">
      <c r="A320" s="36"/>
      <c r="B320" s="41"/>
      <c r="C320" s="277" t="s">
        <v>562</v>
      </c>
      <c r="D320" s="277" t="s">
        <v>6218</v>
      </c>
      <c r="E320" s="19" t="s">
        <v>411</v>
      </c>
      <c r="F320" s="278">
        <v>115.86</v>
      </c>
      <c r="G320" s="36"/>
      <c r="H320" s="41"/>
    </row>
    <row r="321" spans="1:8" s="2" customFormat="1" ht="22.5">
      <c r="A321" s="36"/>
      <c r="B321" s="41"/>
      <c r="C321" s="277" t="s">
        <v>912</v>
      </c>
      <c r="D321" s="277" t="s">
        <v>6210</v>
      </c>
      <c r="E321" s="19" t="s">
        <v>411</v>
      </c>
      <c r="F321" s="278">
        <v>271.95600000000002</v>
      </c>
      <c r="G321" s="36"/>
      <c r="H321" s="41"/>
    </row>
    <row r="322" spans="1:8" s="2" customFormat="1" ht="16.899999999999999" customHeight="1">
      <c r="A322" s="36"/>
      <c r="B322" s="41"/>
      <c r="C322" s="273" t="s">
        <v>331</v>
      </c>
      <c r="D322" s="274" t="s">
        <v>19</v>
      </c>
      <c r="E322" s="275" t="s">
        <v>19</v>
      </c>
      <c r="F322" s="276">
        <v>27.33</v>
      </c>
      <c r="G322" s="36"/>
      <c r="H322" s="41"/>
    </row>
    <row r="323" spans="1:8" s="2" customFormat="1" ht="16.899999999999999" customHeight="1">
      <c r="A323" s="36"/>
      <c r="B323" s="41"/>
      <c r="C323" s="277" t="s">
        <v>19</v>
      </c>
      <c r="D323" s="277" t="s">
        <v>520</v>
      </c>
      <c r="E323" s="19" t="s">
        <v>19</v>
      </c>
      <c r="F323" s="278">
        <v>0</v>
      </c>
      <c r="G323" s="36"/>
      <c r="H323" s="41"/>
    </row>
    <row r="324" spans="1:8" s="2" customFormat="1" ht="16.899999999999999" customHeight="1">
      <c r="A324" s="36"/>
      <c r="B324" s="41"/>
      <c r="C324" s="277" t="s">
        <v>19</v>
      </c>
      <c r="D324" s="277" t="s">
        <v>2412</v>
      </c>
      <c r="E324" s="19" t="s">
        <v>19</v>
      </c>
      <c r="F324" s="278">
        <v>37.631999999999998</v>
      </c>
      <c r="G324" s="36"/>
      <c r="H324" s="41"/>
    </row>
    <row r="325" spans="1:8" s="2" customFormat="1" ht="16.899999999999999" customHeight="1">
      <c r="A325" s="36"/>
      <c r="B325" s="41"/>
      <c r="C325" s="277" t="s">
        <v>19</v>
      </c>
      <c r="D325" s="277" t="s">
        <v>2413</v>
      </c>
      <c r="E325" s="19" t="s">
        <v>19</v>
      </c>
      <c r="F325" s="278">
        <v>-10.302</v>
      </c>
      <c r="G325" s="36"/>
      <c r="H325" s="41"/>
    </row>
    <row r="326" spans="1:8" s="2" customFormat="1" ht="16.899999999999999" customHeight="1">
      <c r="A326" s="36"/>
      <c r="B326" s="41"/>
      <c r="C326" s="277" t="s">
        <v>331</v>
      </c>
      <c r="D326" s="277" t="s">
        <v>394</v>
      </c>
      <c r="E326" s="19" t="s">
        <v>19</v>
      </c>
      <c r="F326" s="278">
        <v>27.33</v>
      </c>
      <c r="G326" s="36"/>
      <c r="H326" s="41"/>
    </row>
    <row r="327" spans="1:8" s="2" customFormat="1" ht="16.899999999999999" customHeight="1">
      <c r="A327" s="36"/>
      <c r="B327" s="41"/>
      <c r="C327" s="279" t="s">
        <v>6202</v>
      </c>
      <c r="D327" s="36"/>
      <c r="E327" s="36"/>
      <c r="F327" s="36"/>
      <c r="G327" s="36"/>
      <c r="H327" s="41"/>
    </row>
    <row r="328" spans="1:8" s="2" customFormat="1" ht="16.899999999999999" customHeight="1">
      <c r="A328" s="36"/>
      <c r="B328" s="41"/>
      <c r="C328" s="277" t="s">
        <v>517</v>
      </c>
      <c r="D328" s="277" t="s">
        <v>6219</v>
      </c>
      <c r="E328" s="19" t="s">
        <v>411</v>
      </c>
      <c r="F328" s="278">
        <v>27.33</v>
      </c>
      <c r="G328" s="36"/>
      <c r="H328" s="41"/>
    </row>
    <row r="329" spans="1:8" s="2" customFormat="1" ht="16.899999999999999" customHeight="1">
      <c r="A329" s="36"/>
      <c r="B329" s="41"/>
      <c r="C329" s="277" t="s">
        <v>530</v>
      </c>
      <c r="D329" s="277" t="s">
        <v>6220</v>
      </c>
      <c r="E329" s="19" t="s">
        <v>411</v>
      </c>
      <c r="F329" s="278">
        <v>65.486000000000004</v>
      </c>
      <c r="G329" s="36"/>
      <c r="H329" s="41"/>
    </row>
    <row r="330" spans="1:8" s="2" customFormat="1" ht="22.5">
      <c r="A330" s="36"/>
      <c r="B330" s="41"/>
      <c r="C330" s="277" t="s">
        <v>912</v>
      </c>
      <c r="D330" s="277" t="s">
        <v>6210</v>
      </c>
      <c r="E330" s="19" t="s">
        <v>411</v>
      </c>
      <c r="F330" s="278">
        <v>271.95600000000002</v>
      </c>
      <c r="G330" s="36"/>
      <c r="H330" s="41"/>
    </row>
    <row r="331" spans="1:8" s="2" customFormat="1" ht="16.899999999999999" customHeight="1">
      <c r="A331" s="36"/>
      <c r="B331" s="41"/>
      <c r="C331" s="273" t="s">
        <v>334</v>
      </c>
      <c r="D331" s="274" t="s">
        <v>19</v>
      </c>
      <c r="E331" s="275" t="s">
        <v>19</v>
      </c>
      <c r="F331" s="276">
        <v>38.155999999999999</v>
      </c>
      <c r="G331" s="36"/>
      <c r="H331" s="41"/>
    </row>
    <row r="332" spans="1:8" s="2" customFormat="1" ht="16.899999999999999" customHeight="1">
      <c r="A332" s="36"/>
      <c r="B332" s="41"/>
      <c r="C332" s="277" t="s">
        <v>19</v>
      </c>
      <c r="D332" s="277" t="s">
        <v>520</v>
      </c>
      <c r="E332" s="19" t="s">
        <v>19</v>
      </c>
      <c r="F332" s="278">
        <v>0</v>
      </c>
      <c r="G332" s="36"/>
      <c r="H332" s="41"/>
    </row>
    <row r="333" spans="1:8" s="2" customFormat="1" ht="16.899999999999999" customHeight="1">
      <c r="A333" s="36"/>
      <c r="B333" s="41"/>
      <c r="C333" s="277" t="s">
        <v>19</v>
      </c>
      <c r="D333" s="277" t="s">
        <v>2414</v>
      </c>
      <c r="E333" s="19" t="s">
        <v>19</v>
      </c>
      <c r="F333" s="278">
        <v>41.792000000000002</v>
      </c>
      <c r="G333" s="36"/>
      <c r="H333" s="41"/>
    </row>
    <row r="334" spans="1:8" s="2" customFormat="1" ht="16.899999999999999" customHeight="1">
      <c r="A334" s="36"/>
      <c r="B334" s="41"/>
      <c r="C334" s="277" t="s">
        <v>19</v>
      </c>
      <c r="D334" s="277" t="s">
        <v>528</v>
      </c>
      <c r="E334" s="19" t="s">
        <v>19</v>
      </c>
      <c r="F334" s="278">
        <v>-3.6360000000000001</v>
      </c>
      <c r="G334" s="36"/>
      <c r="H334" s="41"/>
    </row>
    <row r="335" spans="1:8" s="2" customFormat="1" ht="16.899999999999999" customHeight="1">
      <c r="A335" s="36"/>
      <c r="B335" s="41"/>
      <c r="C335" s="277" t="s">
        <v>334</v>
      </c>
      <c r="D335" s="277" t="s">
        <v>394</v>
      </c>
      <c r="E335" s="19" t="s">
        <v>19</v>
      </c>
      <c r="F335" s="278">
        <v>38.155999999999999</v>
      </c>
      <c r="G335" s="36"/>
      <c r="H335" s="41"/>
    </row>
    <row r="336" spans="1:8" s="2" customFormat="1" ht="16.899999999999999" customHeight="1">
      <c r="A336" s="36"/>
      <c r="B336" s="41"/>
      <c r="C336" s="279" t="s">
        <v>6202</v>
      </c>
      <c r="D336" s="36"/>
      <c r="E336" s="36"/>
      <c r="F336" s="36"/>
      <c r="G336" s="36"/>
      <c r="H336" s="41"/>
    </row>
    <row r="337" spans="1:8" s="2" customFormat="1" ht="16.899999999999999" customHeight="1">
      <c r="A337" s="36"/>
      <c r="B337" s="41"/>
      <c r="C337" s="277" t="s">
        <v>524</v>
      </c>
      <c r="D337" s="277" t="s">
        <v>525</v>
      </c>
      <c r="E337" s="19" t="s">
        <v>411</v>
      </c>
      <c r="F337" s="278">
        <v>38.155999999999999</v>
      </c>
      <c r="G337" s="36"/>
      <c r="H337" s="41"/>
    </row>
    <row r="338" spans="1:8" s="2" customFormat="1" ht="16.899999999999999" customHeight="1">
      <c r="A338" s="36"/>
      <c r="B338" s="41"/>
      <c r="C338" s="277" t="s">
        <v>530</v>
      </c>
      <c r="D338" s="277" t="s">
        <v>6220</v>
      </c>
      <c r="E338" s="19" t="s">
        <v>411</v>
      </c>
      <c r="F338" s="278">
        <v>65.486000000000004</v>
      </c>
      <c r="G338" s="36"/>
      <c r="H338" s="41"/>
    </row>
    <row r="339" spans="1:8" s="2" customFormat="1" ht="22.5">
      <c r="A339" s="36"/>
      <c r="B339" s="41"/>
      <c r="C339" s="277" t="s">
        <v>912</v>
      </c>
      <c r="D339" s="277" t="s">
        <v>6210</v>
      </c>
      <c r="E339" s="19" t="s">
        <v>411</v>
      </c>
      <c r="F339" s="278">
        <v>271.95600000000002</v>
      </c>
      <c r="G339" s="36"/>
      <c r="H339" s="41"/>
    </row>
    <row r="340" spans="1:8" s="2" customFormat="1" ht="16.899999999999999" customHeight="1">
      <c r="A340" s="36"/>
      <c r="B340" s="41"/>
      <c r="C340" s="273" t="s">
        <v>336</v>
      </c>
      <c r="D340" s="274" t="s">
        <v>19</v>
      </c>
      <c r="E340" s="275" t="s">
        <v>19</v>
      </c>
      <c r="F340" s="276">
        <v>8.43</v>
      </c>
      <c r="G340" s="36"/>
      <c r="H340" s="41"/>
    </row>
    <row r="341" spans="1:8" s="2" customFormat="1" ht="16.899999999999999" customHeight="1">
      <c r="A341" s="36"/>
      <c r="B341" s="41"/>
      <c r="C341" s="277" t="s">
        <v>19</v>
      </c>
      <c r="D341" s="277" t="s">
        <v>777</v>
      </c>
      <c r="E341" s="19" t="s">
        <v>19</v>
      </c>
      <c r="F341" s="278">
        <v>0</v>
      </c>
      <c r="G341" s="36"/>
      <c r="H341" s="41"/>
    </row>
    <row r="342" spans="1:8" s="2" customFormat="1" ht="16.899999999999999" customHeight="1">
      <c r="A342" s="36"/>
      <c r="B342" s="41"/>
      <c r="C342" s="277" t="s">
        <v>19</v>
      </c>
      <c r="D342" s="277" t="s">
        <v>2399</v>
      </c>
      <c r="E342" s="19" t="s">
        <v>19</v>
      </c>
      <c r="F342" s="278">
        <v>8.43</v>
      </c>
      <c r="G342" s="36"/>
      <c r="H342" s="41"/>
    </row>
    <row r="343" spans="1:8" s="2" customFormat="1" ht="16.899999999999999" customHeight="1">
      <c r="A343" s="36"/>
      <c r="B343" s="41"/>
      <c r="C343" s="277" t="s">
        <v>336</v>
      </c>
      <c r="D343" s="277" t="s">
        <v>779</v>
      </c>
      <c r="E343" s="19" t="s">
        <v>19</v>
      </c>
      <c r="F343" s="278">
        <v>8.43</v>
      </c>
      <c r="G343" s="36"/>
      <c r="H343" s="41"/>
    </row>
    <row r="344" spans="1:8" s="2" customFormat="1" ht="16.899999999999999" customHeight="1">
      <c r="A344" s="36"/>
      <c r="B344" s="41"/>
      <c r="C344" s="279" t="s">
        <v>6202</v>
      </c>
      <c r="D344" s="36"/>
      <c r="E344" s="36"/>
      <c r="F344" s="36"/>
      <c r="G344" s="36"/>
      <c r="H344" s="41"/>
    </row>
    <row r="345" spans="1:8" s="2" customFormat="1" ht="16.899999999999999" customHeight="1">
      <c r="A345" s="36"/>
      <c r="B345" s="41"/>
      <c r="C345" s="277" t="s">
        <v>774</v>
      </c>
      <c r="D345" s="277" t="s">
        <v>6221</v>
      </c>
      <c r="E345" s="19" t="s">
        <v>411</v>
      </c>
      <c r="F345" s="278">
        <v>49.1</v>
      </c>
      <c r="G345" s="36"/>
      <c r="H345" s="41"/>
    </row>
    <row r="346" spans="1:8" s="2" customFormat="1" ht="16.899999999999999" customHeight="1">
      <c r="A346" s="36"/>
      <c r="B346" s="41"/>
      <c r="C346" s="277" t="s">
        <v>409</v>
      </c>
      <c r="D346" s="277" t="s">
        <v>6222</v>
      </c>
      <c r="E346" s="19" t="s">
        <v>411</v>
      </c>
      <c r="F346" s="278">
        <v>8.43</v>
      </c>
      <c r="G346" s="36"/>
      <c r="H346" s="41"/>
    </row>
    <row r="347" spans="1:8" s="2" customFormat="1" ht="16.899999999999999" customHeight="1">
      <c r="A347" s="36"/>
      <c r="B347" s="41"/>
      <c r="C347" s="277" t="s">
        <v>769</v>
      </c>
      <c r="D347" s="277" t="s">
        <v>6223</v>
      </c>
      <c r="E347" s="19" t="s">
        <v>411</v>
      </c>
      <c r="F347" s="278">
        <v>8.43</v>
      </c>
      <c r="G347" s="36"/>
      <c r="H347" s="41"/>
    </row>
    <row r="348" spans="1:8" s="2" customFormat="1" ht="16.899999999999999" customHeight="1">
      <c r="A348" s="36"/>
      <c r="B348" s="41"/>
      <c r="C348" s="273" t="s">
        <v>2400</v>
      </c>
      <c r="D348" s="274" t="s">
        <v>19</v>
      </c>
      <c r="E348" s="275" t="s">
        <v>19</v>
      </c>
      <c r="F348" s="276">
        <v>10.24</v>
      </c>
      <c r="G348" s="36"/>
      <c r="H348" s="41"/>
    </row>
    <row r="349" spans="1:8" s="2" customFormat="1" ht="16.899999999999999" customHeight="1">
      <c r="A349" s="36"/>
      <c r="B349" s="41"/>
      <c r="C349" s="277" t="s">
        <v>19</v>
      </c>
      <c r="D349" s="277" t="s">
        <v>749</v>
      </c>
      <c r="E349" s="19" t="s">
        <v>19</v>
      </c>
      <c r="F349" s="278">
        <v>0</v>
      </c>
      <c r="G349" s="36"/>
      <c r="H349" s="41"/>
    </row>
    <row r="350" spans="1:8" s="2" customFormat="1" ht="16.899999999999999" customHeight="1">
      <c r="A350" s="36"/>
      <c r="B350" s="41"/>
      <c r="C350" s="277" t="s">
        <v>19</v>
      </c>
      <c r="D350" s="277" t="s">
        <v>2467</v>
      </c>
      <c r="E350" s="19" t="s">
        <v>19</v>
      </c>
      <c r="F350" s="278">
        <v>10.24</v>
      </c>
      <c r="G350" s="36"/>
      <c r="H350" s="41"/>
    </row>
    <row r="351" spans="1:8" s="2" customFormat="1" ht="16.899999999999999" customHeight="1">
      <c r="A351" s="36"/>
      <c r="B351" s="41"/>
      <c r="C351" s="277" t="s">
        <v>2400</v>
      </c>
      <c r="D351" s="277" t="s">
        <v>394</v>
      </c>
      <c r="E351" s="19" t="s">
        <v>19</v>
      </c>
      <c r="F351" s="278">
        <v>10.24</v>
      </c>
      <c r="G351" s="36"/>
      <c r="H351" s="41"/>
    </row>
    <row r="352" spans="1:8" s="2" customFormat="1" ht="16.899999999999999" customHeight="1">
      <c r="A352" s="36"/>
      <c r="B352" s="41"/>
      <c r="C352" s="279" t="s">
        <v>6202</v>
      </c>
      <c r="D352" s="36"/>
      <c r="E352" s="36"/>
      <c r="F352" s="36"/>
      <c r="G352" s="36"/>
      <c r="H352" s="41"/>
    </row>
    <row r="353" spans="1:8" s="2" customFormat="1" ht="22.5">
      <c r="A353" s="36"/>
      <c r="B353" s="41"/>
      <c r="C353" s="277" t="s">
        <v>746</v>
      </c>
      <c r="D353" s="277" t="s">
        <v>6224</v>
      </c>
      <c r="E353" s="19" t="s">
        <v>411</v>
      </c>
      <c r="F353" s="278">
        <v>10.24</v>
      </c>
      <c r="G353" s="36"/>
      <c r="H353" s="41"/>
    </row>
    <row r="354" spans="1:8" s="2" customFormat="1" ht="22.5">
      <c r="A354" s="36"/>
      <c r="B354" s="41"/>
      <c r="C354" s="277" t="s">
        <v>697</v>
      </c>
      <c r="D354" s="277" t="s">
        <v>6227</v>
      </c>
      <c r="E354" s="19" t="s">
        <v>411</v>
      </c>
      <c r="F354" s="278">
        <v>50.91</v>
      </c>
      <c r="G354" s="36"/>
      <c r="H354" s="41"/>
    </row>
    <row r="355" spans="1:8" s="2" customFormat="1" ht="16.899999999999999" customHeight="1">
      <c r="A355" s="36"/>
      <c r="B355" s="41"/>
      <c r="C355" s="277" t="s">
        <v>741</v>
      </c>
      <c r="D355" s="277" t="s">
        <v>6225</v>
      </c>
      <c r="E355" s="19" t="s">
        <v>411</v>
      </c>
      <c r="F355" s="278">
        <v>10.24</v>
      </c>
      <c r="G355" s="36"/>
      <c r="H355" s="41"/>
    </row>
    <row r="356" spans="1:8" s="2" customFormat="1" ht="16.899999999999999" customHeight="1">
      <c r="A356" s="36"/>
      <c r="B356" s="41"/>
      <c r="C356" s="277" t="s">
        <v>896</v>
      </c>
      <c r="D356" s="277" t="s">
        <v>6226</v>
      </c>
      <c r="E356" s="19" t="s">
        <v>411</v>
      </c>
      <c r="F356" s="278">
        <v>50.91</v>
      </c>
      <c r="G356" s="36"/>
      <c r="H356" s="41"/>
    </row>
    <row r="357" spans="1:8" s="2" customFormat="1" ht="16.899999999999999" customHeight="1">
      <c r="A357" s="36"/>
      <c r="B357" s="41"/>
      <c r="C357" s="277" t="s">
        <v>900</v>
      </c>
      <c r="D357" s="277" t="s">
        <v>6228</v>
      </c>
      <c r="E357" s="19" t="s">
        <v>411</v>
      </c>
      <c r="F357" s="278">
        <v>50.91</v>
      </c>
      <c r="G357" s="36"/>
      <c r="H357" s="41"/>
    </row>
    <row r="358" spans="1:8" s="2" customFormat="1" ht="16.899999999999999" customHeight="1">
      <c r="A358" s="36"/>
      <c r="B358" s="41"/>
      <c r="C358" s="273" t="s">
        <v>340</v>
      </c>
      <c r="D358" s="274" t="s">
        <v>19</v>
      </c>
      <c r="E358" s="275" t="s">
        <v>19</v>
      </c>
      <c r="F358" s="276">
        <v>40.67</v>
      </c>
      <c r="G358" s="36"/>
      <c r="H358" s="41"/>
    </row>
    <row r="359" spans="1:8" s="2" customFormat="1" ht="16.899999999999999" customHeight="1">
      <c r="A359" s="36"/>
      <c r="B359" s="41"/>
      <c r="C359" s="277" t="s">
        <v>19</v>
      </c>
      <c r="D359" s="277" t="s">
        <v>2473</v>
      </c>
      <c r="E359" s="19" t="s">
        <v>19</v>
      </c>
      <c r="F359" s="278">
        <v>40.67</v>
      </c>
      <c r="G359" s="36"/>
      <c r="H359" s="41"/>
    </row>
    <row r="360" spans="1:8" s="2" customFormat="1" ht="16.899999999999999" customHeight="1">
      <c r="A360" s="36"/>
      <c r="B360" s="41"/>
      <c r="C360" s="277" t="s">
        <v>340</v>
      </c>
      <c r="D360" s="277" t="s">
        <v>779</v>
      </c>
      <c r="E360" s="19" t="s">
        <v>19</v>
      </c>
      <c r="F360" s="278">
        <v>40.67</v>
      </c>
      <c r="G360" s="36"/>
      <c r="H360" s="41"/>
    </row>
    <row r="361" spans="1:8" s="2" customFormat="1" ht="16.899999999999999" customHeight="1">
      <c r="A361" s="36"/>
      <c r="B361" s="41"/>
      <c r="C361" s="279" t="s">
        <v>6202</v>
      </c>
      <c r="D361" s="36"/>
      <c r="E361" s="36"/>
      <c r="F361" s="36"/>
      <c r="G361" s="36"/>
      <c r="H361" s="41"/>
    </row>
    <row r="362" spans="1:8" s="2" customFormat="1" ht="16.899999999999999" customHeight="1">
      <c r="A362" s="36"/>
      <c r="B362" s="41"/>
      <c r="C362" s="277" t="s">
        <v>774</v>
      </c>
      <c r="D362" s="277" t="s">
        <v>6221</v>
      </c>
      <c r="E362" s="19" t="s">
        <v>411</v>
      </c>
      <c r="F362" s="278">
        <v>49.1</v>
      </c>
      <c r="G362" s="36"/>
      <c r="H362" s="41"/>
    </row>
    <row r="363" spans="1:8" s="2" customFormat="1" ht="22.5">
      <c r="A363" s="36"/>
      <c r="B363" s="41"/>
      <c r="C363" s="277" t="s">
        <v>697</v>
      </c>
      <c r="D363" s="277" t="s">
        <v>6227</v>
      </c>
      <c r="E363" s="19" t="s">
        <v>411</v>
      </c>
      <c r="F363" s="278">
        <v>50.91</v>
      </c>
      <c r="G363" s="36"/>
      <c r="H363" s="41"/>
    </row>
    <row r="364" spans="1:8" s="2" customFormat="1" ht="16.899999999999999" customHeight="1">
      <c r="A364" s="36"/>
      <c r="B364" s="41"/>
      <c r="C364" s="277" t="s">
        <v>896</v>
      </c>
      <c r="D364" s="277" t="s">
        <v>6226</v>
      </c>
      <c r="E364" s="19" t="s">
        <v>411</v>
      </c>
      <c r="F364" s="278">
        <v>50.91</v>
      </c>
      <c r="G364" s="36"/>
      <c r="H364" s="41"/>
    </row>
    <row r="365" spans="1:8" s="2" customFormat="1" ht="16.899999999999999" customHeight="1">
      <c r="A365" s="36"/>
      <c r="B365" s="41"/>
      <c r="C365" s="277" t="s">
        <v>900</v>
      </c>
      <c r="D365" s="277" t="s">
        <v>6228</v>
      </c>
      <c r="E365" s="19" t="s">
        <v>411</v>
      </c>
      <c r="F365" s="278">
        <v>50.91</v>
      </c>
      <c r="G365" s="36"/>
      <c r="H365" s="41"/>
    </row>
    <row r="366" spans="1:8" s="2" customFormat="1" ht="16.899999999999999" customHeight="1">
      <c r="A366" s="36"/>
      <c r="B366" s="41"/>
      <c r="C366" s="273" t="s">
        <v>342</v>
      </c>
      <c r="D366" s="274" t="s">
        <v>19</v>
      </c>
      <c r="E366" s="275" t="s">
        <v>19</v>
      </c>
      <c r="F366" s="276">
        <v>0</v>
      </c>
      <c r="G366" s="36"/>
      <c r="H366" s="41"/>
    </row>
    <row r="367" spans="1:8" s="2" customFormat="1" ht="26.45" customHeight="1">
      <c r="A367" s="36"/>
      <c r="B367" s="41"/>
      <c r="C367" s="272" t="s">
        <v>6244</v>
      </c>
      <c r="D367" s="272" t="s">
        <v>92</v>
      </c>
      <c r="E367" s="36"/>
      <c r="F367" s="36"/>
      <c r="G367" s="36"/>
      <c r="H367" s="41"/>
    </row>
    <row r="368" spans="1:8" s="2" customFormat="1" ht="16.899999999999999" customHeight="1">
      <c r="A368" s="36"/>
      <c r="B368" s="41"/>
      <c r="C368" s="273" t="s">
        <v>981</v>
      </c>
      <c r="D368" s="274" t="s">
        <v>19</v>
      </c>
      <c r="E368" s="275" t="s">
        <v>19</v>
      </c>
      <c r="F368" s="276">
        <v>19</v>
      </c>
      <c r="G368" s="36"/>
      <c r="H368" s="41"/>
    </row>
    <row r="369" spans="1:8" s="2" customFormat="1" ht="16.899999999999999" customHeight="1">
      <c r="A369" s="36"/>
      <c r="B369" s="41"/>
      <c r="C369" s="277" t="s">
        <v>19</v>
      </c>
      <c r="D369" s="277" t="s">
        <v>1120</v>
      </c>
      <c r="E369" s="19" t="s">
        <v>19</v>
      </c>
      <c r="F369" s="278">
        <v>0</v>
      </c>
      <c r="G369" s="36"/>
      <c r="H369" s="41"/>
    </row>
    <row r="370" spans="1:8" s="2" customFormat="1" ht="16.899999999999999" customHeight="1">
      <c r="A370" s="36"/>
      <c r="B370" s="41"/>
      <c r="C370" s="277" t="s">
        <v>19</v>
      </c>
      <c r="D370" s="277" t="s">
        <v>1121</v>
      </c>
      <c r="E370" s="19" t="s">
        <v>19</v>
      </c>
      <c r="F370" s="278">
        <v>0</v>
      </c>
      <c r="G370" s="36"/>
      <c r="H370" s="41"/>
    </row>
    <row r="371" spans="1:8" s="2" customFormat="1" ht="16.899999999999999" customHeight="1">
      <c r="A371" s="36"/>
      <c r="B371" s="41"/>
      <c r="C371" s="277" t="s">
        <v>19</v>
      </c>
      <c r="D371" s="277" t="s">
        <v>2546</v>
      </c>
      <c r="E371" s="19" t="s">
        <v>19</v>
      </c>
      <c r="F371" s="278">
        <v>19</v>
      </c>
      <c r="G371" s="36"/>
      <c r="H371" s="41"/>
    </row>
    <row r="372" spans="1:8" s="2" customFormat="1" ht="16.899999999999999" customHeight="1">
      <c r="A372" s="36"/>
      <c r="B372" s="41"/>
      <c r="C372" s="277" t="s">
        <v>981</v>
      </c>
      <c r="D372" s="277" t="s">
        <v>394</v>
      </c>
      <c r="E372" s="19" t="s">
        <v>19</v>
      </c>
      <c r="F372" s="278">
        <v>19</v>
      </c>
      <c r="G372" s="36"/>
      <c r="H372" s="41"/>
    </row>
    <row r="373" spans="1:8" s="2" customFormat="1" ht="16.899999999999999" customHeight="1">
      <c r="A373" s="36"/>
      <c r="B373" s="41"/>
      <c r="C373" s="279" t="s">
        <v>6202</v>
      </c>
      <c r="D373" s="36"/>
      <c r="E373" s="36"/>
      <c r="F373" s="36"/>
      <c r="G373" s="36"/>
      <c r="H373" s="41"/>
    </row>
    <row r="374" spans="1:8" s="2" customFormat="1" ht="16.899999999999999" customHeight="1">
      <c r="A374" s="36"/>
      <c r="B374" s="41"/>
      <c r="C374" s="277" t="s">
        <v>1117</v>
      </c>
      <c r="D374" s="277" t="s">
        <v>6232</v>
      </c>
      <c r="E374" s="19" t="s">
        <v>387</v>
      </c>
      <c r="F374" s="278">
        <v>19</v>
      </c>
      <c r="G374" s="36"/>
      <c r="H374" s="41"/>
    </row>
    <row r="375" spans="1:8" s="2" customFormat="1" ht="16.899999999999999" customHeight="1">
      <c r="A375" s="36"/>
      <c r="B375" s="41"/>
      <c r="C375" s="277" t="s">
        <v>1020</v>
      </c>
      <c r="D375" s="277" t="s">
        <v>6233</v>
      </c>
      <c r="E375" s="19" t="s">
        <v>387</v>
      </c>
      <c r="F375" s="278">
        <v>86</v>
      </c>
      <c r="G375" s="36"/>
      <c r="H375" s="41"/>
    </row>
    <row r="376" spans="1:8" s="2" customFormat="1" ht="16.899999999999999" customHeight="1">
      <c r="A376" s="36"/>
      <c r="B376" s="41"/>
      <c r="C376" s="277" t="s">
        <v>1137</v>
      </c>
      <c r="D376" s="277" t="s">
        <v>6234</v>
      </c>
      <c r="E376" s="19" t="s">
        <v>404</v>
      </c>
      <c r="F376" s="278">
        <v>1.9950000000000001</v>
      </c>
      <c r="G376" s="36"/>
      <c r="H376" s="41"/>
    </row>
    <row r="377" spans="1:8" s="2" customFormat="1" ht="16.899999999999999" customHeight="1">
      <c r="A377" s="36"/>
      <c r="B377" s="41"/>
      <c r="C377" s="273" t="s">
        <v>983</v>
      </c>
      <c r="D377" s="274" t="s">
        <v>19</v>
      </c>
      <c r="E377" s="275" t="s">
        <v>19</v>
      </c>
      <c r="F377" s="276">
        <v>48.19</v>
      </c>
      <c r="G377" s="36"/>
      <c r="H377" s="41"/>
    </row>
    <row r="378" spans="1:8" s="2" customFormat="1" ht="16.899999999999999" customHeight="1">
      <c r="A378" s="36"/>
      <c r="B378" s="41"/>
      <c r="C378" s="277" t="s">
        <v>19</v>
      </c>
      <c r="D378" s="277" t="s">
        <v>1084</v>
      </c>
      <c r="E378" s="19" t="s">
        <v>19</v>
      </c>
      <c r="F378" s="278">
        <v>0</v>
      </c>
      <c r="G378" s="36"/>
      <c r="H378" s="41"/>
    </row>
    <row r="379" spans="1:8" s="2" customFormat="1" ht="16.899999999999999" customHeight="1">
      <c r="A379" s="36"/>
      <c r="B379" s="41"/>
      <c r="C379" s="277" t="s">
        <v>19</v>
      </c>
      <c r="D379" s="277" t="s">
        <v>2511</v>
      </c>
      <c r="E379" s="19" t="s">
        <v>19</v>
      </c>
      <c r="F379" s="278">
        <v>0</v>
      </c>
      <c r="G379" s="36"/>
      <c r="H379" s="41"/>
    </row>
    <row r="380" spans="1:8" s="2" customFormat="1" ht="16.899999999999999" customHeight="1">
      <c r="A380" s="36"/>
      <c r="B380" s="41"/>
      <c r="C380" s="277" t="s">
        <v>19</v>
      </c>
      <c r="D380" s="277" t="s">
        <v>2537</v>
      </c>
      <c r="E380" s="19" t="s">
        <v>19</v>
      </c>
      <c r="F380" s="278">
        <v>1.208</v>
      </c>
      <c r="G380" s="36"/>
      <c r="H380" s="41"/>
    </row>
    <row r="381" spans="1:8" s="2" customFormat="1" ht="16.899999999999999" customHeight="1">
      <c r="A381" s="36"/>
      <c r="B381" s="41"/>
      <c r="C381" s="277" t="s">
        <v>19</v>
      </c>
      <c r="D381" s="277" t="s">
        <v>2514</v>
      </c>
      <c r="E381" s="19" t="s">
        <v>19</v>
      </c>
      <c r="F381" s="278">
        <v>0</v>
      </c>
      <c r="G381" s="36"/>
      <c r="H381" s="41"/>
    </row>
    <row r="382" spans="1:8" s="2" customFormat="1" ht="16.899999999999999" customHeight="1">
      <c r="A382" s="36"/>
      <c r="B382" s="41"/>
      <c r="C382" s="277" t="s">
        <v>19</v>
      </c>
      <c r="D382" s="277" t="s">
        <v>2538</v>
      </c>
      <c r="E382" s="19" t="s">
        <v>19</v>
      </c>
      <c r="F382" s="278">
        <v>3.0190000000000001</v>
      </c>
      <c r="G382" s="36"/>
      <c r="H382" s="41"/>
    </row>
    <row r="383" spans="1:8" s="2" customFormat="1" ht="16.899999999999999" customHeight="1">
      <c r="A383" s="36"/>
      <c r="B383" s="41"/>
      <c r="C383" s="277" t="s">
        <v>19</v>
      </c>
      <c r="D383" s="277" t="s">
        <v>2516</v>
      </c>
      <c r="E383" s="19" t="s">
        <v>19</v>
      </c>
      <c r="F383" s="278">
        <v>0</v>
      </c>
      <c r="G383" s="36"/>
      <c r="H383" s="41"/>
    </row>
    <row r="384" spans="1:8" s="2" customFormat="1" ht="16.899999999999999" customHeight="1">
      <c r="A384" s="36"/>
      <c r="B384" s="41"/>
      <c r="C384" s="277" t="s">
        <v>19</v>
      </c>
      <c r="D384" s="277" t="s">
        <v>2539</v>
      </c>
      <c r="E384" s="19" t="s">
        <v>19</v>
      </c>
      <c r="F384" s="278">
        <v>2.113</v>
      </c>
      <c r="G384" s="36"/>
      <c r="H384" s="41"/>
    </row>
    <row r="385" spans="1:8" s="2" customFormat="1" ht="16.899999999999999" customHeight="1">
      <c r="A385" s="36"/>
      <c r="B385" s="41"/>
      <c r="C385" s="277" t="s">
        <v>19</v>
      </c>
      <c r="D385" s="277" t="s">
        <v>2518</v>
      </c>
      <c r="E385" s="19" t="s">
        <v>19</v>
      </c>
      <c r="F385" s="278">
        <v>0</v>
      </c>
      <c r="G385" s="36"/>
      <c r="H385" s="41"/>
    </row>
    <row r="386" spans="1:8" s="2" customFormat="1" ht="16.899999999999999" customHeight="1">
      <c r="A386" s="36"/>
      <c r="B386" s="41"/>
      <c r="C386" s="277" t="s">
        <v>19</v>
      </c>
      <c r="D386" s="277" t="s">
        <v>2539</v>
      </c>
      <c r="E386" s="19" t="s">
        <v>19</v>
      </c>
      <c r="F386" s="278">
        <v>2.113</v>
      </c>
      <c r="G386" s="36"/>
      <c r="H386" s="41"/>
    </row>
    <row r="387" spans="1:8" s="2" customFormat="1" ht="16.899999999999999" customHeight="1">
      <c r="A387" s="36"/>
      <c r="B387" s="41"/>
      <c r="C387" s="277" t="s">
        <v>19</v>
      </c>
      <c r="D387" s="277" t="s">
        <v>2519</v>
      </c>
      <c r="E387" s="19" t="s">
        <v>19</v>
      </c>
      <c r="F387" s="278">
        <v>0</v>
      </c>
      <c r="G387" s="36"/>
      <c r="H387" s="41"/>
    </row>
    <row r="388" spans="1:8" s="2" customFormat="1" ht="16.899999999999999" customHeight="1">
      <c r="A388" s="36"/>
      <c r="B388" s="41"/>
      <c r="C388" s="277" t="s">
        <v>19</v>
      </c>
      <c r="D388" s="277" t="s">
        <v>2539</v>
      </c>
      <c r="E388" s="19" t="s">
        <v>19</v>
      </c>
      <c r="F388" s="278">
        <v>2.113</v>
      </c>
      <c r="G388" s="36"/>
      <c r="H388" s="41"/>
    </row>
    <row r="389" spans="1:8" s="2" customFormat="1" ht="16.899999999999999" customHeight="1">
      <c r="A389" s="36"/>
      <c r="B389" s="41"/>
      <c r="C389" s="277" t="s">
        <v>19</v>
      </c>
      <c r="D389" s="277" t="s">
        <v>2520</v>
      </c>
      <c r="E389" s="19" t="s">
        <v>19</v>
      </c>
      <c r="F389" s="278">
        <v>0</v>
      </c>
      <c r="G389" s="36"/>
      <c r="H389" s="41"/>
    </row>
    <row r="390" spans="1:8" s="2" customFormat="1" ht="16.899999999999999" customHeight="1">
      <c r="A390" s="36"/>
      <c r="B390" s="41"/>
      <c r="C390" s="277" t="s">
        <v>19</v>
      </c>
      <c r="D390" s="277" t="s">
        <v>2538</v>
      </c>
      <c r="E390" s="19" t="s">
        <v>19</v>
      </c>
      <c r="F390" s="278">
        <v>3.0190000000000001</v>
      </c>
      <c r="G390" s="36"/>
      <c r="H390" s="41"/>
    </row>
    <row r="391" spans="1:8" s="2" customFormat="1" ht="16.899999999999999" customHeight="1">
      <c r="A391" s="36"/>
      <c r="B391" s="41"/>
      <c r="C391" s="277" t="s">
        <v>19</v>
      </c>
      <c r="D391" s="277" t="s">
        <v>2513</v>
      </c>
      <c r="E391" s="19" t="s">
        <v>19</v>
      </c>
      <c r="F391" s="278">
        <v>0</v>
      </c>
      <c r="G391" s="36"/>
      <c r="H391" s="41"/>
    </row>
    <row r="392" spans="1:8" s="2" customFormat="1" ht="16.899999999999999" customHeight="1">
      <c r="A392" s="36"/>
      <c r="B392" s="41"/>
      <c r="C392" s="277" t="s">
        <v>19</v>
      </c>
      <c r="D392" s="277" t="s">
        <v>2537</v>
      </c>
      <c r="E392" s="19" t="s">
        <v>19</v>
      </c>
      <c r="F392" s="278">
        <v>1.208</v>
      </c>
      <c r="G392" s="36"/>
      <c r="H392" s="41"/>
    </row>
    <row r="393" spans="1:8" s="2" customFormat="1" ht="16.899999999999999" customHeight="1">
      <c r="A393" s="36"/>
      <c r="B393" s="41"/>
      <c r="C393" s="277" t="s">
        <v>19</v>
      </c>
      <c r="D393" s="277" t="s">
        <v>2524</v>
      </c>
      <c r="E393" s="19" t="s">
        <v>19</v>
      </c>
      <c r="F393" s="278">
        <v>0</v>
      </c>
      <c r="G393" s="36"/>
      <c r="H393" s="41"/>
    </row>
    <row r="394" spans="1:8" s="2" customFormat="1" ht="16.899999999999999" customHeight="1">
      <c r="A394" s="36"/>
      <c r="B394" s="41"/>
      <c r="C394" s="277" t="s">
        <v>19</v>
      </c>
      <c r="D394" s="277" t="s">
        <v>2540</v>
      </c>
      <c r="E394" s="19" t="s">
        <v>19</v>
      </c>
      <c r="F394" s="278">
        <v>5.0890000000000004</v>
      </c>
      <c r="G394" s="36"/>
      <c r="H394" s="41"/>
    </row>
    <row r="395" spans="1:8" s="2" customFormat="1" ht="16.899999999999999" customHeight="1">
      <c r="A395" s="36"/>
      <c r="B395" s="41"/>
      <c r="C395" s="277" t="s">
        <v>19</v>
      </c>
      <c r="D395" s="277" t="s">
        <v>2526</v>
      </c>
      <c r="E395" s="19" t="s">
        <v>19</v>
      </c>
      <c r="F395" s="278">
        <v>0</v>
      </c>
      <c r="G395" s="36"/>
      <c r="H395" s="41"/>
    </row>
    <row r="396" spans="1:8" s="2" customFormat="1" ht="16.899999999999999" customHeight="1">
      <c r="A396" s="36"/>
      <c r="B396" s="41"/>
      <c r="C396" s="277" t="s">
        <v>19</v>
      </c>
      <c r="D396" s="277" t="s">
        <v>2541</v>
      </c>
      <c r="E396" s="19" t="s">
        <v>19</v>
      </c>
      <c r="F396" s="278">
        <v>5.407</v>
      </c>
      <c r="G396" s="36"/>
      <c r="H396" s="41"/>
    </row>
    <row r="397" spans="1:8" s="2" customFormat="1" ht="16.899999999999999" customHeight="1">
      <c r="A397" s="36"/>
      <c r="B397" s="41"/>
      <c r="C397" s="277" t="s">
        <v>19</v>
      </c>
      <c r="D397" s="277" t="s">
        <v>2528</v>
      </c>
      <c r="E397" s="19" t="s">
        <v>19</v>
      </c>
      <c r="F397" s="278">
        <v>0</v>
      </c>
      <c r="G397" s="36"/>
      <c r="H397" s="41"/>
    </row>
    <row r="398" spans="1:8" s="2" customFormat="1" ht="16.899999999999999" customHeight="1">
      <c r="A398" s="36"/>
      <c r="B398" s="41"/>
      <c r="C398" s="277" t="s">
        <v>19</v>
      </c>
      <c r="D398" s="277" t="s">
        <v>2542</v>
      </c>
      <c r="E398" s="19" t="s">
        <v>19</v>
      </c>
      <c r="F398" s="278">
        <v>4.1349999999999998</v>
      </c>
      <c r="G398" s="36"/>
      <c r="H398" s="41"/>
    </row>
    <row r="399" spans="1:8" s="2" customFormat="1" ht="16.899999999999999" customHeight="1">
      <c r="A399" s="36"/>
      <c r="B399" s="41"/>
      <c r="C399" s="277" t="s">
        <v>19</v>
      </c>
      <c r="D399" s="277" t="s">
        <v>2530</v>
      </c>
      <c r="E399" s="19" t="s">
        <v>19</v>
      </c>
      <c r="F399" s="278">
        <v>0</v>
      </c>
      <c r="G399" s="36"/>
      <c r="H399" s="41"/>
    </row>
    <row r="400" spans="1:8" s="2" customFormat="1" ht="16.899999999999999" customHeight="1">
      <c r="A400" s="36"/>
      <c r="B400" s="41"/>
      <c r="C400" s="277" t="s">
        <v>19</v>
      </c>
      <c r="D400" s="277" t="s">
        <v>2542</v>
      </c>
      <c r="E400" s="19" t="s">
        <v>19</v>
      </c>
      <c r="F400" s="278">
        <v>4.1349999999999998</v>
      </c>
      <c r="G400" s="36"/>
      <c r="H400" s="41"/>
    </row>
    <row r="401" spans="1:8" s="2" customFormat="1" ht="16.899999999999999" customHeight="1">
      <c r="A401" s="36"/>
      <c r="B401" s="41"/>
      <c r="C401" s="277" t="s">
        <v>19</v>
      </c>
      <c r="D401" s="277" t="s">
        <v>2531</v>
      </c>
      <c r="E401" s="19" t="s">
        <v>19</v>
      </c>
      <c r="F401" s="278">
        <v>0</v>
      </c>
      <c r="G401" s="36"/>
      <c r="H401" s="41"/>
    </row>
    <row r="402" spans="1:8" s="2" customFormat="1" ht="16.899999999999999" customHeight="1">
      <c r="A402" s="36"/>
      <c r="B402" s="41"/>
      <c r="C402" s="277" t="s">
        <v>19</v>
      </c>
      <c r="D402" s="277" t="s">
        <v>2542</v>
      </c>
      <c r="E402" s="19" t="s">
        <v>19</v>
      </c>
      <c r="F402" s="278">
        <v>4.1349999999999998</v>
      </c>
      <c r="G402" s="36"/>
      <c r="H402" s="41"/>
    </row>
    <row r="403" spans="1:8" s="2" customFormat="1" ht="16.899999999999999" customHeight="1">
      <c r="A403" s="36"/>
      <c r="B403" s="41"/>
      <c r="C403" s="277" t="s">
        <v>19</v>
      </c>
      <c r="D403" s="277" t="s">
        <v>2532</v>
      </c>
      <c r="E403" s="19" t="s">
        <v>19</v>
      </c>
      <c r="F403" s="278">
        <v>0</v>
      </c>
      <c r="G403" s="36"/>
      <c r="H403" s="41"/>
    </row>
    <row r="404" spans="1:8" s="2" customFormat="1" ht="16.899999999999999" customHeight="1">
      <c r="A404" s="36"/>
      <c r="B404" s="41"/>
      <c r="C404" s="277" t="s">
        <v>19</v>
      </c>
      <c r="D404" s="277" t="s">
        <v>2541</v>
      </c>
      <c r="E404" s="19" t="s">
        <v>19</v>
      </c>
      <c r="F404" s="278">
        <v>5.407</v>
      </c>
      <c r="G404" s="36"/>
      <c r="H404" s="41"/>
    </row>
    <row r="405" spans="1:8" s="2" customFormat="1" ht="16.899999999999999" customHeight="1">
      <c r="A405" s="36"/>
      <c r="B405" s="41"/>
      <c r="C405" s="277" t="s">
        <v>19</v>
      </c>
      <c r="D405" s="277" t="s">
        <v>2533</v>
      </c>
      <c r="E405" s="19" t="s">
        <v>19</v>
      </c>
      <c r="F405" s="278">
        <v>0</v>
      </c>
      <c r="G405" s="36"/>
      <c r="H405" s="41"/>
    </row>
    <row r="406" spans="1:8" s="2" customFormat="1" ht="16.899999999999999" customHeight="1">
      <c r="A406" s="36"/>
      <c r="B406" s="41"/>
      <c r="C406" s="277" t="s">
        <v>19</v>
      </c>
      <c r="D406" s="277" t="s">
        <v>2540</v>
      </c>
      <c r="E406" s="19" t="s">
        <v>19</v>
      </c>
      <c r="F406" s="278">
        <v>5.0890000000000004</v>
      </c>
      <c r="G406" s="36"/>
      <c r="H406" s="41"/>
    </row>
    <row r="407" spans="1:8" s="2" customFormat="1" ht="16.899999999999999" customHeight="1">
      <c r="A407" s="36"/>
      <c r="B407" s="41"/>
      <c r="C407" s="277" t="s">
        <v>983</v>
      </c>
      <c r="D407" s="277" t="s">
        <v>394</v>
      </c>
      <c r="E407" s="19" t="s">
        <v>19</v>
      </c>
      <c r="F407" s="278">
        <v>48.19</v>
      </c>
      <c r="G407" s="36"/>
      <c r="H407" s="41"/>
    </row>
    <row r="408" spans="1:8" s="2" customFormat="1" ht="16.899999999999999" customHeight="1">
      <c r="A408" s="36"/>
      <c r="B408" s="41"/>
      <c r="C408" s="279" t="s">
        <v>6202</v>
      </c>
      <c r="D408" s="36"/>
      <c r="E408" s="36"/>
      <c r="F408" s="36"/>
      <c r="G408" s="36"/>
      <c r="H408" s="41"/>
    </row>
    <row r="409" spans="1:8" s="2" customFormat="1" ht="16.899999999999999" customHeight="1">
      <c r="A409" s="36"/>
      <c r="B409" s="41"/>
      <c r="C409" s="277" t="s">
        <v>1081</v>
      </c>
      <c r="D409" s="277" t="s">
        <v>1082</v>
      </c>
      <c r="E409" s="19" t="s">
        <v>387</v>
      </c>
      <c r="F409" s="278">
        <v>48.19</v>
      </c>
      <c r="G409" s="36"/>
      <c r="H409" s="41"/>
    </row>
    <row r="410" spans="1:8" s="2" customFormat="1" ht="22.5">
      <c r="A410" s="36"/>
      <c r="B410" s="41"/>
      <c r="C410" s="277" t="s">
        <v>1035</v>
      </c>
      <c r="D410" s="277" t="s">
        <v>6235</v>
      </c>
      <c r="E410" s="19" t="s">
        <v>387</v>
      </c>
      <c r="F410" s="278">
        <v>67.19</v>
      </c>
      <c r="G410" s="36"/>
      <c r="H410" s="41"/>
    </row>
    <row r="411" spans="1:8" s="2" customFormat="1" ht="16.899999999999999" customHeight="1">
      <c r="A411" s="36"/>
      <c r="B411" s="41"/>
      <c r="C411" s="277" t="s">
        <v>1012</v>
      </c>
      <c r="D411" s="277" t="s">
        <v>6236</v>
      </c>
      <c r="E411" s="19" t="s">
        <v>387</v>
      </c>
      <c r="F411" s="278">
        <v>153.19</v>
      </c>
      <c r="G411" s="36"/>
      <c r="H411" s="41"/>
    </row>
    <row r="412" spans="1:8" s="2" customFormat="1" ht="16.899999999999999" customHeight="1">
      <c r="A412" s="36"/>
      <c r="B412" s="41"/>
      <c r="C412" s="273" t="s">
        <v>985</v>
      </c>
      <c r="D412" s="274" t="s">
        <v>19</v>
      </c>
      <c r="E412" s="275" t="s">
        <v>19</v>
      </c>
      <c r="F412" s="276">
        <v>105</v>
      </c>
      <c r="G412" s="36"/>
      <c r="H412" s="41"/>
    </row>
    <row r="413" spans="1:8" s="2" customFormat="1" ht="16.899999999999999" customHeight="1">
      <c r="A413" s="36"/>
      <c r="B413" s="41"/>
      <c r="C413" s="277" t="s">
        <v>19</v>
      </c>
      <c r="D413" s="277" t="s">
        <v>1001</v>
      </c>
      <c r="E413" s="19" t="s">
        <v>19</v>
      </c>
      <c r="F413" s="278">
        <v>0</v>
      </c>
      <c r="G413" s="36"/>
      <c r="H413" s="41"/>
    </row>
    <row r="414" spans="1:8" s="2" customFormat="1" ht="16.899999999999999" customHeight="1">
      <c r="A414" s="36"/>
      <c r="B414" s="41"/>
      <c r="C414" s="277" t="s">
        <v>19</v>
      </c>
      <c r="D414" s="277" t="s">
        <v>2504</v>
      </c>
      <c r="E414" s="19" t="s">
        <v>19</v>
      </c>
      <c r="F414" s="278">
        <v>105</v>
      </c>
      <c r="G414" s="36"/>
      <c r="H414" s="41"/>
    </row>
    <row r="415" spans="1:8" s="2" customFormat="1" ht="16.899999999999999" customHeight="1">
      <c r="A415" s="36"/>
      <c r="B415" s="41"/>
      <c r="C415" s="277" t="s">
        <v>985</v>
      </c>
      <c r="D415" s="277" t="s">
        <v>394</v>
      </c>
      <c r="E415" s="19" t="s">
        <v>19</v>
      </c>
      <c r="F415" s="278">
        <v>105</v>
      </c>
      <c r="G415" s="36"/>
      <c r="H415" s="41"/>
    </row>
    <row r="416" spans="1:8" s="2" customFormat="1" ht="16.899999999999999" customHeight="1">
      <c r="A416" s="36"/>
      <c r="B416" s="41"/>
      <c r="C416" s="279" t="s">
        <v>6202</v>
      </c>
      <c r="D416" s="36"/>
      <c r="E416" s="36"/>
      <c r="F416" s="36"/>
      <c r="G416" s="36"/>
      <c r="H416" s="41"/>
    </row>
    <row r="417" spans="1:8" s="2" customFormat="1" ht="22.5">
      <c r="A417" s="36"/>
      <c r="B417" s="41"/>
      <c r="C417" s="277" t="s">
        <v>998</v>
      </c>
      <c r="D417" s="277" t="s">
        <v>6237</v>
      </c>
      <c r="E417" s="19" t="s">
        <v>387</v>
      </c>
      <c r="F417" s="278">
        <v>105</v>
      </c>
      <c r="G417" s="36"/>
      <c r="H417" s="41"/>
    </row>
    <row r="418" spans="1:8" s="2" customFormat="1" ht="16.899999999999999" customHeight="1">
      <c r="A418" s="36"/>
      <c r="B418" s="41"/>
      <c r="C418" s="277" t="s">
        <v>1008</v>
      </c>
      <c r="D418" s="277" t="s">
        <v>6238</v>
      </c>
      <c r="E418" s="19" t="s">
        <v>387</v>
      </c>
      <c r="F418" s="278">
        <v>191</v>
      </c>
      <c r="G418" s="36"/>
      <c r="H418" s="41"/>
    </row>
    <row r="419" spans="1:8" s="2" customFormat="1" ht="22.5">
      <c r="A419" s="36"/>
      <c r="B419" s="41"/>
      <c r="C419" s="277" t="s">
        <v>1035</v>
      </c>
      <c r="D419" s="277" t="s">
        <v>6235</v>
      </c>
      <c r="E419" s="19" t="s">
        <v>387</v>
      </c>
      <c r="F419" s="278">
        <v>67.19</v>
      </c>
      <c r="G419" s="36"/>
      <c r="H419" s="41"/>
    </row>
    <row r="420" spans="1:8" s="2" customFormat="1" ht="16.899999999999999" customHeight="1">
      <c r="A420" s="36"/>
      <c r="B420" s="41"/>
      <c r="C420" s="277" t="s">
        <v>1012</v>
      </c>
      <c r="D420" s="277" t="s">
        <v>6236</v>
      </c>
      <c r="E420" s="19" t="s">
        <v>387</v>
      </c>
      <c r="F420" s="278">
        <v>153.19</v>
      </c>
      <c r="G420" s="36"/>
      <c r="H420" s="41"/>
    </row>
    <row r="421" spans="1:8" s="2" customFormat="1" ht="16.899999999999999" customHeight="1">
      <c r="A421" s="36"/>
      <c r="B421" s="41"/>
      <c r="C421" s="277" t="s">
        <v>1016</v>
      </c>
      <c r="D421" s="277" t="s">
        <v>6239</v>
      </c>
      <c r="E421" s="19" t="s">
        <v>387</v>
      </c>
      <c r="F421" s="278">
        <v>105</v>
      </c>
      <c r="G421" s="36"/>
      <c r="H421" s="41"/>
    </row>
    <row r="422" spans="1:8" s="2" customFormat="1" ht="16.899999999999999" customHeight="1">
      <c r="A422" s="36"/>
      <c r="B422" s="41"/>
      <c r="C422" s="277" t="s">
        <v>1020</v>
      </c>
      <c r="D422" s="277" t="s">
        <v>6233</v>
      </c>
      <c r="E422" s="19" t="s">
        <v>387</v>
      </c>
      <c r="F422" s="278">
        <v>86</v>
      </c>
      <c r="G422" s="36"/>
      <c r="H422" s="41"/>
    </row>
    <row r="423" spans="1:8" s="2" customFormat="1" ht="16.899999999999999" customHeight="1">
      <c r="A423" s="36"/>
      <c r="B423" s="41"/>
      <c r="C423" s="273" t="s">
        <v>6245</v>
      </c>
      <c r="D423" s="274" t="s">
        <v>19</v>
      </c>
      <c r="E423" s="275" t="s">
        <v>19</v>
      </c>
      <c r="F423" s="276">
        <v>314.68</v>
      </c>
      <c r="G423" s="36"/>
      <c r="H423" s="41"/>
    </row>
    <row r="424" spans="1:8" s="2" customFormat="1" ht="16.899999999999999" customHeight="1">
      <c r="A424" s="36"/>
      <c r="B424" s="41"/>
      <c r="C424" s="273" t="s">
        <v>989</v>
      </c>
      <c r="D424" s="274" t="s">
        <v>19</v>
      </c>
      <c r="E424" s="275" t="s">
        <v>19</v>
      </c>
      <c r="F424" s="276">
        <v>16.277999999999999</v>
      </c>
      <c r="G424" s="36"/>
      <c r="H424" s="41"/>
    </row>
    <row r="425" spans="1:8" s="2" customFormat="1" ht="16.899999999999999" customHeight="1">
      <c r="A425" s="36"/>
      <c r="B425" s="41"/>
      <c r="C425" s="277" t="s">
        <v>19</v>
      </c>
      <c r="D425" s="277" t="s">
        <v>1145</v>
      </c>
      <c r="E425" s="19" t="s">
        <v>19</v>
      </c>
      <c r="F425" s="278">
        <v>0</v>
      </c>
      <c r="G425" s="36"/>
      <c r="H425" s="41"/>
    </row>
    <row r="426" spans="1:8" s="2" customFormat="1" ht="16.899999999999999" customHeight="1">
      <c r="A426" s="36"/>
      <c r="B426" s="41"/>
      <c r="C426" s="277" t="s">
        <v>19</v>
      </c>
      <c r="D426" s="277" t="s">
        <v>2549</v>
      </c>
      <c r="E426" s="19" t="s">
        <v>19</v>
      </c>
      <c r="F426" s="278">
        <v>16.277999999999999</v>
      </c>
      <c r="G426" s="36"/>
      <c r="H426" s="41"/>
    </row>
    <row r="427" spans="1:8" s="2" customFormat="1" ht="16.899999999999999" customHeight="1">
      <c r="A427" s="36"/>
      <c r="B427" s="41"/>
      <c r="C427" s="277" t="s">
        <v>989</v>
      </c>
      <c r="D427" s="277" t="s">
        <v>394</v>
      </c>
      <c r="E427" s="19" t="s">
        <v>19</v>
      </c>
      <c r="F427" s="278">
        <v>16.277999999999999</v>
      </c>
      <c r="G427" s="36"/>
      <c r="H427" s="41"/>
    </row>
    <row r="428" spans="1:8" s="2" customFormat="1" ht="16.899999999999999" customHeight="1">
      <c r="A428" s="36"/>
      <c r="B428" s="41"/>
      <c r="C428" s="279" t="s">
        <v>6202</v>
      </c>
      <c r="D428" s="36"/>
      <c r="E428" s="36"/>
      <c r="F428" s="36"/>
      <c r="G428" s="36"/>
      <c r="H428" s="41"/>
    </row>
    <row r="429" spans="1:8" s="2" customFormat="1" ht="16.899999999999999" customHeight="1">
      <c r="A429" s="36"/>
      <c r="B429" s="41"/>
      <c r="C429" s="277" t="s">
        <v>1142</v>
      </c>
      <c r="D429" s="277" t="s">
        <v>6241</v>
      </c>
      <c r="E429" s="19" t="s">
        <v>387</v>
      </c>
      <c r="F429" s="278">
        <v>16.277999999999999</v>
      </c>
      <c r="G429" s="36"/>
      <c r="H429" s="41"/>
    </row>
    <row r="430" spans="1:8" s="2" customFormat="1" ht="16.899999999999999" customHeight="1">
      <c r="A430" s="36"/>
      <c r="B430" s="41"/>
      <c r="C430" s="277" t="s">
        <v>1155</v>
      </c>
      <c r="D430" s="277" t="s">
        <v>6242</v>
      </c>
      <c r="E430" s="19" t="s">
        <v>404</v>
      </c>
      <c r="F430" s="278">
        <v>2.198</v>
      </c>
      <c r="G430" s="36"/>
      <c r="H430" s="41"/>
    </row>
    <row r="431" spans="1:8" s="2" customFormat="1" ht="16.899999999999999" customHeight="1">
      <c r="A431" s="36"/>
      <c r="B431" s="41"/>
      <c r="C431" s="273" t="s">
        <v>991</v>
      </c>
      <c r="D431" s="274" t="s">
        <v>19</v>
      </c>
      <c r="E431" s="275" t="s">
        <v>19</v>
      </c>
      <c r="F431" s="276">
        <v>86</v>
      </c>
      <c r="G431" s="36"/>
      <c r="H431" s="41"/>
    </row>
    <row r="432" spans="1:8" s="2" customFormat="1" ht="16.899999999999999" customHeight="1">
      <c r="A432" s="36"/>
      <c r="B432" s="41"/>
      <c r="C432" s="277" t="s">
        <v>19</v>
      </c>
      <c r="D432" s="277" t="s">
        <v>1023</v>
      </c>
      <c r="E432" s="19" t="s">
        <v>19</v>
      </c>
      <c r="F432" s="278">
        <v>0</v>
      </c>
      <c r="G432" s="36"/>
      <c r="H432" s="41"/>
    </row>
    <row r="433" spans="1:8" s="2" customFormat="1" ht="16.899999999999999" customHeight="1">
      <c r="A433" s="36"/>
      <c r="B433" s="41"/>
      <c r="C433" s="277" t="s">
        <v>19</v>
      </c>
      <c r="D433" s="277" t="s">
        <v>985</v>
      </c>
      <c r="E433" s="19" t="s">
        <v>19</v>
      </c>
      <c r="F433" s="278">
        <v>105</v>
      </c>
      <c r="G433" s="36"/>
      <c r="H433" s="41"/>
    </row>
    <row r="434" spans="1:8" s="2" customFormat="1" ht="16.899999999999999" customHeight="1">
      <c r="A434" s="36"/>
      <c r="B434" s="41"/>
      <c r="C434" s="277" t="s">
        <v>19</v>
      </c>
      <c r="D434" s="277" t="s">
        <v>1024</v>
      </c>
      <c r="E434" s="19" t="s">
        <v>19</v>
      </c>
      <c r="F434" s="278">
        <v>-19</v>
      </c>
      <c r="G434" s="36"/>
      <c r="H434" s="41"/>
    </row>
    <row r="435" spans="1:8" s="2" customFormat="1" ht="16.899999999999999" customHeight="1">
      <c r="A435" s="36"/>
      <c r="B435" s="41"/>
      <c r="C435" s="277" t="s">
        <v>991</v>
      </c>
      <c r="D435" s="277" t="s">
        <v>394</v>
      </c>
      <c r="E435" s="19" t="s">
        <v>19</v>
      </c>
      <c r="F435" s="278">
        <v>86</v>
      </c>
      <c r="G435" s="36"/>
      <c r="H435" s="41"/>
    </row>
    <row r="436" spans="1:8" s="2" customFormat="1" ht="16.899999999999999" customHeight="1">
      <c r="A436" s="36"/>
      <c r="B436" s="41"/>
      <c r="C436" s="279" t="s">
        <v>6202</v>
      </c>
      <c r="D436" s="36"/>
      <c r="E436" s="36"/>
      <c r="F436" s="36"/>
      <c r="G436" s="36"/>
      <c r="H436" s="41"/>
    </row>
    <row r="437" spans="1:8" s="2" customFormat="1" ht="16.899999999999999" customHeight="1">
      <c r="A437" s="36"/>
      <c r="B437" s="41"/>
      <c r="C437" s="277" t="s">
        <v>1020</v>
      </c>
      <c r="D437" s="277" t="s">
        <v>6233</v>
      </c>
      <c r="E437" s="19" t="s">
        <v>387</v>
      </c>
      <c r="F437" s="278">
        <v>86</v>
      </c>
      <c r="G437" s="36"/>
      <c r="H437" s="41"/>
    </row>
    <row r="438" spans="1:8" s="2" customFormat="1" ht="16.899999999999999" customHeight="1">
      <c r="A438" s="36"/>
      <c r="B438" s="41"/>
      <c r="C438" s="277" t="s">
        <v>1008</v>
      </c>
      <c r="D438" s="277" t="s">
        <v>6238</v>
      </c>
      <c r="E438" s="19" t="s">
        <v>387</v>
      </c>
      <c r="F438" s="278">
        <v>191</v>
      </c>
      <c r="G438" s="36"/>
      <c r="H438" s="41"/>
    </row>
    <row r="439" spans="1:8" s="2" customFormat="1" ht="22.5">
      <c r="A439" s="36"/>
      <c r="B439" s="41"/>
      <c r="C439" s="277" t="s">
        <v>1035</v>
      </c>
      <c r="D439" s="277" t="s">
        <v>6235</v>
      </c>
      <c r="E439" s="19" t="s">
        <v>387</v>
      </c>
      <c r="F439" s="278">
        <v>67.19</v>
      </c>
      <c r="G439" s="36"/>
      <c r="H439" s="41"/>
    </row>
    <row r="440" spans="1:8" s="2" customFormat="1" ht="16.899999999999999" customHeight="1">
      <c r="A440" s="36"/>
      <c r="B440" s="41"/>
      <c r="C440" s="273" t="s">
        <v>6246</v>
      </c>
      <c r="D440" s="274" t="s">
        <v>19</v>
      </c>
      <c r="E440" s="275" t="s">
        <v>19</v>
      </c>
      <c r="F440" s="276">
        <v>277.15600000000001</v>
      </c>
      <c r="G440" s="36"/>
      <c r="H440" s="41"/>
    </row>
    <row r="441" spans="1:8" s="2" customFormat="1" ht="16.899999999999999" customHeight="1">
      <c r="A441" s="36"/>
      <c r="B441" s="41"/>
      <c r="C441" s="273" t="s">
        <v>1030</v>
      </c>
      <c r="D441" s="274" t="s">
        <v>19</v>
      </c>
      <c r="E441" s="275" t="s">
        <v>19</v>
      </c>
      <c r="F441" s="276">
        <v>15.504</v>
      </c>
      <c r="G441" s="36"/>
      <c r="H441" s="41"/>
    </row>
    <row r="442" spans="1:8" s="2" customFormat="1" ht="16.899999999999999" customHeight="1">
      <c r="A442" s="36"/>
      <c r="B442" s="41"/>
      <c r="C442" s="277" t="s">
        <v>19</v>
      </c>
      <c r="D442" s="277" t="s">
        <v>1028</v>
      </c>
      <c r="E442" s="19" t="s">
        <v>19</v>
      </c>
      <c r="F442" s="278">
        <v>0</v>
      </c>
      <c r="G442" s="36"/>
      <c r="H442" s="41"/>
    </row>
    <row r="443" spans="1:8" s="2" customFormat="1" ht="16.899999999999999" customHeight="1">
      <c r="A443" s="36"/>
      <c r="B443" s="41"/>
      <c r="C443" s="277" t="s">
        <v>19</v>
      </c>
      <c r="D443" s="277" t="s">
        <v>6247</v>
      </c>
      <c r="E443" s="19" t="s">
        <v>19</v>
      </c>
      <c r="F443" s="278">
        <v>15.504</v>
      </c>
      <c r="G443" s="36"/>
      <c r="H443" s="41"/>
    </row>
    <row r="444" spans="1:8" s="2" customFormat="1" ht="16.899999999999999" customHeight="1">
      <c r="A444" s="36"/>
      <c r="B444" s="41"/>
      <c r="C444" s="277" t="s">
        <v>1030</v>
      </c>
      <c r="D444" s="277" t="s">
        <v>394</v>
      </c>
      <c r="E444" s="19" t="s">
        <v>19</v>
      </c>
      <c r="F444" s="278">
        <v>15.504</v>
      </c>
      <c r="G444" s="36"/>
      <c r="H444" s="41"/>
    </row>
    <row r="445" spans="1:8" s="2" customFormat="1" ht="16.899999999999999" customHeight="1">
      <c r="A445" s="36"/>
      <c r="B445" s="41"/>
      <c r="C445" s="273" t="s">
        <v>6248</v>
      </c>
      <c r="D445" s="274" t="s">
        <v>19</v>
      </c>
      <c r="E445" s="275" t="s">
        <v>19</v>
      </c>
      <c r="F445" s="276">
        <v>418.65</v>
      </c>
      <c r="G445" s="36"/>
      <c r="H445" s="41"/>
    </row>
    <row r="446" spans="1:8" s="2" customFormat="1" ht="26.45" customHeight="1">
      <c r="A446" s="36"/>
      <c r="B446" s="41"/>
      <c r="C446" s="272" t="s">
        <v>6249</v>
      </c>
      <c r="D446" s="272" t="s">
        <v>88</v>
      </c>
      <c r="E446" s="36"/>
      <c r="F446" s="36"/>
      <c r="G446" s="36"/>
      <c r="H446" s="41"/>
    </row>
    <row r="447" spans="1:8" s="2" customFormat="1" ht="16.899999999999999" customHeight="1">
      <c r="A447" s="36"/>
      <c r="B447" s="41"/>
      <c r="C447" s="273" t="s">
        <v>311</v>
      </c>
      <c r="D447" s="274" t="s">
        <v>19</v>
      </c>
      <c r="E447" s="275" t="s">
        <v>19</v>
      </c>
      <c r="F447" s="276">
        <v>25.353000000000002</v>
      </c>
      <c r="G447" s="36"/>
      <c r="H447" s="41"/>
    </row>
    <row r="448" spans="1:8" s="2" customFormat="1" ht="16.899999999999999" customHeight="1">
      <c r="A448" s="36"/>
      <c r="B448" s="41"/>
      <c r="C448" s="277" t="s">
        <v>19</v>
      </c>
      <c r="D448" s="277" t="s">
        <v>461</v>
      </c>
      <c r="E448" s="19" t="s">
        <v>19</v>
      </c>
      <c r="F448" s="278">
        <v>0</v>
      </c>
      <c r="G448" s="36"/>
      <c r="H448" s="41"/>
    </row>
    <row r="449" spans="1:8" s="2" customFormat="1" ht="16.899999999999999" customHeight="1">
      <c r="A449" s="36"/>
      <c r="B449" s="41"/>
      <c r="C449" s="277" t="s">
        <v>19</v>
      </c>
      <c r="D449" s="277" t="s">
        <v>2729</v>
      </c>
      <c r="E449" s="19" t="s">
        <v>19</v>
      </c>
      <c r="F449" s="278">
        <v>25.353000000000002</v>
      </c>
      <c r="G449" s="36"/>
      <c r="H449" s="41"/>
    </row>
    <row r="450" spans="1:8" s="2" customFormat="1" ht="16.899999999999999" customHeight="1">
      <c r="A450" s="36"/>
      <c r="B450" s="41"/>
      <c r="C450" s="277" t="s">
        <v>311</v>
      </c>
      <c r="D450" s="277" t="s">
        <v>394</v>
      </c>
      <c r="E450" s="19" t="s">
        <v>19</v>
      </c>
      <c r="F450" s="278">
        <v>25.353000000000002</v>
      </c>
      <c r="G450" s="36"/>
      <c r="H450" s="41"/>
    </row>
    <row r="451" spans="1:8" s="2" customFormat="1" ht="16.899999999999999" customHeight="1">
      <c r="A451" s="36"/>
      <c r="B451" s="41"/>
      <c r="C451" s="279" t="s">
        <v>6202</v>
      </c>
      <c r="D451" s="36"/>
      <c r="E451" s="36"/>
      <c r="F451" s="36"/>
      <c r="G451" s="36"/>
      <c r="H451" s="41"/>
    </row>
    <row r="452" spans="1:8" s="2" customFormat="1" ht="16.899999999999999" customHeight="1">
      <c r="A452" s="36"/>
      <c r="B452" s="41"/>
      <c r="C452" s="277" t="s">
        <v>458</v>
      </c>
      <c r="D452" s="277" t="s">
        <v>6203</v>
      </c>
      <c r="E452" s="19" t="s">
        <v>411</v>
      </c>
      <c r="F452" s="278">
        <v>25.353000000000002</v>
      </c>
      <c r="G452" s="36"/>
      <c r="H452" s="41"/>
    </row>
    <row r="453" spans="1:8" s="2" customFormat="1" ht="16.899999999999999" customHeight="1">
      <c r="A453" s="36"/>
      <c r="B453" s="41"/>
      <c r="C453" s="277" t="s">
        <v>476</v>
      </c>
      <c r="D453" s="277" t="s">
        <v>6204</v>
      </c>
      <c r="E453" s="19" t="s">
        <v>411</v>
      </c>
      <c r="F453" s="278">
        <v>50.706000000000003</v>
      </c>
      <c r="G453" s="36"/>
      <c r="H453" s="41"/>
    </row>
    <row r="454" spans="1:8" s="2" customFormat="1" ht="22.5">
      <c r="A454" s="36"/>
      <c r="B454" s="41"/>
      <c r="C454" s="277" t="s">
        <v>482</v>
      </c>
      <c r="D454" s="277" t="s">
        <v>483</v>
      </c>
      <c r="E454" s="19" t="s">
        <v>411</v>
      </c>
      <c r="F454" s="278">
        <v>115.384</v>
      </c>
      <c r="G454" s="36"/>
      <c r="H454" s="41"/>
    </row>
    <row r="455" spans="1:8" s="2" customFormat="1" ht="22.5">
      <c r="A455" s="36"/>
      <c r="B455" s="41"/>
      <c r="C455" s="277" t="s">
        <v>487</v>
      </c>
      <c r="D455" s="277" t="s">
        <v>488</v>
      </c>
      <c r="E455" s="19" t="s">
        <v>411</v>
      </c>
      <c r="F455" s="278">
        <v>115.384</v>
      </c>
      <c r="G455" s="36"/>
      <c r="H455" s="41"/>
    </row>
    <row r="456" spans="1:8" s="2" customFormat="1" ht="16.899999999999999" customHeight="1">
      <c r="A456" s="36"/>
      <c r="B456" s="41"/>
      <c r="C456" s="273" t="s">
        <v>313</v>
      </c>
      <c r="D456" s="274" t="s">
        <v>19</v>
      </c>
      <c r="E456" s="275" t="s">
        <v>19</v>
      </c>
      <c r="F456" s="276">
        <v>70.8</v>
      </c>
      <c r="G456" s="36"/>
      <c r="H456" s="41"/>
    </row>
    <row r="457" spans="1:8" s="2" customFormat="1" ht="16.899999999999999" customHeight="1">
      <c r="A457" s="36"/>
      <c r="B457" s="41"/>
      <c r="C457" s="277" t="s">
        <v>19</v>
      </c>
      <c r="D457" s="277" t="s">
        <v>456</v>
      </c>
      <c r="E457" s="19" t="s">
        <v>19</v>
      </c>
      <c r="F457" s="278">
        <v>0</v>
      </c>
      <c r="G457" s="36"/>
      <c r="H457" s="41"/>
    </row>
    <row r="458" spans="1:8" s="2" customFormat="1" ht="16.899999999999999" customHeight="1">
      <c r="A458" s="36"/>
      <c r="B458" s="41"/>
      <c r="C458" s="277" t="s">
        <v>19</v>
      </c>
      <c r="D458" s="277" t="s">
        <v>2712</v>
      </c>
      <c r="E458" s="19" t="s">
        <v>19</v>
      </c>
      <c r="F458" s="278">
        <v>70.8</v>
      </c>
      <c r="G458" s="36"/>
      <c r="H458" s="41"/>
    </row>
    <row r="459" spans="1:8" s="2" customFormat="1" ht="16.899999999999999" customHeight="1">
      <c r="A459" s="36"/>
      <c r="B459" s="41"/>
      <c r="C459" s="277" t="s">
        <v>313</v>
      </c>
      <c r="D459" s="277" t="s">
        <v>394</v>
      </c>
      <c r="E459" s="19" t="s">
        <v>19</v>
      </c>
      <c r="F459" s="278">
        <v>70.8</v>
      </c>
      <c r="G459" s="36"/>
      <c r="H459" s="41"/>
    </row>
    <row r="460" spans="1:8" s="2" customFormat="1" ht="16.899999999999999" customHeight="1">
      <c r="A460" s="36"/>
      <c r="B460" s="41"/>
      <c r="C460" s="279" t="s">
        <v>6202</v>
      </c>
      <c r="D460" s="36"/>
      <c r="E460" s="36"/>
      <c r="F460" s="36"/>
      <c r="G460" s="36"/>
      <c r="H460" s="41"/>
    </row>
    <row r="461" spans="1:8" s="2" customFormat="1" ht="16.899999999999999" customHeight="1">
      <c r="A461" s="36"/>
      <c r="B461" s="41"/>
      <c r="C461" s="277" t="s">
        <v>452</v>
      </c>
      <c r="D461" s="277" t="s">
        <v>6205</v>
      </c>
      <c r="E461" s="19" t="s">
        <v>411</v>
      </c>
      <c r="F461" s="278">
        <v>70.8</v>
      </c>
      <c r="G461" s="36"/>
      <c r="H461" s="41"/>
    </row>
    <row r="462" spans="1:8" s="2" customFormat="1" ht="16.899999999999999" customHeight="1">
      <c r="A462" s="36"/>
      <c r="B462" s="41"/>
      <c r="C462" s="277" t="s">
        <v>471</v>
      </c>
      <c r="D462" s="277" t="s">
        <v>6206</v>
      </c>
      <c r="E462" s="19" t="s">
        <v>411</v>
      </c>
      <c r="F462" s="278">
        <v>141.6</v>
      </c>
      <c r="G462" s="36"/>
      <c r="H462" s="41"/>
    </row>
    <row r="463" spans="1:8" s="2" customFormat="1" ht="22.5">
      <c r="A463" s="36"/>
      <c r="B463" s="41"/>
      <c r="C463" s="277" t="s">
        <v>482</v>
      </c>
      <c r="D463" s="277" t="s">
        <v>483</v>
      </c>
      <c r="E463" s="19" t="s">
        <v>411</v>
      </c>
      <c r="F463" s="278">
        <v>115.384</v>
      </c>
      <c r="G463" s="36"/>
      <c r="H463" s="41"/>
    </row>
    <row r="464" spans="1:8" s="2" customFormat="1" ht="22.5">
      <c r="A464" s="36"/>
      <c r="B464" s="41"/>
      <c r="C464" s="277" t="s">
        <v>487</v>
      </c>
      <c r="D464" s="277" t="s">
        <v>488</v>
      </c>
      <c r="E464" s="19" t="s">
        <v>411</v>
      </c>
      <c r="F464" s="278">
        <v>115.384</v>
      </c>
      <c r="G464" s="36"/>
      <c r="H464" s="41"/>
    </row>
    <row r="465" spans="1:8" s="2" customFormat="1" ht="16.899999999999999" customHeight="1">
      <c r="A465" s="36"/>
      <c r="B465" s="41"/>
      <c r="C465" s="273" t="s">
        <v>2389</v>
      </c>
      <c r="D465" s="274" t="s">
        <v>19</v>
      </c>
      <c r="E465" s="275" t="s">
        <v>19</v>
      </c>
      <c r="F465" s="276">
        <v>28.824000000000002</v>
      </c>
      <c r="G465" s="36"/>
      <c r="H465" s="41"/>
    </row>
    <row r="466" spans="1:8" s="2" customFormat="1" ht="16.899999999999999" customHeight="1">
      <c r="A466" s="36"/>
      <c r="B466" s="41"/>
      <c r="C466" s="277" t="s">
        <v>19</v>
      </c>
      <c r="D466" s="277" t="s">
        <v>2478</v>
      </c>
      <c r="E466" s="19" t="s">
        <v>19</v>
      </c>
      <c r="F466" s="278">
        <v>0</v>
      </c>
      <c r="G466" s="36"/>
      <c r="H466" s="41"/>
    </row>
    <row r="467" spans="1:8" s="2" customFormat="1" ht="16.899999999999999" customHeight="1">
      <c r="A467" s="36"/>
      <c r="B467" s="41"/>
      <c r="C467" s="277" t="s">
        <v>19</v>
      </c>
      <c r="D467" s="277" t="s">
        <v>2793</v>
      </c>
      <c r="E467" s="19" t="s">
        <v>19</v>
      </c>
      <c r="F467" s="278">
        <v>21.08</v>
      </c>
      <c r="G467" s="36"/>
      <c r="H467" s="41"/>
    </row>
    <row r="468" spans="1:8" s="2" customFormat="1" ht="16.899999999999999" customHeight="1">
      <c r="A468" s="36"/>
      <c r="B468" s="41"/>
      <c r="C468" s="277" t="s">
        <v>19</v>
      </c>
      <c r="D468" s="277" t="s">
        <v>2794</v>
      </c>
      <c r="E468" s="19" t="s">
        <v>19</v>
      </c>
      <c r="F468" s="278">
        <v>9.1839999999999993</v>
      </c>
      <c r="G468" s="36"/>
      <c r="H468" s="41"/>
    </row>
    <row r="469" spans="1:8" s="2" customFormat="1" ht="16.899999999999999" customHeight="1">
      <c r="A469" s="36"/>
      <c r="B469" s="41"/>
      <c r="C469" s="277" t="s">
        <v>19</v>
      </c>
      <c r="D469" s="277" t="s">
        <v>2795</v>
      </c>
      <c r="E469" s="19" t="s">
        <v>19</v>
      </c>
      <c r="F469" s="278">
        <v>-1.44</v>
      </c>
      <c r="G469" s="36"/>
      <c r="H469" s="41"/>
    </row>
    <row r="470" spans="1:8" s="2" customFormat="1" ht="16.899999999999999" customHeight="1">
      <c r="A470" s="36"/>
      <c r="B470" s="41"/>
      <c r="C470" s="277" t="s">
        <v>2389</v>
      </c>
      <c r="D470" s="277" t="s">
        <v>394</v>
      </c>
      <c r="E470" s="19" t="s">
        <v>19</v>
      </c>
      <c r="F470" s="278">
        <v>28.824000000000002</v>
      </c>
      <c r="G470" s="36"/>
      <c r="H470" s="41"/>
    </row>
    <row r="471" spans="1:8" s="2" customFormat="1" ht="16.899999999999999" customHeight="1">
      <c r="A471" s="36"/>
      <c r="B471" s="41"/>
      <c r="C471" s="279" t="s">
        <v>6202</v>
      </c>
      <c r="D471" s="36"/>
      <c r="E471" s="36"/>
      <c r="F471" s="36"/>
      <c r="G471" s="36"/>
      <c r="H471" s="41"/>
    </row>
    <row r="472" spans="1:8" s="2" customFormat="1" ht="16.899999999999999" customHeight="1">
      <c r="A472" s="36"/>
      <c r="B472" s="41"/>
      <c r="C472" s="277" t="s">
        <v>835</v>
      </c>
      <c r="D472" s="277" t="s">
        <v>6207</v>
      </c>
      <c r="E472" s="19" t="s">
        <v>411</v>
      </c>
      <c r="F472" s="278">
        <v>28.824000000000002</v>
      </c>
      <c r="G472" s="36"/>
      <c r="H472" s="41"/>
    </row>
    <row r="473" spans="1:8" s="2" customFormat="1" ht="22.5">
      <c r="A473" s="36"/>
      <c r="B473" s="41"/>
      <c r="C473" s="277" t="s">
        <v>491</v>
      </c>
      <c r="D473" s="277" t="s">
        <v>6208</v>
      </c>
      <c r="E473" s="19" t="s">
        <v>411</v>
      </c>
      <c r="F473" s="278">
        <v>28.824000000000002</v>
      </c>
      <c r="G473" s="36"/>
      <c r="H473" s="41"/>
    </row>
    <row r="474" spans="1:8" s="2" customFormat="1" ht="16.899999999999999" customHeight="1">
      <c r="A474" s="36"/>
      <c r="B474" s="41"/>
      <c r="C474" s="277" t="s">
        <v>830</v>
      </c>
      <c r="D474" s="277" t="s">
        <v>6209</v>
      </c>
      <c r="E474" s="19" t="s">
        <v>411</v>
      </c>
      <c r="F474" s="278">
        <v>28.824000000000002</v>
      </c>
      <c r="G474" s="36"/>
      <c r="H474" s="41"/>
    </row>
    <row r="475" spans="1:8" s="2" customFormat="1" ht="22.5">
      <c r="A475" s="36"/>
      <c r="B475" s="41"/>
      <c r="C475" s="277" t="s">
        <v>912</v>
      </c>
      <c r="D475" s="277" t="s">
        <v>6210</v>
      </c>
      <c r="E475" s="19" t="s">
        <v>411</v>
      </c>
      <c r="F475" s="278">
        <v>226.953</v>
      </c>
      <c r="G475" s="36"/>
      <c r="H475" s="41"/>
    </row>
    <row r="476" spans="1:8" s="2" customFormat="1" ht="16.899999999999999" customHeight="1">
      <c r="A476" s="36"/>
      <c r="B476" s="41"/>
      <c r="C476" s="273" t="s">
        <v>320</v>
      </c>
      <c r="D476" s="274" t="s">
        <v>19</v>
      </c>
      <c r="E476" s="275" t="s">
        <v>19</v>
      </c>
      <c r="F476" s="276">
        <v>226.953</v>
      </c>
      <c r="G476" s="36"/>
      <c r="H476" s="41"/>
    </row>
    <row r="477" spans="1:8" s="2" customFormat="1" ht="16.899999999999999" customHeight="1">
      <c r="A477" s="36"/>
      <c r="B477" s="41"/>
      <c r="C477" s="277" t="s">
        <v>19</v>
      </c>
      <c r="D477" s="277" t="s">
        <v>915</v>
      </c>
      <c r="E477" s="19" t="s">
        <v>19</v>
      </c>
      <c r="F477" s="278">
        <v>0</v>
      </c>
      <c r="G477" s="36"/>
      <c r="H477" s="41"/>
    </row>
    <row r="478" spans="1:8" s="2" customFormat="1" ht="16.899999999999999" customHeight="1">
      <c r="A478" s="36"/>
      <c r="B478" s="41"/>
      <c r="C478" s="277" t="s">
        <v>19</v>
      </c>
      <c r="D478" s="277" t="s">
        <v>322</v>
      </c>
      <c r="E478" s="19" t="s">
        <v>19</v>
      </c>
      <c r="F478" s="278">
        <v>48.56</v>
      </c>
      <c r="G478" s="36"/>
      <c r="H478" s="41"/>
    </row>
    <row r="479" spans="1:8" s="2" customFormat="1" ht="16.899999999999999" customHeight="1">
      <c r="A479" s="36"/>
      <c r="B479" s="41"/>
      <c r="C479" s="277" t="s">
        <v>19</v>
      </c>
      <c r="D479" s="277" t="s">
        <v>325</v>
      </c>
      <c r="E479" s="19" t="s">
        <v>19</v>
      </c>
      <c r="F479" s="278">
        <v>5.44</v>
      </c>
      <c r="G479" s="36"/>
      <c r="H479" s="41"/>
    </row>
    <row r="480" spans="1:8" s="2" customFormat="1" ht="16.899999999999999" customHeight="1">
      <c r="A480" s="36"/>
      <c r="B480" s="41"/>
      <c r="C480" s="277" t="s">
        <v>19</v>
      </c>
      <c r="D480" s="277" t="s">
        <v>328</v>
      </c>
      <c r="E480" s="19" t="s">
        <v>19</v>
      </c>
      <c r="F480" s="278">
        <v>83.444999999999993</v>
      </c>
      <c r="G480" s="36"/>
      <c r="H480" s="41"/>
    </row>
    <row r="481" spans="1:8" s="2" customFormat="1" ht="16.899999999999999" customHeight="1">
      <c r="A481" s="36"/>
      <c r="B481" s="41"/>
      <c r="C481" s="277" t="s">
        <v>19</v>
      </c>
      <c r="D481" s="277" t="s">
        <v>916</v>
      </c>
      <c r="E481" s="19" t="s">
        <v>19</v>
      </c>
      <c r="F481" s="278">
        <v>63.908000000000001</v>
      </c>
      <c r="G481" s="36"/>
      <c r="H481" s="41"/>
    </row>
    <row r="482" spans="1:8" s="2" customFormat="1" ht="16.899999999999999" customHeight="1">
      <c r="A482" s="36"/>
      <c r="B482" s="41"/>
      <c r="C482" s="277" t="s">
        <v>19</v>
      </c>
      <c r="D482" s="277" t="s">
        <v>917</v>
      </c>
      <c r="E482" s="19" t="s">
        <v>19</v>
      </c>
      <c r="F482" s="278">
        <v>54.423999999999999</v>
      </c>
      <c r="G482" s="36"/>
      <c r="H482" s="41"/>
    </row>
    <row r="483" spans="1:8" s="2" customFormat="1" ht="16.899999999999999" customHeight="1">
      <c r="A483" s="36"/>
      <c r="B483" s="41"/>
      <c r="C483" s="277" t="s">
        <v>19</v>
      </c>
      <c r="D483" s="277" t="s">
        <v>2489</v>
      </c>
      <c r="E483" s="19" t="s">
        <v>19</v>
      </c>
      <c r="F483" s="278">
        <v>-28.824000000000002</v>
      </c>
      <c r="G483" s="36"/>
      <c r="H483" s="41"/>
    </row>
    <row r="484" spans="1:8" s="2" customFormat="1" ht="16.899999999999999" customHeight="1">
      <c r="A484" s="36"/>
      <c r="B484" s="41"/>
      <c r="C484" s="277" t="s">
        <v>320</v>
      </c>
      <c r="D484" s="277" t="s">
        <v>394</v>
      </c>
      <c r="E484" s="19" t="s">
        <v>19</v>
      </c>
      <c r="F484" s="278">
        <v>226.953</v>
      </c>
      <c r="G484" s="36"/>
      <c r="H484" s="41"/>
    </row>
    <row r="485" spans="1:8" s="2" customFormat="1" ht="16.899999999999999" customHeight="1">
      <c r="A485" s="36"/>
      <c r="B485" s="41"/>
      <c r="C485" s="279" t="s">
        <v>6202</v>
      </c>
      <c r="D485" s="36"/>
      <c r="E485" s="36"/>
      <c r="F485" s="36"/>
      <c r="G485" s="36"/>
      <c r="H485" s="41"/>
    </row>
    <row r="486" spans="1:8" s="2" customFormat="1" ht="22.5">
      <c r="A486" s="36"/>
      <c r="B486" s="41"/>
      <c r="C486" s="277" t="s">
        <v>912</v>
      </c>
      <c r="D486" s="277" t="s">
        <v>6210</v>
      </c>
      <c r="E486" s="19" t="s">
        <v>411</v>
      </c>
      <c r="F486" s="278">
        <v>226.953</v>
      </c>
      <c r="G486" s="36"/>
      <c r="H486" s="41"/>
    </row>
    <row r="487" spans="1:8" s="2" customFormat="1" ht="16.899999999999999" customHeight="1">
      <c r="A487" s="36"/>
      <c r="B487" s="41"/>
      <c r="C487" s="277" t="s">
        <v>907</v>
      </c>
      <c r="D487" s="277" t="s">
        <v>6212</v>
      </c>
      <c r="E487" s="19" t="s">
        <v>411</v>
      </c>
      <c r="F487" s="278">
        <v>226.953</v>
      </c>
      <c r="G487" s="36"/>
      <c r="H487" s="41"/>
    </row>
    <row r="488" spans="1:8" s="2" customFormat="1" ht="16.899999999999999" customHeight="1">
      <c r="A488" s="36"/>
      <c r="B488" s="41"/>
      <c r="C488" s="273" t="s">
        <v>322</v>
      </c>
      <c r="D488" s="274" t="s">
        <v>19</v>
      </c>
      <c r="E488" s="275" t="s">
        <v>19</v>
      </c>
      <c r="F488" s="276">
        <v>48.56</v>
      </c>
      <c r="G488" s="36"/>
      <c r="H488" s="41"/>
    </row>
    <row r="489" spans="1:8" s="2" customFormat="1" ht="16.899999999999999" customHeight="1">
      <c r="A489" s="36"/>
      <c r="B489" s="41"/>
      <c r="C489" s="277" t="s">
        <v>19</v>
      </c>
      <c r="D489" s="277" t="s">
        <v>569</v>
      </c>
      <c r="E489" s="19" t="s">
        <v>19</v>
      </c>
      <c r="F489" s="278">
        <v>0</v>
      </c>
      <c r="G489" s="36"/>
      <c r="H489" s="41"/>
    </row>
    <row r="490" spans="1:8" s="2" customFormat="1" ht="16.899999999999999" customHeight="1">
      <c r="A490" s="36"/>
      <c r="B490" s="41"/>
      <c r="C490" s="277" t="s">
        <v>19</v>
      </c>
      <c r="D490" s="277" t="s">
        <v>2745</v>
      </c>
      <c r="E490" s="19" t="s">
        <v>19</v>
      </c>
      <c r="F490" s="278">
        <v>48.56</v>
      </c>
      <c r="G490" s="36"/>
      <c r="H490" s="41"/>
    </row>
    <row r="491" spans="1:8" s="2" customFormat="1" ht="16.899999999999999" customHeight="1">
      <c r="A491" s="36"/>
      <c r="B491" s="41"/>
      <c r="C491" s="277" t="s">
        <v>322</v>
      </c>
      <c r="D491" s="277" t="s">
        <v>394</v>
      </c>
      <c r="E491" s="19" t="s">
        <v>19</v>
      </c>
      <c r="F491" s="278">
        <v>48.56</v>
      </c>
      <c r="G491" s="36"/>
      <c r="H491" s="41"/>
    </row>
    <row r="492" spans="1:8" s="2" customFormat="1" ht="16.899999999999999" customHeight="1">
      <c r="A492" s="36"/>
      <c r="B492" s="41"/>
      <c r="C492" s="279" t="s">
        <v>6202</v>
      </c>
      <c r="D492" s="36"/>
      <c r="E492" s="36"/>
      <c r="F492" s="36"/>
      <c r="G492" s="36"/>
      <c r="H492" s="41"/>
    </row>
    <row r="493" spans="1:8" s="2" customFormat="1" ht="16.899999999999999" customHeight="1">
      <c r="A493" s="36"/>
      <c r="B493" s="41"/>
      <c r="C493" s="277" t="s">
        <v>566</v>
      </c>
      <c r="D493" s="277" t="s">
        <v>6213</v>
      </c>
      <c r="E493" s="19" t="s">
        <v>411</v>
      </c>
      <c r="F493" s="278">
        <v>48.56</v>
      </c>
      <c r="G493" s="36"/>
      <c r="H493" s="41"/>
    </row>
    <row r="494" spans="1:8" s="2" customFormat="1" ht="16.899999999999999" customHeight="1">
      <c r="A494" s="36"/>
      <c r="B494" s="41"/>
      <c r="C494" s="277" t="s">
        <v>578</v>
      </c>
      <c r="D494" s="277" t="s">
        <v>6214</v>
      </c>
      <c r="E494" s="19" t="s">
        <v>411</v>
      </c>
      <c r="F494" s="278">
        <v>54</v>
      </c>
      <c r="G494" s="36"/>
      <c r="H494" s="41"/>
    </row>
    <row r="495" spans="1:8" s="2" customFormat="1" ht="16.899999999999999" customHeight="1">
      <c r="A495" s="36"/>
      <c r="B495" s="41"/>
      <c r="C495" s="277" t="s">
        <v>583</v>
      </c>
      <c r="D495" s="277" t="s">
        <v>6215</v>
      </c>
      <c r="E495" s="19" t="s">
        <v>411</v>
      </c>
      <c r="F495" s="278">
        <v>54</v>
      </c>
      <c r="G495" s="36"/>
      <c r="H495" s="41"/>
    </row>
    <row r="496" spans="1:8" s="2" customFormat="1" ht="22.5">
      <c r="A496" s="36"/>
      <c r="B496" s="41"/>
      <c r="C496" s="277" t="s">
        <v>912</v>
      </c>
      <c r="D496" s="277" t="s">
        <v>6210</v>
      </c>
      <c r="E496" s="19" t="s">
        <v>411</v>
      </c>
      <c r="F496" s="278">
        <v>226.953</v>
      </c>
      <c r="G496" s="36"/>
      <c r="H496" s="41"/>
    </row>
    <row r="497" spans="1:8" s="2" customFormat="1" ht="16.899999999999999" customHeight="1">
      <c r="A497" s="36"/>
      <c r="B497" s="41"/>
      <c r="C497" s="273" t="s">
        <v>325</v>
      </c>
      <c r="D497" s="274" t="s">
        <v>19</v>
      </c>
      <c r="E497" s="275" t="s">
        <v>19</v>
      </c>
      <c r="F497" s="276">
        <v>5.44</v>
      </c>
      <c r="G497" s="36"/>
      <c r="H497" s="41"/>
    </row>
    <row r="498" spans="1:8" s="2" customFormat="1" ht="16.899999999999999" customHeight="1">
      <c r="A498" s="36"/>
      <c r="B498" s="41"/>
      <c r="C498" s="277" t="s">
        <v>19</v>
      </c>
      <c r="D498" s="277" t="s">
        <v>575</v>
      </c>
      <c r="E498" s="19" t="s">
        <v>19</v>
      </c>
      <c r="F498" s="278">
        <v>0</v>
      </c>
      <c r="G498" s="36"/>
      <c r="H498" s="41"/>
    </row>
    <row r="499" spans="1:8" s="2" customFormat="1" ht="16.899999999999999" customHeight="1">
      <c r="A499" s="36"/>
      <c r="B499" s="41"/>
      <c r="C499" s="277" t="s">
        <v>19</v>
      </c>
      <c r="D499" s="277" t="s">
        <v>2746</v>
      </c>
      <c r="E499" s="19" t="s">
        <v>19</v>
      </c>
      <c r="F499" s="278">
        <v>5.44</v>
      </c>
      <c r="G499" s="36"/>
      <c r="H499" s="41"/>
    </row>
    <row r="500" spans="1:8" s="2" customFormat="1" ht="16.899999999999999" customHeight="1">
      <c r="A500" s="36"/>
      <c r="B500" s="41"/>
      <c r="C500" s="277" t="s">
        <v>325</v>
      </c>
      <c r="D500" s="277" t="s">
        <v>394</v>
      </c>
      <c r="E500" s="19" t="s">
        <v>19</v>
      </c>
      <c r="F500" s="278">
        <v>5.44</v>
      </c>
      <c r="G500" s="36"/>
      <c r="H500" s="41"/>
    </row>
    <row r="501" spans="1:8" s="2" customFormat="1" ht="16.899999999999999" customHeight="1">
      <c r="A501" s="36"/>
      <c r="B501" s="41"/>
      <c r="C501" s="279" t="s">
        <v>6202</v>
      </c>
      <c r="D501" s="36"/>
      <c r="E501" s="36"/>
      <c r="F501" s="36"/>
      <c r="G501" s="36"/>
      <c r="H501" s="41"/>
    </row>
    <row r="502" spans="1:8" s="2" customFormat="1" ht="16.899999999999999" customHeight="1">
      <c r="A502" s="36"/>
      <c r="B502" s="41"/>
      <c r="C502" s="277" t="s">
        <v>572</v>
      </c>
      <c r="D502" s="277" t="s">
        <v>6216</v>
      </c>
      <c r="E502" s="19" t="s">
        <v>411</v>
      </c>
      <c r="F502" s="278">
        <v>5.44</v>
      </c>
      <c r="G502" s="36"/>
      <c r="H502" s="41"/>
    </row>
    <row r="503" spans="1:8" s="2" customFormat="1" ht="16.899999999999999" customHeight="1">
      <c r="A503" s="36"/>
      <c r="B503" s="41"/>
      <c r="C503" s="277" t="s">
        <v>578</v>
      </c>
      <c r="D503" s="277" t="s">
        <v>6214</v>
      </c>
      <c r="E503" s="19" t="s">
        <v>411</v>
      </c>
      <c r="F503" s="278">
        <v>54</v>
      </c>
      <c r="G503" s="36"/>
      <c r="H503" s="41"/>
    </row>
    <row r="504" spans="1:8" s="2" customFormat="1" ht="16.899999999999999" customHeight="1">
      <c r="A504" s="36"/>
      <c r="B504" s="41"/>
      <c r="C504" s="277" t="s">
        <v>583</v>
      </c>
      <c r="D504" s="277" t="s">
        <v>6215</v>
      </c>
      <c r="E504" s="19" t="s">
        <v>411</v>
      </c>
      <c r="F504" s="278">
        <v>54</v>
      </c>
      <c r="G504" s="36"/>
      <c r="H504" s="41"/>
    </row>
    <row r="505" spans="1:8" s="2" customFormat="1" ht="22.5">
      <c r="A505" s="36"/>
      <c r="B505" s="41"/>
      <c r="C505" s="277" t="s">
        <v>912</v>
      </c>
      <c r="D505" s="277" t="s">
        <v>6210</v>
      </c>
      <c r="E505" s="19" t="s">
        <v>411</v>
      </c>
      <c r="F505" s="278">
        <v>226.953</v>
      </c>
      <c r="G505" s="36"/>
      <c r="H505" s="41"/>
    </row>
    <row r="506" spans="1:8" s="2" customFormat="1" ht="16.899999999999999" customHeight="1">
      <c r="A506" s="36"/>
      <c r="B506" s="41"/>
      <c r="C506" s="273" t="s">
        <v>328</v>
      </c>
      <c r="D506" s="274" t="s">
        <v>19</v>
      </c>
      <c r="E506" s="275" t="s">
        <v>19</v>
      </c>
      <c r="F506" s="276">
        <v>83.444999999999993</v>
      </c>
      <c r="G506" s="36"/>
      <c r="H506" s="41"/>
    </row>
    <row r="507" spans="1:8" s="2" customFormat="1" ht="16.899999999999999" customHeight="1">
      <c r="A507" s="36"/>
      <c r="B507" s="41"/>
      <c r="C507" s="277" t="s">
        <v>19</v>
      </c>
      <c r="D507" s="277" t="s">
        <v>544</v>
      </c>
      <c r="E507" s="19" t="s">
        <v>19</v>
      </c>
      <c r="F507" s="278">
        <v>0</v>
      </c>
      <c r="G507" s="36"/>
      <c r="H507" s="41"/>
    </row>
    <row r="508" spans="1:8" s="2" customFormat="1" ht="16.899999999999999" customHeight="1">
      <c r="A508" s="36"/>
      <c r="B508" s="41"/>
      <c r="C508" s="277" t="s">
        <v>19</v>
      </c>
      <c r="D508" s="277" t="s">
        <v>2737</v>
      </c>
      <c r="E508" s="19" t="s">
        <v>19</v>
      </c>
      <c r="F508" s="278">
        <v>53.152000000000001</v>
      </c>
      <c r="G508" s="36"/>
      <c r="H508" s="41"/>
    </row>
    <row r="509" spans="1:8" s="2" customFormat="1" ht="16.899999999999999" customHeight="1">
      <c r="A509" s="36"/>
      <c r="B509" s="41"/>
      <c r="C509" s="277" t="s">
        <v>19</v>
      </c>
      <c r="D509" s="277" t="s">
        <v>2738</v>
      </c>
      <c r="E509" s="19" t="s">
        <v>19</v>
      </c>
      <c r="F509" s="278">
        <v>10.718999999999999</v>
      </c>
      <c r="G509" s="36"/>
      <c r="H509" s="41"/>
    </row>
    <row r="510" spans="1:8" s="2" customFormat="1" ht="16.899999999999999" customHeight="1">
      <c r="A510" s="36"/>
      <c r="B510" s="41"/>
      <c r="C510" s="277" t="s">
        <v>19</v>
      </c>
      <c r="D510" s="277" t="s">
        <v>2739</v>
      </c>
      <c r="E510" s="19" t="s">
        <v>19</v>
      </c>
      <c r="F510" s="278">
        <v>4.3479999999999999</v>
      </c>
      <c r="G510" s="36"/>
      <c r="H510" s="41"/>
    </row>
    <row r="511" spans="1:8" s="2" customFormat="1" ht="16.899999999999999" customHeight="1">
      <c r="A511" s="36"/>
      <c r="B511" s="41"/>
      <c r="C511" s="277" t="s">
        <v>19</v>
      </c>
      <c r="D511" s="277" t="s">
        <v>2740</v>
      </c>
      <c r="E511" s="19" t="s">
        <v>19</v>
      </c>
      <c r="F511" s="278">
        <v>11.61</v>
      </c>
      <c r="G511" s="36"/>
      <c r="H511" s="41"/>
    </row>
    <row r="512" spans="1:8" s="2" customFormat="1" ht="16.899999999999999" customHeight="1">
      <c r="A512" s="36"/>
      <c r="B512" s="41"/>
      <c r="C512" s="277" t="s">
        <v>19</v>
      </c>
      <c r="D512" s="277" t="s">
        <v>2741</v>
      </c>
      <c r="E512" s="19" t="s">
        <v>19</v>
      </c>
      <c r="F512" s="278">
        <v>3.6160000000000001</v>
      </c>
      <c r="G512" s="36"/>
      <c r="H512" s="41"/>
    </row>
    <row r="513" spans="1:8" s="2" customFormat="1" ht="16.899999999999999" customHeight="1">
      <c r="A513" s="36"/>
      <c r="B513" s="41"/>
      <c r="C513" s="277" t="s">
        <v>328</v>
      </c>
      <c r="D513" s="277" t="s">
        <v>394</v>
      </c>
      <c r="E513" s="19" t="s">
        <v>19</v>
      </c>
      <c r="F513" s="278">
        <v>83.444999999999993</v>
      </c>
      <c r="G513" s="36"/>
      <c r="H513" s="41"/>
    </row>
    <row r="514" spans="1:8" s="2" customFormat="1" ht="16.899999999999999" customHeight="1">
      <c r="A514" s="36"/>
      <c r="B514" s="41"/>
      <c r="C514" s="279" t="s">
        <v>6202</v>
      </c>
      <c r="D514" s="36"/>
      <c r="E514" s="36"/>
      <c r="F514" s="36"/>
      <c r="G514" s="36"/>
      <c r="H514" s="41"/>
    </row>
    <row r="515" spans="1:8" s="2" customFormat="1" ht="16.899999999999999" customHeight="1">
      <c r="A515" s="36"/>
      <c r="B515" s="41"/>
      <c r="C515" s="277" t="s">
        <v>541</v>
      </c>
      <c r="D515" s="277" t="s">
        <v>6217</v>
      </c>
      <c r="E515" s="19" t="s">
        <v>411</v>
      </c>
      <c r="F515" s="278">
        <v>83.444999999999993</v>
      </c>
      <c r="G515" s="36"/>
      <c r="H515" s="41"/>
    </row>
    <row r="516" spans="1:8" s="2" customFormat="1" ht="16.899999999999999" customHeight="1">
      <c r="A516" s="36"/>
      <c r="B516" s="41"/>
      <c r="C516" s="277" t="s">
        <v>562</v>
      </c>
      <c r="D516" s="277" t="s">
        <v>6218</v>
      </c>
      <c r="E516" s="19" t="s">
        <v>411</v>
      </c>
      <c r="F516" s="278">
        <v>83.444999999999993</v>
      </c>
      <c r="G516" s="36"/>
      <c r="H516" s="41"/>
    </row>
    <row r="517" spans="1:8" s="2" customFormat="1" ht="22.5">
      <c r="A517" s="36"/>
      <c r="B517" s="41"/>
      <c r="C517" s="277" t="s">
        <v>912</v>
      </c>
      <c r="D517" s="277" t="s">
        <v>6210</v>
      </c>
      <c r="E517" s="19" t="s">
        <v>411</v>
      </c>
      <c r="F517" s="278">
        <v>226.953</v>
      </c>
      <c r="G517" s="36"/>
      <c r="H517" s="41"/>
    </row>
    <row r="518" spans="1:8" s="2" customFormat="1" ht="16.899999999999999" customHeight="1">
      <c r="A518" s="36"/>
      <c r="B518" s="41"/>
      <c r="C518" s="273" t="s">
        <v>331</v>
      </c>
      <c r="D518" s="274" t="s">
        <v>19</v>
      </c>
      <c r="E518" s="275" t="s">
        <v>19</v>
      </c>
      <c r="F518" s="276">
        <v>31.954000000000001</v>
      </c>
      <c r="G518" s="36"/>
      <c r="H518" s="41"/>
    </row>
    <row r="519" spans="1:8" s="2" customFormat="1" ht="16.899999999999999" customHeight="1">
      <c r="A519" s="36"/>
      <c r="B519" s="41"/>
      <c r="C519" s="277" t="s">
        <v>19</v>
      </c>
      <c r="D519" s="277" t="s">
        <v>520</v>
      </c>
      <c r="E519" s="19" t="s">
        <v>19</v>
      </c>
      <c r="F519" s="278">
        <v>0</v>
      </c>
      <c r="G519" s="36"/>
      <c r="H519" s="41"/>
    </row>
    <row r="520" spans="1:8" s="2" customFormat="1" ht="16.899999999999999" customHeight="1">
      <c r="A520" s="36"/>
      <c r="B520" s="41"/>
      <c r="C520" s="277" t="s">
        <v>19</v>
      </c>
      <c r="D520" s="277" t="s">
        <v>2733</v>
      </c>
      <c r="E520" s="19" t="s">
        <v>19</v>
      </c>
      <c r="F520" s="278">
        <v>40.64</v>
      </c>
      <c r="G520" s="36"/>
      <c r="H520" s="41"/>
    </row>
    <row r="521" spans="1:8" s="2" customFormat="1" ht="16.899999999999999" customHeight="1">
      <c r="A521" s="36"/>
      <c r="B521" s="41"/>
      <c r="C521" s="277" t="s">
        <v>19</v>
      </c>
      <c r="D521" s="277" t="s">
        <v>2734</v>
      </c>
      <c r="E521" s="19" t="s">
        <v>19</v>
      </c>
      <c r="F521" s="278">
        <v>-8.6859999999999999</v>
      </c>
      <c r="G521" s="36"/>
      <c r="H521" s="41"/>
    </row>
    <row r="522" spans="1:8" s="2" customFormat="1" ht="16.899999999999999" customHeight="1">
      <c r="A522" s="36"/>
      <c r="B522" s="41"/>
      <c r="C522" s="277" t="s">
        <v>331</v>
      </c>
      <c r="D522" s="277" t="s">
        <v>394</v>
      </c>
      <c r="E522" s="19" t="s">
        <v>19</v>
      </c>
      <c r="F522" s="278">
        <v>31.954000000000001</v>
      </c>
      <c r="G522" s="36"/>
      <c r="H522" s="41"/>
    </row>
    <row r="523" spans="1:8" s="2" customFormat="1" ht="16.899999999999999" customHeight="1">
      <c r="A523" s="36"/>
      <c r="B523" s="41"/>
      <c r="C523" s="279" t="s">
        <v>6202</v>
      </c>
      <c r="D523" s="36"/>
      <c r="E523" s="36"/>
      <c r="F523" s="36"/>
      <c r="G523" s="36"/>
      <c r="H523" s="41"/>
    </row>
    <row r="524" spans="1:8" s="2" customFormat="1" ht="16.899999999999999" customHeight="1">
      <c r="A524" s="36"/>
      <c r="B524" s="41"/>
      <c r="C524" s="277" t="s">
        <v>517</v>
      </c>
      <c r="D524" s="277" t="s">
        <v>6219</v>
      </c>
      <c r="E524" s="19" t="s">
        <v>411</v>
      </c>
      <c r="F524" s="278">
        <v>31.954000000000001</v>
      </c>
      <c r="G524" s="36"/>
      <c r="H524" s="41"/>
    </row>
    <row r="525" spans="1:8" s="2" customFormat="1" ht="16.899999999999999" customHeight="1">
      <c r="A525" s="36"/>
      <c r="B525" s="41"/>
      <c r="C525" s="277" t="s">
        <v>530</v>
      </c>
      <c r="D525" s="277" t="s">
        <v>6220</v>
      </c>
      <c r="E525" s="19" t="s">
        <v>411</v>
      </c>
      <c r="F525" s="278">
        <v>59.165999999999997</v>
      </c>
      <c r="G525" s="36"/>
      <c r="H525" s="41"/>
    </row>
    <row r="526" spans="1:8" s="2" customFormat="1" ht="22.5">
      <c r="A526" s="36"/>
      <c r="B526" s="41"/>
      <c r="C526" s="277" t="s">
        <v>912</v>
      </c>
      <c r="D526" s="277" t="s">
        <v>6210</v>
      </c>
      <c r="E526" s="19" t="s">
        <v>411</v>
      </c>
      <c r="F526" s="278">
        <v>226.953</v>
      </c>
      <c r="G526" s="36"/>
      <c r="H526" s="41"/>
    </row>
    <row r="527" spans="1:8" s="2" customFormat="1" ht="16.899999999999999" customHeight="1">
      <c r="A527" s="36"/>
      <c r="B527" s="41"/>
      <c r="C527" s="273" t="s">
        <v>334</v>
      </c>
      <c r="D527" s="274" t="s">
        <v>19</v>
      </c>
      <c r="E527" s="275" t="s">
        <v>19</v>
      </c>
      <c r="F527" s="276">
        <v>27.212</v>
      </c>
      <c r="G527" s="36"/>
      <c r="H527" s="41"/>
    </row>
    <row r="528" spans="1:8" s="2" customFormat="1" ht="16.899999999999999" customHeight="1">
      <c r="A528" s="36"/>
      <c r="B528" s="41"/>
      <c r="C528" s="277" t="s">
        <v>19</v>
      </c>
      <c r="D528" s="277" t="s">
        <v>520</v>
      </c>
      <c r="E528" s="19" t="s">
        <v>19</v>
      </c>
      <c r="F528" s="278">
        <v>0</v>
      </c>
      <c r="G528" s="36"/>
      <c r="H528" s="41"/>
    </row>
    <row r="529" spans="1:8" s="2" customFormat="1" ht="16.899999999999999" customHeight="1">
      <c r="A529" s="36"/>
      <c r="B529" s="41"/>
      <c r="C529" s="277" t="s">
        <v>19</v>
      </c>
      <c r="D529" s="277" t="s">
        <v>2735</v>
      </c>
      <c r="E529" s="19" t="s">
        <v>19</v>
      </c>
      <c r="F529" s="278">
        <v>30.847999999999999</v>
      </c>
      <c r="G529" s="36"/>
      <c r="H529" s="41"/>
    </row>
    <row r="530" spans="1:8" s="2" customFormat="1" ht="16.899999999999999" customHeight="1">
      <c r="A530" s="36"/>
      <c r="B530" s="41"/>
      <c r="C530" s="277" t="s">
        <v>19</v>
      </c>
      <c r="D530" s="277" t="s">
        <v>528</v>
      </c>
      <c r="E530" s="19" t="s">
        <v>19</v>
      </c>
      <c r="F530" s="278">
        <v>-3.6360000000000001</v>
      </c>
      <c r="G530" s="36"/>
      <c r="H530" s="41"/>
    </row>
    <row r="531" spans="1:8" s="2" customFormat="1" ht="16.899999999999999" customHeight="1">
      <c r="A531" s="36"/>
      <c r="B531" s="41"/>
      <c r="C531" s="277" t="s">
        <v>334</v>
      </c>
      <c r="D531" s="277" t="s">
        <v>394</v>
      </c>
      <c r="E531" s="19" t="s">
        <v>19</v>
      </c>
      <c r="F531" s="278">
        <v>27.212</v>
      </c>
      <c r="G531" s="36"/>
      <c r="H531" s="41"/>
    </row>
    <row r="532" spans="1:8" s="2" customFormat="1" ht="16.899999999999999" customHeight="1">
      <c r="A532" s="36"/>
      <c r="B532" s="41"/>
      <c r="C532" s="279" t="s">
        <v>6202</v>
      </c>
      <c r="D532" s="36"/>
      <c r="E532" s="36"/>
      <c r="F532" s="36"/>
      <c r="G532" s="36"/>
      <c r="H532" s="41"/>
    </row>
    <row r="533" spans="1:8" s="2" customFormat="1" ht="16.899999999999999" customHeight="1">
      <c r="A533" s="36"/>
      <c r="B533" s="41"/>
      <c r="C533" s="277" t="s">
        <v>524</v>
      </c>
      <c r="D533" s="277" t="s">
        <v>525</v>
      </c>
      <c r="E533" s="19" t="s">
        <v>411</v>
      </c>
      <c r="F533" s="278">
        <v>27.212</v>
      </c>
      <c r="G533" s="36"/>
      <c r="H533" s="41"/>
    </row>
    <row r="534" spans="1:8" s="2" customFormat="1" ht="16.899999999999999" customHeight="1">
      <c r="A534" s="36"/>
      <c r="B534" s="41"/>
      <c r="C534" s="277" t="s">
        <v>530</v>
      </c>
      <c r="D534" s="277" t="s">
        <v>6220</v>
      </c>
      <c r="E534" s="19" t="s">
        <v>411</v>
      </c>
      <c r="F534" s="278">
        <v>59.165999999999997</v>
      </c>
      <c r="G534" s="36"/>
      <c r="H534" s="41"/>
    </row>
    <row r="535" spans="1:8" s="2" customFormat="1" ht="22.5">
      <c r="A535" s="36"/>
      <c r="B535" s="41"/>
      <c r="C535" s="277" t="s">
        <v>912</v>
      </c>
      <c r="D535" s="277" t="s">
        <v>6210</v>
      </c>
      <c r="E535" s="19" t="s">
        <v>411</v>
      </c>
      <c r="F535" s="278">
        <v>226.953</v>
      </c>
      <c r="G535" s="36"/>
      <c r="H535" s="41"/>
    </row>
    <row r="536" spans="1:8" s="2" customFormat="1" ht="16.899999999999999" customHeight="1">
      <c r="A536" s="36"/>
      <c r="B536" s="41"/>
      <c r="C536" s="273" t="s">
        <v>2400</v>
      </c>
      <c r="D536" s="274" t="s">
        <v>19</v>
      </c>
      <c r="E536" s="275" t="s">
        <v>19</v>
      </c>
      <c r="F536" s="276">
        <v>6.59</v>
      </c>
      <c r="G536" s="36"/>
      <c r="H536" s="41"/>
    </row>
    <row r="537" spans="1:8" s="2" customFormat="1" ht="16.899999999999999" customHeight="1">
      <c r="A537" s="36"/>
      <c r="B537" s="41"/>
      <c r="C537" s="277" t="s">
        <v>19</v>
      </c>
      <c r="D537" s="277" t="s">
        <v>749</v>
      </c>
      <c r="E537" s="19" t="s">
        <v>19</v>
      </c>
      <c r="F537" s="278">
        <v>0</v>
      </c>
      <c r="G537" s="36"/>
      <c r="H537" s="41"/>
    </row>
    <row r="538" spans="1:8" s="2" customFormat="1" ht="16.899999999999999" customHeight="1">
      <c r="A538" s="36"/>
      <c r="B538" s="41"/>
      <c r="C538" s="277" t="s">
        <v>19</v>
      </c>
      <c r="D538" s="277" t="s">
        <v>2777</v>
      </c>
      <c r="E538" s="19" t="s">
        <v>19</v>
      </c>
      <c r="F538" s="278">
        <v>6.59</v>
      </c>
      <c r="G538" s="36"/>
      <c r="H538" s="41"/>
    </row>
    <row r="539" spans="1:8" s="2" customFormat="1" ht="16.899999999999999" customHeight="1">
      <c r="A539" s="36"/>
      <c r="B539" s="41"/>
      <c r="C539" s="277" t="s">
        <v>2400</v>
      </c>
      <c r="D539" s="277" t="s">
        <v>394</v>
      </c>
      <c r="E539" s="19" t="s">
        <v>19</v>
      </c>
      <c r="F539" s="278">
        <v>6.59</v>
      </c>
      <c r="G539" s="36"/>
      <c r="H539" s="41"/>
    </row>
    <row r="540" spans="1:8" s="2" customFormat="1" ht="16.899999999999999" customHeight="1">
      <c r="A540" s="36"/>
      <c r="B540" s="41"/>
      <c r="C540" s="279" t="s">
        <v>6202</v>
      </c>
      <c r="D540" s="36"/>
      <c r="E540" s="36"/>
      <c r="F540" s="36"/>
      <c r="G540" s="36"/>
      <c r="H540" s="41"/>
    </row>
    <row r="541" spans="1:8" s="2" customFormat="1" ht="22.5">
      <c r="A541" s="36"/>
      <c r="B541" s="41"/>
      <c r="C541" s="277" t="s">
        <v>746</v>
      </c>
      <c r="D541" s="277" t="s">
        <v>6224</v>
      </c>
      <c r="E541" s="19" t="s">
        <v>411</v>
      </c>
      <c r="F541" s="278">
        <v>6.59</v>
      </c>
      <c r="G541" s="36"/>
      <c r="H541" s="41"/>
    </row>
    <row r="542" spans="1:8" s="2" customFormat="1" ht="22.5">
      <c r="A542" s="36"/>
      <c r="B542" s="41"/>
      <c r="C542" s="277" t="s">
        <v>697</v>
      </c>
      <c r="D542" s="277" t="s">
        <v>6227</v>
      </c>
      <c r="E542" s="19" t="s">
        <v>411</v>
      </c>
      <c r="F542" s="278">
        <v>47.7</v>
      </c>
      <c r="G542" s="36"/>
      <c r="H542" s="41"/>
    </row>
    <row r="543" spans="1:8" s="2" customFormat="1" ht="16.899999999999999" customHeight="1">
      <c r="A543" s="36"/>
      <c r="B543" s="41"/>
      <c r="C543" s="277" t="s">
        <v>741</v>
      </c>
      <c r="D543" s="277" t="s">
        <v>6225</v>
      </c>
      <c r="E543" s="19" t="s">
        <v>411</v>
      </c>
      <c r="F543" s="278">
        <v>6.59</v>
      </c>
      <c r="G543" s="36"/>
      <c r="H543" s="41"/>
    </row>
    <row r="544" spans="1:8" s="2" customFormat="1" ht="16.899999999999999" customHeight="1">
      <c r="A544" s="36"/>
      <c r="B544" s="41"/>
      <c r="C544" s="277" t="s">
        <v>900</v>
      </c>
      <c r="D544" s="277" t="s">
        <v>6228</v>
      </c>
      <c r="E544" s="19" t="s">
        <v>411</v>
      </c>
      <c r="F544" s="278">
        <v>47.7</v>
      </c>
      <c r="G544" s="36"/>
      <c r="H544" s="41"/>
    </row>
    <row r="545" spans="1:8" s="2" customFormat="1" ht="16.899999999999999" customHeight="1">
      <c r="A545" s="36"/>
      <c r="B545" s="41"/>
      <c r="C545" s="273" t="s">
        <v>340</v>
      </c>
      <c r="D545" s="274" t="s">
        <v>19</v>
      </c>
      <c r="E545" s="275" t="s">
        <v>19</v>
      </c>
      <c r="F545" s="276">
        <v>41.11</v>
      </c>
      <c r="G545" s="36"/>
      <c r="H545" s="41"/>
    </row>
    <row r="546" spans="1:8" s="2" customFormat="1" ht="16.899999999999999" customHeight="1">
      <c r="A546" s="36"/>
      <c r="B546" s="41"/>
      <c r="C546" s="277" t="s">
        <v>19</v>
      </c>
      <c r="D546" s="277" t="s">
        <v>777</v>
      </c>
      <c r="E546" s="19" t="s">
        <v>19</v>
      </c>
      <c r="F546" s="278">
        <v>0</v>
      </c>
      <c r="G546" s="36"/>
      <c r="H546" s="41"/>
    </row>
    <row r="547" spans="1:8" s="2" customFormat="1" ht="16.899999999999999" customHeight="1">
      <c r="A547" s="36"/>
      <c r="B547" s="41"/>
      <c r="C547" s="277" t="s">
        <v>19</v>
      </c>
      <c r="D547" s="277" t="s">
        <v>2785</v>
      </c>
      <c r="E547" s="19" t="s">
        <v>19</v>
      </c>
      <c r="F547" s="278">
        <v>41.11</v>
      </c>
      <c r="G547" s="36"/>
      <c r="H547" s="41"/>
    </row>
    <row r="548" spans="1:8" s="2" customFormat="1" ht="16.899999999999999" customHeight="1">
      <c r="A548" s="36"/>
      <c r="B548" s="41"/>
      <c r="C548" s="277" t="s">
        <v>340</v>
      </c>
      <c r="D548" s="277" t="s">
        <v>779</v>
      </c>
      <c r="E548" s="19" t="s">
        <v>19</v>
      </c>
      <c r="F548" s="278">
        <v>41.11</v>
      </c>
      <c r="G548" s="36"/>
      <c r="H548" s="41"/>
    </row>
    <row r="549" spans="1:8" s="2" customFormat="1" ht="16.899999999999999" customHeight="1">
      <c r="A549" s="36"/>
      <c r="B549" s="41"/>
      <c r="C549" s="279" t="s">
        <v>6202</v>
      </c>
      <c r="D549" s="36"/>
      <c r="E549" s="36"/>
      <c r="F549" s="36"/>
      <c r="G549" s="36"/>
      <c r="H549" s="41"/>
    </row>
    <row r="550" spans="1:8" s="2" customFormat="1" ht="16.899999999999999" customHeight="1">
      <c r="A550" s="36"/>
      <c r="B550" s="41"/>
      <c r="C550" s="277" t="s">
        <v>774</v>
      </c>
      <c r="D550" s="277" t="s">
        <v>6221</v>
      </c>
      <c r="E550" s="19" t="s">
        <v>411</v>
      </c>
      <c r="F550" s="278">
        <v>41.11</v>
      </c>
      <c r="G550" s="36"/>
      <c r="H550" s="41"/>
    </row>
    <row r="551" spans="1:8" s="2" customFormat="1" ht="22.5">
      <c r="A551" s="36"/>
      <c r="B551" s="41"/>
      <c r="C551" s="277" t="s">
        <v>697</v>
      </c>
      <c r="D551" s="277" t="s">
        <v>6227</v>
      </c>
      <c r="E551" s="19" t="s">
        <v>411</v>
      </c>
      <c r="F551" s="278">
        <v>47.7</v>
      </c>
      <c r="G551" s="36"/>
      <c r="H551" s="41"/>
    </row>
    <row r="552" spans="1:8" s="2" customFormat="1" ht="16.899999999999999" customHeight="1">
      <c r="A552" s="36"/>
      <c r="B552" s="41"/>
      <c r="C552" s="277" t="s">
        <v>900</v>
      </c>
      <c r="D552" s="277" t="s">
        <v>6228</v>
      </c>
      <c r="E552" s="19" t="s">
        <v>411</v>
      </c>
      <c r="F552" s="278">
        <v>47.7</v>
      </c>
      <c r="G552" s="36"/>
      <c r="H552" s="41"/>
    </row>
    <row r="553" spans="1:8" s="2" customFormat="1" ht="26.45" customHeight="1">
      <c r="A553" s="36"/>
      <c r="B553" s="41"/>
      <c r="C553" s="272" t="s">
        <v>6250</v>
      </c>
      <c r="D553" s="272" t="s">
        <v>92</v>
      </c>
      <c r="E553" s="36"/>
      <c r="F553" s="36"/>
      <c r="G553" s="36"/>
      <c r="H553" s="41"/>
    </row>
    <row r="554" spans="1:8" s="2" customFormat="1" ht="16.899999999999999" customHeight="1">
      <c r="A554" s="36"/>
      <c r="B554" s="41"/>
      <c r="C554" s="273" t="s">
        <v>981</v>
      </c>
      <c r="D554" s="274" t="s">
        <v>19</v>
      </c>
      <c r="E554" s="275" t="s">
        <v>19</v>
      </c>
      <c r="F554" s="276">
        <v>16.286000000000001</v>
      </c>
      <c r="G554" s="36"/>
      <c r="H554" s="41"/>
    </row>
    <row r="555" spans="1:8" s="2" customFormat="1" ht="16.899999999999999" customHeight="1">
      <c r="A555" s="36"/>
      <c r="B555" s="41"/>
      <c r="C555" s="277" t="s">
        <v>19</v>
      </c>
      <c r="D555" s="277" t="s">
        <v>1120</v>
      </c>
      <c r="E555" s="19" t="s">
        <v>19</v>
      </c>
      <c r="F555" s="278">
        <v>0</v>
      </c>
      <c r="G555" s="36"/>
      <c r="H555" s="41"/>
    </row>
    <row r="556" spans="1:8" s="2" customFormat="1" ht="16.899999999999999" customHeight="1">
      <c r="A556" s="36"/>
      <c r="B556" s="41"/>
      <c r="C556" s="277" t="s">
        <v>19</v>
      </c>
      <c r="D556" s="277" t="s">
        <v>1121</v>
      </c>
      <c r="E556" s="19" t="s">
        <v>19</v>
      </c>
      <c r="F556" s="278">
        <v>0</v>
      </c>
      <c r="G556" s="36"/>
      <c r="H556" s="41"/>
    </row>
    <row r="557" spans="1:8" s="2" customFormat="1" ht="16.899999999999999" customHeight="1">
      <c r="A557" s="36"/>
      <c r="B557" s="41"/>
      <c r="C557" s="277" t="s">
        <v>19</v>
      </c>
      <c r="D557" s="277" t="s">
        <v>2847</v>
      </c>
      <c r="E557" s="19" t="s">
        <v>19</v>
      </c>
      <c r="F557" s="278">
        <v>16.286000000000001</v>
      </c>
      <c r="G557" s="36"/>
      <c r="H557" s="41"/>
    </row>
    <row r="558" spans="1:8" s="2" customFormat="1" ht="16.899999999999999" customHeight="1">
      <c r="A558" s="36"/>
      <c r="B558" s="41"/>
      <c r="C558" s="277" t="s">
        <v>981</v>
      </c>
      <c r="D558" s="277" t="s">
        <v>394</v>
      </c>
      <c r="E558" s="19" t="s">
        <v>19</v>
      </c>
      <c r="F558" s="278">
        <v>16.286000000000001</v>
      </c>
      <c r="G558" s="36"/>
      <c r="H558" s="41"/>
    </row>
    <row r="559" spans="1:8" s="2" customFormat="1" ht="16.899999999999999" customHeight="1">
      <c r="A559" s="36"/>
      <c r="B559" s="41"/>
      <c r="C559" s="279" t="s">
        <v>6202</v>
      </c>
      <c r="D559" s="36"/>
      <c r="E559" s="36"/>
      <c r="F559" s="36"/>
      <c r="G559" s="36"/>
      <c r="H559" s="41"/>
    </row>
    <row r="560" spans="1:8" s="2" customFormat="1" ht="16.899999999999999" customHeight="1">
      <c r="A560" s="36"/>
      <c r="B560" s="41"/>
      <c r="C560" s="277" t="s">
        <v>1117</v>
      </c>
      <c r="D560" s="277" t="s">
        <v>6232</v>
      </c>
      <c r="E560" s="19" t="s">
        <v>387</v>
      </c>
      <c r="F560" s="278">
        <v>16.286000000000001</v>
      </c>
      <c r="G560" s="36"/>
      <c r="H560" s="41"/>
    </row>
    <row r="561" spans="1:8" s="2" customFormat="1" ht="16.899999999999999" customHeight="1">
      <c r="A561" s="36"/>
      <c r="B561" s="41"/>
      <c r="C561" s="277" t="s">
        <v>1020</v>
      </c>
      <c r="D561" s="277" t="s">
        <v>6233</v>
      </c>
      <c r="E561" s="19" t="s">
        <v>387</v>
      </c>
      <c r="F561" s="278">
        <v>73.713999999999999</v>
      </c>
      <c r="G561" s="36"/>
      <c r="H561" s="41"/>
    </row>
    <row r="562" spans="1:8" s="2" customFormat="1" ht="16.899999999999999" customHeight="1">
      <c r="A562" s="36"/>
      <c r="B562" s="41"/>
      <c r="C562" s="277" t="s">
        <v>1137</v>
      </c>
      <c r="D562" s="277" t="s">
        <v>6234</v>
      </c>
      <c r="E562" s="19" t="s">
        <v>404</v>
      </c>
      <c r="F562" s="278">
        <v>1.71</v>
      </c>
      <c r="G562" s="36"/>
      <c r="H562" s="41"/>
    </row>
    <row r="563" spans="1:8" s="2" customFormat="1" ht="16.899999999999999" customHeight="1">
      <c r="A563" s="36"/>
      <c r="B563" s="41"/>
      <c r="C563" s="273" t="s">
        <v>983</v>
      </c>
      <c r="D563" s="274" t="s">
        <v>19</v>
      </c>
      <c r="E563" s="275" t="s">
        <v>19</v>
      </c>
      <c r="F563" s="276">
        <v>20.318000000000001</v>
      </c>
      <c r="G563" s="36"/>
      <c r="H563" s="41"/>
    </row>
    <row r="564" spans="1:8" s="2" customFormat="1" ht="16.899999999999999" customHeight="1">
      <c r="A564" s="36"/>
      <c r="B564" s="41"/>
      <c r="C564" s="277" t="s">
        <v>19</v>
      </c>
      <c r="D564" s="277" t="s">
        <v>1084</v>
      </c>
      <c r="E564" s="19" t="s">
        <v>19</v>
      </c>
      <c r="F564" s="278">
        <v>0</v>
      </c>
      <c r="G564" s="36"/>
      <c r="H564" s="41"/>
    </row>
    <row r="565" spans="1:8" s="2" customFormat="1" ht="16.899999999999999" customHeight="1">
      <c r="A565" s="36"/>
      <c r="B565" s="41"/>
      <c r="C565" s="277" t="s">
        <v>19</v>
      </c>
      <c r="D565" s="277" t="s">
        <v>2829</v>
      </c>
      <c r="E565" s="19" t="s">
        <v>19</v>
      </c>
      <c r="F565" s="278">
        <v>0</v>
      </c>
      <c r="G565" s="36"/>
      <c r="H565" s="41"/>
    </row>
    <row r="566" spans="1:8" s="2" customFormat="1" ht="16.899999999999999" customHeight="1">
      <c r="A566" s="36"/>
      <c r="B566" s="41"/>
      <c r="C566" s="277" t="s">
        <v>19</v>
      </c>
      <c r="D566" s="277" t="s">
        <v>1087</v>
      </c>
      <c r="E566" s="19" t="s">
        <v>19</v>
      </c>
      <c r="F566" s="278">
        <v>0.90600000000000003</v>
      </c>
      <c r="G566" s="36"/>
      <c r="H566" s="41"/>
    </row>
    <row r="567" spans="1:8" s="2" customFormat="1" ht="16.899999999999999" customHeight="1">
      <c r="A567" s="36"/>
      <c r="B567" s="41"/>
      <c r="C567" s="277" t="s">
        <v>19</v>
      </c>
      <c r="D567" s="277" t="s">
        <v>2830</v>
      </c>
      <c r="E567" s="19" t="s">
        <v>19</v>
      </c>
      <c r="F567" s="278">
        <v>0</v>
      </c>
      <c r="G567" s="36"/>
      <c r="H567" s="41"/>
    </row>
    <row r="568" spans="1:8" s="2" customFormat="1" ht="16.899999999999999" customHeight="1">
      <c r="A568" s="36"/>
      <c r="B568" s="41"/>
      <c r="C568" s="277" t="s">
        <v>19</v>
      </c>
      <c r="D568" s="277" t="s">
        <v>2842</v>
      </c>
      <c r="E568" s="19" t="s">
        <v>19</v>
      </c>
      <c r="F568" s="278">
        <v>1.51</v>
      </c>
      <c r="G568" s="36"/>
      <c r="H568" s="41"/>
    </row>
    <row r="569" spans="1:8" s="2" customFormat="1" ht="16.899999999999999" customHeight="1">
      <c r="A569" s="36"/>
      <c r="B569" s="41"/>
      <c r="C569" s="277" t="s">
        <v>19</v>
      </c>
      <c r="D569" s="277" t="s">
        <v>2832</v>
      </c>
      <c r="E569" s="19" t="s">
        <v>19</v>
      </c>
      <c r="F569" s="278">
        <v>0</v>
      </c>
      <c r="G569" s="36"/>
      <c r="H569" s="41"/>
    </row>
    <row r="570" spans="1:8" s="2" customFormat="1" ht="16.899999999999999" customHeight="1">
      <c r="A570" s="36"/>
      <c r="B570" s="41"/>
      <c r="C570" s="277" t="s">
        <v>19</v>
      </c>
      <c r="D570" s="277" t="s">
        <v>2842</v>
      </c>
      <c r="E570" s="19" t="s">
        <v>19</v>
      </c>
      <c r="F570" s="278">
        <v>1.51</v>
      </c>
      <c r="G570" s="36"/>
      <c r="H570" s="41"/>
    </row>
    <row r="571" spans="1:8" s="2" customFormat="1" ht="16.899999999999999" customHeight="1">
      <c r="A571" s="36"/>
      <c r="B571" s="41"/>
      <c r="C571" s="277" t="s">
        <v>19</v>
      </c>
      <c r="D571" s="277" t="s">
        <v>2833</v>
      </c>
      <c r="E571" s="19" t="s">
        <v>19</v>
      </c>
      <c r="F571" s="278">
        <v>0</v>
      </c>
      <c r="G571" s="36"/>
      <c r="H571" s="41"/>
    </row>
    <row r="572" spans="1:8" s="2" customFormat="1" ht="16.899999999999999" customHeight="1">
      <c r="A572" s="36"/>
      <c r="B572" s="41"/>
      <c r="C572" s="277" t="s">
        <v>19</v>
      </c>
      <c r="D572" s="277" t="s">
        <v>2842</v>
      </c>
      <c r="E572" s="19" t="s">
        <v>19</v>
      </c>
      <c r="F572" s="278">
        <v>1.51</v>
      </c>
      <c r="G572" s="36"/>
      <c r="H572" s="41"/>
    </row>
    <row r="573" spans="1:8" s="2" customFormat="1" ht="16.899999999999999" customHeight="1">
      <c r="A573" s="36"/>
      <c r="B573" s="41"/>
      <c r="C573" s="277" t="s">
        <v>19</v>
      </c>
      <c r="D573" s="277" t="s">
        <v>2834</v>
      </c>
      <c r="E573" s="19" t="s">
        <v>19</v>
      </c>
      <c r="F573" s="278">
        <v>0</v>
      </c>
      <c r="G573" s="36"/>
      <c r="H573" s="41"/>
    </row>
    <row r="574" spans="1:8" s="2" customFormat="1" ht="16.899999999999999" customHeight="1">
      <c r="A574" s="36"/>
      <c r="B574" s="41"/>
      <c r="C574" s="277" t="s">
        <v>19</v>
      </c>
      <c r="D574" s="277" t="s">
        <v>2842</v>
      </c>
      <c r="E574" s="19" t="s">
        <v>19</v>
      </c>
      <c r="F574" s="278">
        <v>1.51</v>
      </c>
      <c r="G574" s="36"/>
      <c r="H574" s="41"/>
    </row>
    <row r="575" spans="1:8" s="2" customFormat="1" ht="16.899999999999999" customHeight="1">
      <c r="A575" s="36"/>
      <c r="B575" s="41"/>
      <c r="C575" s="277" t="s">
        <v>19</v>
      </c>
      <c r="D575" s="277" t="s">
        <v>2835</v>
      </c>
      <c r="E575" s="19" t="s">
        <v>19</v>
      </c>
      <c r="F575" s="278">
        <v>0</v>
      </c>
      <c r="G575" s="36"/>
      <c r="H575" s="41"/>
    </row>
    <row r="576" spans="1:8" s="2" customFormat="1" ht="16.899999999999999" customHeight="1">
      <c r="A576" s="36"/>
      <c r="B576" s="41"/>
      <c r="C576" s="277" t="s">
        <v>19</v>
      </c>
      <c r="D576" s="277" t="s">
        <v>1087</v>
      </c>
      <c r="E576" s="19" t="s">
        <v>19</v>
      </c>
      <c r="F576" s="278">
        <v>0.90600000000000003</v>
      </c>
      <c r="G576" s="36"/>
      <c r="H576" s="41"/>
    </row>
    <row r="577" spans="1:8" s="2" customFormat="1" ht="16.899999999999999" customHeight="1">
      <c r="A577" s="36"/>
      <c r="B577" s="41"/>
      <c r="C577" s="277" t="s">
        <v>19</v>
      </c>
      <c r="D577" s="277" t="s">
        <v>2840</v>
      </c>
      <c r="E577" s="19" t="s">
        <v>19</v>
      </c>
      <c r="F577" s="278">
        <v>0</v>
      </c>
      <c r="G577" s="36"/>
      <c r="H577" s="41"/>
    </row>
    <row r="578" spans="1:8" s="2" customFormat="1" ht="16.899999999999999" customHeight="1">
      <c r="A578" s="36"/>
      <c r="B578" s="41"/>
      <c r="C578" s="277" t="s">
        <v>19</v>
      </c>
      <c r="D578" s="277" t="s">
        <v>2843</v>
      </c>
      <c r="E578" s="19" t="s">
        <v>19</v>
      </c>
      <c r="F578" s="278">
        <v>3.8170000000000002</v>
      </c>
      <c r="G578" s="36"/>
      <c r="H578" s="41"/>
    </row>
    <row r="579" spans="1:8" s="2" customFormat="1" ht="16.899999999999999" customHeight="1">
      <c r="A579" s="36"/>
      <c r="B579" s="41"/>
      <c r="C579" s="277" t="s">
        <v>19</v>
      </c>
      <c r="D579" s="277" t="s">
        <v>2836</v>
      </c>
      <c r="E579" s="19" t="s">
        <v>19</v>
      </c>
      <c r="F579" s="278">
        <v>0</v>
      </c>
      <c r="G579" s="36"/>
      <c r="H579" s="41"/>
    </row>
    <row r="580" spans="1:8" s="2" customFormat="1" ht="16.899999999999999" customHeight="1">
      <c r="A580" s="36"/>
      <c r="B580" s="41"/>
      <c r="C580" s="277" t="s">
        <v>19</v>
      </c>
      <c r="D580" s="277" t="s">
        <v>2537</v>
      </c>
      <c r="E580" s="19" t="s">
        <v>19</v>
      </c>
      <c r="F580" s="278">
        <v>1.208</v>
      </c>
      <c r="G580" s="36"/>
      <c r="H580" s="41"/>
    </row>
    <row r="581" spans="1:8" s="2" customFormat="1" ht="16.899999999999999" customHeight="1">
      <c r="A581" s="36"/>
      <c r="B581" s="41"/>
      <c r="C581" s="277" t="s">
        <v>19</v>
      </c>
      <c r="D581" s="277" t="s">
        <v>2837</v>
      </c>
      <c r="E581" s="19" t="s">
        <v>19</v>
      </c>
      <c r="F581" s="278">
        <v>0</v>
      </c>
      <c r="G581" s="36"/>
      <c r="H581" s="41"/>
    </row>
    <row r="582" spans="1:8" s="2" customFormat="1" ht="16.899999999999999" customHeight="1">
      <c r="A582" s="36"/>
      <c r="B582" s="41"/>
      <c r="C582" s="277" t="s">
        <v>19</v>
      </c>
      <c r="D582" s="277" t="s">
        <v>2537</v>
      </c>
      <c r="E582" s="19" t="s">
        <v>19</v>
      </c>
      <c r="F582" s="278">
        <v>1.208</v>
      </c>
      <c r="G582" s="36"/>
      <c r="H582" s="41"/>
    </row>
    <row r="583" spans="1:8" s="2" customFormat="1" ht="16.899999999999999" customHeight="1">
      <c r="A583" s="36"/>
      <c r="B583" s="41"/>
      <c r="C583" s="277" t="s">
        <v>19</v>
      </c>
      <c r="D583" s="277" t="s">
        <v>2838</v>
      </c>
      <c r="E583" s="19" t="s">
        <v>19</v>
      </c>
      <c r="F583" s="278">
        <v>0</v>
      </c>
      <c r="G583" s="36"/>
      <c r="H583" s="41"/>
    </row>
    <row r="584" spans="1:8" s="2" customFormat="1" ht="16.899999999999999" customHeight="1">
      <c r="A584" s="36"/>
      <c r="B584" s="41"/>
      <c r="C584" s="277" t="s">
        <v>19</v>
      </c>
      <c r="D584" s="277" t="s">
        <v>2537</v>
      </c>
      <c r="E584" s="19" t="s">
        <v>19</v>
      </c>
      <c r="F584" s="278">
        <v>1.208</v>
      </c>
      <c r="G584" s="36"/>
      <c r="H584" s="41"/>
    </row>
    <row r="585" spans="1:8" s="2" customFormat="1" ht="16.899999999999999" customHeight="1">
      <c r="A585" s="36"/>
      <c r="B585" s="41"/>
      <c r="C585" s="277" t="s">
        <v>19</v>
      </c>
      <c r="D585" s="277" t="s">
        <v>2839</v>
      </c>
      <c r="E585" s="19" t="s">
        <v>19</v>
      </c>
      <c r="F585" s="278">
        <v>0</v>
      </c>
      <c r="G585" s="36"/>
      <c r="H585" s="41"/>
    </row>
    <row r="586" spans="1:8" s="2" customFormat="1" ht="16.899999999999999" customHeight="1">
      <c r="A586" s="36"/>
      <c r="B586" s="41"/>
      <c r="C586" s="277" t="s">
        <v>19</v>
      </c>
      <c r="D586" s="277" t="s">
        <v>2537</v>
      </c>
      <c r="E586" s="19" t="s">
        <v>19</v>
      </c>
      <c r="F586" s="278">
        <v>1.208</v>
      </c>
      <c r="G586" s="36"/>
      <c r="H586" s="41"/>
    </row>
    <row r="587" spans="1:8" s="2" customFormat="1" ht="16.899999999999999" customHeight="1">
      <c r="A587" s="36"/>
      <c r="B587" s="41"/>
      <c r="C587" s="277" t="s">
        <v>19</v>
      </c>
      <c r="D587" s="277" t="s">
        <v>2841</v>
      </c>
      <c r="E587" s="19" t="s">
        <v>19</v>
      </c>
      <c r="F587" s="278">
        <v>0</v>
      </c>
      <c r="G587" s="36"/>
      <c r="H587" s="41"/>
    </row>
    <row r="588" spans="1:8" s="2" customFormat="1" ht="16.899999999999999" customHeight="1">
      <c r="A588" s="36"/>
      <c r="B588" s="41"/>
      <c r="C588" s="277" t="s">
        <v>19</v>
      </c>
      <c r="D588" s="277" t="s">
        <v>2843</v>
      </c>
      <c r="E588" s="19" t="s">
        <v>19</v>
      </c>
      <c r="F588" s="278">
        <v>3.8170000000000002</v>
      </c>
      <c r="G588" s="36"/>
      <c r="H588" s="41"/>
    </row>
    <row r="589" spans="1:8" s="2" customFormat="1" ht="16.899999999999999" customHeight="1">
      <c r="A589" s="36"/>
      <c r="B589" s="41"/>
      <c r="C589" s="277" t="s">
        <v>983</v>
      </c>
      <c r="D589" s="277" t="s">
        <v>394</v>
      </c>
      <c r="E589" s="19" t="s">
        <v>19</v>
      </c>
      <c r="F589" s="278">
        <v>20.318000000000001</v>
      </c>
      <c r="G589" s="36"/>
      <c r="H589" s="41"/>
    </row>
    <row r="590" spans="1:8" s="2" customFormat="1" ht="16.899999999999999" customHeight="1">
      <c r="A590" s="36"/>
      <c r="B590" s="41"/>
      <c r="C590" s="279" t="s">
        <v>6202</v>
      </c>
      <c r="D590" s="36"/>
      <c r="E590" s="36"/>
      <c r="F590" s="36"/>
      <c r="G590" s="36"/>
      <c r="H590" s="41"/>
    </row>
    <row r="591" spans="1:8" s="2" customFormat="1" ht="16.899999999999999" customHeight="1">
      <c r="A591" s="36"/>
      <c r="B591" s="41"/>
      <c r="C591" s="277" t="s">
        <v>1081</v>
      </c>
      <c r="D591" s="277" t="s">
        <v>1082</v>
      </c>
      <c r="E591" s="19" t="s">
        <v>387</v>
      </c>
      <c r="F591" s="278">
        <v>20.318000000000001</v>
      </c>
      <c r="G591" s="36"/>
      <c r="H591" s="41"/>
    </row>
    <row r="592" spans="1:8" s="2" customFormat="1" ht="22.5">
      <c r="A592" s="36"/>
      <c r="B592" s="41"/>
      <c r="C592" s="277" t="s">
        <v>1035</v>
      </c>
      <c r="D592" s="277" t="s">
        <v>6235</v>
      </c>
      <c r="E592" s="19" t="s">
        <v>387</v>
      </c>
      <c r="F592" s="278">
        <v>36.603999999999999</v>
      </c>
      <c r="G592" s="36"/>
      <c r="H592" s="41"/>
    </row>
    <row r="593" spans="1:8" s="2" customFormat="1" ht="16.899999999999999" customHeight="1">
      <c r="A593" s="36"/>
      <c r="B593" s="41"/>
      <c r="C593" s="277" t="s">
        <v>1012</v>
      </c>
      <c r="D593" s="277" t="s">
        <v>6236</v>
      </c>
      <c r="E593" s="19" t="s">
        <v>387</v>
      </c>
      <c r="F593" s="278">
        <v>110.318</v>
      </c>
      <c r="G593" s="36"/>
      <c r="H593" s="41"/>
    </row>
    <row r="594" spans="1:8" s="2" customFormat="1" ht="16.899999999999999" customHeight="1">
      <c r="A594" s="36"/>
      <c r="B594" s="41"/>
      <c r="C594" s="273" t="s">
        <v>985</v>
      </c>
      <c r="D594" s="274" t="s">
        <v>19</v>
      </c>
      <c r="E594" s="275" t="s">
        <v>19</v>
      </c>
      <c r="F594" s="276">
        <v>90</v>
      </c>
      <c r="G594" s="36"/>
      <c r="H594" s="41"/>
    </row>
    <row r="595" spans="1:8" s="2" customFormat="1" ht="16.899999999999999" customHeight="1">
      <c r="A595" s="36"/>
      <c r="B595" s="41"/>
      <c r="C595" s="277" t="s">
        <v>19</v>
      </c>
      <c r="D595" s="277" t="s">
        <v>1001</v>
      </c>
      <c r="E595" s="19" t="s">
        <v>19</v>
      </c>
      <c r="F595" s="278">
        <v>0</v>
      </c>
      <c r="G595" s="36"/>
      <c r="H595" s="41"/>
    </row>
    <row r="596" spans="1:8" s="2" customFormat="1" ht="16.899999999999999" customHeight="1">
      <c r="A596" s="36"/>
      <c r="B596" s="41"/>
      <c r="C596" s="277" t="s">
        <v>19</v>
      </c>
      <c r="D596" s="277" t="s">
        <v>2821</v>
      </c>
      <c r="E596" s="19" t="s">
        <v>19</v>
      </c>
      <c r="F596" s="278">
        <v>90</v>
      </c>
      <c r="G596" s="36"/>
      <c r="H596" s="41"/>
    </row>
    <row r="597" spans="1:8" s="2" customFormat="1" ht="16.899999999999999" customHeight="1">
      <c r="A597" s="36"/>
      <c r="B597" s="41"/>
      <c r="C597" s="277" t="s">
        <v>985</v>
      </c>
      <c r="D597" s="277" t="s">
        <v>394</v>
      </c>
      <c r="E597" s="19" t="s">
        <v>19</v>
      </c>
      <c r="F597" s="278">
        <v>90</v>
      </c>
      <c r="G597" s="36"/>
      <c r="H597" s="41"/>
    </row>
    <row r="598" spans="1:8" s="2" customFormat="1" ht="16.899999999999999" customHeight="1">
      <c r="A598" s="36"/>
      <c r="B598" s="41"/>
      <c r="C598" s="279" t="s">
        <v>6202</v>
      </c>
      <c r="D598" s="36"/>
      <c r="E598" s="36"/>
      <c r="F598" s="36"/>
      <c r="G598" s="36"/>
      <c r="H598" s="41"/>
    </row>
    <row r="599" spans="1:8" s="2" customFormat="1" ht="22.5">
      <c r="A599" s="36"/>
      <c r="B599" s="41"/>
      <c r="C599" s="277" t="s">
        <v>998</v>
      </c>
      <c r="D599" s="277" t="s">
        <v>6237</v>
      </c>
      <c r="E599" s="19" t="s">
        <v>387</v>
      </c>
      <c r="F599" s="278">
        <v>90</v>
      </c>
      <c r="G599" s="36"/>
      <c r="H599" s="41"/>
    </row>
    <row r="600" spans="1:8" s="2" customFormat="1" ht="16.899999999999999" customHeight="1">
      <c r="A600" s="36"/>
      <c r="B600" s="41"/>
      <c r="C600" s="277" t="s">
        <v>1008</v>
      </c>
      <c r="D600" s="277" t="s">
        <v>6238</v>
      </c>
      <c r="E600" s="19" t="s">
        <v>387</v>
      </c>
      <c r="F600" s="278">
        <v>163.714</v>
      </c>
      <c r="G600" s="36"/>
      <c r="H600" s="41"/>
    </row>
    <row r="601" spans="1:8" s="2" customFormat="1" ht="22.5">
      <c r="A601" s="36"/>
      <c r="B601" s="41"/>
      <c r="C601" s="277" t="s">
        <v>1035</v>
      </c>
      <c r="D601" s="277" t="s">
        <v>6235</v>
      </c>
      <c r="E601" s="19" t="s">
        <v>387</v>
      </c>
      <c r="F601" s="278">
        <v>36.603999999999999</v>
      </c>
      <c r="G601" s="36"/>
      <c r="H601" s="41"/>
    </row>
    <row r="602" spans="1:8" s="2" customFormat="1" ht="16.899999999999999" customHeight="1">
      <c r="A602" s="36"/>
      <c r="B602" s="41"/>
      <c r="C602" s="277" t="s">
        <v>1012</v>
      </c>
      <c r="D602" s="277" t="s">
        <v>6236</v>
      </c>
      <c r="E602" s="19" t="s">
        <v>387</v>
      </c>
      <c r="F602" s="278">
        <v>110.318</v>
      </c>
      <c r="G602" s="36"/>
      <c r="H602" s="41"/>
    </row>
    <row r="603" spans="1:8" s="2" customFormat="1" ht="16.899999999999999" customHeight="1">
      <c r="A603" s="36"/>
      <c r="B603" s="41"/>
      <c r="C603" s="277" t="s">
        <v>1016</v>
      </c>
      <c r="D603" s="277" t="s">
        <v>6239</v>
      </c>
      <c r="E603" s="19" t="s">
        <v>387</v>
      </c>
      <c r="F603" s="278">
        <v>90</v>
      </c>
      <c r="G603" s="36"/>
      <c r="H603" s="41"/>
    </row>
    <row r="604" spans="1:8" s="2" customFormat="1" ht="16.899999999999999" customHeight="1">
      <c r="A604" s="36"/>
      <c r="B604" s="41"/>
      <c r="C604" s="277" t="s">
        <v>1020</v>
      </c>
      <c r="D604" s="277" t="s">
        <v>6233</v>
      </c>
      <c r="E604" s="19" t="s">
        <v>387</v>
      </c>
      <c r="F604" s="278">
        <v>73.713999999999999</v>
      </c>
      <c r="G604" s="36"/>
      <c r="H604" s="41"/>
    </row>
    <row r="605" spans="1:8" s="2" customFormat="1" ht="16.899999999999999" customHeight="1">
      <c r="A605" s="36"/>
      <c r="B605" s="41"/>
      <c r="C605" s="273" t="s">
        <v>989</v>
      </c>
      <c r="D605" s="274" t="s">
        <v>19</v>
      </c>
      <c r="E605" s="275" t="s">
        <v>19</v>
      </c>
      <c r="F605" s="276">
        <v>12.554</v>
      </c>
      <c r="G605" s="36"/>
      <c r="H605" s="41"/>
    </row>
    <row r="606" spans="1:8" s="2" customFormat="1" ht="16.899999999999999" customHeight="1">
      <c r="A606" s="36"/>
      <c r="B606" s="41"/>
      <c r="C606" s="277" t="s">
        <v>19</v>
      </c>
      <c r="D606" s="277" t="s">
        <v>1145</v>
      </c>
      <c r="E606" s="19" t="s">
        <v>19</v>
      </c>
      <c r="F606" s="278">
        <v>0</v>
      </c>
      <c r="G606" s="36"/>
      <c r="H606" s="41"/>
    </row>
    <row r="607" spans="1:8" s="2" customFormat="1" ht="16.899999999999999" customHeight="1">
      <c r="A607" s="36"/>
      <c r="B607" s="41"/>
      <c r="C607" s="277" t="s">
        <v>19</v>
      </c>
      <c r="D607" s="277" t="s">
        <v>2850</v>
      </c>
      <c r="E607" s="19" t="s">
        <v>19</v>
      </c>
      <c r="F607" s="278">
        <v>12.554</v>
      </c>
      <c r="G607" s="36"/>
      <c r="H607" s="41"/>
    </row>
    <row r="608" spans="1:8" s="2" customFormat="1" ht="16.899999999999999" customHeight="1">
      <c r="A608" s="36"/>
      <c r="B608" s="41"/>
      <c r="C608" s="277" t="s">
        <v>989</v>
      </c>
      <c r="D608" s="277" t="s">
        <v>394</v>
      </c>
      <c r="E608" s="19" t="s">
        <v>19</v>
      </c>
      <c r="F608" s="278">
        <v>12.554</v>
      </c>
      <c r="G608" s="36"/>
      <c r="H608" s="41"/>
    </row>
    <row r="609" spans="1:8" s="2" customFormat="1" ht="16.899999999999999" customHeight="1">
      <c r="A609" s="36"/>
      <c r="B609" s="41"/>
      <c r="C609" s="279" t="s">
        <v>6202</v>
      </c>
      <c r="D609" s="36"/>
      <c r="E609" s="36"/>
      <c r="F609" s="36"/>
      <c r="G609" s="36"/>
      <c r="H609" s="41"/>
    </row>
    <row r="610" spans="1:8" s="2" customFormat="1" ht="16.899999999999999" customHeight="1">
      <c r="A610" s="36"/>
      <c r="B610" s="41"/>
      <c r="C610" s="277" t="s">
        <v>1142</v>
      </c>
      <c r="D610" s="277" t="s">
        <v>6241</v>
      </c>
      <c r="E610" s="19" t="s">
        <v>387</v>
      </c>
      <c r="F610" s="278">
        <v>12.554</v>
      </c>
      <c r="G610" s="36"/>
      <c r="H610" s="41"/>
    </row>
    <row r="611" spans="1:8" s="2" customFormat="1" ht="16.899999999999999" customHeight="1">
      <c r="A611" s="36"/>
      <c r="B611" s="41"/>
      <c r="C611" s="277" t="s">
        <v>1155</v>
      </c>
      <c r="D611" s="277" t="s">
        <v>6242</v>
      </c>
      <c r="E611" s="19" t="s">
        <v>404</v>
      </c>
      <c r="F611" s="278">
        <v>1.6950000000000001</v>
      </c>
      <c r="G611" s="36"/>
      <c r="H611" s="41"/>
    </row>
    <row r="612" spans="1:8" s="2" customFormat="1" ht="16.899999999999999" customHeight="1">
      <c r="A612" s="36"/>
      <c r="B612" s="41"/>
      <c r="C612" s="273" t="s">
        <v>991</v>
      </c>
      <c r="D612" s="274" t="s">
        <v>19</v>
      </c>
      <c r="E612" s="275" t="s">
        <v>19</v>
      </c>
      <c r="F612" s="276">
        <v>73.713999999999999</v>
      </c>
      <c r="G612" s="36"/>
      <c r="H612" s="41"/>
    </row>
    <row r="613" spans="1:8" s="2" customFormat="1" ht="16.899999999999999" customHeight="1">
      <c r="A613" s="36"/>
      <c r="B613" s="41"/>
      <c r="C613" s="277" t="s">
        <v>19</v>
      </c>
      <c r="D613" s="277" t="s">
        <v>1023</v>
      </c>
      <c r="E613" s="19" t="s">
        <v>19</v>
      </c>
      <c r="F613" s="278">
        <v>0</v>
      </c>
      <c r="G613" s="36"/>
      <c r="H613" s="41"/>
    </row>
    <row r="614" spans="1:8" s="2" customFormat="1" ht="16.899999999999999" customHeight="1">
      <c r="A614" s="36"/>
      <c r="B614" s="41"/>
      <c r="C614" s="277" t="s">
        <v>19</v>
      </c>
      <c r="D614" s="277" t="s">
        <v>985</v>
      </c>
      <c r="E614" s="19" t="s">
        <v>19</v>
      </c>
      <c r="F614" s="278">
        <v>90</v>
      </c>
      <c r="G614" s="36"/>
      <c r="H614" s="41"/>
    </row>
    <row r="615" spans="1:8" s="2" customFormat="1" ht="16.899999999999999" customHeight="1">
      <c r="A615" s="36"/>
      <c r="B615" s="41"/>
      <c r="C615" s="277" t="s">
        <v>19</v>
      </c>
      <c r="D615" s="277" t="s">
        <v>1024</v>
      </c>
      <c r="E615" s="19" t="s">
        <v>19</v>
      </c>
      <c r="F615" s="278">
        <v>-16.286000000000001</v>
      </c>
      <c r="G615" s="36"/>
      <c r="H615" s="41"/>
    </row>
    <row r="616" spans="1:8" s="2" customFormat="1" ht="16.899999999999999" customHeight="1">
      <c r="A616" s="36"/>
      <c r="B616" s="41"/>
      <c r="C616" s="277" t="s">
        <v>991</v>
      </c>
      <c r="D616" s="277" t="s">
        <v>394</v>
      </c>
      <c r="E616" s="19" t="s">
        <v>19</v>
      </c>
      <c r="F616" s="278">
        <v>73.713999999999999</v>
      </c>
      <c r="G616" s="36"/>
      <c r="H616" s="41"/>
    </row>
    <row r="617" spans="1:8" s="2" customFormat="1" ht="16.899999999999999" customHeight="1">
      <c r="A617" s="36"/>
      <c r="B617" s="41"/>
      <c r="C617" s="279" t="s">
        <v>6202</v>
      </c>
      <c r="D617" s="36"/>
      <c r="E617" s="36"/>
      <c r="F617" s="36"/>
      <c r="G617" s="36"/>
      <c r="H617" s="41"/>
    </row>
    <row r="618" spans="1:8" s="2" customFormat="1" ht="16.899999999999999" customHeight="1">
      <c r="A618" s="36"/>
      <c r="B618" s="41"/>
      <c r="C618" s="277" t="s">
        <v>1020</v>
      </c>
      <c r="D618" s="277" t="s">
        <v>6233</v>
      </c>
      <c r="E618" s="19" t="s">
        <v>387</v>
      </c>
      <c r="F618" s="278">
        <v>73.713999999999999</v>
      </c>
      <c r="G618" s="36"/>
      <c r="H618" s="41"/>
    </row>
    <row r="619" spans="1:8" s="2" customFormat="1" ht="16.899999999999999" customHeight="1">
      <c r="A619" s="36"/>
      <c r="B619" s="41"/>
      <c r="C619" s="277" t="s">
        <v>1008</v>
      </c>
      <c r="D619" s="277" t="s">
        <v>6238</v>
      </c>
      <c r="E619" s="19" t="s">
        <v>387</v>
      </c>
      <c r="F619" s="278">
        <v>163.714</v>
      </c>
      <c r="G619" s="36"/>
      <c r="H619" s="41"/>
    </row>
    <row r="620" spans="1:8" s="2" customFormat="1" ht="22.5">
      <c r="A620" s="36"/>
      <c r="B620" s="41"/>
      <c r="C620" s="277" t="s">
        <v>1035</v>
      </c>
      <c r="D620" s="277" t="s">
        <v>6235</v>
      </c>
      <c r="E620" s="19" t="s">
        <v>387</v>
      </c>
      <c r="F620" s="278">
        <v>36.603999999999999</v>
      </c>
      <c r="G620" s="36"/>
      <c r="H620" s="41"/>
    </row>
    <row r="621" spans="1:8" s="2" customFormat="1" ht="16.899999999999999" customHeight="1">
      <c r="A621" s="36"/>
      <c r="B621" s="41"/>
      <c r="C621" s="273" t="s">
        <v>1030</v>
      </c>
      <c r="D621" s="274" t="s">
        <v>19</v>
      </c>
      <c r="E621" s="275" t="s">
        <v>19</v>
      </c>
      <c r="F621" s="276">
        <v>11.878</v>
      </c>
      <c r="G621" s="36"/>
      <c r="H621" s="41"/>
    </row>
    <row r="622" spans="1:8" s="2" customFormat="1" ht="16.899999999999999" customHeight="1">
      <c r="A622" s="36"/>
      <c r="B622" s="41"/>
      <c r="C622" s="277" t="s">
        <v>19</v>
      </c>
      <c r="D622" s="277" t="s">
        <v>1028</v>
      </c>
      <c r="E622" s="19" t="s">
        <v>19</v>
      </c>
      <c r="F622" s="278">
        <v>0</v>
      </c>
      <c r="G622" s="36"/>
      <c r="H622" s="41"/>
    </row>
    <row r="623" spans="1:8" s="2" customFormat="1" ht="16.899999999999999" customHeight="1">
      <c r="A623" s="36"/>
      <c r="B623" s="41"/>
      <c r="C623" s="277" t="s">
        <v>19</v>
      </c>
      <c r="D623" s="277" t="s">
        <v>2823</v>
      </c>
      <c r="E623" s="19" t="s">
        <v>19</v>
      </c>
      <c r="F623" s="278">
        <v>11.878</v>
      </c>
      <c r="G623" s="36"/>
      <c r="H623" s="41"/>
    </row>
    <row r="624" spans="1:8" s="2" customFormat="1" ht="16.899999999999999" customHeight="1">
      <c r="A624" s="36"/>
      <c r="B624" s="41"/>
      <c r="C624" s="277" t="s">
        <v>1030</v>
      </c>
      <c r="D624" s="277" t="s">
        <v>394</v>
      </c>
      <c r="E624" s="19" t="s">
        <v>19</v>
      </c>
      <c r="F624" s="278">
        <v>11.878</v>
      </c>
      <c r="G624" s="36"/>
      <c r="H624" s="41"/>
    </row>
    <row r="625" spans="1:8" s="2" customFormat="1" ht="26.45" customHeight="1">
      <c r="A625" s="36"/>
      <c r="B625" s="41"/>
      <c r="C625" s="272" t="s">
        <v>6251</v>
      </c>
      <c r="D625" s="272" t="s">
        <v>88</v>
      </c>
      <c r="E625" s="36"/>
      <c r="F625" s="36"/>
      <c r="G625" s="36"/>
      <c r="H625" s="41"/>
    </row>
    <row r="626" spans="1:8" s="2" customFormat="1" ht="16.899999999999999" customHeight="1">
      <c r="A626" s="36"/>
      <c r="B626" s="41"/>
      <c r="C626" s="273" t="s">
        <v>2389</v>
      </c>
      <c r="D626" s="274" t="s">
        <v>19</v>
      </c>
      <c r="E626" s="275" t="s">
        <v>19</v>
      </c>
      <c r="F626" s="276">
        <v>77.62</v>
      </c>
      <c r="G626" s="36"/>
      <c r="H626" s="41"/>
    </row>
    <row r="627" spans="1:8" s="2" customFormat="1" ht="16.899999999999999" customHeight="1">
      <c r="A627" s="36"/>
      <c r="B627" s="41"/>
      <c r="C627" s="277" t="s">
        <v>19</v>
      </c>
      <c r="D627" s="277" t="s">
        <v>2478</v>
      </c>
      <c r="E627" s="19" t="s">
        <v>19</v>
      </c>
      <c r="F627" s="278">
        <v>0</v>
      </c>
      <c r="G627" s="36"/>
      <c r="H627" s="41"/>
    </row>
    <row r="628" spans="1:8" s="2" customFormat="1" ht="16.899999999999999" customHeight="1">
      <c r="A628" s="36"/>
      <c r="B628" s="41"/>
      <c r="C628" s="277" t="s">
        <v>19</v>
      </c>
      <c r="D628" s="277" t="s">
        <v>3146</v>
      </c>
      <c r="E628" s="19" t="s">
        <v>19</v>
      </c>
      <c r="F628" s="278">
        <v>85.32</v>
      </c>
      <c r="G628" s="36"/>
      <c r="H628" s="41"/>
    </row>
    <row r="629" spans="1:8" s="2" customFormat="1" ht="16.899999999999999" customHeight="1">
      <c r="A629" s="36"/>
      <c r="B629" s="41"/>
      <c r="C629" s="277" t="s">
        <v>19</v>
      </c>
      <c r="D629" s="277" t="s">
        <v>3147</v>
      </c>
      <c r="E629" s="19" t="s">
        <v>19</v>
      </c>
      <c r="F629" s="278">
        <v>-7.7</v>
      </c>
      <c r="G629" s="36"/>
      <c r="H629" s="41"/>
    </row>
    <row r="630" spans="1:8" s="2" customFormat="1" ht="16.899999999999999" customHeight="1">
      <c r="A630" s="36"/>
      <c r="B630" s="41"/>
      <c r="C630" s="277" t="s">
        <v>2389</v>
      </c>
      <c r="D630" s="277" t="s">
        <v>394</v>
      </c>
      <c r="E630" s="19" t="s">
        <v>19</v>
      </c>
      <c r="F630" s="278">
        <v>77.62</v>
      </c>
      <c r="G630" s="36"/>
      <c r="H630" s="41"/>
    </row>
    <row r="631" spans="1:8" s="2" customFormat="1" ht="16.899999999999999" customHeight="1">
      <c r="A631" s="36"/>
      <c r="B631" s="41"/>
      <c r="C631" s="279" t="s">
        <v>6202</v>
      </c>
      <c r="D631" s="36"/>
      <c r="E631" s="36"/>
      <c r="F631" s="36"/>
      <c r="G631" s="36"/>
      <c r="H631" s="41"/>
    </row>
    <row r="632" spans="1:8" s="2" customFormat="1" ht="16.899999999999999" customHeight="1">
      <c r="A632" s="36"/>
      <c r="B632" s="41"/>
      <c r="C632" s="277" t="s">
        <v>835</v>
      </c>
      <c r="D632" s="277" t="s">
        <v>6207</v>
      </c>
      <c r="E632" s="19" t="s">
        <v>411</v>
      </c>
      <c r="F632" s="278">
        <v>77.62</v>
      </c>
      <c r="G632" s="36"/>
      <c r="H632" s="41"/>
    </row>
    <row r="633" spans="1:8" s="2" customFormat="1" ht="22.5">
      <c r="A633" s="36"/>
      <c r="B633" s="41"/>
      <c r="C633" s="277" t="s">
        <v>491</v>
      </c>
      <c r="D633" s="277" t="s">
        <v>6208</v>
      </c>
      <c r="E633" s="19" t="s">
        <v>411</v>
      </c>
      <c r="F633" s="278">
        <v>77.62</v>
      </c>
      <c r="G633" s="36"/>
      <c r="H633" s="41"/>
    </row>
    <row r="634" spans="1:8" s="2" customFormat="1" ht="16.899999999999999" customHeight="1">
      <c r="A634" s="36"/>
      <c r="B634" s="41"/>
      <c r="C634" s="277" t="s">
        <v>830</v>
      </c>
      <c r="D634" s="277" t="s">
        <v>6209</v>
      </c>
      <c r="E634" s="19" t="s">
        <v>411</v>
      </c>
      <c r="F634" s="278">
        <v>77.62</v>
      </c>
      <c r="G634" s="36"/>
      <c r="H634" s="41"/>
    </row>
    <row r="635" spans="1:8" s="2" customFormat="1" ht="22.5">
      <c r="A635" s="36"/>
      <c r="B635" s="41"/>
      <c r="C635" s="277" t="s">
        <v>912</v>
      </c>
      <c r="D635" s="277" t="s">
        <v>6210</v>
      </c>
      <c r="E635" s="19" t="s">
        <v>411</v>
      </c>
      <c r="F635" s="278">
        <v>735.00099999999998</v>
      </c>
      <c r="G635" s="36"/>
      <c r="H635" s="41"/>
    </row>
    <row r="636" spans="1:8" s="2" customFormat="1" ht="16.899999999999999" customHeight="1">
      <c r="A636" s="36"/>
      <c r="B636" s="41"/>
      <c r="C636" s="273" t="s">
        <v>320</v>
      </c>
      <c r="D636" s="274" t="s">
        <v>19</v>
      </c>
      <c r="E636" s="275" t="s">
        <v>19</v>
      </c>
      <c r="F636" s="276">
        <v>735.00099999999998</v>
      </c>
      <c r="G636" s="36"/>
      <c r="H636" s="41"/>
    </row>
    <row r="637" spans="1:8" s="2" customFormat="1" ht="16.899999999999999" customHeight="1">
      <c r="A637" s="36"/>
      <c r="B637" s="41"/>
      <c r="C637" s="277" t="s">
        <v>19</v>
      </c>
      <c r="D637" s="277" t="s">
        <v>915</v>
      </c>
      <c r="E637" s="19" t="s">
        <v>19</v>
      </c>
      <c r="F637" s="278">
        <v>0</v>
      </c>
      <c r="G637" s="36"/>
      <c r="H637" s="41"/>
    </row>
    <row r="638" spans="1:8" s="2" customFormat="1" ht="16.899999999999999" customHeight="1">
      <c r="A638" s="36"/>
      <c r="B638" s="41"/>
      <c r="C638" s="277" t="s">
        <v>19</v>
      </c>
      <c r="D638" s="277" t="s">
        <v>322</v>
      </c>
      <c r="E638" s="19" t="s">
        <v>19</v>
      </c>
      <c r="F638" s="278">
        <v>155.33000000000001</v>
      </c>
      <c r="G638" s="36"/>
      <c r="H638" s="41"/>
    </row>
    <row r="639" spans="1:8" s="2" customFormat="1" ht="16.899999999999999" customHeight="1">
      <c r="A639" s="36"/>
      <c r="B639" s="41"/>
      <c r="C639" s="277" t="s">
        <v>19</v>
      </c>
      <c r="D639" s="277" t="s">
        <v>325</v>
      </c>
      <c r="E639" s="19" t="s">
        <v>19</v>
      </c>
      <c r="F639" s="278">
        <v>29.64</v>
      </c>
      <c r="G639" s="36"/>
      <c r="H639" s="41"/>
    </row>
    <row r="640" spans="1:8" s="2" customFormat="1" ht="16.899999999999999" customHeight="1">
      <c r="A640" s="36"/>
      <c r="B640" s="41"/>
      <c r="C640" s="277" t="s">
        <v>19</v>
      </c>
      <c r="D640" s="277" t="s">
        <v>328</v>
      </c>
      <c r="E640" s="19" t="s">
        <v>19</v>
      </c>
      <c r="F640" s="278">
        <v>123.13500000000001</v>
      </c>
      <c r="G640" s="36"/>
      <c r="H640" s="41"/>
    </row>
    <row r="641" spans="1:8" s="2" customFormat="1" ht="16.899999999999999" customHeight="1">
      <c r="A641" s="36"/>
      <c r="B641" s="41"/>
      <c r="C641" s="277" t="s">
        <v>19</v>
      </c>
      <c r="D641" s="277" t="s">
        <v>916</v>
      </c>
      <c r="E641" s="19" t="s">
        <v>19</v>
      </c>
      <c r="F641" s="278">
        <v>327.35399999999998</v>
      </c>
      <c r="G641" s="36"/>
      <c r="H641" s="41"/>
    </row>
    <row r="642" spans="1:8" s="2" customFormat="1" ht="16.899999999999999" customHeight="1">
      <c r="A642" s="36"/>
      <c r="B642" s="41"/>
      <c r="C642" s="277" t="s">
        <v>19</v>
      </c>
      <c r="D642" s="277" t="s">
        <v>3161</v>
      </c>
      <c r="E642" s="19" t="s">
        <v>19</v>
      </c>
      <c r="F642" s="278">
        <v>177.16200000000001</v>
      </c>
      <c r="G642" s="36"/>
      <c r="H642" s="41"/>
    </row>
    <row r="643" spans="1:8" s="2" customFormat="1" ht="16.899999999999999" customHeight="1">
      <c r="A643" s="36"/>
      <c r="B643" s="41"/>
      <c r="C643" s="277" t="s">
        <v>19</v>
      </c>
      <c r="D643" s="277" t="s">
        <v>2489</v>
      </c>
      <c r="E643" s="19" t="s">
        <v>19</v>
      </c>
      <c r="F643" s="278">
        <v>-77.62</v>
      </c>
      <c r="G643" s="36"/>
      <c r="H643" s="41"/>
    </row>
    <row r="644" spans="1:8" s="2" customFormat="1" ht="16.899999999999999" customHeight="1">
      <c r="A644" s="36"/>
      <c r="B644" s="41"/>
      <c r="C644" s="277" t="s">
        <v>320</v>
      </c>
      <c r="D644" s="277" t="s">
        <v>394</v>
      </c>
      <c r="E644" s="19" t="s">
        <v>19</v>
      </c>
      <c r="F644" s="278">
        <v>735.00099999999998</v>
      </c>
      <c r="G644" s="36"/>
      <c r="H644" s="41"/>
    </row>
    <row r="645" spans="1:8" s="2" customFormat="1" ht="16.899999999999999" customHeight="1">
      <c r="A645" s="36"/>
      <c r="B645" s="41"/>
      <c r="C645" s="279" t="s">
        <v>6202</v>
      </c>
      <c r="D645" s="36"/>
      <c r="E645" s="36"/>
      <c r="F645" s="36"/>
      <c r="G645" s="36"/>
      <c r="H645" s="41"/>
    </row>
    <row r="646" spans="1:8" s="2" customFormat="1" ht="22.5">
      <c r="A646" s="36"/>
      <c r="B646" s="41"/>
      <c r="C646" s="277" t="s">
        <v>912</v>
      </c>
      <c r="D646" s="277" t="s">
        <v>6210</v>
      </c>
      <c r="E646" s="19" t="s">
        <v>411</v>
      </c>
      <c r="F646" s="278">
        <v>735.00099999999998</v>
      </c>
      <c r="G646" s="36"/>
      <c r="H646" s="41"/>
    </row>
    <row r="647" spans="1:8" s="2" customFormat="1" ht="16.899999999999999" customHeight="1">
      <c r="A647" s="36"/>
      <c r="B647" s="41"/>
      <c r="C647" s="277" t="s">
        <v>907</v>
      </c>
      <c r="D647" s="277" t="s">
        <v>6212</v>
      </c>
      <c r="E647" s="19" t="s">
        <v>411</v>
      </c>
      <c r="F647" s="278">
        <v>735.00099999999998</v>
      </c>
      <c r="G647" s="36"/>
      <c r="H647" s="41"/>
    </row>
    <row r="648" spans="1:8" s="2" customFormat="1" ht="16.899999999999999" customHeight="1">
      <c r="A648" s="36"/>
      <c r="B648" s="41"/>
      <c r="C648" s="273" t="s">
        <v>2996</v>
      </c>
      <c r="D648" s="274" t="s">
        <v>19</v>
      </c>
      <c r="E648" s="275" t="s">
        <v>19</v>
      </c>
      <c r="F648" s="276">
        <v>184.97</v>
      </c>
      <c r="G648" s="36"/>
      <c r="H648" s="41"/>
    </row>
    <row r="649" spans="1:8" s="2" customFormat="1" ht="16.899999999999999" customHeight="1">
      <c r="A649" s="36"/>
      <c r="B649" s="41"/>
      <c r="C649" s="277" t="s">
        <v>19</v>
      </c>
      <c r="D649" s="277" t="s">
        <v>777</v>
      </c>
      <c r="E649" s="19" t="s">
        <v>19</v>
      </c>
      <c r="F649" s="278">
        <v>0</v>
      </c>
      <c r="G649" s="36"/>
      <c r="H649" s="41"/>
    </row>
    <row r="650" spans="1:8" s="2" customFormat="1" ht="22.5">
      <c r="A650" s="36"/>
      <c r="B650" s="41"/>
      <c r="C650" s="277" t="s">
        <v>19</v>
      </c>
      <c r="D650" s="277" t="s">
        <v>3136</v>
      </c>
      <c r="E650" s="19" t="s">
        <v>19</v>
      </c>
      <c r="F650" s="278">
        <v>184.97</v>
      </c>
      <c r="G650" s="36"/>
      <c r="H650" s="41"/>
    </row>
    <row r="651" spans="1:8" s="2" customFormat="1" ht="16.899999999999999" customHeight="1">
      <c r="A651" s="36"/>
      <c r="B651" s="41"/>
      <c r="C651" s="277" t="s">
        <v>2996</v>
      </c>
      <c r="D651" s="277" t="s">
        <v>394</v>
      </c>
      <c r="E651" s="19" t="s">
        <v>19</v>
      </c>
      <c r="F651" s="278">
        <v>184.97</v>
      </c>
      <c r="G651" s="36"/>
      <c r="H651" s="41"/>
    </row>
    <row r="652" spans="1:8" s="2" customFormat="1" ht="16.899999999999999" customHeight="1">
      <c r="A652" s="36"/>
      <c r="B652" s="41"/>
      <c r="C652" s="279" t="s">
        <v>6202</v>
      </c>
      <c r="D652" s="36"/>
      <c r="E652" s="36"/>
      <c r="F652" s="36"/>
      <c r="G652" s="36"/>
      <c r="H652" s="41"/>
    </row>
    <row r="653" spans="1:8" s="2" customFormat="1" ht="16.899999999999999" customHeight="1">
      <c r="A653" s="36"/>
      <c r="B653" s="41"/>
      <c r="C653" s="277" t="s">
        <v>774</v>
      </c>
      <c r="D653" s="277" t="s">
        <v>6221</v>
      </c>
      <c r="E653" s="19" t="s">
        <v>411</v>
      </c>
      <c r="F653" s="278">
        <v>184.97</v>
      </c>
      <c r="G653" s="36"/>
      <c r="H653" s="41"/>
    </row>
    <row r="654" spans="1:8" s="2" customFormat="1" ht="16.899999999999999" customHeight="1">
      <c r="A654" s="36"/>
      <c r="B654" s="41"/>
      <c r="C654" s="277" t="s">
        <v>769</v>
      </c>
      <c r="D654" s="277" t="s">
        <v>6223</v>
      </c>
      <c r="E654" s="19" t="s">
        <v>411</v>
      </c>
      <c r="F654" s="278">
        <v>184.97</v>
      </c>
      <c r="G654" s="36"/>
      <c r="H654" s="41"/>
    </row>
    <row r="655" spans="1:8" s="2" customFormat="1" ht="16.899999999999999" customHeight="1">
      <c r="A655" s="36"/>
      <c r="B655" s="41"/>
      <c r="C655" s="273" t="s">
        <v>322</v>
      </c>
      <c r="D655" s="274" t="s">
        <v>19</v>
      </c>
      <c r="E655" s="275" t="s">
        <v>19</v>
      </c>
      <c r="F655" s="276">
        <v>155.33000000000001</v>
      </c>
      <c r="G655" s="36"/>
      <c r="H655" s="41"/>
    </row>
    <row r="656" spans="1:8" s="2" customFormat="1" ht="16.899999999999999" customHeight="1">
      <c r="A656" s="36"/>
      <c r="B656" s="41"/>
      <c r="C656" s="277" t="s">
        <v>19</v>
      </c>
      <c r="D656" s="277" t="s">
        <v>569</v>
      </c>
      <c r="E656" s="19" t="s">
        <v>19</v>
      </c>
      <c r="F656" s="278">
        <v>0</v>
      </c>
      <c r="G656" s="36"/>
      <c r="H656" s="41"/>
    </row>
    <row r="657" spans="1:8" s="2" customFormat="1" ht="16.899999999999999" customHeight="1">
      <c r="A657" s="36"/>
      <c r="B657" s="41"/>
      <c r="C657" s="277" t="s">
        <v>19</v>
      </c>
      <c r="D657" s="277" t="s">
        <v>3086</v>
      </c>
      <c r="E657" s="19" t="s">
        <v>19</v>
      </c>
      <c r="F657" s="278">
        <v>155.33000000000001</v>
      </c>
      <c r="G657" s="36"/>
      <c r="H657" s="41"/>
    </row>
    <row r="658" spans="1:8" s="2" customFormat="1" ht="16.899999999999999" customHeight="1">
      <c r="A658" s="36"/>
      <c r="B658" s="41"/>
      <c r="C658" s="277" t="s">
        <v>322</v>
      </c>
      <c r="D658" s="277" t="s">
        <v>394</v>
      </c>
      <c r="E658" s="19" t="s">
        <v>19</v>
      </c>
      <c r="F658" s="278">
        <v>155.33000000000001</v>
      </c>
      <c r="G658" s="36"/>
      <c r="H658" s="41"/>
    </row>
    <row r="659" spans="1:8" s="2" customFormat="1" ht="16.899999999999999" customHeight="1">
      <c r="A659" s="36"/>
      <c r="B659" s="41"/>
      <c r="C659" s="279" t="s">
        <v>6202</v>
      </c>
      <c r="D659" s="36"/>
      <c r="E659" s="36"/>
      <c r="F659" s="36"/>
      <c r="G659" s="36"/>
      <c r="H659" s="41"/>
    </row>
    <row r="660" spans="1:8" s="2" customFormat="1" ht="16.899999999999999" customHeight="1">
      <c r="A660" s="36"/>
      <c r="B660" s="41"/>
      <c r="C660" s="277" t="s">
        <v>566</v>
      </c>
      <c r="D660" s="277" t="s">
        <v>6213</v>
      </c>
      <c r="E660" s="19" t="s">
        <v>411</v>
      </c>
      <c r="F660" s="278">
        <v>155.33000000000001</v>
      </c>
      <c r="G660" s="36"/>
      <c r="H660" s="41"/>
    </row>
    <row r="661" spans="1:8" s="2" customFormat="1" ht="16.899999999999999" customHeight="1">
      <c r="A661" s="36"/>
      <c r="B661" s="41"/>
      <c r="C661" s="277" t="s">
        <v>578</v>
      </c>
      <c r="D661" s="277" t="s">
        <v>6214</v>
      </c>
      <c r="E661" s="19" t="s">
        <v>411</v>
      </c>
      <c r="F661" s="278">
        <v>184.97</v>
      </c>
      <c r="G661" s="36"/>
      <c r="H661" s="41"/>
    </row>
    <row r="662" spans="1:8" s="2" customFormat="1" ht="22.5">
      <c r="A662" s="36"/>
      <c r="B662" s="41"/>
      <c r="C662" s="277" t="s">
        <v>912</v>
      </c>
      <c r="D662" s="277" t="s">
        <v>6210</v>
      </c>
      <c r="E662" s="19" t="s">
        <v>411</v>
      </c>
      <c r="F662" s="278">
        <v>735.00099999999998</v>
      </c>
      <c r="G662" s="36"/>
      <c r="H662" s="41"/>
    </row>
    <row r="663" spans="1:8" s="2" customFormat="1" ht="16.899999999999999" customHeight="1">
      <c r="A663" s="36"/>
      <c r="B663" s="41"/>
      <c r="C663" s="273" t="s">
        <v>325</v>
      </c>
      <c r="D663" s="274" t="s">
        <v>19</v>
      </c>
      <c r="E663" s="275" t="s">
        <v>19</v>
      </c>
      <c r="F663" s="276">
        <v>29.64</v>
      </c>
      <c r="G663" s="36"/>
      <c r="H663" s="41"/>
    </row>
    <row r="664" spans="1:8" s="2" customFormat="1" ht="16.899999999999999" customHeight="1">
      <c r="A664" s="36"/>
      <c r="B664" s="41"/>
      <c r="C664" s="277" t="s">
        <v>19</v>
      </c>
      <c r="D664" s="277" t="s">
        <v>575</v>
      </c>
      <c r="E664" s="19" t="s">
        <v>19</v>
      </c>
      <c r="F664" s="278">
        <v>0</v>
      </c>
      <c r="G664" s="36"/>
      <c r="H664" s="41"/>
    </row>
    <row r="665" spans="1:8" s="2" customFormat="1" ht="16.899999999999999" customHeight="1">
      <c r="A665" s="36"/>
      <c r="B665" s="41"/>
      <c r="C665" s="277" t="s">
        <v>19</v>
      </c>
      <c r="D665" s="277" t="s">
        <v>3088</v>
      </c>
      <c r="E665" s="19" t="s">
        <v>19</v>
      </c>
      <c r="F665" s="278">
        <v>29.64</v>
      </c>
      <c r="G665" s="36"/>
      <c r="H665" s="41"/>
    </row>
    <row r="666" spans="1:8" s="2" customFormat="1" ht="16.899999999999999" customHeight="1">
      <c r="A666" s="36"/>
      <c r="B666" s="41"/>
      <c r="C666" s="277" t="s">
        <v>325</v>
      </c>
      <c r="D666" s="277" t="s">
        <v>394</v>
      </c>
      <c r="E666" s="19" t="s">
        <v>19</v>
      </c>
      <c r="F666" s="278">
        <v>29.64</v>
      </c>
      <c r="G666" s="36"/>
      <c r="H666" s="41"/>
    </row>
    <row r="667" spans="1:8" s="2" customFormat="1" ht="16.899999999999999" customHeight="1">
      <c r="A667" s="36"/>
      <c r="B667" s="41"/>
      <c r="C667" s="279" t="s">
        <v>6202</v>
      </c>
      <c r="D667" s="36"/>
      <c r="E667" s="36"/>
      <c r="F667" s="36"/>
      <c r="G667" s="36"/>
      <c r="H667" s="41"/>
    </row>
    <row r="668" spans="1:8" s="2" customFormat="1" ht="16.899999999999999" customHeight="1">
      <c r="A668" s="36"/>
      <c r="B668" s="41"/>
      <c r="C668" s="277" t="s">
        <v>572</v>
      </c>
      <c r="D668" s="277" t="s">
        <v>6216</v>
      </c>
      <c r="E668" s="19" t="s">
        <v>411</v>
      </c>
      <c r="F668" s="278">
        <v>29.64</v>
      </c>
      <c r="G668" s="36"/>
      <c r="H668" s="41"/>
    </row>
    <row r="669" spans="1:8" s="2" customFormat="1" ht="16.899999999999999" customHeight="1">
      <c r="A669" s="36"/>
      <c r="B669" s="41"/>
      <c r="C669" s="277" t="s">
        <v>578</v>
      </c>
      <c r="D669" s="277" t="s">
        <v>6214</v>
      </c>
      <c r="E669" s="19" t="s">
        <v>411</v>
      </c>
      <c r="F669" s="278">
        <v>184.97</v>
      </c>
      <c r="G669" s="36"/>
      <c r="H669" s="41"/>
    </row>
    <row r="670" spans="1:8" s="2" customFormat="1" ht="22.5">
      <c r="A670" s="36"/>
      <c r="B670" s="41"/>
      <c r="C670" s="277" t="s">
        <v>912</v>
      </c>
      <c r="D670" s="277" t="s">
        <v>6210</v>
      </c>
      <c r="E670" s="19" t="s">
        <v>411</v>
      </c>
      <c r="F670" s="278">
        <v>735.00099999999998</v>
      </c>
      <c r="G670" s="36"/>
      <c r="H670" s="41"/>
    </row>
    <row r="671" spans="1:8" s="2" customFormat="1" ht="16.899999999999999" customHeight="1">
      <c r="A671" s="36"/>
      <c r="B671" s="41"/>
      <c r="C671" s="273" t="s">
        <v>328</v>
      </c>
      <c r="D671" s="274" t="s">
        <v>19</v>
      </c>
      <c r="E671" s="275" t="s">
        <v>19</v>
      </c>
      <c r="F671" s="276">
        <v>123.13500000000001</v>
      </c>
      <c r="G671" s="36"/>
      <c r="H671" s="41"/>
    </row>
    <row r="672" spans="1:8" s="2" customFormat="1" ht="16.899999999999999" customHeight="1">
      <c r="A672" s="36"/>
      <c r="B672" s="41"/>
      <c r="C672" s="277" t="s">
        <v>19</v>
      </c>
      <c r="D672" s="277" t="s">
        <v>544</v>
      </c>
      <c r="E672" s="19" t="s">
        <v>19</v>
      </c>
      <c r="F672" s="278">
        <v>0</v>
      </c>
      <c r="G672" s="36"/>
      <c r="H672" s="41"/>
    </row>
    <row r="673" spans="1:8" s="2" customFormat="1" ht="16.899999999999999" customHeight="1">
      <c r="A673" s="36"/>
      <c r="B673" s="41"/>
      <c r="C673" s="277" t="s">
        <v>19</v>
      </c>
      <c r="D673" s="277" t="s">
        <v>3071</v>
      </c>
      <c r="E673" s="19" t="s">
        <v>19</v>
      </c>
      <c r="F673" s="278">
        <v>35.512</v>
      </c>
      <c r="G673" s="36"/>
      <c r="H673" s="41"/>
    </row>
    <row r="674" spans="1:8" s="2" customFormat="1" ht="16.899999999999999" customHeight="1">
      <c r="A674" s="36"/>
      <c r="B674" s="41"/>
      <c r="C674" s="277" t="s">
        <v>19</v>
      </c>
      <c r="D674" s="277" t="s">
        <v>3072</v>
      </c>
      <c r="E674" s="19" t="s">
        <v>19</v>
      </c>
      <c r="F674" s="278">
        <v>49.033999999999999</v>
      </c>
      <c r="G674" s="36"/>
      <c r="H674" s="41"/>
    </row>
    <row r="675" spans="1:8" s="2" customFormat="1" ht="16.899999999999999" customHeight="1">
      <c r="A675" s="36"/>
      <c r="B675" s="41"/>
      <c r="C675" s="277" t="s">
        <v>19</v>
      </c>
      <c r="D675" s="277" t="s">
        <v>3073</v>
      </c>
      <c r="E675" s="19" t="s">
        <v>19</v>
      </c>
      <c r="F675" s="278">
        <v>-3.3290000000000002</v>
      </c>
      <c r="G675" s="36"/>
      <c r="H675" s="41"/>
    </row>
    <row r="676" spans="1:8" s="2" customFormat="1" ht="16.899999999999999" customHeight="1">
      <c r="A676" s="36"/>
      <c r="B676" s="41"/>
      <c r="C676" s="277" t="s">
        <v>19</v>
      </c>
      <c r="D676" s="277" t="s">
        <v>3074</v>
      </c>
      <c r="E676" s="19" t="s">
        <v>19</v>
      </c>
      <c r="F676" s="278">
        <v>35.512</v>
      </c>
      <c r="G676" s="36"/>
      <c r="H676" s="41"/>
    </row>
    <row r="677" spans="1:8" s="2" customFormat="1" ht="16.899999999999999" customHeight="1">
      <c r="A677" s="36"/>
      <c r="B677" s="41"/>
      <c r="C677" s="277" t="s">
        <v>19</v>
      </c>
      <c r="D677" s="277" t="s">
        <v>3075</v>
      </c>
      <c r="E677" s="19" t="s">
        <v>19</v>
      </c>
      <c r="F677" s="278">
        <v>6.4059999999999997</v>
      </c>
      <c r="G677" s="36"/>
      <c r="H677" s="41"/>
    </row>
    <row r="678" spans="1:8" s="2" customFormat="1" ht="16.899999999999999" customHeight="1">
      <c r="A678" s="36"/>
      <c r="B678" s="41"/>
      <c r="C678" s="277" t="s">
        <v>328</v>
      </c>
      <c r="D678" s="277" t="s">
        <v>394</v>
      </c>
      <c r="E678" s="19" t="s">
        <v>19</v>
      </c>
      <c r="F678" s="278">
        <v>123.13500000000001</v>
      </c>
      <c r="G678" s="36"/>
      <c r="H678" s="41"/>
    </row>
    <row r="679" spans="1:8" s="2" customFormat="1" ht="16.899999999999999" customHeight="1">
      <c r="A679" s="36"/>
      <c r="B679" s="41"/>
      <c r="C679" s="279" t="s">
        <v>6202</v>
      </c>
      <c r="D679" s="36"/>
      <c r="E679" s="36"/>
      <c r="F679" s="36"/>
      <c r="G679" s="36"/>
      <c r="H679" s="41"/>
    </row>
    <row r="680" spans="1:8" s="2" customFormat="1" ht="16.899999999999999" customHeight="1">
      <c r="A680" s="36"/>
      <c r="B680" s="41"/>
      <c r="C680" s="277" t="s">
        <v>541</v>
      </c>
      <c r="D680" s="277" t="s">
        <v>6217</v>
      </c>
      <c r="E680" s="19" t="s">
        <v>411</v>
      </c>
      <c r="F680" s="278">
        <v>123.13500000000001</v>
      </c>
      <c r="G680" s="36"/>
      <c r="H680" s="41"/>
    </row>
    <row r="681" spans="1:8" s="2" customFormat="1" ht="16.899999999999999" customHeight="1">
      <c r="A681" s="36"/>
      <c r="B681" s="41"/>
      <c r="C681" s="277" t="s">
        <v>562</v>
      </c>
      <c r="D681" s="277" t="s">
        <v>6218</v>
      </c>
      <c r="E681" s="19" t="s">
        <v>411</v>
      </c>
      <c r="F681" s="278">
        <v>123.13500000000001</v>
      </c>
      <c r="G681" s="36"/>
      <c r="H681" s="41"/>
    </row>
    <row r="682" spans="1:8" s="2" customFormat="1" ht="22.5">
      <c r="A682" s="36"/>
      <c r="B682" s="41"/>
      <c r="C682" s="277" t="s">
        <v>912</v>
      </c>
      <c r="D682" s="277" t="s">
        <v>6210</v>
      </c>
      <c r="E682" s="19" t="s">
        <v>411</v>
      </c>
      <c r="F682" s="278">
        <v>735.00099999999998</v>
      </c>
      <c r="G682" s="36"/>
      <c r="H682" s="41"/>
    </row>
    <row r="683" spans="1:8" s="2" customFormat="1" ht="16.899999999999999" customHeight="1">
      <c r="A683" s="36"/>
      <c r="B683" s="41"/>
      <c r="C683" s="273" t="s">
        <v>331</v>
      </c>
      <c r="D683" s="274" t="s">
        <v>19</v>
      </c>
      <c r="E683" s="275" t="s">
        <v>19</v>
      </c>
      <c r="F683" s="276">
        <v>163.67699999999999</v>
      </c>
      <c r="G683" s="36"/>
      <c r="H683" s="41"/>
    </row>
    <row r="684" spans="1:8" s="2" customFormat="1" ht="16.899999999999999" customHeight="1">
      <c r="A684" s="36"/>
      <c r="B684" s="41"/>
      <c r="C684" s="277" t="s">
        <v>19</v>
      </c>
      <c r="D684" s="277" t="s">
        <v>520</v>
      </c>
      <c r="E684" s="19" t="s">
        <v>19</v>
      </c>
      <c r="F684" s="278">
        <v>0</v>
      </c>
      <c r="G684" s="36"/>
      <c r="H684" s="41"/>
    </row>
    <row r="685" spans="1:8" s="2" customFormat="1" ht="16.899999999999999" customHeight="1">
      <c r="A685" s="36"/>
      <c r="B685" s="41"/>
      <c r="C685" s="277" t="s">
        <v>19</v>
      </c>
      <c r="D685" s="277" t="s">
        <v>3064</v>
      </c>
      <c r="E685" s="19" t="s">
        <v>19</v>
      </c>
      <c r="F685" s="278">
        <v>150.21199999999999</v>
      </c>
      <c r="G685" s="36"/>
      <c r="H685" s="41"/>
    </row>
    <row r="686" spans="1:8" s="2" customFormat="1" ht="16.899999999999999" customHeight="1">
      <c r="A686" s="36"/>
      <c r="B686" s="41"/>
      <c r="C686" s="277" t="s">
        <v>19</v>
      </c>
      <c r="D686" s="277" t="s">
        <v>3065</v>
      </c>
      <c r="E686" s="19" t="s">
        <v>19</v>
      </c>
      <c r="F686" s="278">
        <v>31.847000000000001</v>
      </c>
      <c r="G686" s="36"/>
      <c r="H686" s="41"/>
    </row>
    <row r="687" spans="1:8" s="2" customFormat="1" ht="16.899999999999999" customHeight="1">
      <c r="A687" s="36"/>
      <c r="B687" s="41"/>
      <c r="C687" s="277" t="s">
        <v>19</v>
      </c>
      <c r="D687" s="277" t="s">
        <v>3066</v>
      </c>
      <c r="E687" s="19" t="s">
        <v>19</v>
      </c>
      <c r="F687" s="278">
        <v>-18.382000000000001</v>
      </c>
      <c r="G687" s="36"/>
      <c r="H687" s="41"/>
    </row>
    <row r="688" spans="1:8" s="2" customFormat="1" ht="16.899999999999999" customHeight="1">
      <c r="A688" s="36"/>
      <c r="B688" s="41"/>
      <c r="C688" s="277" t="s">
        <v>331</v>
      </c>
      <c r="D688" s="277" t="s">
        <v>394</v>
      </c>
      <c r="E688" s="19" t="s">
        <v>19</v>
      </c>
      <c r="F688" s="278">
        <v>163.67699999999999</v>
      </c>
      <c r="G688" s="36"/>
      <c r="H688" s="41"/>
    </row>
    <row r="689" spans="1:8" s="2" customFormat="1" ht="16.899999999999999" customHeight="1">
      <c r="A689" s="36"/>
      <c r="B689" s="41"/>
      <c r="C689" s="279" t="s">
        <v>6202</v>
      </c>
      <c r="D689" s="36"/>
      <c r="E689" s="36"/>
      <c r="F689" s="36"/>
      <c r="G689" s="36"/>
      <c r="H689" s="41"/>
    </row>
    <row r="690" spans="1:8" s="2" customFormat="1" ht="16.899999999999999" customHeight="1">
      <c r="A690" s="36"/>
      <c r="B690" s="41"/>
      <c r="C690" s="277" t="s">
        <v>517</v>
      </c>
      <c r="D690" s="277" t="s">
        <v>6219</v>
      </c>
      <c r="E690" s="19" t="s">
        <v>411</v>
      </c>
      <c r="F690" s="278">
        <v>163.67699999999999</v>
      </c>
      <c r="G690" s="36"/>
      <c r="H690" s="41"/>
    </row>
    <row r="691" spans="1:8" s="2" customFormat="1" ht="16.899999999999999" customHeight="1">
      <c r="A691" s="36"/>
      <c r="B691" s="41"/>
      <c r="C691" s="277" t="s">
        <v>530</v>
      </c>
      <c r="D691" s="277" t="s">
        <v>6220</v>
      </c>
      <c r="E691" s="19" t="s">
        <v>411</v>
      </c>
      <c r="F691" s="278">
        <v>163.67699999999999</v>
      </c>
      <c r="G691" s="36"/>
      <c r="H691" s="41"/>
    </row>
    <row r="692" spans="1:8" s="2" customFormat="1" ht="22.5">
      <c r="A692" s="36"/>
      <c r="B692" s="41"/>
      <c r="C692" s="277" t="s">
        <v>912</v>
      </c>
      <c r="D692" s="277" t="s">
        <v>6210</v>
      </c>
      <c r="E692" s="19" t="s">
        <v>411</v>
      </c>
      <c r="F692" s="278">
        <v>735.00099999999998</v>
      </c>
      <c r="G692" s="36"/>
      <c r="H692" s="41"/>
    </row>
    <row r="693" spans="1:8" s="2" customFormat="1" ht="26.45" customHeight="1">
      <c r="A693" s="36"/>
      <c r="B693" s="41"/>
      <c r="C693" s="272" t="s">
        <v>6252</v>
      </c>
      <c r="D693" s="272" t="s">
        <v>92</v>
      </c>
      <c r="E693" s="36"/>
      <c r="F693" s="36"/>
      <c r="G693" s="36"/>
      <c r="H693" s="41"/>
    </row>
    <row r="694" spans="1:8" s="2" customFormat="1" ht="16.899999999999999" customHeight="1">
      <c r="A694" s="36"/>
      <c r="B694" s="41"/>
      <c r="C694" s="273" t="s">
        <v>987</v>
      </c>
      <c r="D694" s="274" t="s">
        <v>19</v>
      </c>
      <c r="E694" s="275" t="s">
        <v>19</v>
      </c>
      <c r="F694" s="276">
        <v>45.311999999999998</v>
      </c>
      <c r="G694" s="36"/>
      <c r="H694" s="41"/>
    </row>
    <row r="695" spans="1:8" s="2" customFormat="1" ht="16.899999999999999" customHeight="1">
      <c r="A695" s="36"/>
      <c r="B695" s="41"/>
      <c r="C695" s="277" t="s">
        <v>19</v>
      </c>
      <c r="D695" s="277" t="s">
        <v>1006</v>
      </c>
      <c r="E695" s="19" t="s">
        <v>19</v>
      </c>
      <c r="F695" s="278">
        <v>0</v>
      </c>
      <c r="G695" s="36"/>
      <c r="H695" s="41"/>
    </row>
    <row r="696" spans="1:8" s="2" customFormat="1" ht="16.899999999999999" customHeight="1">
      <c r="A696" s="36"/>
      <c r="B696" s="41"/>
      <c r="C696" s="277" t="s">
        <v>19</v>
      </c>
      <c r="D696" s="277" t="s">
        <v>3186</v>
      </c>
      <c r="E696" s="19" t="s">
        <v>19</v>
      </c>
      <c r="F696" s="278">
        <v>39</v>
      </c>
      <c r="G696" s="36"/>
      <c r="H696" s="41"/>
    </row>
    <row r="697" spans="1:8" s="2" customFormat="1" ht="16.899999999999999" customHeight="1">
      <c r="A697" s="36"/>
      <c r="B697" s="41"/>
      <c r="C697" s="277" t="s">
        <v>19</v>
      </c>
      <c r="D697" s="277" t="s">
        <v>3187</v>
      </c>
      <c r="E697" s="19" t="s">
        <v>19</v>
      </c>
      <c r="F697" s="278">
        <v>4.3920000000000003</v>
      </c>
      <c r="G697" s="36"/>
      <c r="H697" s="41"/>
    </row>
    <row r="698" spans="1:8" s="2" customFormat="1" ht="16.899999999999999" customHeight="1">
      <c r="A698" s="36"/>
      <c r="B698" s="41"/>
      <c r="C698" s="277" t="s">
        <v>19</v>
      </c>
      <c r="D698" s="277" t="s">
        <v>3188</v>
      </c>
      <c r="E698" s="19" t="s">
        <v>19</v>
      </c>
      <c r="F698" s="278">
        <v>1.92</v>
      </c>
      <c r="G698" s="36"/>
      <c r="H698" s="41"/>
    </row>
    <row r="699" spans="1:8" s="2" customFormat="1" ht="16.899999999999999" customHeight="1">
      <c r="A699" s="36"/>
      <c r="B699" s="41"/>
      <c r="C699" s="277" t="s">
        <v>987</v>
      </c>
      <c r="D699" s="277" t="s">
        <v>394</v>
      </c>
      <c r="E699" s="19" t="s">
        <v>19</v>
      </c>
      <c r="F699" s="278">
        <v>45.311999999999998</v>
      </c>
      <c r="G699" s="36"/>
      <c r="H699" s="41"/>
    </row>
    <row r="700" spans="1:8" s="2" customFormat="1" ht="16.899999999999999" customHeight="1">
      <c r="A700" s="36"/>
      <c r="B700" s="41"/>
      <c r="C700" s="279" t="s">
        <v>6202</v>
      </c>
      <c r="D700" s="36"/>
      <c r="E700" s="36"/>
      <c r="F700" s="36"/>
      <c r="G700" s="36"/>
      <c r="H700" s="41"/>
    </row>
    <row r="701" spans="1:8" s="2" customFormat="1" ht="22.5">
      <c r="A701" s="36"/>
      <c r="B701" s="41"/>
      <c r="C701" s="277" t="s">
        <v>1003</v>
      </c>
      <c r="D701" s="277" t="s">
        <v>6240</v>
      </c>
      <c r="E701" s="19" t="s">
        <v>387</v>
      </c>
      <c r="F701" s="278">
        <v>45.311999999999998</v>
      </c>
      <c r="G701" s="36"/>
      <c r="H701" s="41"/>
    </row>
    <row r="702" spans="1:8" s="2" customFormat="1" ht="16.899999999999999" customHeight="1">
      <c r="A702" s="36"/>
      <c r="B702" s="41"/>
      <c r="C702" s="277" t="s">
        <v>1008</v>
      </c>
      <c r="D702" s="277" t="s">
        <v>6238</v>
      </c>
      <c r="E702" s="19" t="s">
        <v>387</v>
      </c>
      <c r="F702" s="278">
        <v>45.311999999999998</v>
      </c>
      <c r="G702" s="36"/>
      <c r="H702" s="41"/>
    </row>
    <row r="703" spans="1:8" s="2" customFormat="1" ht="16.899999999999999" customHeight="1">
      <c r="A703" s="36"/>
      <c r="B703" s="41"/>
      <c r="C703" s="277" t="s">
        <v>1016</v>
      </c>
      <c r="D703" s="277" t="s">
        <v>6239</v>
      </c>
      <c r="E703" s="19" t="s">
        <v>387</v>
      </c>
      <c r="F703" s="278">
        <v>45.311999999999998</v>
      </c>
      <c r="G703" s="36"/>
      <c r="H703" s="41"/>
    </row>
    <row r="704" spans="1:8" s="2" customFormat="1" ht="26.45" customHeight="1">
      <c r="A704" s="36"/>
      <c r="B704" s="41"/>
      <c r="C704" s="272" t="s">
        <v>6253</v>
      </c>
      <c r="D704" s="272" t="s">
        <v>88</v>
      </c>
      <c r="E704" s="36"/>
      <c r="F704" s="36"/>
      <c r="G704" s="36"/>
      <c r="H704" s="41"/>
    </row>
    <row r="705" spans="1:8" s="2" customFormat="1" ht="16.899999999999999" customHeight="1">
      <c r="A705" s="36"/>
      <c r="B705" s="41"/>
      <c r="C705" s="273" t="s">
        <v>3485</v>
      </c>
      <c r="D705" s="274" t="s">
        <v>19</v>
      </c>
      <c r="E705" s="275" t="s">
        <v>19</v>
      </c>
      <c r="F705" s="276">
        <v>697.75</v>
      </c>
      <c r="G705" s="36"/>
      <c r="H705" s="41"/>
    </row>
    <row r="706" spans="1:8" s="2" customFormat="1" ht="16.899999999999999" customHeight="1">
      <c r="A706" s="36"/>
      <c r="B706" s="41"/>
      <c r="C706" s="277" t="s">
        <v>19</v>
      </c>
      <c r="D706" s="277" t="s">
        <v>3504</v>
      </c>
      <c r="E706" s="19" t="s">
        <v>19</v>
      </c>
      <c r="F706" s="278">
        <v>0</v>
      </c>
      <c r="G706" s="36"/>
      <c r="H706" s="41"/>
    </row>
    <row r="707" spans="1:8" s="2" customFormat="1" ht="16.899999999999999" customHeight="1">
      <c r="A707" s="36"/>
      <c r="B707" s="41"/>
      <c r="C707" s="277" t="s">
        <v>19</v>
      </c>
      <c r="D707" s="277" t="s">
        <v>3486</v>
      </c>
      <c r="E707" s="19" t="s">
        <v>19</v>
      </c>
      <c r="F707" s="278">
        <v>697.75</v>
      </c>
      <c r="G707" s="36"/>
      <c r="H707" s="41"/>
    </row>
    <row r="708" spans="1:8" s="2" customFormat="1" ht="16.899999999999999" customHeight="1">
      <c r="A708" s="36"/>
      <c r="B708" s="41"/>
      <c r="C708" s="277" t="s">
        <v>3485</v>
      </c>
      <c r="D708" s="277" t="s">
        <v>394</v>
      </c>
      <c r="E708" s="19" t="s">
        <v>19</v>
      </c>
      <c r="F708" s="278">
        <v>697.75</v>
      </c>
      <c r="G708" s="36"/>
      <c r="H708" s="41"/>
    </row>
    <row r="709" spans="1:8" s="2" customFormat="1" ht="16.899999999999999" customHeight="1">
      <c r="A709" s="36"/>
      <c r="B709" s="41"/>
      <c r="C709" s="279" t="s">
        <v>6202</v>
      </c>
      <c r="D709" s="36"/>
      <c r="E709" s="36"/>
      <c r="F709" s="36"/>
      <c r="G709" s="36"/>
      <c r="H709" s="41"/>
    </row>
    <row r="710" spans="1:8" s="2" customFormat="1" ht="33.75">
      <c r="A710" s="36"/>
      <c r="B710" s="41"/>
      <c r="C710" s="277" t="s">
        <v>3501</v>
      </c>
      <c r="D710" s="277" t="s">
        <v>3502</v>
      </c>
      <c r="E710" s="19" t="s">
        <v>411</v>
      </c>
      <c r="F710" s="278">
        <v>697.75</v>
      </c>
      <c r="G710" s="36"/>
      <c r="H710" s="41"/>
    </row>
    <row r="711" spans="1:8" s="2" customFormat="1" ht="22.5">
      <c r="A711" s="36"/>
      <c r="B711" s="41"/>
      <c r="C711" s="277" t="s">
        <v>3521</v>
      </c>
      <c r="D711" s="277" t="s">
        <v>3522</v>
      </c>
      <c r="E711" s="19" t="s">
        <v>411</v>
      </c>
      <c r="F711" s="278">
        <v>697.75</v>
      </c>
      <c r="G711" s="36"/>
      <c r="H711" s="41"/>
    </row>
    <row r="712" spans="1:8" s="2" customFormat="1" ht="16.899999999999999" customHeight="1">
      <c r="A712" s="36"/>
      <c r="B712" s="41"/>
      <c r="C712" s="277" t="s">
        <v>3510</v>
      </c>
      <c r="D712" s="277" t="s">
        <v>6254</v>
      </c>
      <c r="E712" s="19" t="s">
        <v>411</v>
      </c>
      <c r="F712" s="278">
        <v>697.75</v>
      </c>
      <c r="G712" s="36"/>
      <c r="H712" s="41"/>
    </row>
    <row r="713" spans="1:8" s="2" customFormat="1" ht="16.899999999999999" customHeight="1">
      <c r="A713" s="36"/>
      <c r="B713" s="41"/>
      <c r="C713" s="277" t="s">
        <v>3532</v>
      </c>
      <c r="D713" s="277" t="s">
        <v>6255</v>
      </c>
      <c r="E713" s="19" t="s">
        <v>411</v>
      </c>
      <c r="F713" s="278">
        <v>697.75</v>
      </c>
      <c r="G713" s="36"/>
      <c r="H713" s="41"/>
    </row>
    <row r="714" spans="1:8" s="2" customFormat="1" ht="16.899999999999999" customHeight="1">
      <c r="A714" s="36"/>
      <c r="B714" s="41"/>
      <c r="C714" s="277" t="s">
        <v>3562</v>
      </c>
      <c r="D714" s="277" t="s">
        <v>6256</v>
      </c>
      <c r="E714" s="19" t="s">
        <v>411</v>
      </c>
      <c r="F714" s="278">
        <v>697.75</v>
      </c>
      <c r="G714" s="36"/>
      <c r="H714" s="41"/>
    </row>
    <row r="715" spans="1:8" s="2" customFormat="1" ht="26.45" customHeight="1">
      <c r="A715" s="36"/>
      <c r="B715" s="41"/>
      <c r="C715" s="272" t="s">
        <v>6257</v>
      </c>
      <c r="D715" s="272" t="s">
        <v>92</v>
      </c>
      <c r="E715" s="36"/>
      <c r="F715" s="36"/>
      <c r="G715" s="36"/>
      <c r="H715" s="41"/>
    </row>
    <row r="716" spans="1:8" s="2" customFormat="1" ht="16.899999999999999" customHeight="1">
      <c r="A716" s="36"/>
      <c r="B716" s="41"/>
      <c r="C716" s="273" t="s">
        <v>981</v>
      </c>
      <c r="D716" s="274" t="s">
        <v>19</v>
      </c>
      <c r="E716" s="275" t="s">
        <v>19</v>
      </c>
      <c r="F716" s="276">
        <v>13.683999999999999</v>
      </c>
      <c r="G716" s="36"/>
      <c r="H716" s="41"/>
    </row>
    <row r="717" spans="1:8" s="2" customFormat="1" ht="16.899999999999999" customHeight="1">
      <c r="A717" s="36"/>
      <c r="B717" s="41"/>
      <c r="C717" s="277" t="s">
        <v>19</v>
      </c>
      <c r="D717" s="277" t="s">
        <v>1120</v>
      </c>
      <c r="E717" s="19" t="s">
        <v>19</v>
      </c>
      <c r="F717" s="278">
        <v>0</v>
      </c>
      <c r="G717" s="36"/>
      <c r="H717" s="41"/>
    </row>
    <row r="718" spans="1:8" s="2" customFormat="1" ht="16.899999999999999" customHeight="1">
      <c r="A718" s="36"/>
      <c r="B718" s="41"/>
      <c r="C718" s="277" t="s">
        <v>19</v>
      </c>
      <c r="D718" s="277" t="s">
        <v>1121</v>
      </c>
      <c r="E718" s="19" t="s">
        <v>19</v>
      </c>
      <c r="F718" s="278">
        <v>0</v>
      </c>
      <c r="G718" s="36"/>
      <c r="H718" s="41"/>
    </row>
    <row r="719" spans="1:8" s="2" customFormat="1" ht="16.899999999999999" customHeight="1">
      <c r="A719" s="36"/>
      <c r="B719" s="41"/>
      <c r="C719" s="277" t="s">
        <v>19</v>
      </c>
      <c r="D719" s="277" t="s">
        <v>3606</v>
      </c>
      <c r="E719" s="19" t="s">
        <v>19</v>
      </c>
      <c r="F719" s="278">
        <v>7.2380000000000004</v>
      </c>
      <c r="G719" s="36"/>
      <c r="H719" s="41"/>
    </row>
    <row r="720" spans="1:8" s="2" customFormat="1" ht="16.899999999999999" customHeight="1">
      <c r="A720" s="36"/>
      <c r="B720" s="41"/>
      <c r="C720" s="277" t="s">
        <v>19</v>
      </c>
      <c r="D720" s="277" t="s">
        <v>1123</v>
      </c>
      <c r="E720" s="19" t="s">
        <v>19</v>
      </c>
      <c r="F720" s="278">
        <v>0</v>
      </c>
      <c r="G720" s="36"/>
      <c r="H720" s="41"/>
    </row>
    <row r="721" spans="1:8" s="2" customFormat="1" ht="16.899999999999999" customHeight="1">
      <c r="A721" s="36"/>
      <c r="B721" s="41"/>
      <c r="C721" s="277" t="s">
        <v>19</v>
      </c>
      <c r="D721" s="277" t="s">
        <v>3607</v>
      </c>
      <c r="E721" s="19" t="s">
        <v>19</v>
      </c>
      <c r="F721" s="278">
        <v>3.6190000000000002</v>
      </c>
      <c r="G721" s="36"/>
      <c r="H721" s="41"/>
    </row>
    <row r="722" spans="1:8" s="2" customFormat="1" ht="16.899999999999999" customHeight="1">
      <c r="A722" s="36"/>
      <c r="B722" s="41"/>
      <c r="C722" s="277" t="s">
        <v>19</v>
      </c>
      <c r="D722" s="277" t="s">
        <v>1125</v>
      </c>
      <c r="E722" s="19" t="s">
        <v>19</v>
      </c>
      <c r="F722" s="278">
        <v>0</v>
      </c>
      <c r="G722" s="36"/>
      <c r="H722" s="41"/>
    </row>
    <row r="723" spans="1:8" s="2" customFormat="1" ht="16.899999999999999" customHeight="1">
      <c r="A723" s="36"/>
      <c r="B723" s="41"/>
      <c r="C723" s="277" t="s">
        <v>19</v>
      </c>
      <c r="D723" s="277" t="s">
        <v>3608</v>
      </c>
      <c r="E723" s="19" t="s">
        <v>19</v>
      </c>
      <c r="F723" s="278">
        <v>2.827</v>
      </c>
      <c r="G723" s="36"/>
      <c r="H723" s="41"/>
    </row>
    <row r="724" spans="1:8" s="2" customFormat="1" ht="16.899999999999999" customHeight="1">
      <c r="A724" s="36"/>
      <c r="B724" s="41"/>
      <c r="C724" s="277" t="s">
        <v>981</v>
      </c>
      <c r="D724" s="277" t="s">
        <v>394</v>
      </c>
      <c r="E724" s="19" t="s">
        <v>19</v>
      </c>
      <c r="F724" s="278">
        <v>13.683999999999999</v>
      </c>
      <c r="G724" s="36"/>
      <c r="H724" s="41"/>
    </row>
    <row r="725" spans="1:8" s="2" customFormat="1" ht="16.899999999999999" customHeight="1">
      <c r="A725" s="36"/>
      <c r="B725" s="41"/>
      <c r="C725" s="279" t="s">
        <v>6202</v>
      </c>
      <c r="D725" s="36"/>
      <c r="E725" s="36"/>
      <c r="F725" s="36"/>
      <c r="G725" s="36"/>
      <c r="H725" s="41"/>
    </row>
    <row r="726" spans="1:8" s="2" customFormat="1" ht="16.899999999999999" customHeight="1">
      <c r="A726" s="36"/>
      <c r="B726" s="41"/>
      <c r="C726" s="277" t="s">
        <v>1117</v>
      </c>
      <c r="D726" s="277" t="s">
        <v>6232</v>
      </c>
      <c r="E726" s="19" t="s">
        <v>387</v>
      </c>
      <c r="F726" s="278">
        <v>13.683999999999999</v>
      </c>
      <c r="G726" s="36"/>
      <c r="H726" s="41"/>
    </row>
    <row r="727" spans="1:8" s="2" customFormat="1" ht="16.899999999999999" customHeight="1">
      <c r="A727" s="36"/>
      <c r="B727" s="41"/>
      <c r="C727" s="277" t="s">
        <v>1020</v>
      </c>
      <c r="D727" s="277" t="s">
        <v>6233</v>
      </c>
      <c r="E727" s="19" t="s">
        <v>387</v>
      </c>
      <c r="F727" s="278">
        <v>277.15600000000001</v>
      </c>
      <c r="G727" s="36"/>
      <c r="H727" s="41"/>
    </row>
    <row r="728" spans="1:8" s="2" customFormat="1" ht="16.899999999999999" customHeight="1">
      <c r="A728" s="36"/>
      <c r="B728" s="41"/>
      <c r="C728" s="277" t="s">
        <v>1137</v>
      </c>
      <c r="D728" s="277" t="s">
        <v>6234</v>
      </c>
      <c r="E728" s="19" t="s">
        <v>404</v>
      </c>
      <c r="F728" s="278">
        <v>1.4370000000000001</v>
      </c>
      <c r="G728" s="36"/>
      <c r="H728" s="41"/>
    </row>
    <row r="729" spans="1:8" s="2" customFormat="1" ht="16.899999999999999" customHeight="1">
      <c r="A729" s="36"/>
      <c r="B729" s="41"/>
      <c r="C729" s="273" t="s">
        <v>3571</v>
      </c>
      <c r="D729" s="274" t="s">
        <v>19</v>
      </c>
      <c r="E729" s="275" t="s">
        <v>19</v>
      </c>
      <c r="F729" s="276">
        <v>23.84</v>
      </c>
      <c r="G729" s="36"/>
      <c r="H729" s="41"/>
    </row>
    <row r="730" spans="1:8" s="2" customFormat="1" ht="16.899999999999999" customHeight="1">
      <c r="A730" s="36"/>
      <c r="B730" s="41"/>
      <c r="C730" s="277" t="s">
        <v>19</v>
      </c>
      <c r="D730" s="277" t="s">
        <v>3601</v>
      </c>
      <c r="E730" s="19" t="s">
        <v>19</v>
      </c>
      <c r="F730" s="278">
        <v>0</v>
      </c>
      <c r="G730" s="36"/>
      <c r="H730" s="41"/>
    </row>
    <row r="731" spans="1:8" s="2" customFormat="1" ht="16.899999999999999" customHeight="1">
      <c r="A731" s="36"/>
      <c r="B731" s="41"/>
      <c r="C731" s="277" t="s">
        <v>19</v>
      </c>
      <c r="D731" s="277" t="s">
        <v>3577</v>
      </c>
      <c r="E731" s="19" t="s">
        <v>19</v>
      </c>
      <c r="F731" s="278">
        <v>0</v>
      </c>
      <c r="G731" s="36"/>
      <c r="H731" s="41"/>
    </row>
    <row r="732" spans="1:8" s="2" customFormat="1" ht="16.899999999999999" customHeight="1">
      <c r="A732" s="36"/>
      <c r="B732" s="41"/>
      <c r="C732" s="277" t="s">
        <v>19</v>
      </c>
      <c r="D732" s="277" t="s">
        <v>3602</v>
      </c>
      <c r="E732" s="19" t="s">
        <v>19</v>
      </c>
      <c r="F732" s="278">
        <v>19.584</v>
      </c>
      <c r="G732" s="36"/>
      <c r="H732" s="41"/>
    </row>
    <row r="733" spans="1:8" s="2" customFormat="1" ht="16.899999999999999" customHeight="1">
      <c r="A733" s="36"/>
      <c r="B733" s="41"/>
      <c r="C733" s="277" t="s">
        <v>19</v>
      </c>
      <c r="D733" s="277" t="s">
        <v>3579</v>
      </c>
      <c r="E733" s="19" t="s">
        <v>19</v>
      </c>
      <c r="F733" s="278">
        <v>0</v>
      </c>
      <c r="G733" s="36"/>
      <c r="H733" s="41"/>
    </row>
    <row r="734" spans="1:8" s="2" customFormat="1" ht="16.899999999999999" customHeight="1">
      <c r="A734" s="36"/>
      <c r="B734" s="41"/>
      <c r="C734" s="277" t="s">
        <v>19</v>
      </c>
      <c r="D734" s="277" t="s">
        <v>3603</v>
      </c>
      <c r="E734" s="19" t="s">
        <v>19</v>
      </c>
      <c r="F734" s="278">
        <v>3.456</v>
      </c>
      <c r="G734" s="36"/>
      <c r="H734" s="41"/>
    </row>
    <row r="735" spans="1:8" s="2" customFormat="1" ht="16.899999999999999" customHeight="1">
      <c r="A735" s="36"/>
      <c r="B735" s="41"/>
      <c r="C735" s="277" t="s">
        <v>19</v>
      </c>
      <c r="D735" s="277" t="s">
        <v>3604</v>
      </c>
      <c r="E735" s="19" t="s">
        <v>19</v>
      </c>
      <c r="F735" s="278">
        <v>0</v>
      </c>
      <c r="G735" s="36"/>
      <c r="H735" s="41"/>
    </row>
    <row r="736" spans="1:8" s="2" customFormat="1" ht="16.899999999999999" customHeight="1">
      <c r="A736" s="36"/>
      <c r="B736" s="41"/>
      <c r="C736" s="277" t="s">
        <v>19</v>
      </c>
      <c r="D736" s="277" t="s">
        <v>3605</v>
      </c>
      <c r="E736" s="19" t="s">
        <v>19</v>
      </c>
      <c r="F736" s="278">
        <v>0.8</v>
      </c>
      <c r="G736" s="36"/>
      <c r="H736" s="41"/>
    </row>
    <row r="737" spans="1:8" s="2" customFormat="1" ht="16.899999999999999" customHeight="1">
      <c r="A737" s="36"/>
      <c r="B737" s="41"/>
      <c r="C737" s="277" t="s">
        <v>3571</v>
      </c>
      <c r="D737" s="277" t="s">
        <v>394</v>
      </c>
      <c r="E737" s="19" t="s">
        <v>19</v>
      </c>
      <c r="F737" s="278">
        <v>23.84</v>
      </c>
      <c r="G737" s="36"/>
      <c r="H737" s="41"/>
    </row>
    <row r="738" spans="1:8" s="2" customFormat="1" ht="16.899999999999999" customHeight="1">
      <c r="A738" s="36"/>
      <c r="B738" s="41"/>
      <c r="C738" s="279" t="s">
        <v>6202</v>
      </c>
      <c r="D738" s="36"/>
      <c r="E738" s="36"/>
      <c r="F738" s="36"/>
      <c r="G738" s="36"/>
      <c r="H738" s="41"/>
    </row>
    <row r="739" spans="1:8" s="2" customFormat="1" ht="16.899999999999999" customHeight="1">
      <c r="A739" s="36"/>
      <c r="B739" s="41"/>
      <c r="C739" s="277" t="s">
        <v>3599</v>
      </c>
      <c r="D739" s="277" t="s">
        <v>6258</v>
      </c>
      <c r="E739" s="19" t="s">
        <v>387</v>
      </c>
      <c r="F739" s="278">
        <v>23.84</v>
      </c>
      <c r="G739" s="36"/>
      <c r="H739" s="41"/>
    </row>
    <row r="740" spans="1:8" s="2" customFormat="1" ht="16.899999999999999" customHeight="1">
      <c r="A740" s="36"/>
      <c r="B740" s="41"/>
      <c r="C740" s="277" t="s">
        <v>1020</v>
      </c>
      <c r="D740" s="277" t="s">
        <v>6233</v>
      </c>
      <c r="E740" s="19" t="s">
        <v>387</v>
      </c>
      <c r="F740" s="278">
        <v>277.15600000000001</v>
      </c>
      <c r="G740" s="36"/>
      <c r="H740" s="41"/>
    </row>
    <row r="741" spans="1:8" s="2" customFormat="1" ht="16.899999999999999" customHeight="1">
      <c r="A741" s="36"/>
      <c r="B741" s="41"/>
      <c r="C741" s="273" t="s">
        <v>983</v>
      </c>
      <c r="D741" s="274" t="s">
        <v>19</v>
      </c>
      <c r="E741" s="275" t="s">
        <v>19</v>
      </c>
      <c r="F741" s="276">
        <v>16.911999999999999</v>
      </c>
      <c r="G741" s="36"/>
      <c r="H741" s="41"/>
    </row>
    <row r="742" spans="1:8" s="2" customFormat="1" ht="16.899999999999999" customHeight="1">
      <c r="A742" s="36"/>
      <c r="B742" s="41"/>
      <c r="C742" s="277" t="s">
        <v>19</v>
      </c>
      <c r="D742" s="277" t="s">
        <v>1084</v>
      </c>
      <c r="E742" s="19" t="s">
        <v>19</v>
      </c>
      <c r="F742" s="278">
        <v>0</v>
      </c>
      <c r="G742" s="36"/>
      <c r="H742" s="41"/>
    </row>
    <row r="743" spans="1:8" s="2" customFormat="1" ht="16.899999999999999" customHeight="1">
      <c r="A743" s="36"/>
      <c r="B743" s="41"/>
      <c r="C743" s="277" t="s">
        <v>19</v>
      </c>
      <c r="D743" s="277" t="s">
        <v>2829</v>
      </c>
      <c r="E743" s="19" t="s">
        <v>19</v>
      </c>
      <c r="F743" s="278">
        <v>0</v>
      </c>
      <c r="G743" s="36"/>
      <c r="H743" s="41"/>
    </row>
    <row r="744" spans="1:8" s="2" customFormat="1" ht="16.899999999999999" customHeight="1">
      <c r="A744" s="36"/>
      <c r="B744" s="41"/>
      <c r="C744" s="277" t="s">
        <v>19</v>
      </c>
      <c r="D744" s="277" t="s">
        <v>2537</v>
      </c>
      <c r="E744" s="19" t="s">
        <v>19</v>
      </c>
      <c r="F744" s="278">
        <v>1.208</v>
      </c>
      <c r="G744" s="36"/>
      <c r="H744" s="41"/>
    </row>
    <row r="745" spans="1:8" s="2" customFormat="1" ht="16.899999999999999" customHeight="1">
      <c r="A745" s="36"/>
      <c r="B745" s="41"/>
      <c r="C745" s="277" t="s">
        <v>19</v>
      </c>
      <c r="D745" s="277" t="s">
        <v>2830</v>
      </c>
      <c r="E745" s="19" t="s">
        <v>19</v>
      </c>
      <c r="F745" s="278">
        <v>0</v>
      </c>
      <c r="G745" s="36"/>
      <c r="H745" s="41"/>
    </row>
    <row r="746" spans="1:8" s="2" customFormat="1" ht="16.899999999999999" customHeight="1">
      <c r="A746" s="36"/>
      <c r="B746" s="41"/>
      <c r="C746" s="277" t="s">
        <v>19</v>
      </c>
      <c r="D746" s="277" t="s">
        <v>2537</v>
      </c>
      <c r="E746" s="19" t="s">
        <v>19</v>
      </c>
      <c r="F746" s="278">
        <v>1.208</v>
      </c>
      <c r="G746" s="36"/>
      <c r="H746" s="41"/>
    </row>
    <row r="747" spans="1:8" s="2" customFormat="1" ht="16.899999999999999" customHeight="1">
      <c r="A747" s="36"/>
      <c r="B747" s="41"/>
      <c r="C747" s="277" t="s">
        <v>19</v>
      </c>
      <c r="D747" s="277" t="s">
        <v>2832</v>
      </c>
      <c r="E747" s="19" t="s">
        <v>19</v>
      </c>
      <c r="F747" s="278">
        <v>0</v>
      </c>
      <c r="G747" s="36"/>
      <c r="H747" s="41"/>
    </row>
    <row r="748" spans="1:8" s="2" customFormat="1" ht="16.899999999999999" customHeight="1">
      <c r="A748" s="36"/>
      <c r="B748" s="41"/>
      <c r="C748" s="277" t="s">
        <v>19</v>
      </c>
      <c r="D748" s="277" t="s">
        <v>2537</v>
      </c>
      <c r="E748" s="19" t="s">
        <v>19</v>
      </c>
      <c r="F748" s="278">
        <v>1.208</v>
      </c>
      <c r="G748" s="36"/>
      <c r="H748" s="41"/>
    </row>
    <row r="749" spans="1:8" s="2" customFormat="1" ht="16.899999999999999" customHeight="1">
      <c r="A749" s="36"/>
      <c r="B749" s="41"/>
      <c r="C749" s="277" t="s">
        <v>19</v>
      </c>
      <c r="D749" s="277" t="s">
        <v>2833</v>
      </c>
      <c r="E749" s="19" t="s">
        <v>19</v>
      </c>
      <c r="F749" s="278">
        <v>0</v>
      </c>
      <c r="G749" s="36"/>
      <c r="H749" s="41"/>
    </row>
    <row r="750" spans="1:8" s="2" customFormat="1" ht="16.899999999999999" customHeight="1">
      <c r="A750" s="36"/>
      <c r="B750" s="41"/>
      <c r="C750" s="277" t="s">
        <v>19</v>
      </c>
      <c r="D750" s="277" t="s">
        <v>2537</v>
      </c>
      <c r="E750" s="19" t="s">
        <v>19</v>
      </c>
      <c r="F750" s="278">
        <v>1.208</v>
      </c>
      <c r="G750" s="36"/>
      <c r="H750" s="41"/>
    </row>
    <row r="751" spans="1:8" s="2" customFormat="1" ht="16.899999999999999" customHeight="1">
      <c r="A751" s="36"/>
      <c r="B751" s="41"/>
      <c r="C751" s="277" t="s">
        <v>19</v>
      </c>
      <c r="D751" s="277" t="s">
        <v>2834</v>
      </c>
      <c r="E751" s="19" t="s">
        <v>19</v>
      </c>
      <c r="F751" s="278">
        <v>0</v>
      </c>
      <c r="G751" s="36"/>
      <c r="H751" s="41"/>
    </row>
    <row r="752" spans="1:8" s="2" customFormat="1" ht="16.899999999999999" customHeight="1">
      <c r="A752" s="36"/>
      <c r="B752" s="41"/>
      <c r="C752" s="277" t="s">
        <v>19</v>
      </c>
      <c r="D752" s="277" t="s">
        <v>2537</v>
      </c>
      <c r="E752" s="19" t="s">
        <v>19</v>
      </c>
      <c r="F752" s="278">
        <v>1.208</v>
      </c>
      <c r="G752" s="36"/>
      <c r="H752" s="41"/>
    </row>
    <row r="753" spans="1:8" s="2" customFormat="1" ht="16.899999999999999" customHeight="1">
      <c r="A753" s="36"/>
      <c r="B753" s="41"/>
      <c r="C753" s="277" t="s">
        <v>19</v>
      </c>
      <c r="D753" s="277" t="s">
        <v>2835</v>
      </c>
      <c r="E753" s="19" t="s">
        <v>19</v>
      </c>
      <c r="F753" s="278">
        <v>0</v>
      </c>
      <c r="G753" s="36"/>
      <c r="H753" s="41"/>
    </row>
    <row r="754" spans="1:8" s="2" customFormat="1" ht="16.899999999999999" customHeight="1">
      <c r="A754" s="36"/>
      <c r="B754" s="41"/>
      <c r="C754" s="277" t="s">
        <v>19</v>
      </c>
      <c r="D754" s="277" t="s">
        <v>2537</v>
      </c>
      <c r="E754" s="19" t="s">
        <v>19</v>
      </c>
      <c r="F754" s="278">
        <v>1.208</v>
      </c>
      <c r="G754" s="36"/>
      <c r="H754" s="41"/>
    </row>
    <row r="755" spans="1:8" s="2" customFormat="1" ht="16.899999999999999" customHeight="1">
      <c r="A755" s="36"/>
      <c r="B755" s="41"/>
      <c r="C755" s="277" t="s">
        <v>19</v>
      </c>
      <c r="D755" s="277" t="s">
        <v>2840</v>
      </c>
      <c r="E755" s="19" t="s">
        <v>19</v>
      </c>
      <c r="F755" s="278">
        <v>0</v>
      </c>
      <c r="G755" s="36"/>
      <c r="H755" s="41"/>
    </row>
    <row r="756" spans="1:8" s="2" customFormat="1" ht="16.899999999999999" customHeight="1">
      <c r="A756" s="36"/>
      <c r="B756" s="41"/>
      <c r="C756" s="277" t="s">
        <v>19</v>
      </c>
      <c r="D756" s="277" t="s">
        <v>2537</v>
      </c>
      <c r="E756" s="19" t="s">
        <v>19</v>
      </c>
      <c r="F756" s="278">
        <v>1.208</v>
      </c>
      <c r="G756" s="36"/>
      <c r="H756" s="41"/>
    </row>
    <row r="757" spans="1:8" s="2" customFormat="1" ht="16.899999999999999" customHeight="1">
      <c r="A757" s="36"/>
      <c r="B757" s="41"/>
      <c r="C757" s="277" t="s">
        <v>19</v>
      </c>
      <c r="D757" s="277" t="s">
        <v>2836</v>
      </c>
      <c r="E757" s="19" t="s">
        <v>19</v>
      </c>
      <c r="F757" s="278">
        <v>0</v>
      </c>
      <c r="G757" s="36"/>
      <c r="H757" s="41"/>
    </row>
    <row r="758" spans="1:8" s="2" customFormat="1" ht="16.899999999999999" customHeight="1">
      <c r="A758" s="36"/>
      <c r="B758" s="41"/>
      <c r="C758" s="277" t="s">
        <v>19</v>
      </c>
      <c r="D758" s="277" t="s">
        <v>2537</v>
      </c>
      <c r="E758" s="19" t="s">
        <v>19</v>
      </c>
      <c r="F758" s="278">
        <v>1.208</v>
      </c>
      <c r="G758" s="36"/>
      <c r="H758" s="41"/>
    </row>
    <row r="759" spans="1:8" s="2" customFormat="1" ht="16.899999999999999" customHeight="1">
      <c r="A759" s="36"/>
      <c r="B759" s="41"/>
      <c r="C759" s="277" t="s">
        <v>19</v>
      </c>
      <c r="D759" s="277" t="s">
        <v>2837</v>
      </c>
      <c r="E759" s="19" t="s">
        <v>19</v>
      </c>
      <c r="F759" s="278">
        <v>0</v>
      </c>
      <c r="G759" s="36"/>
      <c r="H759" s="41"/>
    </row>
    <row r="760" spans="1:8" s="2" customFormat="1" ht="16.899999999999999" customHeight="1">
      <c r="A760" s="36"/>
      <c r="B760" s="41"/>
      <c r="C760" s="277" t="s">
        <v>19</v>
      </c>
      <c r="D760" s="277" t="s">
        <v>2537</v>
      </c>
      <c r="E760" s="19" t="s">
        <v>19</v>
      </c>
      <c r="F760" s="278">
        <v>1.208</v>
      </c>
      <c r="G760" s="36"/>
      <c r="H760" s="41"/>
    </row>
    <row r="761" spans="1:8" s="2" customFormat="1" ht="16.899999999999999" customHeight="1">
      <c r="A761" s="36"/>
      <c r="B761" s="41"/>
      <c r="C761" s="277" t="s">
        <v>19</v>
      </c>
      <c r="D761" s="277" t="s">
        <v>2838</v>
      </c>
      <c r="E761" s="19" t="s">
        <v>19</v>
      </c>
      <c r="F761" s="278">
        <v>0</v>
      </c>
      <c r="G761" s="36"/>
      <c r="H761" s="41"/>
    </row>
    <row r="762" spans="1:8" s="2" customFormat="1" ht="16.899999999999999" customHeight="1">
      <c r="A762" s="36"/>
      <c r="B762" s="41"/>
      <c r="C762" s="277" t="s">
        <v>19</v>
      </c>
      <c r="D762" s="277" t="s">
        <v>2537</v>
      </c>
      <c r="E762" s="19" t="s">
        <v>19</v>
      </c>
      <c r="F762" s="278">
        <v>1.208</v>
      </c>
      <c r="G762" s="36"/>
      <c r="H762" s="41"/>
    </row>
    <row r="763" spans="1:8" s="2" customFormat="1" ht="16.899999999999999" customHeight="1">
      <c r="A763" s="36"/>
      <c r="B763" s="41"/>
      <c r="C763" s="277" t="s">
        <v>19</v>
      </c>
      <c r="D763" s="277" t="s">
        <v>2839</v>
      </c>
      <c r="E763" s="19" t="s">
        <v>19</v>
      </c>
      <c r="F763" s="278">
        <v>0</v>
      </c>
      <c r="G763" s="36"/>
      <c r="H763" s="41"/>
    </row>
    <row r="764" spans="1:8" s="2" customFormat="1" ht="16.899999999999999" customHeight="1">
      <c r="A764" s="36"/>
      <c r="B764" s="41"/>
      <c r="C764" s="277" t="s">
        <v>19</v>
      </c>
      <c r="D764" s="277" t="s">
        <v>2537</v>
      </c>
      <c r="E764" s="19" t="s">
        <v>19</v>
      </c>
      <c r="F764" s="278">
        <v>1.208</v>
      </c>
      <c r="G764" s="36"/>
      <c r="H764" s="41"/>
    </row>
    <row r="765" spans="1:8" s="2" customFormat="1" ht="16.899999999999999" customHeight="1">
      <c r="A765" s="36"/>
      <c r="B765" s="41"/>
      <c r="C765" s="277" t="s">
        <v>19</v>
      </c>
      <c r="D765" s="277" t="s">
        <v>2841</v>
      </c>
      <c r="E765" s="19" t="s">
        <v>19</v>
      </c>
      <c r="F765" s="278">
        <v>0</v>
      </c>
      <c r="G765" s="36"/>
      <c r="H765" s="41"/>
    </row>
    <row r="766" spans="1:8" s="2" customFormat="1" ht="16.899999999999999" customHeight="1">
      <c r="A766" s="36"/>
      <c r="B766" s="41"/>
      <c r="C766" s="277" t="s">
        <v>19</v>
      </c>
      <c r="D766" s="277" t="s">
        <v>2537</v>
      </c>
      <c r="E766" s="19" t="s">
        <v>19</v>
      </c>
      <c r="F766" s="278">
        <v>1.208</v>
      </c>
      <c r="G766" s="36"/>
      <c r="H766" s="41"/>
    </row>
    <row r="767" spans="1:8" s="2" customFormat="1" ht="16.899999999999999" customHeight="1">
      <c r="A767" s="36"/>
      <c r="B767" s="41"/>
      <c r="C767" s="277" t="s">
        <v>19</v>
      </c>
      <c r="D767" s="277" t="s">
        <v>3591</v>
      </c>
      <c r="E767" s="19" t="s">
        <v>19</v>
      </c>
      <c r="F767" s="278">
        <v>0</v>
      </c>
      <c r="G767" s="36"/>
      <c r="H767" s="41"/>
    </row>
    <row r="768" spans="1:8" s="2" customFormat="1" ht="16.899999999999999" customHeight="1">
      <c r="A768" s="36"/>
      <c r="B768" s="41"/>
      <c r="C768" s="277" t="s">
        <v>19</v>
      </c>
      <c r="D768" s="277" t="s">
        <v>2537</v>
      </c>
      <c r="E768" s="19" t="s">
        <v>19</v>
      </c>
      <c r="F768" s="278">
        <v>1.208</v>
      </c>
      <c r="G768" s="36"/>
      <c r="H768" s="41"/>
    </row>
    <row r="769" spans="1:8" s="2" customFormat="1" ht="16.899999999999999" customHeight="1">
      <c r="A769" s="36"/>
      <c r="B769" s="41"/>
      <c r="C769" s="277" t="s">
        <v>19</v>
      </c>
      <c r="D769" s="277" t="s">
        <v>3592</v>
      </c>
      <c r="E769" s="19" t="s">
        <v>19</v>
      </c>
      <c r="F769" s="278">
        <v>0</v>
      </c>
      <c r="G769" s="36"/>
      <c r="H769" s="41"/>
    </row>
    <row r="770" spans="1:8" s="2" customFormat="1" ht="16.899999999999999" customHeight="1">
      <c r="A770" s="36"/>
      <c r="B770" s="41"/>
      <c r="C770" s="277" t="s">
        <v>19</v>
      </c>
      <c r="D770" s="277" t="s">
        <v>2537</v>
      </c>
      <c r="E770" s="19" t="s">
        <v>19</v>
      </c>
      <c r="F770" s="278">
        <v>1.208</v>
      </c>
      <c r="G770" s="36"/>
      <c r="H770" s="41"/>
    </row>
    <row r="771" spans="1:8" s="2" customFormat="1" ht="16.899999999999999" customHeight="1">
      <c r="A771" s="36"/>
      <c r="B771" s="41"/>
      <c r="C771" s="277" t="s">
        <v>983</v>
      </c>
      <c r="D771" s="277" t="s">
        <v>394</v>
      </c>
      <c r="E771" s="19" t="s">
        <v>19</v>
      </c>
      <c r="F771" s="278">
        <v>16.911999999999999</v>
      </c>
      <c r="G771" s="36"/>
      <c r="H771" s="41"/>
    </row>
    <row r="772" spans="1:8" s="2" customFormat="1" ht="16.899999999999999" customHeight="1">
      <c r="A772" s="36"/>
      <c r="B772" s="41"/>
      <c r="C772" s="279" t="s">
        <v>6202</v>
      </c>
      <c r="D772" s="36"/>
      <c r="E772" s="36"/>
      <c r="F772" s="36"/>
      <c r="G772" s="36"/>
      <c r="H772" s="41"/>
    </row>
    <row r="773" spans="1:8" s="2" customFormat="1" ht="16.899999999999999" customHeight="1">
      <c r="A773" s="36"/>
      <c r="B773" s="41"/>
      <c r="C773" s="277" t="s">
        <v>1081</v>
      </c>
      <c r="D773" s="277" t="s">
        <v>1082</v>
      </c>
      <c r="E773" s="19" t="s">
        <v>387</v>
      </c>
      <c r="F773" s="278">
        <v>16.911999999999999</v>
      </c>
      <c r="G773" s="36"/>
      <c r="H773" s="41"/>
    </row>
    <row r="774" spans="1:8" s="2" customFormat="1" ht="22.5">
      <c r="A774" s="36"/>
      <c r="B774" s="41"/>
      <c r="C774" s="277" t="s">
        <v>1035</v>
      </c>
      <c r="D774" s="277" t="s">
        <v>6235</v>
      </c>
      <c r="E774" s="19" t="s">
        <v>387</v>
      </c>
      <c r="F774" s="278">
        <v>54.436</v>
      </c>
      <c r="G774" s="36"/>
      <c r="H774" s="41"/>
    </row>
    <row r="775" spans="1:8" s="2" customFormat="1" ht="16.899999999999999" customHeight="1">
      <c r="A775" s="36"/>
      <c r="B775" s="41"/>
      <c r="C775" s="277" t="s">
        <v>1012</v>
      </c>
      <c r="D775" s="277" t="s">
        <v>6236</v>
      </c>
      <c r="E775" s="19" t="s">
        <v>387</v>
      </c>
      <c r="F775" s="278">
        <v>331.59199999999998</v>
      </c>
      <c r="G775" s="36"/>
      <c r="H775" s="41"/>
    </row>
    <row r="776" spans="1:8" s="2" customFormat="1" ht="16.899999999999999" customHeight="1">
      <c r="A776" s="36"/>
      <c r="B776" s="41"/>
      <c r="C776" s="273" t="s">
        <v>985</v>
      </c>
      <c r="D776" s="274" t="s">
        <v>19</v>
      </c>
      <c r="E776" s="275" t="s">
        <v>19</v>
      </c>
      <c r="F776" s="276">
        <v>314.68</v>
      </c>
      <c r="G776" s="36"/>
      <c r="H776" s="41"/>
    </row>
    <row r="777" spans="1:8" s="2" customFormat="1" ht="16.899999999999999" customHeight="1">
      <c r="A777" s="36"/>
      <c r="B777" s="41"/>
      <c r="C777" s="277" t="s">
        <v>19</v>
      </c>
      <c r="D777" s="277" t="s">
        <v>1001</v>
      </c>
      <c r="E777" s="19" t="s">
        <v>19</v>
      </c>
      <c r="F777" s="278">
        <v>0</v>
      </c>
      <c r="G777" s="36"/>
      <c r="H777" s="41"/>
    </row>
    <row r="778" spans="1:8" s="2" customFormat="1" ht="16.899999999999999" customHeight="1">
      <c r="A778" s="36"/>
      <c r="B778" s="41"/>
      <c r="C778" s="277" t="s">
        <v>19</v>
      </c>
      <c r="D778" s="277" t="s">
        <v>3577</v>
      </c>
      <c r="E778" s="19" t="s">
        <v>19</v>
      </c>
      <c r="F778" s="278">
        <v>0</v>
      </c>
      <c r="G778" s="36"/>
      <c r="H778" s="41"/>
    </row>
    <row r="779" spans="1:8" s="2" customFormat="1" ht="16.899999999999999" customHeight="1">
      <c r="A779" s="36"/>
      <c r="B779" s="41"/>
      <c r="C779" s="277" t="s">
        <v>19</v>
      </c>
      <c r="D779" s="277" t="s">
        <v>3578</v>
      </c>
      <c r="E779" s="19" t="s">
        <v>19</v>
      </c>
      <c r="F779" s="278">
        <v>75.48</v>
      </c>
      <c r="G779" s="36"/>
      <c r="H779" s="41"/>
    </row>
    <row r="780" spans="1:8" s="2" customFormat="1" ht="16.899999999999999" customHeight="1">
      <c r="A780" s="36"/>
      <c r="B780" s="41"/>
      <c r="C780" s="277" t="s">
        <v>19</v>
      </c>
      <c r="D780" s="277" t="s">
        <v>3579</v>
      </c>
      <c r="E780" s="19" t="s">
        <v>19</v>
      </c>
      <c r="F780" s="278">
        <v>0</v>
      </c>
      <c r="G780" s="36"/>
      <c r="H780" s="41"/>
    </row>
    <row r="781" spans="1:8" s="2" customFormat="1" ht="16.899999999999999" customHeight="1">
      <c r="A781" s="36"/>
      <c r="B781" s="41"/>
      <c r="C781" s="277" t="s">
        <v>19</v>
      </c>
      <c r="D781" s="277" t="s">
        <v>3580</v>
      </c>
      <c r="E781" s="19" t="s">
        <v>19</v>
      </c>
      <c r="F781" s="278">
        <v>169.2</v>
      </c>
      <c r="G781" s="36"/>
      <c r="H781" s="41"/>
    </row>
    <row r="782" spans="1:8" s="2" customFormat="1" ht="16.899999999999999" customHeight="1">
      <c r="A782" s="36"/>
      <c r="B782" s="41"/>
      <c r="C782" s="277" t="s">
        <v>19</v>
      </c>
      <c r="D782" s="277" t="s">
        <v>3581</v>
      </c>
      <c r="E782" s="19" t="s">
        <v>19</v>
      </c>
      <c r="F782" s="278">
        <v>0</v>
      </c>
      <c r="G782" s="36"/>
      <c r="H782" s="41"/>
    </row>
    <row r="783" spans="1:8" s="2" customFormat="1" ht="16.899999999999999" customHeight="1">
      <c r="A783" s="36"/>
      <c r="B783" s="41"/>
      <c r="C783" s="277" t="s">
        <v>19</v>
      </c>
      <c r="D783" s="277" t="s">
        <v>3582</v>
      </c>
      <c r="E783" s="19" t="s">
        <v>19</v>
      </c>
      <c r="F783" s="278">
        <v>70</v>
      </c>
      <c r="G783" s="36"/>
      <c r="H783" s="41"/>
    </row>
    <row r="784" spans="1:8" s="2" customFormat="1" ht="16.899999999999999" customHeight="1">
      <c r="A784" s="36"/>
      <c r="B784" s="41"/>
      <c r="C784" s="277" t="s">
        <v>985</v>
      </c>
      <c r="D784" s="277" t="s">
        <v>394</v>
      </c>
      <c r="E784" s="19" t="s">
        <v>19</v>
      </c>
      <c r="F784" s="278">
        <v>314.68</v>
      </c>
      <c r="G784" s="36"/>
      <c r="H784" s="41"/>
    </row>
    <row r="785" spans="1:8" s="2" customFormat="1" ht="16.899999999999999" customHeight="1">
      <c r="A785" s="36"/>
      <c r="B785" s="41"/>
      <c r="C785" s="279" t="s">
        <v>6202</v>
      </c>
      <c r="D785" s="36"/>
      <c r="E785" s="36"/>
      <c r="F785" s="36"/>
      <c r="G785" s="36"/>
      <c r="H785" s="41"/>
    </row>
    <row r="786" spans="1:8" s="2" customFormat="1" ht="22.5">
      <c r="A786" s="36"/>
      <c r="B786" s="41"/>
      <c r="C786" s="277" t="s">
        <v>998</v>
      </c>
      <c r="D786" s="277" t="s">
        <v>6237</v>
      </c>
      <c r="E786" s="19" t="s">
        <v>387</v>
      </c>
      <c r="F786" s="278">
        <v>314.68</v>
      </c>
      <c r="G786" s="36"/>
      <c r="H786" s="41"/>
    </row>
    <row r="787" spans="1:8" s="2" customFormat="1" ht="16.899999999999999" customHeight="1">
      <c r="A787" s="36"/>
      <c r="B787" s="41"/>
      <c r="C787" s="277" t="s">
        <v>1008</v>
      </c>
      <c r="D787" s="277" t="s">
        <v>6238</v>
      </c>
      <c r="E787" s="19" t="s">
        <v>387</v>
      </c>
      <c r="F787" s="278">
        <v>591.83600000000001</v>
      </c>
      <c r="G787" s="36"/>
      <c r="H787" s="41"/>
    </row>
    <row r="788" spans="1:8" s="2" customFormat="1" ht="22.5">
      <c r="A788" s="36"/>
      <c r="B788" s="41"/>
      <c r="C788" s="277" t="s">
        <v>1035</v>
      </c>
      <c r="D788" s="277" t="s">
        <v>6235</v>
      </c>
      <c r="E788" s="19" t="s">
        <v>387</v>
      </c>
      <c r="F788" s="278">
        <v>54.436</v>
      </c>
      <c r="G788" s="36"/>
      <c r="H788" s="41"/>
    </row>
    <row r="789" spans="1:8" s="2" customFormat="1" ht="16.899999999999999" customHeight="1">
      <c r="A789" s="36"/>
      <c r="B789" s="41"/>
      <c r="C789" s="277" t="s">
        <v>1012</v>
      </c>
      <c r="D789" s="277" t="s">
        <v>6236</v>
      </c>
      <c r="E789" s="19" t="s">
        <v>387</v>
      </c>
      <c r="F789" s="278">
        <v>331.59199999999998</v>
      </c>
      <c r="G789" s="36"/>
      <c r="H789" s="41"/>
    </row>
    <row r="790" spans="1:8" s="2" customFormat="1" ht="16.899999999999999" customHeight="1">
      <c r="A790" s="36"/>
      <c r="B790" s="41"/>
      <c r="C790" s="277" t="s">
        <v>1016</v>
      </c>
      <c r="D790" s="277" t="s">
        <v>6239</v>
      </c>
      <c r="E790" s="19" t="s">
        <v>387</v>
      </c>
      <c r="F790" s="278">
        <v>314.68</v>
      </c>
      <c r="G790" s="36"/>
      <c r="H790" s="41"/>
    </row>
    <row r="791" spans="1:8" s="2" customFormat="1" ht="16.899999999999999" customHeight="1">
      <c r="A791" s="36"/>
      <c r="B791" s="41"/>
      <c r="C791" s="277" t="s">
        <v>1020</v>
      </c>
      <c r="D791" s="277" t="s">
        <v>6233</v>
      </c>
      <c r="E791" s="19" t="s">
        <v>387</v>
      </c>
      <c r="F791" s="278">
        <v>277.15600000000001</v>
      </c>
      <c r="G791" s="36"/>
      <c r="H791" s="41"/>
    </row>
    <row r="792" spans="1:8" s="2" customFormat="1" ht="16.899999999999999" customHeight="1">
      <c r="A792" s="36"/>
      <c r="B792" s="41"/>
      <c r="C792" s="273" t="s">
        <v>991</v>
      </c>
      <c r="D792" s="274" t="s">
        <v>19</v>
      </c>
      <c r="E792" s="275" t="s">
        <v>19</v>
      </c>
      <c r="F792" s="276">
        <v>277.15600000000001</v>
      </c>
      <c r="G792" s="36"/>
      <c r="H792" s="41"/>
    </row>
    <row r="793" spans="1:8" s="2" customFormat="1" ht="16.899999999999999" customHeight="1">
      <c r="A793" s="36"/>
      <c r="B793" s="41"/>
      <c r="C793" s="277" t="s">
        <v>19</v>
      </c>
      <c r="D793" s="277" t="s">
        <v>1023</v>
      </c>
      <c r="E793" s="19" t="s">
        <v>19</v>
      </c>
      <c r="F793" s="278">
        <v>0</v>
      </c>
      <c r="G793" s="36"/>
      <c r="H793" s="41"/>
    </row>
    <row r="794" spans="1:8" s="2" customFormat="1" ht="16.899999999999999" customHeight="1">
      <c r="A794" s="36"/>
      <c r="B794" s="41"/>
      <c r="C794" s="277" t="s">
        <v>19</v>
      </c>
      <c r="D794" s="277" t="s">
        <v>985</v>
      </c>
      <c r="E794" s="19" t="s">
        <v>19</v>
      </c>
      <c r="F794" s="278">
        <v>314.68</v>
      </c>
      <c r="G794" s="36"/>
      <c r="H794" s="41"/>
    </row>
    <row r="795" spans="1:8" s="2" customFormat="1" ht="16.899999999999999" customHeight="1">
      <c r="A795" s="36"/>
      <c r="B795" s="41"/>
      <c r="C795" s="277" t="s">
        <v>19</v>
      </c>
      <c r="D795" s="277" t="s">
        <v>1024</v>
      </c>
      <c r="E795" s="19" t="s">
        <v>19</v>
      </c>
      <c r="F795" s="278">
        <v>-13.683999999999999</v>
      </c>
      <c r="G795" s="36"/>
      <c r="H795" s="41"/>
    </row>
    <row r="796" spans="1:8" s="2" customFormat="1" ht="16.899999999999999" customHeight="1">
      <c r="A796" s="36"/>
      <c r="B796" s="41"/>
      <c r="C796" s="277" t="s">
        <v>19</v>
      </c>
      <c r="D796" s="277" t="s">
        <v>3583</v>
      </c>
      <c r="E796" s="19" t="s">
        <v>19</v>
      </c>
      <c r="F796" s="278">
        <v>-23.84</v>
      </c>
      <c r="G796" s="36"/>
      <c r="H796" s="41"/>
    </row>
    <row r="797" spans="1:8" s="2" customFormat="1" ht="16.899999999999999" customHeight="1">
      <c r="A797" s="36"/>
      <c r="B797" s="41"/>
      <c r="C797" s="277" t="s">
        <v>991</v>
      </c>
      <c r="D797" s="277" t="s">
        <v>394</v>
      </c>
      <c r="E797" s="19" t="s">
        <v>19</v>
      </c>
      <c r="F797" s="278">
        <v>277.15600000000001</v>
      </c>
      <c r="G797" s="36"/>
      <c r="H797" s="41"/>
    </row>
    <row r="798" spans="1:8" s="2" customFormat="1" ht="16.899999999999999" customHeight="1">
      <c r="A798" s="36"/>
      <c r="B798" s="41"/>
      <c r="C798" s="279" t="s">
        <v>6202</v>
      </c>
      <c r="D798" s="36"/>
      <c r="E798" s="36"/>
      <c r="F798" s="36"/>
      <c r="G798" s="36"/>
      <c r="H798" s="41"/>
    </row>
    <row r="799" spans="1:8" s="2" customFormat="1" ht="16.899999999999999" customHeight="1">
      <c r="A799" s="36"/>
      <c r="B799" s="41"/>
      <c r="C799" s="277" t="s">
        <v>1020</v>
      </c>
      <c r="D799" s="277" t="s">
        <v>6233</v>
      </c>
      <c r="E799" s="19" t="s">
        <v>387</v>
      </c>
      <c r="F799" s="278">
        <v>277.15600000000001</v>
      </c>
      <c r="G799" s="36"/>
      <c r="H799" s="41"/>
    </row>
    <row r="800" spans="1:8" s="2" customFormat="1" ht="16.899999999999999" customHeight="1">
      <c r="A800" s="36"/>
      <c r="B800" s="41"/>
      <c r="C800" s="277" t="s">
        <v>1008</v>
      </c>
      <c r="D800" s="277" t="s">
        <v>6238</v>
      </c>
      <c r="E800" s="19" t="s">
        <v>387</v>
      </c>
      <c r="F800" s="278">
        <v>591.83600000000001</v>
      </c>
      <c r="G800" s="36"/>
      <c r="H800" s="41"/>
    </row>
    <row r="801" spans="1:8" s="2" customFormat="1" ht="22.5">
      <c r="A801" s="36"/>
      <c r="B801" s="41"/>
      <c r="C801" s="277" t="s">
        <v>1035</v>
      </c>
      <c r="D801" s="277" t="s">
        <v>6235</v>
      </c>
      <c r="E801" s="19" t="s">
        <v>387</v>
      </c>
      <c r="F801" s="278">
        <v>54.436</v>
      </c>
      <c r="G801" s="36"/>
      <c r="H801" s="41"/>
    </row>
    <row r="802" spans="1:8" s="2" customFormat="1" ht="16.899999999999999" customHeight="1">
      <c r="A802" s="36"/>
      <c r="B802" s="41"/>
      <c r="C802" s="273" t="s">
        <v>1030</v>
      </c>
      <c r="D802" s="274" t="s">
        <v>19</v>
      </c>
      <c r="E802" s="275" t="s">
        <v>19</v>
      </c>
      <c r="F802" s="276">
        <v>418.65</v>
      </c>
      <c r="G802" s="36"/>
      <c r="H802" s="41"/>
    </row>
    <row r="803" spans="1:8" s="2" customFormat="1" ht="16.899999999999999" customHeight="1">
      <c r="A803" s="36"/>
      <c r="B803" s="41"/>
      <c r="C803" s="277" t="s">
        <v>19</v>
      </c>
      <c r="D803" s="277" t="s">
        <v>1028</v>
      </c>
      <c r="E803" s="19" t="s">
        <v>19</v>
      </c>
      <c r="F803" s="278">
        <v>0</v>
      </c>
      <c r="G803" s="36"/>
      <c r="H803" s="41"/>
    </row>
    <row r="804" spans="1:8" s="2" customFormat="1" ht="16.899999999999999" customHeight="1">
      <c r="A804" s="36"/>
      <c r="B804" s="41"/>
      <c r="C804" s="277" t="s">
        <v>19</v>
      </c>
      <c r="D804" s="277" t="s">
        <v>3585</v>
      </c>
      <c r="E804" s="19" t="s">
        <v>19</v>
      </c>
      <c r="F804" s="278">
        <v>418.65</v>
      </c>
      <c r="G804" s="36"/>
      <c r="H804" s="41"/>
    </row>
    <row r="805" spans="1:8" s="2" customFormat="1" ht="16.899999999999999" customHeight="1">
      <c r="A805" s="36"/>
      <c r="B805" s="41"/>
      <c r="C805" s="277" t="s">
        <v>1030</v>
      </c>
      <c r="D805" s="277" t="s">
        <v>394</v>
      </c>
      <c r="E805" s="19" t="s">
        <v>19</v>
      </c>
      <c r="F805" s="278">
        <v>418.65</v>
      </c>
      <c r="G805" s="36"/>
      <c r="H805" s="41"/>
    </row>
    <row r="806" spans="1:8" s="2" customFormat="1" ht="26.45" customHeight="1">
      <c r="A806" s="36"/>
      <c r="B806" s="41"/>
      <c r="C806" s="272" t="s">
        <v>6259</v>
      </c>
      <c r="D806" s="272" t="s">
        <v>88</v>
      </c>
      <c r="E806" s="36"/>
      <c r="F806" s="36"/>
      <c r="G806" s="36"/>
      <c r="H806" s="41"/>
    </row>
    <row r="807" spans="1:8" s="2" customFormat="1" ht="16.899999999999999" customHeight="1">
      <c r="A807" s="36"/>
      <c r="B807" s="41"/>
      <c r="C807" s="273" t="s">
        <v>311</v>
      </c>
      <c r="D807" s="274" t="s">
        <v>19</v>
      </c>
      <c r="E807" s="275" t="s">
        <v>19</v>
      </c>
      <c r="F807" s="276">
        <v>30.484999999999999</v>
      </c>
      <c r="G807" s="36"/>
      <c r="H807" s="41"/>
    </row>
    <row r="808" spans="1:8" s="2" customFormat="1" ht="16.899999999999999" customHeight="1">
      <c r="A808" s="36"/>
      <c r="B808" s="41"/>
      <c r="C808" s="277" t="s">
        <v>19</v>
      </c>
      <c r="D808" s="277" t="s">
        <v>461</v>
      </c>
      <c r="E808" s="19" t="s">
        <v>19</v>
      </c>
      <c r="F808" s="278">
        <v>0</v>
      </c>
      <c r="G808" s="36"/>
      <c r="H808" s="41"/>
    </row>
    <row r="809" spans="1:8" s="2" customFormat="1" ht="16.899999999999999" customHeight="1">
      <c r="A809" s="36"/>
      <c r="B809" s="41"/>
      <c r="C809" s="277" t="s">
        <v>19</v>
      </c>
      <c r="D809" s="277" t="s">
        <v>3860</v>
      </c>
      <c r="E809" s="19" t="s">
        <v>19</v>
      </c>
      <c r="F809" s="278">
        <v>30.484999999999999</v>
      </c>
      <c r="G809" s="36"/>
      <c r="H809" s="41"/>
    </row>
    <row r="810" spans="1:8" s="2" customFormat="1" ht="16.899999999999999" customHeight="1">
      <c r="A810" s="36"/>
      <c r="B810" s="41"/>
      <c r="C810" s="277" t="s">
        <v>311</v>
      </c>
      <c r="D810" s="277" t="s">
        <v>394</v>
      </c>
      <c r="E810" s="19" t="s">
        <v>19</v>
      </c>
      <c r="F810" s="278">
        <v>30.484999999999999</v>
      </c>
      <c r="G810" s="36"/>
      <c r="H810" s="41"/>
    </row>
    <row r="811" spans="1:8" s="2" customFormat="1" ht="16.899999999999999" customHeight="1">
      <c r="A811" s="36"/>
      <c r="B811" s="41"/>
      <c r="C811" s="279" t="s">
        <v>6202</v>
      </c>
      <c r="D811" s="36"/>
      <c r="E811" s="36"/>
      <c r="F811" s="36"/>
      <c r="G811" s="36"/>
      <c r="H811" s="41"/>
    </row>
    <row r="812" spans="1:8" s="2" customFormat="1" ht="16.899999999999999" customHeight="1">
      <c r="A812" s="36"/>
      <c r="B812" s="41"/>
      <c r="C812" s="277" t="s">
        <v>458</v>
      </c>
      <c r="D812" s="277" t="s">
        <v>6203</v>
      </c>
      <c r="E812" s="19" t="s">
        <v>411</v>
      </c>
      <c r="F812" s="278">
        <v>30.484999999999999</v>
      </c>
      <c r="G812" s="36"/>
      <c r="H812" s="41"/>
    </row>
    <row r="813" spans="1:8" s="2" customFormat="1" ht="16.899999999999999" customHeight="1">
      <c r="A813" s="36"/>
      <c r="B813" s="41"/>
      <c r="C813" s="277" t="s">
        <v>476</v>
      </c>
      <c r="D813" s="277" t="s">
        <v>6204</v>
      </c>
      <c r="E813" s="19" t="s">
        <v>411</v>
      </c>
      <c r="F813" s="278">
        <v>60.97</v>
      </c>
      <c r="G813" s="36"/>
      <c r="H813" s="41"/>
    </row>
    <row r="814" spans="1:8" s="2" customFormat="1" ht="22.5">
      <c r="A814" s="36"/>
      <c r="B814" s="41"/>
      <c r="C814" s="277" t="s">
        <v>482</v>
      </c>
      <c r="D814" s="277" t="s">
        <v>483</v>
      </c>
      <c r="E814" s="19" t="s">
        <v>411</v>
      </c>
      <c r="F814" s="278">
        <v>132.762</v>
      </c>
      <c r="G814" s="36"/>
      <c r="H814" s="41"/>
    </row>
    <row r="815" spans="1:8" s="2" customFormat="1" ht="22.5">
      <c r="A815" s="36"/>
      <c r="B815" s="41"/>
      <c r="C815" s="277" t="s">
        <v>487</v>
      </c>
      <c r="D815" s="277" t="s">
        <v>488</v>
      </c>
      <c r="E815" s="19" t="s">
        <v>411</v>
      </c>
      <c r="F815" s="278">
        <v>132.762</v>
      </c>
      <c r="G815" s="36"/>
      <c r="H815" s="41"/>
    </row>
    <row r="816" spans="1:8" s="2" customFormat="1" ht="16.899999999999999" customHeight="1">
      <c r="A816" s="36"/>
      <c r="B816" s="41"/>
      <c r="C816" s="273" t="s">
        <v>313</v>
      </c>
      <c r="D816" s="274" t="s">
        <v>19</v>
      </c>
      <c r="E816" s="275" t="s">
        <v>19</v>
      </c>
      <c r="F816" s="276">
        <v>80.150000000000006</v>
      </c>
      <c r="G816" s="36"/>
      <c r="H816" s="41"/>
    </row>
    <row r="817" spans="1:8" s="2" customFormat="1" ht="16.899999999999999" customHeight="1">
      <c r="A817" s="36"/>
      <c r="B817" s="41"/>
      <c r="C817" s="277" t="s">
        <v>19</v>
      </c>
      <c r="D817" s="277" t="s">
        <v>456</v>
      </c>
      <c r="E817" s="19" t="s">
        <v>19</v>
      </c>
      <c r="F817" s="278">
        <v>0</v>
      </c>
      <c r="G817" s="36"/>
      <c r="H817" s="41"/>
    </row>
    <row r="818" spans="1:8" s="2" customFormat="1" ht="16.899999999999999" customHeight="1">
      <c r="A818" s="36"/>
      <c r="B818" s="41"/>
      <c r="C818" s="277" t="s">
        <v>19</v>
      </c>
      <c r="D818" s="277" t="s">
        <v>3819</v>
      </c>
      <c r="E818" s="19" t="s">
        <v>19</v>
      </c>
      <c r="F818" s="278">
        <v>80.150000000000006</v>
      </c>
      <c r="G818" s="36"/>
      <c r="H818" s="41"/>
    </row>
    <row r="819" spans="1:8" s="2" customFormat="1" ht="16.899999999999999" customHeight="1">
      <c r="A819" s="36"/>
      <c r="B819" s="41"/>
      <c r="C819" s="277" t="s">
        <v>313</v>
      </c>
      <c r="D819" s="277" t="s">
        <v>394</v>
      </c>
      <c r="E819" s="19" t="s">
        <v>19</v>
      </c>
      <c r="F819" s="278">
        <v>80.150000000000006</v>
      </c>
      <c r="G819" s="36"/>
      <c r="H819" s="41"/>
    </row>
    <row r="820" spans="1:8" s="2" customFormat="1" ht="16.899999999999999" customHeight="1">
      <c r="A820" s="36"/>
      <c r="B820" s="41"/>
      <c r="C820" s="279" t="s">
        <v>6202</v>
      </c>
      <c r="D820" s="36"/>
      <c r="E820" s="36"/>
      <c r="F820" s="36"/>
      <c r="G820" s="36"/>
      <c r="H820" s="41"/>
    </row>
    <row r="821" spans="1:8" s="2" customFormat="1" ht="16.899999999999999" customHeight="1">
      <c r="A821" s="36"/>
      <c r="B821" s="41"/>
      <c r="C821" s="277" t="s">
        <v>452</v>
      </c>
      <c r="D821" s="277" t="s">
        <v>6205</v>
      </c>
      <c r="E821" s="19" t="s">
        <v>411</v>
      </c>
      <c r="F821" s="278">
        <v>80.150000000000006</v>
      </c>
      <c r="G821" s="36"/>
      <c r="H821" s="41"/>
    </row>
    <row r="822" spans="1:8" s="2" customFormat="1" ht="16.899999999999999" customHeight="1">
      <c r="A822" s="36"/>
      <c r="B822" s="41"/>
      <c r="C822" s="277" t="s">
        <v>471</v>
      </c>
      <c r="D822" s="277" t="s">
        <v>6206</v>
      </c>
      <c r="E822" s="19" t="s">
        <v>411</v>
      </c>
      <c r="F822" s="278">
        <v>160.30000000000001</v>
      </c>
      <c r="G822" s="36"/>
      <c r="H822" s="41"/>
    </row>
    <row r="823" spans="1:8" s="2" customFormat="1" ht="22.5">
      <c r="A823" s="36"/>
      <c r="B823" s="41"/>
      <c r="C823" s="277" t="s">
        <v>482</v>
      </c>
      <c r="D823" s="277" t="s">
        <v>483</v>
      </c>
      <c r="E823" s="19" t="s">
        <v>411</v>
      </c>
      <c r="F823" s="278">
        <v>132.762</v>
      </c>
      <c r="G823" s="36"/>
      <c r="H823" s="41"/>
    </row>
    <row r="824" spans="1:8" s="2" customFormat="1" ht="22.5">
      <c r="A824" s="36"/>
      <c r="B824" s="41"/>
      <c r="C824" s="277" t="s">
        <v>487</v>
      </c>
      <c r="D824" s="277" t="s">
        <v>488</v>
      </c>
      <c r="E824" s="19" t="s">
        <v>411</v>
      </c>
      <c r="F824" s="278">
        <v>132.762</v>
      </c>
      <c r="G824" s="36"/>
      <c r="H824" s="41"/>
    </row>
    <row r="825" spans="1:8" s="2" customFormat="1" ht="16.899999999999999" customHeight="1">
      <c r="A825" s="36"/>
      <c r="B825" s="41"/>
      <c r="C825" s="273" t="s">
        <v>2389</v>
      </c>
      <c r="D825" s="274" t="s">
        <v>19</v>
      </c>
      <c r="E825" s="275" t="s">
        <v>19</v>
      </c>
      <c r="F825" s="276">
        <v>90.563999999999993</v>
      </c>
      <c r="G825" s="36"/>
      <c r="H825" s="41"/>
    </row>
    <row r="826" spans="1:8" s="2" customFormat="1" ht="16.899999999999999" customHeight="1">
      <c r="A826" s="36"/>
      <c r="B826" s="41"/>
      <c r="C826" s="277" t="s">
        <v>19</v>
      </c>
      <c r="D826" s="277" t="s">
        <v>2478</v>
      </c>
      <c r="E826" s="19" t="s">
        <v>19</v>
      </c>
      <c r="F826" s="278">
        <v>0</v>
      </c>
      <c r="G826" s="36"/>
      <c r="H826" s="41"/>
    </row>
    <row r="827" spans="1:8" s="2" customFormat="1" ht="16.899999999999999" customHeight="1">
      <c r="A827" s="36"/>
      <c r="B827" s="41"/>
      <c r="C827" s="277" t="s">
        <v>19</v>
      </c>
      <c r="D827" s="277" t="s">
        <v>3877</v>
      </c>
      <c r="E827" s="19" t="s">
        <v>19</v>
      </c>
      <c r="F827" s="278">
        <v>0</v>
      </c>
      <c r="G827" s="36"/>
      <c r="H827" s="41"/>
    </row>
    <row r="828" spans="1:8" s="2" customFormat="1" ht="16.899999999999999" customHeight="1">
      <c r="A828" s="36"/>
      <c r="B828" s="41"/>
      <c r="C828" s="277" t="s">
        <v>19</v>
      </c>
      <c r="D828" s="277" t="s">
        <v>4039</v>
      </c>
      <c r="E828" s="19" t="s">
        <v>19</v>
      </c>
      <c r="F828" s="278">
        <v>10.84</v>
      </c>
      <c r="G828" s="36"/>
      <c r="H828" s="41"/>
    </row>
    <row r="829" spans="1:8" s="2" customFormat="1" ht="16.899999999999999" customHeight="1">
      <c r="A829" s="36"/>
      <c r="B829" s="41"/>
      <c r="C829" s="277" t="s">
        <v>19</v>
      </c>
      <c r="D829" s="277" t="s">
        <v>4040</v>
      </c>
      <c r="E829" s="19" t="s">
        <v>19</v>
      </c>
      <c r="F829" s="278">
        <v>12.22</v>
      </c>
      <c r="G829" s="36"/>
      <c r="H829" s="41"/>
    </row>
    <row r="830" spans="1:8" s="2" customFormat="1" ht="16.899999999999999" customHeight="1">
      <c r="A830" s="36"/>
      <c r="B830" s="41"/>
      <c r="C830" s="277" t="s">
        <v>19</v>
      </c>
      <c r="D830" s="277" t="s">
        <v>4041</v>
      </c>
      <c r="E830" s="19" t="s">
        <v>19</v>
      </c>
      <c r="F830" s="278">
        <v>6.1440000000000001</v>
      </c>
      <c r="G830" s="36"/>
      <c r="H830" s="41"/>
    </row>
    <row r="831" spans="1:8" s="2" customFormat="1" ht="16.899999999999999" customHeight="1">
      <c r="A831" s="36"/>
      <c r="B831" s="41"/>
      <c r="C831" s="277" t="s">
        <v>19</v>
      </c>
      <c r="D831" s="277" t="s">
        <v>3880</v>
      </c>
      <c r="E831" s="19" t="s">
        <v>19</v>
      </c>
      <c r="F831" s="278">
        <v>0</v>
      </c>
      <c r="G831" s="36"/>
      <c r="H831" s="41"/>
    </row>
    <row r="832" spans="1:8" s="2" customFormat="1" ht="16.899999999999999" customHeight="1">
      <c r="A832" s="36"/>
      <c r="B832" s="41"/>
      <c r="C832" s="277" t="s">
        <v>19</v>
      </c>
      <c r="D832" s="277" t="s">
        <v>4042</v>
      </c>
      <c r="E832" s="19" t="s">
        <v>19</v>
      </c>
      <c r="F832" s="278">
        <v>12.88</v>
      </c>
      <c r="G832" s="36"/>
      <c r="H832" s="41"/>
    </row>
    <row r="833" spans="1:8" s="2" customFormat="1" ht="16.899999999999999" customHeight="1">
      <c r="A833" s="36"/>
      <c r="B833" s="41"/>
      <c r="C833" s="277" t="s">
        <v>19</v>
      </c>
      <c r="D833" s="277" t="s">
        <v>4043</v>
      </c>
      <c r="E833" s="19" t="s">
        <v>19</v>
      </c>
      <c r="F833" s="278">
        <v>6.7</v>
      </c>
      <c r="G833" s="36"/>
      <c r="H833" s="41"/>
    </row>
    <row r="834" spans="1:8" s="2" customFormat="1" ht="16.899999999999999" customHeight="1">
      <c r="A834" s="36"/>
      <c r="B834" s="41"/>
      <c r="C834" s="277" t="s">
        <v>19</v>
      </c>
      <c r="D834" s="277" t="s">
        <v>4044</v>
      </c>
      <c r="E834" s="19" t="s">
        <v>19</v>
      </c>
      <c r="F834" s="278">
        <v>9.44</v>
      </c>
      <c r="G834" s="36"/>
      <c r="H834" s="41"/>
    </row>
    <row r="835" spans="1:8" s="2" customFormat="1" ht="16.899999999999999" customHeight="1">
      <c r="A835" s="36"/>
      <c r="B835" s="41"/>
      <c r="C835" s="277" t="s">
        <v>19</v>
      </c>
      <c r="D835" s="277" t="s">
        <v>4045</v>
      </c>
      <c r="E835" s="19" t="s">
        <v>19</v>
      </c>
      <c r="F835" s="278">
        <v>12.1</v>
      </c>
      <c r="G835" s="36"/>
      <c r="H835" s="41"/>
    </row>
    <row r="836" spans="1:8" s="2" customFormat="1" ht="16.899999999999999" customHeight="1">
      <c r="A836" s="36"/>
      <c r="B836" s="41"/>
      <c r="C836" s="277" t="s">
        <v>19</v>
      </c>
      <c r="D836" s="277" t="s">
        <v>4046</v>
      </c>
      <c r="E836" s="19" t="s">
        <v>19</v>
      </c>
      <c r="F836" s="278">
        <v>12.36</v>
      </c>
      <c r="G836" s="36"/>
      <c r="H836" s="41"/>
    </row>
    <row r="837" spans="1:8" s="2" customFormat="1" ht="16.899999999999999" customHeight="1">
      <c r="A837" s="36"/>
      <c r="B837" s="41"/>
      <c r="C837" s="277" t="s">
        <v>19</v>
      </c>
      <c r="D837" s="277" t="s">
        <v>4047</v>
      </c>
      <c r="E837" s="19" t="s">
        <v>19</v>
      </c>
      <c r="F837" s="278">
        <v>7.88</v>
      </c>
      <c r="G837" s="36"/>
      <c r="H837" s="41"/>
    </row>
    <row r="838" spans="1:8" s="2" customFormat="1" ht="16.899999999999999" customHeight="1">
      <c r="A838" s="36"/>
      <c r="B838" s="41"/>
      <c r="C838" s="277" t="s">
        <v>2389</v>
      </c>
      <c r="D838" s="277" t="s">
        <v>394</v>
      </c>
      <c r="E838" s="19" t="s">
        <v>19</v>
      </c>
      <c r="F838" s="278">
        <v>90.563999999999993</v>
      </c>
      <c r="G838" s="36"/>
      <c r="H838" s="41"/>
    </row>
    <row r="839" spans="1:8" s="2" customFormat="1" ht="16.899999999999999" customHeight="1">
      <c r="A839" s="36"/>
      <c r="B839" s="41"/>
      <c r="C839" s="279" t="s">
        <v>6202</v>
      </c>
      <c r="D839" s="36"/>
      <c r="E839" s="36"/>
      <c r="F839" s="36"/>
      <c r="G839" s="36"/>
      <c r="H839" s="41"/>
    </row>
    <row r="840" spans="1:8" s="2" customFormat="1" ht="16.899999999999999" customHeight="1">
      <c r="A840" s="36"/>
      <c r="B840" s="41"/>
      <c r="C840" s="277" t="s">
        <v>835</v>
      </c>
      <c r="D840" s="277" t="s">
        <v>6207</v>
      </c>
      <c r="E840" s="19" t="s">
        <v>411</v>
      </c>
      <c r="F840" s="278">
        <v>90.563999999999993</v>
      </c>
      <c r="G840" s="36"/>
      <c r="H840" s="41"/>
    </row>
    <row r="841" spans="1:8" s="2" customFormat="1" ht="22.5">
      <c r="A841" s="36"/>
      <c r="B841" s="41"/>
      <c r="C841" s="277" t="s">
        <v>491</v>
      </c>
      <c r="D841" s="277" t="s">
        <v>6208</v>
      </c>
      <c r="E841" s="19" t="s">
        <v>411</v>
      </c>
      <c r="F841" s="278">
        <v>90.563999999999993</v>
      </c>
      <c r="G841" s="36"/>
      <c r="H841" s="41"/>
    </row>
    <row r="842" spans="1:8" s="2" customFormat="1" ht="16.899999999999999" customHeight="1">
      <c r="A842" s="36"/>
      <c r="B842" s="41"/>
      <c r="C842" s="277" t="s">
        <v>830</v>
      </c>
      <c r="D842" s="277" t="s">
        <v>6209</v>
      </c>
      <c r="E842" s="19" t="s">
        <v>411</v>
      </c>
      <c r="F842" s="278">
        <v>90.563999999999993</v>
      </c>
      <c r="G842" s="36"/>
      <c r="H842" s="41"/>
    </row>
    <row r="843" spans="1:8" s="2" customFormat="1" ht="22.5">
      <c r="A843" s="36"/>
      <c r="B843" s="41"/>
      <c r="C843" s="277" t="s">
        <v>912</v>
      </c>
      <c r="D843" s="277" t="s">
        <v>6210</v>
      </c>
      <c r="E843" s="19" t="s">
        <v>411</v>
      </c>
      <c r="F843" s="278">
        <v>544.52599999999995</v>
      </c>
      <c r="G843" s="36"/>
      <c r="H843" s="41"/>
    </row>
    <row r="844" spans="1:8" s="2" customFormat="1" ht="16.899999999999999" customHeight="1">
      <c r="A844" s="36"/>
      <c r="B844" s="41"/>
      <c r="C844" s="273" t="s">
        <v>320</v>
      </c>
      <c r="D844" s="274" t="s">
        <v>19</v>
      </c>
      <c r="E844" s="275" t="s">
        <v>19</v>
      </c>
      <c r="F844" s="276">
        <v>544.52599999999995</v>
      </c>
      <c r="G844" s="36"/>
      <c r="H844" s="41"/>
    </row>
    <row r="845" spans="1:8" s="2" customFormat="1" ht="16.899999999999999" customHeight="1">
      <c r="A845" s="36"/>
      <c r="B845" s="41"/>
      <c r="C845" s="277" t="s">
        <v>19</v>
      </c>
      <c r="D845" s="277" t="s">
        <v>915</v>
      </c>
      <c r="E845" s="19" t="s">
        <v>19</v>
      </c>
      <c r="F845" s="278">
        <v>0</v>
      </c>
      <c r="G845" s="36"/>
      <c r="H845" s="41"/>
    </row>
    <row r="846" spans="1:8" s="2" customFormat="1" ht="16.899999999999999" customHeight="1">
      <c r="A846" s="36"/>
      <c r="B846" s="41"/>
      <c r="C846" s="277" t="s">
        <v>19</v>
      </c>
      <c r="D846" s="277" t="s">
        <v>322</v>
      </c>
      <c r="E846" s="19" t="s">
        <v>19</v>
      </c>
      <c r="F846" s="278">
        <v>103.93</v>
      </c>
      <c r="G846" s="36"/>
      <c r="H846" s="41"/>
    </row>
    <row r="847" spans="1:8" s="2" customFormat="1" ht="16.899999999999999" customHeight="1">
      <c r="A847" s="36"/>
      <c r="B847" s="41"/>
      <c r="C847" s="277" t="s">
        <v>19</v>
      </c>
      <c r="D847" s="277" t="s">
        <v>325</v>
      </c>
      <c r="E847" s="19" t="s">
        <v>19</v>
      </c>
      <c r="F847" s="278">
        <v>12</v>
      </c>
      <c r="G847" s="36"/>
      <c r="H847" s="41"/>
    </row>
    <row r="848" spans="1:8" s="2" customFormat="1" ht="16.899999999999999" customHeight="1">
      <c r="A848" s="36"/>
      <c r="B848" s="41"/>
      <c r="C848" s="277" t="s">
        <v>19</v>
      </c>
      <c r="D848" s="277" t="s">
        <v>328</v>
      </c>
      <c r="E848" s="19" t="s">
        <v>19</v>
      </c>
      <c r="F848" s="278">
        <v>219.96700000000001</v>
      </c>
      <c r="G848" s="36"/>
      <c r="H848" s="41"/>
    </row>
    <row r="849" spans="1:8" s="2" customFormat="1" ht="16.899999999999999" customHeight="1">
      <c r="A849" s="36"/>
      <c r="B849" s="41"/>
      <c r="C849" s="277" t="s">
        <v>19</v>
      </c>
      <c r="D849" s="277" t="s">
        <v>3823</v>
      </c>
      <c r="E849" s="19" t="s">
        <v>19</v>
      </c>
      <c r="F849" s="278">
        <v>25.193000000000001</v>
      </c>
      <c r="G849" s="36"/>
      <c r="H849" s="41"/>
    </row>
    <row r="850" spans="1:8" s="2" customFormat="1" ht="16.899999999999999" customHeight="1">
      <c r="A850" s="36"/>
      <c r="B850" s="41"/>
      <c r="C850" s="277" t="s">
        <v>19</v>
      </c>
      <c r="D850" s="277" t="s">
        <v>916</v>
      </c>
      <c r="E850" s="19" t="s">
        <v>19</v>
      </c>
      <c r="F850" s="278">
        <v>200.68600000000001</v>
      </c>
      <c r="G850" s="36"/>
      <c r="H850" s="41"/>
    </row>
    <row r="851" spans="1:8" s="2" customFormat="1" ht="16.899999999999999" customHeight="1">
      <c r="A851" s="36"/>
      <c r="B851" s="41"/>
      <c r="C851" s="277" t="s">
        <v>19</v>
      </c>
      <c r="D851" s="277" t="s">
        <v>917</v>
      </c>
      <c r="E851" s="19" t="s">
        <v>19</v>
      </c>
      <c r="F851" s="278">
        <v>73.313999999999993</v>
      </c>
      <c r="G851" s="36"/>
      <c r="H851" s="41"/>
    </row>
    <row r="852" spans="1:8" s="2" customFormat="1" ht="16.899999999999999" customHeight="1">
      <c r="A852" s="36"/>
      <c r="B852" s="41"/>
      <c r="C852" s="277" t="s">
        <v>19</v>
      </c>
      <c r="D852" s="277" t="s">
        <v>2489</v>
      </c>
      <c r="E852" s="19" t="s">
        <v>19</v>
      </c>
      <c r="F852" s="278">
        <v>-90.563999999999993</v>
      </c>
      <c r="G852" s="36"/>
      <c r="H852" s="41"/>
    </row>
    <row r="853" spans="1:8" s="2" customFormat="1" ht="16.899999999999999" customHeight="1">
      <c r="A853" s="36"/>
      <c r="B853" s="41"/>
      <c r="C853" s="277" t="s">
        <v>320</v>
      </c>
      <c r="D853" s="277" t="s">
        <v>394</v>
      </c>
      <c r="E853" s="19" t="s">
        <v>19</v>
      </c>
      <c r="F853" s="278">
        <v>544.52599999999995</v>
      </c>
      <c r="G853" s="36"/>
      <c r="H853" s="41"/>
    </row>
    <row r="854" spans="1:8" s="2" customFormat="1" ht="16.899999999999999" customHeight="1">
      <c r="A854" s="36"/>
      <c r="B854" s="41"/>
      <c r="C854" s="279" t="s">
        <v>6202</v>
      </c>
      <c r="D854" s="36"/>
      <c r="E854" s="36"/>
      <c r="F854" s="36"/>
      <c r="G854" s="36"/>
      <c r="H854" s="41"/>
    </row>
    <row r="855" spans="1:8" s="2" customFormat="1" ht="22.5">
      <c r="A855" s="36"/>
      <c r="B855" s="41"/>
      <c r="C855" s="277" t="s">
        <v>912</v>
      </c>
      <c r="D855" s="277" t="s">
        <v>6210</v>
      </c>
      <c r="E855" s="19" t="s">
        <v>411</v>
      </c>
      <c r="F855" s="278">
        <v>544.52599999999995</v>
      </c>
      <c r="G855" s="36"/>
      <c r="H855" s="41"/>
    </row>
    <row r="856" spans="1:8" s="2" customFormat="1" ht="16.899999999999999" customHeight="1">
      <c r="A856" s="36"/>
      <c r="B856" s="41"/>
      <c r="C856" s="277" t="s">
        <v>907</v>
      </c>
      <c r="D856" s="277" t="s">
        <v>6212</v>
      </c>
      <c r="E856" s="19" t="s">
        <v>411</v>
      </c>
      <c r="F856" s="278">
        <v>544.52599999999995</v>
      </c>
      <c r="G856" s="36"/>
      <c r="H856" s="41"/>
    </row>
    <row r="857" spans="1:8" s="2" customFormat="1" ht="16.899999999999999" customHeight="1">
      <c r="A857" s="36"/>
      <c r="B857" s="41"/>
      <c r="C857" s="273" t="s">
        <v>322</v>
      </c>
      <c r="D857" s="274" t="s">
        <v>19</v>
      </c>
      <c r="E857" s="275" t="s">
        <v>19</v>
      </c>
      <c r="F857" s="276">
        <v>103.93</v>
      </c>
      <c r="G857" s="36"/>
      <c r="H857" s="41"/>
    </row>
    <row r="858" spans="1:8" s="2" customFormat="1" ht="16.899999999999999" customHeight="1">
      <c r="A858" s="36"/>
      <c r="B858" s="41"/>
      <c r="C858" s="277" t="s">
        <v>19</v>
      </c>
      <c r="D858" s="277" t="s">
        <v>569</v>
      </c>
      <c r="E858" s="19" t="s">
        <v>19</v>
      </c>
      <c r="F858" s="278">
        <v>0</v>
      </c>
      <c r="G858" s="36"/>
      <c r="H858" s="41"/>
    </row>
    <row r="859" spans="1:8" s="2" customFormat="1" ht="16.899999999999999" customHeight="1">
      <c r="A859" s="36"/>
      <c r="B859" s="41"/>
      <c r="C859" s="277" t="s">
        <v>19</v>
      </c>
      <c r="D859" s="277" t="s">
        <v>3877</v>
      </c>
      <c r="E859" s="19" t="s">
        <v>19</v>
      </c>
      <c r="F859" s="278">
        <v>0</v>
      </c>
      <c r="G859" s="36"/>
      <c r="H859" s="41"/>
    </row>
    <row r="860" spans="1:8" s="2" customFormat="1" ht="16.899999999999999" customHeight="1">
      <c r="A860" s="36"/>
      <c r="B860" s="41"/>
      <c r="C860" s="277" t="s">
        <v>19</v>
      </c>
      <c r="D860" s="277" t="s">
        <v>3910</v>
      </c>
      <c r="E860" s="19" t="s">
        <v>19</v>
      </c>
      <c r="F860" s="278">
        <v>51.84</v>
      </c>
      <c r="G860" s="36"/>
      <c r="H860" s="41"/>
    </row>
    <row r="861" spans="1:8" s="2" customFormat="1" ht="16.899999999999999" customHeight="1">
      <c r="A861" s="36"/>
      <c r="B861" s="41"/>
      <c r="C861" s="277" t="s">
        <v>19</v>
      </c>
      <c r="D861" s="277" t="s">
        <v>3880</v>
      </c>
      <c r="E861" s="19" t="s">
        <v>19</v>
      </c>
      <c r="F861" s="278">
        <v>0</v>
      </c>
      <c r="G861" s="36"/>
      <c r="H861" s="41"/>
    </row>
    <row r="862" spans="1:8" s="2" customFormat="1" ht="16.899999999999999" customHeight="1">
      <c r="A862" s="36"/>
      <c r="B862" s="41"/>
      <c r="C862" s="277" t="s">
        <v>19</v>
      </c>
      <c r="D862" s="277" t="s">
        <v>3911</v>
      </c>
      <c r="E862" s="19" t="s">
        <v>19</v>
      </c>
      <c r="F862" s="278">
        <v>52.09</v>
      </c>
      <c r="G862" s="36"/>
      <c r="H862" s="41"/>
    </row>
    <row r="863" spans="1:8" s="2" customFormat="1" ht="16.899999999999999" customHeight="1">
      <c r="A863" s="36"/>
      <c r="B863" s="41"/>
      <c r="C863" s="277" t="s">
        <v>322</v>
      </c>
      <c r="D863" s="277" t="s">
        <v>394</v>
      </c>
      <c r="E863" s="19" t="s">
        <v>19</v>
      </c>
      <c r="F863" s="278">
        <v>103.93</v>
      </c>
      <c r="G863" s="36"/>
      <c r="H863" s="41"/>
    </row>
    <row r="864" spans="1:8" s="2" customFormat="1" ht="16.899999999999999" customHeight="1">
      <c r="A864" s="36"/>
      <c r="B864" s="41"/>
      <c r="C864" s="279" t="s">
        <v>6202</v>
      </c>
      <c r="D864" s="36"/>
      <c r="E864" s="36"/>
      <c r="F864" s="36"/>
      <c r="G864" s="36"/>
      <c r="H864" s="41"/>
    </row>
    <row r="865" spans="1:8" s="2" customFormat="1" ht="16.899999999999999" customHeight="1">
      <c r="A865" s="36"/>
      <c r="B865" s="41"/>
      <c r="C865" s="277" t="s">
        <v>566</v>
      </c>
      <c r="D865" s="277" t="s">
        <v>6213</v>
      </c>
      <c r="E865" s="19" t="s">
        <v>411</v>
      </c>
      <c r="F865" s="278">
        <v>103.93</v>
      </c>
      <c r="G865" s="36"/>
      <c r="H865" s="41"/>
    </row>
    <row r="866" spans="1:8" s="2" customFormat="1" ht="16.899999999999999" customHeight="1">
      <c r="A866" s="36"/>
      <c r="B866" s="41"/>
      <c r="C866" s="277" t="s">
        <v>578</v>
      </c>
      <c r="D866" s="277" t="s">
        <v>6214</v>
      </c>
      <c r="E866" s="19" t="s">
        <v>411</v>
      </c>
      <c r="F866" s="278">
        <v>115.93</v>
      </c>
      <c r="G866" s="36"/>
      <c r="H866" s="41"/>
    </row>
    <row r="867" spans="1:8" s="2" customFormat="1" ht="16.899999999999999" customHeight="1">
      <c r="A867" s="36"/>
      <c r="B867" s="41"/>
      <c r="C867" s="277" t="s">
        <v>583</v>
      </c>
      <c r="D867" s="277" t="s">
        <v>6215</v>
      </c>
      <c r="E867" s="19" t="s">
        <v>411</v>
      </c>
      <c r="F867" s="278">
        <v>115.93</v>
      </c>
      <c r="G867" s="36"/>
      <c r="H867" s="41"/>
    </row>
    <row r="868" spans="1:8" s="2" customFormat="1" ht="22.5">
      <c r="A868" s="36"/>
      <c r="B868" s="41"/>
      <c r="C868" s="277" t="s">
        <v>912</v>
      </c>
      <c r="D868" s="277" t="s">
        <v>6210</v>
      </c>
      <c r="E868" s="19" t="s">
        <v>411</v>
      </c>
      <c r="F868" s="278">
        <v>544.52599999999995</v>
      </c>
      <c r="G868" s="36"/>
      <c r="H868" s="41"/>
    </row>
    <row r="869" spans="1:8" s="2" customFormat="1" ht="16.899999999999999" customHeight="1">
      <c r="A869" s="36"/>
      <c r="B869" s="41"/>
      <c r="C869" s="273" t="s">
        <v>325</v>
      </c>
      <c r="D869" s="274" t="s">
        <v>19</v>
      </c>
      <c r="E869" s="275" t="s">
        <v>19</v>
      </c>
      <c r="F869" s="276">
        <v>12</v>
      </c>
      <c r="G869" s="36"/>
      <c r="H869" s="41"/>
    </row>
    <row r="870" spans="1:8" s="2" customFormat="1" ht="16.899999999999999" customHeight="1">
      <c r="A870" s="36"/>
      <c r="B870" s="41"/>
      <c r="C870" s="277" t="s">
        <v>19</v>
      </c>
      <c r="D870" s="277" t="s">
        <v>575</v>
      </c>
      <c r="E870" s="19" t="s">
        <v>19</v>
      </c>
      <c r="F870" s="278">
        <v>0</v>
      </c>
      <c r="G870" s="36"/>
      <c r="H870" s="41"/>
    </row>
    <row r="871" spans="1:8" s="2" customFormat="1" ht="16.899999999999999" customHeight="1">
      <c r="A871" s="36"/>
      <c r="B871" s="41"/>
      <c r="C871" s="277" t="s">
        <v>19</v>
      </c>
      <c r="D871" s="277" t="s">
        <v>3877</v>
      </c>
      <c r="E871" s="19" t="s">
        <v>19</v>
      </c>
      <c r="F871" s="278">
        <v>0</v>
      </c>
      <c r="G871" s="36"/>
      <c r="H871" s="41"/>
    </row>
    <row r="872" spans="1:8" s="2" customFormat="1" ht="16.899999999999999" customHeight="1">
      <c r="A872" s="36"/>
      <c r="B872" s="41"/>
      <c r="C872" s="277" t="s">
        <v>19</v>
      </c>
      <c r="D872" s="277" t="s">
        <v>3913</v>
      </c>
      <c r="E872" s="19" t="s">
        <v>19</v>
      </c>
      <c r="F872" s="278">
        <v>2.68</v>
      </c>
      <c r="G872" s="36"/>
      <c r="H872" s="41"/>
    </row>
    <row r="873" spans="1:8" s="2" customFormat="1" ht="16.899999999999999" customHeight="1">
      <c r="A873" s="36"/>
      <c r="B873" s="41"/>
      <c r="C873" s="277" t="s">
        <v>19</v>
      </c>
      <c r="D873" s="277" t="s">
        <v>3880</v>
      </c>
      <c r="E873" s="19" t="s">
        <v>19</v>
      </c>
      <c r="F873" s="278">
        <v>0</v>
      </c>
      <c r="G873" s="36"/>
      <c r="H873" s="41"/>
    </row>
    <row r="874" spans="1:8" s="2" customFormat="1" ht="16.899999999999999" customHeight="1">
      <c r="A874" s="36"/>
      <c r="B874" s="41"/>
      <c r="C874" s="277" t="s">
        <v>19</v>
      </c>
      <c r="D874" s="277" t="s">
        <v>3914</v>
      </c>
      <c r="E874" s="19" t="s">
        <v>19</v>
      </c>
      <c r="F874" s="278">
        <v>9.32</v>
      </c>
      <c r="G874" s="36"/>
      <c r="H874" s="41"/>
    </row>
    <row r="875" spans="1:8" s="2" customFormat="1" ht="16.899999999999999" customHeight="1">
      <c r="A875" s="36"/>
      <c r="B875" s="41"/>
      <c r="C875" s="277" t="s">
        <v>325</v>
      </c>
      <c r="D875" s="277" t="s">
        <v>394</v>
      </c>
      <c r="E875" s="19" t="s">
        <v>19</v>
      </c>
      <c r="F875" s="278">
        <v>12</v>
      </c>
      <c r="G875" s="36"/>
      <c r="H875" s="41"/>
    </row>
    <row r="876" spans="1:8" s="2" customFormat="1" ht="16.899999999999999" customHeight="1">
      <c r="A876" s="36"/>
      <c r="B876" s="41"/>
      <c r="C876" s="279" t="s">
        <v>6202</v>
      </c>
      <c r="D876" s="36"/>
      <c r="E876" s="36"/>
      <c r="F876" s="36"/>
      <c r="G876" s="36"/>
      <c r="H876" s="41"/>
    </row>
    <row r="877" spans="1:8" s="2" customFormat="1" ht="16.899999999999999" customHeight="1">
      <c r="A877" s="36"/>
      <c r="B877" s="41"/>
      <c r="C877" s="277" t="s">
        <v>572</v>
      </c>
      <c r="D877" s="277" t="s">
        <v>6216</v>
      </c>
      <c r="E877" s="19" t="s">
        <v>411</v>
      </c>
      <c r="F877" s="278">
        <v>12</v>
      </c>
      <c r="G877" s="36"/>
      <c r="H877" s="41"/>
    </row>
    <row r="878" spans="1:8" s="2" customFormat="1" ht="16.899999999999999" customHeight="1">
      <c r="A878" s="36"/>
      <c r="B878" s="41"/>
      <c r="C878" s="277" t="s">
        <v>578</v>
      </c>
      <c r="D878" s="277" t="s">
        <v>6214</v>
      </c>
      <c r="E878" s="19" t="s">
        <v>411</v>
      </c>
      <c r="F878" s="278">
        <v>115.93</v>
      </c>
      <c r="G878" s="36"/>
      <c r="H878" s="41"/>
    </row>
    <row r="879" spans="1:8" s="2" customFormat="1" ht="16.899999999999999" customHeight="1">
      <c r="A879" s="36"/>
      <c r="B879" s="41"/>
      <c r="C879" s="277" t="s">
        <v>583</v>
      </c>
      <c r="D879" s="277" t="s">
        <v>6215</v>
      </c>
      <c r="E879" s="19" t="s">
        <v>411</v>
      </c>
      <c r="F879" s="278">
        <v>115.93</v>
      </c>
      <c r="G879" s="36"/>
      <c r="H879" s="41"/>
    </row>
    <row r="880" spans="1:8" s="2" customFormat="1" ht="22.5">
      <c r="A880" s="36"/>
      <c r="B880" s="41"/>
      <c r="C880" s="277" t="s">
        <v>912</v>
      </c>
      <c r="D880" s="277" t="s">
        <v>6210</v>
      </c>
      <c r="E880" s="19" t="s">
        <v>411</v>
      </c>
      <c r="F880" s="278">
        <v>544.52599999999995</v>
      </c>
      <c r="G880" s="36"/>
      <c r="H880" s="41"/>
    </row>
    <row r="881" spans="1:8" s="2" customFormat="1" ht="16.899999999999999" customHeight="1">
      <c r="A881" s="36"/>
      <c r="B881" s="41"/>
      <c r="C881" s="273" t="s">
        <v>3823</v>
      </c>
      <c r="D881" s="274" t="s">
        <v>19</v>
      </c>
      <c r="E881" s="275" t="s">
        <v>19</v>
      </c>
      <c r="F881" s="276">
        <v>25.193000000000001</v>
      </c>
      <c r="G881" s="36"/>
      <c r="H881" s="41"/>
    </row>
    <row r="882" spans="1:8" s="2" customFormat="1" ht="16.899999999999999" customHeight="1">
      <c r="A882" s="36"/>
      <c r="B882" s="41"/>
      <c r="C882" s="277" t="s">
        <v>19</v>
      </c>
      <c r="D882" s="277" t="s">
        <v>544</v>
      </c>
      <c r="E882" s="19" t="s">
        <v>19</v>
      </c>
      <c r="F882" s="278">
        <v>0</v>
      </c>
      <c r="G882" s="36"/>
      <c r="H882" s="41"/>
    </row>
    <row r="883" spans="1:8" s="2" customFormat="1" ht="16.899999999999999" customHeight="1">
      <c r="A883" s="36"/>
      <c r="B883" s="41"/>
      <c r="C883" s="277" t="s">
        <v>19</v>
      </c>
      <c r="D883" s="277" t="s">
        <v>3877</v>
      </c>
      <c r="E883" s="19" t="s">
        <v>19</v>
      </c>
      <c r="F883" s="278">
        <v>0</v>
      </c>
      <c r="G883" s="36"/>
      <c r="H883" s="41"/>
    </row>
    <row r="884" spans="1:8" s="2" customFormat="1" ht="16.899999999999999" customHeight="1">
      <c r="A884" s="36"/>
      <c r="B884" s="41"/>
      <c r="C884" s="277" t="s">
        <v>19</v>
      </c>
      <c r="D884" s="277" t="s">
        <v>3899</v>
      </c>
      <c r="E884" s="19" t="s">
        <v>19</v>
      </c>
      <c r="F884" s="278">
        <v>13.066000000000001</v>
      </c>
      <c r="G884" s="36"/>
      <c r="H884" s="41"/>
    </row>
    <row r="885" spans="1:8" s="2" customFormat="1" ht="16.899999999999999" customHeight="1">
      <c r="A885" s="36"/>
      <c r="B885" s="41"/>
      <c r="C885" s="277" t="s">
        <v>19</v>
      </c>
      <c r="D885" s="277" t="s">
        <v>3880</v>
      </c>
      <c r="E885" s="19" t="s">
        <v>19</v>
      </c>
      <c r="F885" s="278">
        <v>0</v>
      </c>
      <c r="G885" s="36"/>
      <c r="H885" s="41"/>
    </row>
    <row r="886" spans="1:8" s="2" customFormat="1" ht="16.899999999999999" customHeight="1">
      <c r="A886" s="36"/>
      <c r="B886" s="41"/>
      <c r="C886" s="277" t="s">
        <v>19</v>
      </c>
      <c r="D886" s="277" t="s">
        <v>3900</v>
      </c>
      <c r="E886" s="19" t="s">
        <v>19</v>
      </c>
      <c r="F886" s="278">
        <v>12.127000000000001</v>
      </c>
      <c r="G886" s="36"/>
      <c r="H886" s="41"/>
    </row>
    <row r="887" spans="1:8" s="2" customFormat="1" ht="16.899999999999999" customHeight="1">
      <c r="A887" s="36"/>
      <c r="B887" s="41"/>
      <c r="C887" s="277" t="s">
        <v>3823</v>
      </c>
      <c r="D887" s="277" t="s">
        <v>394</v>
      </c>
      <c r="E887" s="19" t="s">
        <v>19</v>
      </c>
      <c r="F887" s="278">
        <v>25.193000000000001</v>
      </c>
      <c r="G887" s="36"/>
      <c r="H887" s="41"/>
    </row>
    <row r="888" spans="1:8" s="2" customFormat="1" ht="16.899999999999999" customHeight="1">
      <c r="A888" s="36"/>
      <c r="B888" s="41"/>
      <c r="C888" s="279" t="s">
        <v>6202</v>
      </c>
      <c r="D888" s="36"/>
      <c r="E888" s="36"/>
      <c r="F888" s="36"/>
      <c r="G888" s="36"/>
      <c r="H888" s="41"/>
    </row>
    <row r="889" spans="1:8" s="2" customFormat="1" ht="22.5">
      <c r="A889" s="36"/>
      <c r="B889" s="41"/>
      <c r="C889" s="277" t="s">
        <v>3896</v>
      </c>
      <c r="D889" s="277" t="s">
        <v>6260</v>
      </c>
      <c r="E889" s="19" t="s">
        <v>411</v>
      </c>
      <c r="F889" s="278">
        <v>25.193000000000001</v>
      </c>
      <c r="G889" s="36"/>
      <c r="H889" s="41"/>
    </row>
    <row r="890" spans="1:8" s="2" customFormat="1" ht="16.899999999999999" customHeight="1">
      <c r="A890" s="36"/>
      <c r="B890" s="41"/>
      <c r="C890" s="277" t="s">
        <v>562</v>
      </c>
      <c r="D890" s="277" t="s">
        <v>6218</v>
      </c>
      <c r="E890" s="19" t="s">
        <v>411</v>
      </c>
      <c r="F890" s="278">
        <v>245.16</v>
      </c>
      <c r="G890" s="36"/>
      <c r="H890" s="41"/>
    </row>
    <row r="891" spans="1:8" s="2" customFormat="1" ht="22.5">
      <c r="A891" s="36"/>
      <c r="B891" s="41"/>
      <c r="C891" s="277" t="s">
        <v>912</v>
      </c>
      <c r="D891" s="277" t="s">
        <v>6210</v>
      </c>
      <c r="E891" s="19" t="s">
        <v>411</v>
      </c>
      <c r="F891" s="278">
        <v>544.52599999999995</v>
      </c>
      <c r="G891" s="36"/>
      <c r="H891" s="41"/>
    </row>
    <row r="892" spans="1:8" s="2" customFormat="1" ht="16.899999999999999" customHeight="1">
      <c r="A892" s="36"/>
      <c r="B892" s="41"/>
      <c r="C892" s="273" t="s">
        <v>328</v>
      </c>
      <c r="D892" s="274" t="s">
        <v>19</v>
      </c>
      <c r="E892" s="275" t="s">
        <v>19</v>
      </c>
      <c r="F892" s="276">
        <v>219.96700000000001</v>
      </c>
      <c r="G892" s="36"/>
      <c r="H892" s="41"/>
    </row>
    <row r="893" spans="1:8" s="2" customFormat="1" ht="16.899999999999999" customHeight="1">
      <c r="A893" s="36"/>
      <c r="B893" s="41"/>
      <c r="C893" s="277" t="s">
        <v>19</v>
      </c>
      <c r="D893" s="277" t="s">
        <v>544</v>
      </c>
      <c r="E893" s="19" t="s">
        <v>19</v>
      </c>
      <c r="F893" s="278">
        <v>0</v>
      </c>
      <c r="G893" s="36"/>
      <c r="H893" s="41"/>
    </row>
    <row r="894" spans="1:8" s="2" customFormat="1" ht="16.899999999999999" customHeight="1">
      <c r="A894" s="36"/>
      <c r="B894" s="41"/>
      <c r="C894" s="277" t="s">
        <v>19</v>
      </c>
      <c r="D894" s="277" t="s">
        <v>3877</v>
      </c>
      <c r="E894" s="19" t="s">
        <v>19</v>
      </c>
      <c r="F894" s="278">
        <v>0</v>
      </c>
      <c r="G894" s="36"/>
      <c r="H894" s="41"/>
    </row>
    <row r="895" spans="1:8" s="2" customFormat="1" ht="16.899999999999999" customHeight="1">
      <c r="A895" s="36"/>
      <c r="B895" s="41"/>
      <c r="C895" s="277" t="s">
        <v>19</v>
      </c>
      <c r="D895" s="277" t="s">
        <v>3892</v>
      </c>
      <c r="E895" s="19" t="s">
        <v>19</v>
      </c>
      <c r="F895" s="278">
        <v>120.482</v>
      </c>
      <c r="G895" s="36"/>
      <c r="H895" s="41"/>
    </row>
    <row r="896" spans="1:8" s="2" customFormat="1" ht="16.899999999999999" customHeight="1">
      <c r="A896" s="36"/>
      <c r="B896" s="41"/>
      <c r="C896" s="277" t="s">
        <v>19</v>
      </c>
      <c r="D896" s="277" t="s">
        <v>3893</v>
      </c>
      <c r="E896" s="19" t="s">
        <v>19</v>
      </c>
      <c r="F896" s="278">
        <v>-5.6219999999999999</v>
      </c>
      <c r="G896" s="36"/>
      <c r="H896" s="41"/>
    </row>
    <row r="897" spans="1:8" s="2" customFormat="1" ht="16.899999999999999" customHeight="1">
      <c r="A897" s="36"/>
      <c r="B897" s="41"/>
      <c r="C897" s="277" t="s">
        <v>19</v>
      </c>
      <c r="D897" s="277" t="s">
        <v>3880</v>
      </c>
      <c r="E897" s="19" t="s">
        <v>19</v>
      </c>
      <c r="F897" s="278">
        <v>0</v>
      </c>
      <c r="G897" s="36"/>
      <c r="H897" s="41"/>
    </row>
    <row r="898" spans="1:8" s="2" customFormat="1" ht="22.5">
      <c r="A898" s="36"/>
      <c r="B898" s="41"/>
      <c r="C898" s="277" t="s">
        <v>19</v>
      </c>
      <c r="D898" s="277" t="s">
        <v>3894</v>
      </c>
      <c r="E898" s="19" t="s">
        <v>19</v>
      </c>
      <c r="F898" s="278">
        <v>106.592</v>
      </c>
      <c r="G898" s="36"/>
      <c r="H898" s="41"/>
    </row>
    <row r="899" spans="1:8" s="2" customFormat="1" ht="16.899999999999999" customHeight="1">
      <c r="A899" s="36"/>
      <c r="B899" s="41"/>
      <c r="C899" s="277" t="s">
        <v>19</v>
      </c>
      <c r="D899" s="277" t="s">
        <v>3895</v>
      </c>
      <c r="E899" s="19" t="s">
        <v>19</v>
      </c>
      <c r="F899" s="278">
        <v>-1.4850000000000001</v>
      </c>
      <c r="G899" s="36"/>
      <c r="H899" s="41"/>
    </row>
    <row r="900" spans="1:8" s="2" customFormat="1" ht="16.899999999999999" customHeight="1">
      <c r="A900" s="36"/>
      <c r="B900" s="41"/>
      <c r="C900" s="277" t="s">
        <v>328</v>
      </c>
      <c r="D900" s="277" t="s">
        <v>394</v>
      </c>
      <c r="E900" s="19" t="s">
        <v>19</v>
      </c>
      <c r="F900" s="278">
        <v>219.96700000000001</v>
      </c>
      <c r="G900" s="36"/>
      <c r="H900" s="41"/>
    </row>
    <row r="901" spans="1:8" s="2" customFormat="1" ht="16.899999999999999" customHeight="1">
      <c r="A901" s="36"/>
      <c r="B901" s="41"/>
      <c r="C901" s="279" t="s">
        <v>6202</v>
      </c>
      <c r="D901" s="36"/>
      <c r="E901" s="36"/>
      <c r="F901" s="36"/>
      <c r="G901" s="36"/>
      <c r="H901" s="41"/>
    </row>
    <row r="902" spans="1:8" s="2" customFormat="1" ht="16.899999999999999" customHeight="1">
      <c r="A902" s="36"/>
      <c r="B902" s="41"/>
      <c r="C902" s="277" t="s">
        <v>541</v>
      </c>
      <c r="D902" s="277" t="s">
        <v>6217</v>
      </c>
      <c r="E902" s="19" t="s">
        <v>411</v>
      </c>
      <c r="F902" s="278">
        <v>219.96700000000001</v>
      </c>
      <c r="G902" s="36"/>
      <c r="H902" s="41"/>
    </row>
    <row r="903" spans="1:8" s="2" customFormat="1" ht="16.899999999999999" customHeight="1">
      <c r="A903" s="36"/>
      <c r="B903" s="41"/>
      <c r="C903" s="277" t="s">
        <v>562</v>
      </c>
      <c r="D903" s="277" t="s">
        <v>6218</v>
      </c>
      <c r="E903" s="19" t="s">
        <v>411</v>
      </c>
      <c r="F903" s="278">
        <v>245.16</v>
      </c>
      <c r="G903" s="36"/>
      <c r="H903" s="41"/>
    </row>
    <row r="904" spans="1:8" s="2" customFormat="1" ht="22.5">
      <c r="A904" s="36"/>
      <c r="B904" s="41"/>
      <c r="C904" s="277" t="s">
        <v>912</v>
      </c>
      <c r="D904" s="277" t="s">
        <v>6210</v>
      </c>
      <c r="E904" s="19" t="s">
        <v>411</v>
      </c>
      <c r="F904" s="278">
        <v>544.52599999999995</v>
      </c>
      <c r="G904" s="36"/>
      <c r="H904" s="41"/>
    </row>
    <row r="905" spans="1:8" s="2" customFormat="1" ht="16.899999999999999" customHeight="1">
      <c r="A905" s="36"/>
      <c r="B905" s="41"/>
      <c r="C905" s="273" t="s">
        <v>331</v>
      </c>
      <c r="D905" s="274" t="s">
        <v>19</v>
      </c>
      <c r="E905" s="275" t="s">
        <v>19</v>
      </c>
      <c r="F905" s="276">
        <v>100.343</v>
      </c>
      <c r="G905" s="36"/>
      <c r="H905" s="41"/>
    </row>
    <row r="906" spans="1:8" s="2" customFormat="1" ht="16.899999999999999" customHeight="1">
      <c r="A906" s="36"/>
      <c r="B906" s="41"/>
      <c r="C906" s="277" t="s">
        <v>19</v>
      </c>
      <c r="D906" s="277" t="s">
        <v>520</v>
      </c>
      <c r="E906" s="19" t="s">
        <v>19</v>
      </c>
      <c r="F906" s="278">
        <v>0</v>
      </c>
      <c r="G906" s="36"/>
      <c r="H906" s="41"/>
    </row>
    <row r="907" spans="1:8" s="2" customFormat="1" ht="16.899999999999999" customHeight="1">
      <c r="A907" s="36"/>
      <c r="B907" s="41"/>
      <c r="C907" s="277" t="s">
        <v>19</v>
      </c>
      <c r="D907" s="277" t="s">
        <v>3877</v>
      </c>
      <c r="E907" s="19" t="s">
        <v>19</v>
      </c>
      <c r="F907" s="278">
        <v>0</v>
      </c>
      <c r="G907" s="36"/>
      <c r="H907" s="41"/>
    </row>
    <row r="908" spans="1:8" s="2" customFormat="1" ht="16.899999999999999" customHeight="1">
      <c r="A908" s="36"/>
      <c r="B908" s="41"/>
      <c r="C908" s="277" t="s">
        <v>19</v>
      </c>
      <c r="D908" s="277" t="s">
        <v>3878</v>
      </c>
      <c r="E908" s="19" t="s">
        <v>19</v>
      </c>
      <c r="F908" s="278">
        <v>44.125</v>
      </c>
      <c r="G908" s="36"/>
      <c r="H908" s="41"/>
    </row>
    <row r="909" spans="1:8" s="2" customFormat="1" ht="16.899999999999999" customHeight="1">
      <c r="A909" s="36"/>
      <c r="B909" s="41"/>
      <c r="C909" s="277" t="s">
        <v>19</v>
      </c>
      <c r="D909" s="277" t="s">
        <v>3879</v>
      </c>
      <c r="E909" s="19" t="s">
        <v>19</v>
      </c>
      <c r="F909" s="278">
        <v>-5.2519999999999998</v>
      </c>
      <c r="G909" s="36"/>
      <c r="H909" s="41"/>
    </row>
    <row r="910" spans="1:8" s="2" customFormat="1" ht="16.899999999999999" customHeight="1">
      <c r="A910" s="36"/>
      <c r="B910" s="41"/>
      <c r="C910" s="277" t="s">
        <v>19</v>
      </c>
      <c r="D910" s="277" t="s">
        <v>3880</v>
      </c>
      <c r="E910" s="19" t="s">
        <v>19</v>
      </c>
      <c r="F910" s="278">
        <v>0</v>
      </c>
      <c r="G910" s="36"/>
      <c r="H910" s="41"/>
    </row>
    <row r="911" spans="1:8" s="2" customFormat="1" ht="16.899999999999999" customHeight="1">
      <c r="A911" s="36"/>
      <c r="B911" s="41"/>
      <c r="C911" s="277" t="s">
        <v>19</v>
      </c>
      <c r="D911" s="277" t="s">
        <v>3881</v>
      </c>
      <c r="E911" s="19" t="s">
        <v>19</v>
      </c>
      <c r="F911" s="278">
        <v>72.983999999999995</v>
      </c>
      <c r="G911" s="36"/>
      <c r="H911" s="41"/>
    </row>
    <row r="912" spans="1:8" s="2" customFormat="1" ht="16.899999999999999" customHeight="1">
      <c r="A912" s="36"/>
      <c r="B912" s="41"/>
      <c r="C912" s="277" t="s">
        <v>19</v>
      </c>
      <c r="D912" s="277" t="s">
        <v>3882</v>
      </c>
      <c r="E912" s="19" t="s">
        <v>19</v>
      </c>
      <c r="F912" s="278">
        <v>-11.513999999999999</v>
      </c>
      <c r="G912" s="36"/>
      <c r="H912" s="41"/>
    </row>
    <row r="913" spans="1:8" s="2" customFormat="1" ht="16.899999999999999" customHeight="1">
      <c r="A913" s="36"/>
      <c r="B913" s="41"/>
      <c r="C913" s="277" t="s">
        <v>331</v>
      </c>
      <c r="D913" s="277" t="s">
        <v>394</v>
      </c>
      <c r="E913" s="19" t="s">
        <v>19</v>
      </c>
      <c r="F913" s="278">
        <v>100.343</v>
      </c>
      <c r="G913" s="36"/>
      <c r="H913" s="41"/>
    </row>
    <row r="914" spans="1:8" s="2" customFormat="1" ht="16.899999999999999" customHeight="1">
      <c r="A914" s="36"/>
      <c r="B914" s="41"/>
      <c r="C914" s="279" t="s">
        <v>6202</v>
      </c>
      <c r="D914" s="36"/>
      <c r="E914" s="36"/>
      <c r="F914" s="36"/>
      <c r="G914" s="36"/>
      <c r="H914" s="41"/>
    </row>
    <row r="915" spans="1:8" s="2" customFormat="1" ht="16.899999999999999" customHeight="1">
      <c r="A915" s="36"/>
      <c r="B915" s="41"/>
      <c r="C915" s="277" t="s">
        <v>517</v>
      </c>
      <c r="D915" s="277" t="s">
        <v>6219</v>
      </c>
      <c r="E915" s="19" t="s">
        <v>411</v>
      </c>
      <c r="F915" s="278">
        <v>100.343</v>
      </c>
      <c r="G915" s="36"/>
      <c r="H915" s="41"/>
    </row>
    <row r="916" spans="1:8" s="2" customFormat="1" ht="16.899999999999999" customHeight="1">
      <c r="A916" s="36"/>
      <c r="B916" s="41"/>
      <c r="C916" s="277" t="s">
        <v>530</v>
      </c>
      <c r="D916" s="277" t="s">
        <v>6220</v>
      </c>
      <c r="E916" s="19" t="s">
        <v>411</v>
      </c>
      <c r="F916" s="278">
        <v>137</v>
      </c>
      <c r="G916" s="36"/>
      <c r="H916" s="41"/>
    </row>
    <row r="917" spans="1:8" s="2" customFormat="1" ht="22.5">
      <c r="A917" s="36"/>
      <c r="B917" s="41"/>
      <c r="C917" s="277" t="s">
        <v>912</v>
      </c>
      <c r="D917" s="277" t="s">
        <v>6210</v>
      </c>
      <c r="E917" s="19" t="s">
        <v>411</v>
      </c>
      <c r="F917" s="278">
        <v>544.52599999999995</v>
      </c>
      <c r="G917" s="36"/>
      <c r="H917" s="41"/>
    </row>
    <row r="918" spans="1:8" s="2" customFormat="1" ht="16.899999999999999" customHeight="1">
      <c r="A918" s="36"/>
      <c r="B918" s="41"/>
      <c r="C918" s="273" t="s">
        <v>334</v>
      </c>
      <c r="D918" s="274" t="s">
        <v>19</v>
      </c>
      <c r="E918" s="275" t="s">
        <v>19</v>
      </c>
      <c r="F918" s="276">
        <v>36.656999999999996</v>
      </c>
      <c r="G918" s="36"/>
      <c r="H918" s="41"/>
    </row>
    <row r="919" spans="1:8" s="2" customFormat="1" ht="16.899999999999999" customHeight="1">
      <c r="A919" s="36"/>
      <c r="B919" s="41"/>
      <c r="C919" s="277" t="s">
        <v>19</v>
      </c>
      <c r="D919" s="277" t="s">
        <v>520</v>
      </c>
      <c r="E919" s="19" t="s">
        <v>19</v>
      </c>
      <c r="F919" s="278">
        <v>0</v>
      </c>
      <c r="G919" s="36"/>
      <c r="H919" s="41"/>
    </row>
    <row r="920" spans="1:8" s="2" customFormat="1" ht="16.899999999999999" customHeight="1">
      <c r="A920" s="36"/>
      <c r="B920" s="41"/>
      <c r="C920" s="277" t="s">
        <v>19</v>
      </c>
      <c r="D920" s="277" t="s">
        <v>3877</v>
      </c>
      <c r="E920" s="19" t="s">
        <v>19</v>
      </c>
      <c r="F920" s="278">
        <v>0</v>
      </c>
      <c r="G920" s="36"/>
      <c r="H920" s="41"/>
    </row>
    <row r="921" spans="1:8" s="2" customFormat="1" ht="16.899999999999999" customHeight="1">
      <c r="A921" s="36"/>
      <c r="B921" s="41"/>
      <c r="C921" s="277" t="s">
        <v>19</v>
      </c>
      <c r="D921" s="277" t="s">
        <v>3884</v>
      </c>
      <c r="E921" s="19" t="s">
        <v>19</v>
      </c>
      <c r="F921" s="278">
        <v>29.529</v>
      </c>
      <c r="G921" s="36"/>
      <c r="H921" s="41"/>
    </row>
    <row r="922" spans="1:8" s="2" customFormat="1" ht="16.899999999999999" customHeight="1">
      <c r="A922" s="36"/>
      <c r="B922" s="41"/>
      <c r="C922" s="277" t="s">
        <v>19</v>
      </c>
      <c r="D922" s="277" t="s">
        <v>3885</v>
      </c>
      <c r="E922" s="19" t="s">
        <v>19</v>
      </c>
      <c r="F922" s="278">
        <v>-3.4340000000000002</v>
      </c>
      <c r="G922" s="36"/>
      <c r="H922" s="41"/>
    </row>
    <row r="923" spans="1:8" s="2" customFormat="1" ht="16.899999999999999" customHeight="1">
      <c r="A923" s="36"/>
      <c r="B923" s="41"/>
      <c r="C923" s="277" t="s">
        <v>19</v>
      </c>
      <c r="D923" s="277" t="s">
        <v>3880</v>
      </c>
      <c r="E923" s="19" t="s">
        <v>19</v>
      </c>
      <c r="F923" s="278">
        <v>0</v>
      </c>
      <c r="G923" s="36"/>
      <c r="H923" s="41"/>
    </row>
    <row r="924" spans="1:8" s="2" customFormat="1" ht="16.899999999999999" customHeight="1">
      <c r="A924" s="36"/>
      <c r="B924" s="41"/>
      <c r="C924" s="277" t="s">
        <v>19</v>
      </c>
      <c r="D924" s="277" t="s">
        <v>3886</v>
      </c>
      <c r="E924" s="19" t="s">
        <v>19</v>
      </c>
      <c r="F924" s="278">
        <v>10.561999999999999</v>
      </c>
      <c r="G924" s="36"/>
      <c r="H924" s="41"/>
    </row>
    <row r="925" spans="1:8" s="2" customFormat="1" ht="16.899999999999999" customHeight="1">
      <c r="A925" s="36"/>
      <c r="B925" s="41"/>
      <c r="C925" s="277" t="s">
        <v>334</v>
      </c>
      <c r="D925" s="277" t="s">
        <v>394</v>
      </c>
      <c r="E925" s="19" t="s">
        <v>19</v>
      </c>
      <c r="F925" s="278">
        <v>36.656999999999996</v>
      </c>
      <c r="G925" s="36"/>
      <c r="H925" s="41"/>
    </row>
    <row r="926" spans="1:8" s="2" customFormat="1" ht="16.899999999999999" customHeight="1">
      <c r="A926" s="36"/>
      <c r="B926" s="41"/>
      <c r="C926" s="279" t="s">
        <v>6202</v>
      </c>
      <c r="D926" s="36"/>
      <c r="E926" s="36"/>
      <c r="F926" s="36"/>
      <c r="G926" s="36"/>
      <c r="H926" s="41"/>
    </row>
    <row r="927" spans="1:8" s="2" customFormat="1" ht="16.899999999999999" customHeight="1">
      <c r="A927" s="36"/>
      <c r="B927" s="41"/>
      <c r="C927" s="277" t="s">
        <v>524</v>
      </c>
      <c r="D927" s="277" t="s">
        <v>525</v>
      </c>
      <c r="E927" s="19" t="s">
        <v>411</v>
      </c>
      <c r="F927" s="278">
        <v>36.656999999999996</v>
      </c>
      <c r="G927" s="36"/>
      <c r="H927" s="41"/>
    </row>
    <row r="928" spans="1:8" s="2" customFormat="1" ht="16.899999999999999" customHeight="1">
      <c r="A928" s="36"/>
      <c r="B928" s="41"/>
      <c r="C928" s="277" t="s">
        <v>530</v>
      </c>
      <c r="D928" s="277" t="s">
        <v>6220</v>
      </c>
      <c r="E928" s="19" t="s">
        <v>411</v>
      </c>
      <c r="F928" s="278">
        <v>137</v>
      </c>
      <c r="G928" s="36"/>
      <c r="H928" s="41"/>
    </row>
    <row r="929" spans="1:8" s="2" customFormat="1" ht="22.5">
      <c r="A929" s="36"/>
      <c r="B929" s="41"/>
      <c r="C929" s="277" t="s">
        <v>912</v>
      </c>
      <c r="D929" s="277" t="s">
        <v>6210</v>
      </c>
      <c r="E929" s="19" t="s">
        <v>411</v>
      </c>
      <c r="F929" s="278">
        <v>544.52599999999995</v>
      </c>
      <c r="G929" s="36"/>
      <c r="H929" s="41"/>
    </row>
    <row r="930" spans="1:8" s="2" customFormat="1" ht="16.899999999999999" customHeight="1">
      <c r="A930" s="36"/>
      <c r="B930" s="41"/>
      <c r="C930" s="273" t="s">
        <v>336</v>
      </c>
      <c r="D930" s="274" t="s">
        <v>19</v>
      </c>
      <c r="E930" s="275" t="s">
        <v>19</v>
      </c>
      <c r="F930" s="276">
        <v>40.340000000000003</v>
      </c>
      <c r="G930" s="36"/>
      <c r="H930" s="41"/>
    </row>
    <row r="931" spans="1:8" s="2" customFormat="1" ht="16.899999999999999" customHeight="1">
      <c r="A931" s="36"/>
      <c r="B931" s="41"/>
      <c r="C931" s="277" t="s">
        <v>19</v>
      </c>
      <c r="D931" s="277" t="s">
        <v>777</v>
      </c>
      <c r="E931" s="19" t="s">
        <v>19</v>
      </c>
      <c r="F931" s="278">
        <v>0</v>
      </c>
      <c r="G931" s="36"/>
      <c r="H931" s="41"/>
    </row>
    <row r="932" spans="1:8" s="2" customFormat="1" ht="16.899999999999999" customHeight="1">
      <c r="A932" s="36"/>
      <c r="B932" s="41"/>
      <c r="C932" s="277" t="s">
        <v>19</v>
      </c>
      <c r="D932" s="277" t="s">
        <v>4015</v>
      </c>
      <c r="E932" s="19" t="s">
        <v>19</v>
      </c>
      <c r="F932" s="278">
        <v>40.340000000000003</v>
      </c>
      <c r="G932" s="36"/>
      <c r="H932" s="41"/>
    </row>
    <row r="933" spans="1:8" s="2" customFormat="1" ht="16.899999999999999" customHeight="1">
      <c r="A933" s="36"/>
      <c r="B933" s="41"/>
      <c r="C933" s="277" t="s">
        <v>336</v>
      </c>
      <c r="D933" s="277" t="s">
        <v>779</v>
      </c>
      <c r="E933" s="19" t="s">
        <v>19</v>
      </c>
      <c r="F933" s="278">
        <v>40.340000000000003</v>
      </c>
      <c r="G933" s="36"/>
      <c r="H933" s="41"/>
    </row>
    <row r="934" spans="1:8" s="2" customFormat="1" ht="16.899999999999999" customHeight="1">
      <c r="A934" s="36"/>
      <c r="B934" s="41"/>
      <c r="C934" s="279" t="s">
        <v>6202</v>
      </c>
      <c r="D934" s="36"/>
      <c r="E934" s="36"/>
      <c r="F934" s="36"/>
      <c r="G934" s="36"/>
      <c r="H934" s="41"/>
    </row>
    <row r="935" spans="1:8" s="2" customFormat="1" ht="16.899999999999999" customHeight="1">
      <c r="A935" s="36"/>
      <c r="B935" s="41"/>
      <c r="C935" s="277" t="s">
        <v>774</v>
      </c>
      <c r="D935" s="277" t="s">
        <v>6221</v>
      </c>
      <c r="E935" s="19" t="s">
        <v>411</v>
      </c>
      <c r="F935" s="278">
        <v>80.290000000000006</v>
      </c>
      <c r="G935" s="36"/>
      <c r="H935" s="41"/>
    </row>
    <row r="936" spans="1:8" s="2" customFormat="1" ht="16.899999999999999" customHeight="1">
      <c r="A936" s="36"/>
      <c r="B936" s="41"/>
      <c r="C936" s="277" t="s">
        <v>409</v>
      </c>
      <c r="D936" s="277" t="s">
        <v>6222</v>
      </c>
      <c r="E936" s="19" t="s">
        <v>411</v>
      </c>
      <c r="F936" s="278">
        <v>115.18</v>
      </c>
      <c r="G936" s="36"/>
      <c r="H936" s="41"/>
    </row>
    <row r="937" spans="1:8" s="2" customFormat="1" ht="16.899999999999999" customHeight="1">
      <c r="A937" s="36"/>
      <c r="B937" s="41"/>
      <c r="C937" s="277" t="s">
        <v>769</v>
      </c>
      <c r="D937" s="277" t="s">
        <v>6223</v>
      </c>
      <c r="E937" s="19" t="s">
        <v>411</v>
      </c>
      <c r="F937" s="278">
        <v>80.290000000000006</v>
      </c>
      <c r="G937" s="36"/>
      <c r="H937" s="41"/>
    </row>
    <row r="938" spans="1:8" s="2" customFormat="1" ht="16.899999999999999" customHeight="1">
      <c r="A938" s="36"/>
      <c r="B938" s="41"/>
      <c r="C938" s="273" t="s">
        <v>3831</v>
      </c>
      <c r="D938" s="274" t="s">
        <v>19</v>
      </c>
      <c r="E938" s="275" t="s">
        <v>19</v>
      </c>
      <c r="F938" s="276">
        <v>197.73</v>
      </c>
      <c r="G938" s="36"/>
      <c r="H938" s="41"/>
    </row>
    <row r="939" spans="1:8" s="2" customFormat="1" ht="16.899999999999999" customHeight="1">
      <c r="A939" s="36"/>
      <c r="B939" s="41"/>
      <c r="C939" s="277" t="s">
        <v>19</v>
      </c>
      <c r="D939" s="277" t="s">
        <v>3832</v>
      </c>
      <c r="E939" s="19" t="s">
        <v>19</v>
      </c>
      <c r="F939" s="278">
        <v>197.73</v>
      </c>
      <c r="G939" s="36"/>
      <c r="H939" s="41"/>
    </row>
    <row r="940" spans="1:8" s="2" customFormat="1" ht="16.899999999999999" customHeight="1">
      <c r="A940" s="36"/>
      <c r="B940" s="41"/>
      <c r="C940" s="277" t="s">
        <v>3831</v>
      </c>
      <c r="D940" s="277" t="s">
        <v>779</v>
      </c>
      <c r="E940" s="19" t="s">
        <v>19</v>
      </c>
      <c r="F940" s="278">
        <v>197.73</v>
      </c>
      <c r="G940" s="36"/>
      <c r="H940" s="41"/>
    </row>
    <row r="941" spans="1:8" s="2" customFormat="1" ht="16.899999999999999" customHeight="1">
      <c r="A941" s="36"/>
      <c r="B941" s="41"/>
      <c r="C941" s="279" t="s">
        <v>6202</v>
      </c>
      <c r="D941" s="36"/>
      <c r="E941" s="36"/>
      <c r="F941" s="36"/>
      <c r="G941" s="36"/>
      <c r="H941" s="41"/>
    </row>
    <row r="942" spans="1:8" s="2" customFormat="1" ht="33.75">
      <c r="A942" s="36"/>
      <c r="B942" s="41"/>
      <c r="C942" s="277" t="s">
        <v>3501</v>
      </c>
      <c r="D942" s="277" t="s">
        <v>3502</v>
      </c>
      <c r="E942" s="19" t="s">
        <v>411</v>
      </c>
      <c r="F942" s="278">
        <v>1051.33</v>
      </c>
      <c r="G942" s="36"/>
      <c r="H942" s="41"/>
    </row>
    <row r="943" spans="1:8" s="2" customFormat="1" ht="22.5">
      <c r="A943" s="36"/>
      <c r="B943" s="41"/>
      <c r="C943" s="277" t="s">
        <v>3521</v>
      </c>
      <c r="D943" s="277" t="s">
        <v>3522</v>
      </c>
      <c r="E943" s="19" t="s">
        <v>411</v>
      </c>
      <c r="F943" s="278">
        <v>1051.33</v>
      </c>
      <c r="G943" s="36"/>
      <c r="H943" s="41"/>
    </row>
    <row r="944" spans="1:8" s="2" customFormat="1" ht="16.899999999999999" customHeight="1">
      <c r="A944" s="36"/>
      <c r="B944" s="41"/>
      <c r="C944" s="277" t="s">
        <v>3510</v>
      </c>
      <c r="D944" s="277" t="s">
        <v>6254</v>
      </c>
      <c r="E944" s="19" t="s">
        <v>411</v>
      </c>
      <c r="F944" s="278">
        <v>1051.33</v>
      </c>
      <c r="G944" s="36"/>
      <c r="H944" s="41"/>
    </row>
    <row r="945" spans="1:8" s="2" customFormat="1" ht="16.899999999999999" customHeight="1">
      <c r="A945" s="36"/>
      <c r="B945" s="41"/>
      <c r="C945" s="277" t="s">
        <v>3532</v>
      </c>
      <c r="D945" s="277" t="s">
        <v>6255</v>
      </c>
      <c r="E945" s="19" t="s">
        <v>411</v>
      </c>
      <c r="F945" s="278">
        <v>1051.33</v>
      </c>
      <c r="G945" s="36"/>
      <c r="H945" s="41"/>
    </row>
    <row r="946" spans="1:8" s="2" customFormat="1" ht="33.75">
      <c r="A946" s="36"/>
      <c r="B946" s="41"/>
      <c r="C946" s="277" t="s">
        <v>4030</v>
      </c>
      <c r="D946" s="277" t="s">
        <v>6261</v>
      </c>
      <c r="E946" s="19" t="s">
        <v>411</v>
      </c>
      <c r="F946" s="278">
        <v>197.73</v>
      </c>
      <c r="G946" s="36"/>
      <c r="H946" s="41"/>
    </row>
    <row r="947" spans="1:8" s="2" customFormat="1" ht="16.899999999999999" customHeight="1">
      <c r="A947" s="36"/>
      <c r="B947" s="41"/>
      <c r="C947" s="277" t="s">
        <v>3562</v>
      </c>
      <c r="D947" s="277" t="s">
        <v>6256</v>
      </c>
      <c r="E947" s="19" t="s">
        <v>411</v>
      </c>
      <c r="F947" s="278">
        <v>1051.33</v>
      </c>
      <c r="G947" s="36"/>
      <c r="H947" s="41"/>
    </row>
    <row r="948" spans="1:8" s="2" customFormat="1" ht="16.899999999999999" customHeight="1">
      <c r="A948" s="36"/>
      <c r="B948" s="41"/>
      <c r="C948" s="273" t="s">
        <v>342</v>
      </c>
      <c r="D948" s="274" t="s">
        <v>19</v>
      </c>
      <c r="E948" s="275" t="s">
        <v>19</v>
      </c>
      <c r="F948" s="276">
        <v>21.42</v>
      </c>
      <c r="G948" s="36"/>
      <c r="H948" s="41"/>
    </row>
    <row r="949" spans="1:8" s="2" customFormat="1" ht="16.899999999999999" customHeight="1">
      <c r="A949" s="36"/>
      <c r="B949" s="41"/>
      <c r="C949" s="277" t="s">
        <v>19</v>
      </c>
      <c r="D949" s="277" t="s">
        <v>812</v>
      </c>
      <c r="E949" s="19" t="s">
        <v>19</v>
      </c>
      <c r="F949" s="278">
        <v>0</v>
      </c>
      <c r="G949" s="36"/>
      <c r="H949" s="41"/>
    </row>
    <row r="950" spans="1:8" s="2" customFormat="1" ht="16.899999999999999" customHeight="1">
      <c r="A950" s="36"/>
      <c r="B950" s="41"/>
      <c r="C950" s="277" t="s">
        <v>19</v>
      </c>
      <c r="D950" s="277" t="s">
        <v>4027</v>
      </c>
      <c r="E950" s="19" t="s">
        <v>19</v>
      </c>
      <c r="F950" s="278">
        <v>21.42</v>
      </c>
      <c r="G950" s="36"/>
      <c r="H950" s="41"/>
    </row>
    <row r="951" spans="1:8" s="2" customFormat="1" ht="16.899999999999999" customHeight="1">
      <c r="A951" s="36"/>
      <c r="B951" s="41"/>
      <c r="C951" s="277" t="s">
        <v>342</v>
      </c>
      <c r="D951" s="277" t="s">
        <v>779</v>
      </c>
      <c r="E951" s="19" t="s">
        <v>19</v>
      </c>
      <c r="F951" s="278">
        <v>21.42</v>
      </c>
      <c r="G951" s="36"/>
      <c r="H951" s="41"/>
    </row>
    <row r="952" spans="1:8" s="2" customFormat="1" ht="16.899999999999999" customHeight="1">
      <c r="A952" s="36"/>
      <c r="B952" s="41"/>
      <c r="C952" s="279" t="s">
        <v>6202</v>
      </c>
      <c r="D952" s="36"/>
      <c r="E952" s="36"/>
      <c r="F952" s="36"/>
      <c r="G952" s="36"/>
      <c r="H952" s="41"/>
    </row>
    <row r="953" spans="1:8" s="2" customFormat="1" ht="16.899999999999999" customHeight="1">
      <c r="A953" s="36"/>
      <c r="B953" s="41"/>
      <c r="C953" s="277" t="s">
        <v>809</v>
      </c>
      <c r="D953" s="277" t="s">
        <v>6229</v>
      </c>
      <c r="E953" s="19" t="s">
        <v>411</v>
      </c>
      <c r="F953" s="278">
        <v>34.89</v>
      </c>
      <c r="G953" s="36"/>
      <c r="H953" s="41"/>
    </row>
    <row r="954" spans="1:8" s="2" customFormat="1" ht="16.899999999999999" customHeight="1">
      <c r="A954" s="36"/>
      <c r="B954" s="41"/>
      <c r="C954" s="277" t="s">
        <v>409</v>
      </c>
      <c r="D954" s="277" t="s">
        <v>6222</v>
      </c>
      <c r="E954" s="19" t="s">
        <v>411</v>
      </c>
      <c r="F954" s="278">
        <v>115.18</v>
      </c>
      <c r="G954" s="36"/>
      <c r="H954" s="41"/>
    </row>
    <row r="955" spans="1:8" s="2" customFormat="1" ht="16.899999999999999" customHeight="1">
      <c r="A955" s="36"/>
      <c r="B955" s="41"/>
      <c r="C955" s="277" t="s">
        <v>804</v>
      </c>
      <c r="D955" s="277" t="s">
        <v>6230</v>
      </c>
      <c r="E955" s="19" t="s">
        <v>411</v>
      </c>
      <c r="F955" s="278">
        <v>34.89</v>
      </c>
      <c r="G955" s="36"/>
      <c r="H955" s="41"/>
    </row>
    <row r="956" spans="1:8" s="2" customFormat="1" ht="16.899999999999999" customHeight="1">
      <c r="A956" s="36"/>
      <c r="B956" s="41"/>
      <c r="C956" s="273" t="s">
        <v>3485</v>
      </c>
      <c r="D956" s="274" t="s">
        <v>19</v>
      </c>
      <c r="E956" s="275" t="s">
        <v>19</v>
      </c>
      <c r="F956" s="276">
        <v>301.99</v>
      </c>
      <c r="G956" s="36"/>
      <c r="H956" s="41"/>
    </row>
    <row r="957" spans="1:8" s="2" customFormat="1" ht="16.899999999999999" customHeight="1">
      <c r="A957" s="36"/>
      <c r="B957" s="41"/>
      <c r="C957" s="277" t="s">
        <v>19</v>
      </c>
      <c r="D957" s="277" t="s">
        <v>3504</v>
      </c>
      <c r="E957" s="19" t="s">
        <v>19</v>
      </c>
      <c r="F957" s="278">
        <v>0</v>
      </c>
      <c r="G957" s="36"/>
      <c r="H957" s="41"/>
    </row>
    <row r="958" spans="1:8" s="2" customFormat="1" ht="16.899999999999999" customHeight="1">
      <c r="A958" s="36"/>
      <c r="B958" s="41"/>
      <c r="C958" s="277" t="s">
        <v>19</v>
      </c>
      <c r="D958" s="277" t="s">
        <v>3854</v>
      </c>
      <c r="E958" s="19" t="s">
        <v>19</v>
      </c>
      <c r="F958" s="278">
        <v>301.99</v>
      </c>
      <c r="G958" s="36"/>
      <c r="H958" s="41"/>
    </row>
    <row r="959" spans="1:8" s="2" customFormat="1" ht="16.899999999999999" customHeight="1">
      <c r="A959" s="36"/>
      <c r="B959" s="41"/>
      <c r="C959" s="277" t="s">
        <v>3485</v>
      </c>
      <c r="D959" s="277" t="s">
        <v>779</v>
      </c>
      <c r="E959" s="19" t="s">
        <v>19</v>
      </c>
      <c r="F959" s="278">
        <v>301.99</v>
      </c>
      <c r="G959" s="36"/>
      <c r="H959" s="41"/>
    </row>
    <row r="960" spans="1:8" s="2" customFormat="1" ht="16.899999999999999" customHeight="1">
      <c r="A960" s="36"/>
      <c r="B960" s="41"/>
      <c r="C960" s="279" t="s">
        <v>6202</v>
      </c>
      <c r="D960" s="36"/>
      <c r="E960" s="36"/>
      <c r="F960" s="36"/>
      <c r="G960" s="36"/>
      <c r="H960" s="41"/>
    </row>
    <row r="961" spans="1:8" s="2" customFormat="1" ht="33.75">
      <c r="A961" s="36"/>
      <c r="B961" s="41"/>
      <c r="C961" s="277" t="s">
        <v>3501</v>
      </c>
      <c r="D961" s="277" t="s">
        <v>3502</v>
      </c>
      <c r="E961" s="19" t="s">
        <v>411</v>
      </c>
      <c r="F961" s="278">
        <v>1051.33</v>
      </c>
      <c r="G961" s="36"/>
      <c r="H961" s="41"/>
    </row>
    <row r="962" spans="1:8" s="2" customFormat="1" ht="22.5">
      <c r="A962" s="36"/>
      <c r="B962" s="41"/>
      <c r="C962" s="277" t="s">
        <v>3521</v>
      </c>
      <c r="D962" s="277" t="s">
        <v>3522</v>
      </c>
      <c r="E962" s="19" t="s">
        <v>411</v>
      </c>
      <c r="F962" s="278">
        <v>1051.33</v>
      </c>
      <c r="G962" s="36"/>
      <c r="H962" s="41"/>
    </row>
    <row r="963" spans="1:8" s="2" customFormat="1" ht="16.899999999999999" customHeight="1">
      <c r="A963" s="36"/>
      <c r="B963" s="41"/>
      <c r="C963" s="277" t="s">
        <v>3510</v>
      </c>
      <c r="D963" s="277" t="s">
        <v>6254</v>
      </c>
      <c r="E963" s="19" t="s">
        <v>411</v>
      </c>
      <c r="F963" s="278">
        <v>1051.33</v>
      </c>
      <c r="G963" s="36"/>
      <c r="H963" s="41"/>
    </row>
    <row r="964" spans="1:8" s="2" customFormat="1" ht="16.899999999999999" customHeight="1">
      <c r="A964" s="36"/>
      <c r="B964" s="41"/>
      <c r="C964" s="277" t="s">
        <v>3532</v>
      </c>
      <c r="D964" s="277" t="s">
        <v>6255</v>
      </c>
      <c r="E964" s="19" t="s">
        <v>411</v>
      </c>
      <c r="F964" s="278">
        <v>1051.33</v>
      </c>
      <c r="G964" s="36"/>
      <c r="H964" s="41"/>
    </row>
    <row r="965" spans="1:8" s="2" customFormat="1" ht="16.899999999999999" customHeight="1">
      <c r="A965" s="36"/>
      <c r="B965" s="41"/>
      <c r="C965" s="277" t="s">
        <v>3562</v>
      </c>
      <c r="D965" s="277" t="s">
        <v>6256</v>
      </c>
      <c r="E965" s="19" t="s">
        <v>411</v>
      </c>
      <c r="F965" s="278">
        <v>1051.33</v>
      </c>
      <c r="G965" s="36"/>
      <c r="H965" s="41"/>
    </row>
    <row r="966" spans="1:8" s="2" customFormat="1" ht="16.899999999999999" customHeight="1">
      <c r="A966" s="36"/>
      <c r="B966" s="41"/>
      <c r="C966" s="273" t="s">
        <v>3835</v>
      </c>
      <c r="D966" s="274" t="s">
        <v>19</v>
      </c>
      <c r="E966" s="275" t="s">
        <v>19</v>
      </c>
      <c r="F966" s="276">
        <v>196.02</v>
      </c>
      <c r="G966" s="36"/>
      <c r="H966" s="41"/>
    </row>
    <row r="967" spans="1:8" s="2" customFormat="1" ht="16.899999999999999" customHeight="1">
      <c r="A967" s="36"/>
      <c r="B967" s="41"/>
      <c r="C967" s="277" t="s">
        <v>19</v>
      </c>
      <c r="D967" s="277" t="s">
        <v>3855</v>
      </c>
      <c r="E967" s="19" t="s">
        <v>19</v>
      </c>
      <c r="F967" s="278">
        <v>196.02</v>
      </c>
      <c r="G967" s="36"/>
      <c r="H967" s="41"/>
    </row>
    <row r="968" spans="1:8" s="2" customFormat="1" ht="16.899999999999999" customHeight="1">
      <c r="A968" s="36"/>
      <c r="B968" s="41"/>
      <c r="C968" s="277" t="s">
        <v>3835</v>
      </c>
      <c r="D968" s="277" t="s">
        <v>779</v>
      </c>
      <c r="E968" s="19" t="s">
        <v>19</v>
      </c>
      <c r="F968" s="278">
        <v>196.02</v>
      </c>
      <c r="G968" s="36"/>
      <c r="H968" s="41"/>
    </row>
    <row r="969" spans="1:8" s="2" customFormat="1" ht="16.899999999999999" customHeight="1">
      <c r="A969" s="36"/>
      <c r="B969" s="41"/>
      <c r="C969" s="279" t="s">
        <v>6202</v>
      </c>
      <c r="D969" s="36"/>
      <c r="E969" s="36"/>
      <c r="F969" s="36"/>
      <c r="G969" s="36"/>
      <c r="H969" s="41"/>
    </row>
    <row r="970" spans="1:8" s="2" customFormat="1" ht="33.75">
      <c r="A970" s="36"/>
      <c r="B970" s="41"/>
      <c r="C970" s="277" t="s">
        <v>3501</v>
      </c>
      <c r="D970" s="277" t="s">
        <v>3502</v>
      </c>
      <c r="E970" s="19" t="s">
        <v>411</v>
      </c>
      <c r="F970" s="278">
        <v>1051.33</v>
      </c>
      <c r="G970" s="36"/>
      <c r="H970" s="41"/>
    </row>
    <row r="971" spans="1:8" s="2" customFormat="1" ht="22.5">
      <c r="A971" s="36"/>
      <c r="B971" s="41"/>
      <c r="C971" s="277" t="s">
        <v>3521</v>
      </c>
      <c r="D971" s="277" t="s">
        <v>3522</v>
      </c>
      <c r="E971" s="19" t="s">
        <v>411</v>
      </c>
      <c r="F971" s="278">
        <v>1051.33</v>
      </c>
      <c r="G971" s="36"/>
      <c r="H971" s="41"/>
    </row>
    <row r="972" spans="1:8" s="2" customFormat="1" ht="16.899999999999999" customHeight="1">
      <c r="A972" s="36"/>
      <c r="B972" s="41"/>
      <c r="C972" s="277" t="s">
        <v>3510</v>
      </c>
      <c r="D972" s="277" t="s">
        <v>6254</v>
      </c>
      <c r="E972" s="19" t="s">
        <v>411</v>
      </c>
      <c r="F972" s="278">
        <v>1051.33</v>
      </c>
      <c r="G972" s="36"/>
      <c r="H972" s="41"/>
    </row>
    <row r="973" spans="1:8" s="2" customFormat="1" ht="16.899999999999999" customHeight="1">
      <c r="A973" s="36"/>
      <c r="B973" s="41"/>
      <c r="C973" s="277" t="s">
        <v>3532</v>
      </c>
      <c r="D973" s="277" t="s">
        <v>6255</v>
      </c>
      <c r="E973" s="19" t="s">
        <v>411</v>
      </c>
      <c r="F973" s="278">
        <v>1051.33</v>
      </c>
      <c r="G973" s="36"/>
      <c r="H973" s="41"/>
    </row>
    <row r="974" spans="1:8" s="2" customFormat="1" ht="16.899999999999999" customHeight="1">
      <c r="A974" s="36"/>
      <c r="B974" s="41"/>
      <c r="C974" s="277" t="s">
        <v>4071</v>
      </c>
      <c r="D974" s="277" t="s">
        <v>4072</v>
      </c>
      <c r="E974" s="19" t="s">
        <v>411</v>
      </c>
      <c r="F974" s="278">
        <v>551.61</v>
      </c>
      <c r="G974" s="36"/>
      <c r="H974" s="41"/>
    </row>
    <row r="975" spans="1:8" s="2" customFormat="1" ht="16.899999999999999" customHeight="1">
      <c r="A975" s="36"/>
      <c r="B975" s="41"/>
      <c r="C975" s="277" t="s">
        <v>3562</v>
      </c>
      <c r="D975" s="277" t="s">
        <v>6256</v>
      </c>
      <c r="E975" s="19" t="s">
        <v>411</v>
      </c>
      <c r="F975" s="278">
        <v>1051.33</v>
      </c>
      <c r="G975" s="36"/>
      <c r="H975" s="41"/>
    </row>
    <row r="976" spans="1:8" s="2" customFormat="1" ht="16.899999999999999" customHeight="1">
      <c r="A976" s="36"/>
      <c r="B976" s="41"/>
      <c r="C976" s="273" t="s">
        <v>3837</v>
      </c>
      <c r="D976" s="274" t="s">
        <v>19</v>
      </c>
      <c r="E976" s="275" t="s">
        <v>19</v>
      </c>
      <c r="F976" s="276">
        <v>39.950000000000003</v>
      </c>
      <c r="G976" s="36"/>
      <c r="H976" s="41"/>
    </row>
    <row r="977" spans="1:8" s="2" customFormat="1" ht="16.899999999999999" customHeight="1">
      <c r="A977" s="36"/>
      <c r="B977" s="41"/>
      <c r="C977" s="277" t="s">
        <v>19</v>
      </c>
      <c r="D977" s="277" t="s">
        <v>4016</v>
      </c>
      <c r="E977" s="19" t="s">
        <v>19</v>
      </c>
      <c r="F977" s="278">
        <v>39.950000000000003</v>
      </c>
      <c r="G977" s="36"/>
      <c r="H977" s="41"/>
    </row>
    <row r="978" spans="1:8" s="2" customFormat="1" ht="16.899999999999999" customHeight="1">
      <c r="A978" s="36"/>
      <c r="B978" s="41"/>
      <c r="C978" s="277" t="s">
        <v>3837</v>
      </c>
      <c r="D978" s="277" t="s">
        <v>779</v>
      </c>
      <c r="E978" s="19" t="s">
        <v>19</v>
      </c>
      <c r="F978" s="278">
        <v>39.950000000000003</v>
      </c>
      <c r="G978" s="36"/>
      <c r="H978" s="41"/>
    </row>
    <row r="979" spans="1:8" s="2" customFormat="1" ht="16.899999999999999" customHeight="1">
      <c r="A979" s="36"/>
      <c r="B979" s="41"/>
      <c r="C979" s="279" t="s">
        <v>6202</v>
      </c>
      <c r="D979" s="36"/>
      <c r="E979" s="36"/>
      <c r="F979" s="36"/>
      <c r="G979" s="36"/>
      <c r="H979" s="41"/>
    </row>
    <row r="980" spans="1:8" s="2" customFormat="1" ht="16.899999999999999" customHeight="1">
      <c r="A980" s="36"/>
      <c r="B980" s="41"/>
      <c r="C980" s="277" t="s">
        <v>774</v>
      </c>
      <c r="D980" s="277" t="s">
        <v>6221</v>
      </c>
      <c r="E980" s="19" t="s">
        <v>411</v>
      </c>
      <c r="F980" s="278">
        <v>80.290000000000006</v>
      </c>
      <c r="G980" s="36"/>
      <c r="H980" s="41"/>
    </row>
    <row r="981" spans="1:8" s="2" customFormat="1" ht="16.899999999999999" customHeight="1">
      <c r="A981" s="36"/>
      <c r="B981" s="41"/>
      <c r="C981" s="277" t="s">
        <v>409</v>
      </c>
      <c r="D981" s="277" t="s">
        <v>6222</v>
      </c>
      <c r="E981" s="19" t="s">
        <v>411</v>
      </c>
      <c r="F981" s="278">
        <v>115.18</v>
      </c>
      <c r="G981" s="36"/>
      <c r="H981" s="41"/>
    </row>
    <row r="982" spans="1:8" s="2" customFormat="1" ht="16.899999999999999" customHeight="1">
      <c r="A982" s="36"/>
      <c r="B982" s="41"/>
      <c r="C982" s="277" t="s">
        <v>769</v>
      </c>
      <c r="D982" s="277" t="s">
        <v>6223</v>
      </c>
      <c r="E982" s="19" t="s">
        <v>411</v>
      </c>
      <c r="F982" s="278">
        <v>80.290000000000006</v>
      </c>
      <c r="G982" s="36"/>
      <c r="H982" s="41"/>
    </row>
    <row r="983" spans="1:8" s="2" customFormat="1" ht="16.899999999999999" customHeight="1">
      <c r="A983" s="36"/>
      <c r="B983" s="41"/>
      <c r="C983" s="273" t="s">
        <v>3839</v>
      </c>
      <c r="D983" s="274" t="s">
        <v>19</v>
      </c>
      <c r="E983" s="275" t="s">
        <v>19</v>
      </c>
      <c r="F983" s="276">
        <v>13.47</v>
      </c>
      <c r="G983" s="36"/>
      <c r="H983" s="41"/>
    </row>
    <row r="984" spans="1:8" s="2" customFormat="1" ht="16.899999999999999" customHeight="1">
      <c r="A984" s="36"/>
      <c r="B984" s="41"/>
      <c r="C984" s="277" t="s">
        <v>19</v>
      </c>
      <c r="D984" s="277" t="s">
        <v>4028</v>
      </c>
      <c r="E984" s="19" t="s">
        <v>19</v>
      </c>
      <c r="F984" s="278">
        <v>13.47</v>
      </c>
      <c r="G984" s="36"/>
      <c r="H984" s="41"/>
    </row>
    <row r="985" spans="1:8" s="2" customFormat="1" ht="16.899999999999999" customHeight="1">
      <c r="A985" s="36"/>
      <c r="B985" s="41"/>
      <c r="C985" s="277" t="s">
        <v>3839</v>
      </c>
      <c r="D985" s="277" t="s">
        <v>779</v>
      </c>
      <c r="E985" s="19" t="s">
        <v>19</v>
      </c>
      <c r="F985" s="278">
        <v>13.47</v>
      </c>
      <c r="G985" s="36"/>
      <c r="H985" s="41"/>
    </row>
    <row r="986" spans="1:8" s="2" customFormat="1" ht="16.899999999999999" customHeight="1">
      <c r="A986" s="36"/>
      <c r="B986" s="41"/>
      <c r="C986" s="279" t="s">
        <v>6202</v>
      </c>
      <c r="D986" s="36"/>
      <c r="E986" s="36"/>
      <c r="F986" s="36"/>
      <c r="G986" s="36"/>
      <c r="H986" s="41"/>
    </row>
    <row r="987" spans="1:8" s="2" customFormat="1" ht="16.899999999999999" customHeight="1">
      <c r="A987" s="36"/>
      <c r="B987" s="41"/>
      <c r="C987" s="277" t="s">
        <v>809</v>
      </c>
      <c r="D987" s="277" t="s">
        <v>6229</v>
      </c>
      <c r="E987" s="19" t="s">
        <v>411</v>
      </c>
      <c r="F987" s="278">
        <v>34.89</v>
      </c>
      <c r="G987" s="36"/>
      <c r="H987" s="41"/>
    </row>
    <row r="988" spans="1:8" s="2" customFormat="1" ht="16.899999999999999" customHeight="1">
      <c r="A988" s="36"/>
      <c r="B988" s="41"/>
      <c r="C988" s="277" t="s">
        <v>409</v>
      </c>
      <c r="D988" s="277" t="s">
        <v>6222</v>
      </c>
      <c r="E988" s="19" t="s">
        <v>411</v>
      </c>
      <c r="F988" s="278">
        <v>115.18</v>
      </c>
      <c r="G988" s="36"/>
      <c r="H988" s="41"/>
    </row>
    <row r="989" spans="1:8" s="2" customFormat="1" ht="16.899999999999999" customHeight="1">
      <c r="A989" s="36"/>
      <c r="B989" s="41"/>
      <c r="C989" s="277" t="s">
        <v>804</v>
      </c>
      <c r="D989" s="277" t="s">
        <v>6230</v>
      </c>
      <c r="E989" s="19" t="s">
        <v>411</v>
      </c>
      <c r="F989" s="278">
        <v>34.89</v>
      </c>
      <c r="G989" s="36"/>
      <c r="H989" s="41"/>
    </row>
    <row r="990" spans="1:8" s="2" customFormat="1" ht="16.899999999999999" customHeight="1">
      <c r="A990" s="36"/>
      <c r="B990" s="41"/>
      <c r="C990" s="273" t="s">
        <v>3841</v>
      </c>
      <c r="D990" s="274" t="s">
        <v>19</v>
      </c>
      <c r="E990" s="275" t="s">
        <v>19</v>
      </c>
      <c r="F990" s="276">
        <v>355.59</v>
      </c>
      <c r="G990" s="36"/>
      <c r="H990" s="41"/>
    </row>
    <row r="991" spans="1:8" s="2" customFormat="1" ht="16.899999999999999" customHeight="1">
      <c r="A991" s="36"/>
      <c r="B991" s="41"/>
      <c r="C991" s="277" t="s">
        <v>19</v>
      </c>
      <c r="D991" s="277" t="s">
        <v>3856</v>
      </c>
      <c r="E991" s="19" t="s">
        <v>19</v>
      </c>
      <c r="F991" s="278">
        <v>355.59</v>
      </c>
      <c r="G991" s="36"/>
      <c r="H991" s="41"/>
    </row>
    <row r="992" spans="1:8" s="2" customFormat="1" ht="16.899999999999999" customHeight="1">
      <c r="A992" s="36"/>
      <c r="B992" s="41"/>
      <c r="C992" s="277" t="s">
        <v>3841</v>
      </c>
      <c r="D992" s="277" t="s">
        <v>779</v>
      </c>
      <c r="E992" s="19" t="s">
        <v>19</v>
      </c>
      <c r="F992" s="278">
        <v>355.59</v>
      </c>
      <c r="G992" s="36"/>
      <c r="H992" s="41"/>
    </row>
    <row r="993" spans="1:8" s="2" customFormat="1" ht="16.899999999999999" customHeight="1">
      <c r="A993" s="36"/>
      <c r="B993" s="41"/>
      <c r="C993" s="279" t="s">
        <v>6202</v>
      </c>
      <c r="D993" s="36"/>
      <c r="E993" s="36"/>
      <c r="F993" s="36"/>
      <c r="G993" s="36"/>
      <c r="H993" s="41"/>
    </row>
    <row r="994" spans="1:8" s="2" customFormat="1" ht="33.75">
      <c r="A994" s="36"/>
      <c r="B994" s="41"/>
      <c r="C994" s="277" t="s">
        <v>3501</v>
      </c>
      <c r="D994" s="277" t="s">
        <v>3502</v>
      </c>
      <c r="E994" s="19" t="s">
        <v>411</v>
      </c>
      <c r="F994" s="278">
        <v>1051.33</v>
      </c>
      <c r="G994" s="36"/>
      <c r="H994" s="41"/>
    </row>
    <row r="995" spans="1:8" s="2" customFormat="1" ht="22.5">
      <c r="A995" s="36"/>
      <c r="B995" s="41"/>
      <c r="C995" s="277" t="s">
        <v>3521</v>
      </c>
      <c r="D995" s="277" t="s">
        <v>3522</v>
      </c>
      <c r="E995" s="19" t="s">
        <v>411</v>
      </c>
      <c r="F995" s="278">
        <v>1051.33</v>
      </c>
      <c r="G995" s="36"/>
      <c r="H995" s="41"/>
    </row>
    <row r="996" spans="1:8" s="2" customFormat="1" ht="16.899999999999999" customHeight="1">
      <c r="A996" s="36"/>
      <c r="B996" s="41"/>
      <c r="C996" s="277" t="s">
        <v>3510</v>
      </c>
      <c r="D996" s="277" t="s">
        <v>6254</v>
      </c>
      <c r="E996" s="19" t="s">
        <v>411</v>
      </c>
      <c r="F996" s="278">
        <v>1051.33</v>
      </c>
      <c r="G996" s="36"/>
      <c r="H996" s="41"/>
    </row>
    <row r="997" spans="1:8" s="2" customFormat="1" ht="16.899999999999999" customHeight="1">
      <c r="A997" s="36"/>
      <c r="B997" s="41"/>
      <c r="C997" s="277" t="s">
        <v>3532</v>
      </c>
      <c r="D997" s="277" t="s">
        <v>6255</v>
      </c>
      <c r="E997" s="19" t="s">
        <v>411</v>
      </c>
      <c r="F997" s="278">
        <v>1051.33</v>
      </c>
      <c r="G997" s="36"/>
      <c r="H997" s="41"/>
    </row>
    <row r="998" spans="1:8" s="2" customFormat="1" ht="16.899999999999999" customHeight="1">
      <c r="A998" s="36"/>
      <c r="B998" s="41"/>
      <c r="C998" s="277" t="s">
        <v>4071</v>
      </c>
      <c r="D998" s="277" t="s">
        <v>4072</v>
      </c>
      <c r="E998" s="19" t="s">
        <v>411</v>
      </c>
      <c r="F998" s="278">
        <v>551.61</v>
      </c>
      <c r="G998" s="36"/>
      <c r="H998" s="41"/>
    </row>
    <row r="999" spans="1:8" s="2" customFormat="1" ht="16.899999999999999" customHeight="1">
      <c r="A999" s="36"/>
      <c r="B999" s="41"/>
      <c r="C999" s="277" t="s">
        <v>3562</v>
      </c>
      <c r="D999" s="277" t="s">
        <v>6256</v>
      </c>
      <c r="E999" s="19" t="s">
        <v>411</v>
      </c>
      <c r="F999" s="278">
        <v>1051.33</v>
      </c>
      <c r="G999" s="36"/>
      <c r="H999" s="41"/>
    </row>
    <row r="1000" spans="1:8" s="2" customFormat="1" ht="26.45" customHeight="1">
      <c r="A1000" s="36"/>
      <c r="B1000" s="41"/>
      <c r="C1000" s="272" t="s">
        <v>6262</v>
      </c>
      <c r="D1000" s="272" t="s">
        <v>92</v>
      </c>
      <c r="E1000" s="36"/>
      <c r="F1000" s="36"/>
      <c r="G1000" s="36"/>
      <c r="H1000" s="41"/>
    </row>
    <row r="1001" spans="1:8" s="2" customFormat="1" ht="16.899999999999999" customHeight="1">
      <c r="A1001" s="36"/>
      <c r="B1001" s="41"/>
      <c r="C1001" s="273" t="s">
        <v>981</v>
      </c>
      <c r="D1001" s="274" t="s">
        <v>19</v>
      </c>
      <c r="E1001" s="275" t="s">
        <v>19</v>
      </c>
      <c r="F1001" s="276">
        <v>29.94</v>
      </c>
      <c r="G1001" s="36"/>
      <c r="H1001" s="41"/>
    </row>
    <row r="1002" spans="1:8" s="2" customFormat="1" ht="16.899999999999999" customHeight="1">
      <c r="A1002" s="36"/>
      <c r="B1002" s="41"/>
      <c r="C1002" s="277" t="s">
        <v>19</v>
      </c>
      <c r="D1002" s="277" t="s">
        <v>1120</v>
      </c>
      <c r="E1002" s="19" t="s">
        <v>19</v>
      </c>
      <c r="F1002" s="278">
        <v>0</v>
      </c>
      <c r="G1002" s="36"/>
      <c r="H1002" s="41"/>
    </row>
    <row r="1003" spans="1:8" s="2" customFormat="1" ht="16.899999999999999" customHeight="1">
      <c r="A1003" s="36"/>
      <c r="B1003" s="41"/>
      <c r="C1003" s="277" t="s">
        <v>19</v>
      </c>
      <c r="D1003" s="277" t="s">
        <v>4138</v>
      </c>
      <c r="E1003" s="19" t="s">
        <v>19</v>
      </c>
      <c r="F1003" s="278">
        <v>0</v>
      </c>
      <c r="G1003" s="36"/>
      <c r="H1003" s="41"/>
    </row>
    <row r="1004" spans="1:8" s="2" customFormat="1" ht="16.899999999999999" customHeight="1">
      <c r="A1004" s="36"/>
      <c r="B1004" s="41"/>
      <c r="C1004" s="277" t="s">
        <v>19</v>
      </c>
      <c r="D1004" s="277" t="s">
        <v>1125</v>
      </c>
      <c r="E1004" s="19" t="s">
        <v>19</v>
      </c>
      <c r="F1004" s="278">
        <v>0</v>
      </c>
      <c r="G1004" s="36"/>
      <c r="H1004" s="41"/>
    </row>
    <row r="1005" spans="1:8" s="2" customFormat="1" ht="16.899999999999999" customHeight="1">
      <c r="A1005" s="36"/>
      <c r="B1005" s="41"/>
      <c r="C1005" s="277" t="s">
        <v>19</v>
      </c>
      <c r="D1005" s="277" t="s">
        <v>3607</v>
      </c>
      <c r="E1005" s="19" t="s">
        <v>19</v>
      </c>
      <c r="F1005" s="278">
        <v>3.6190000000000002</v>
      </c>
      <c r="G1005" s="36"/>
      <c r="H1005" s="41"/>
    </row>
    <row r="1006" spans="1:8" s="2" customFormat="1" ht="16.899999999999999" customHeight="1">
      <c r="A1006" s="36"/>
      <c r="B1006" s="41"/>
      <c r="C1006" s="277" t="s">
        <v>19</v>
      </c>
      <c r="D1006" s="277" t="s">
        <v>4151</v>
      </c>
      <c r="E1006" s="19" t="s">
        <v>19</v>
      </c>
      <c r="F1006" s="278">
        <v>0</v>
      </c>
      <c r="G1006" s="36"/>
      <c r="H1006" s="41"/>
    </row>
    <row r="1007" spans="1:8" s="2" customFormat="1" ht="16.899999999999999" customHeight="1">
      <c r="A1007" s="36"/>
      <c r="B1007" s="41"/>
      <c r="C1007" s="277" t="s">
        <v>19</v>
      </c>
      <c r="D1007" s="277" t="s">
        <v>4216</v>
      </c>
      <c r="E1007" s="19" t="s">
        <v>19</v>
      </c>
      <c r="F1007" s="278">
        <v>5.4290000000000003</v>
      </c>
      <c r="G1007" s="36"/>
      <c r="H1007" s="41"/>
    </row>
    <row r="1008" spans="1:8" s="2" customFormat="1" ht="16.899999999999999" customHeight="1">
      <c r="A1008" s="36"/>
      <c r="B1008" s="41"/>
      <c r="C1008" s="277" t="s">
        <v>19</v>
      </c>
      <c r="D1008" s="277" t="s">
        <v>4153</v>
      </c>
      <c r="E1008" s="19" t="s">
        <v>19</v>
      </c>
      <c r="F1008" s="278">
        <v>0</v>
      </c>
      <c r="G1008" s="36"/>
      <c r="H1008" s="41"/>
    </row>
    <row r="1009" spans="1:8" s="2" customFormat="1" ht="16.899999999999999" customHeight="1">
      <c r="A1009" s="36"/>
      <c r="B1009" s="41"/>
      <c r="C1009" s="277" t="s">
        <v>19</v>
      </c>
      <c r="D1009" s="277" t="s">
        <v>4217</v>
      </c>
      <c r="E1009" s="19" t="s">
        <v>19</v>
      </c>
      <c r="F1009" s="278">
        <v>5.6550000000000002</v>
      </c>
      <c r="G1009" s="36"/>
      <c r="H1009" s="41"/>
    </row>
    <row r="1010" spans="1:8" s="2" customFormat="1" ht="16.899999999999999" customHeight="1">
      <c r="A1010" s="36"/>
      <c r="B1010" s="41"/>
      <c r="C1010" s="277" t="s">
        <v>19</v>
      </c>
      <c r="D1010" s="277" t="s">
        <v>4155</v>
      </c>
      <c r="E1010" s="19" t="s">
        <v>19</v>
      </c>
      <c r="F1010" s="278">
        <v>0</v>
      </c>
      <c r="G1010" s="36"/>
      <c r="H1010" s="41"/>
    </row>
    <row r="1011" spans="1:8" s="2" customFormat="1" ht="16.899999999999999" customHeight="1">
      <c r="A1011" s="36"/>
      <c r="B1011" s="41"/>
      <c r="C1011" s="277" t="s">
        <v>19</v>
      </c>
      <c r="D1011" s="277" t="s">
        <v>4218</v>
      </c>
      <c r="E1011" s="19" t="s">
        <v>19</v>
      </c>
      <c r="F1011" s="278">
        <v>1.4139999999999999</v>
      </c>
      <c r="G1011" s="36"/>
      <c r="H1011" s="41"/>
    </row>
    <row r="1012" spans="1:8" s="2" customFormat="1" ht="16.899999999999999" customHeight="1">
      <c r="A1012" s="36"/>
      <c r="B1012" s="41"/>
      <c r="C1012" s="277" t="s">
        <v>19</v>
      </c>
      <c r="D1012" s="277" t="s">
        <v>4157</v>
      </c>
      <c r="E1012" s="19" t="s">
        <v>19</v>
      </c>
      <c r="F1012" s="278">
        <v>0</v>
      </c>
      <c r="G1012" s="36"/>
      <c r="H1012" s="41"/>
    </row>
    <row r="1013" spans="1:8" s="2" customFormat="1" ht="16.899999999999999" customHeight="1">
      <c r="A1013" s="36"/>
      <c r="B1013" s="41"/>
      <c r="C1013" s="277" t="s">
        <v>19</v>
      </c>
      <c r="D1013" s="277" t="s">
        <v>4218</v>
      </c>
      <c r="E1013" s="19" t="s">
        <v>19</v>
      </c>
      <c r="F1013" s="278">
        <v>1.4139999999999999</v>
      </c>
      <c r="G1013" s="36"/>
      <c r="H1013" s="41"/>
    </row>
    <row r="1014" spans="1:8" s="2" customFormat="1" ht="16.899999999999999" customHeight="1">
      <c r="A1014" s="36"/>
      <c r="B1014" s="41"/>
      <c r="C1014" s="277" t="s">
        <v>19</v>
      </c>
      <c r="D1014" s="277" t="s">
        <v>4147</v>
      </c>
      <c r="E1014" s="19" t="s">
        <v>19</v>
      </c>
      <c r="F1014" s="278">
        <v>0</v>
      </c>
      <c r="G1014" s="36"/>
      <c r="H1014" s="41"/>
    </row>
    <row r="1015" spans="1:8" s="2" customFormat="1" ht="16.899999999999999" customHeight="1">
      <c r="A1015" s="36"/>
      <c r="B1015" s="41"/>
      <c r="C1015" s="277" t="s">
        <v>19</v>
      </c>
      <c r="D1015" s="277" t="s">
        <v>1125</v>
      </c>
      <c r="E1015" s="19" t="s">
        <v>19</v>
      </c>
      <c r="F1015" s="278">
        <v>0</v>
      </c>
      <c r="G1015" s="36"/>
      <c r="H1015" s="41"/>
    </row>
    <row r="1016" spans="1:8" s="2" customFormat="1" ht="16.899999999999999" customHeight="1">
      <c r="A1016" s="36"/>
      <c r="B1016" s="41"/>
      <c r="C1016" s="277" t="s">
        <v>19</v>
      </c>
      <c r="D1016" s="277" t="s">
        <v>4216</v>
      </c>
      <c r="E1016" s="19" t="s">
        <v>19</v>
      </c>
      <c r="F1016" s="278">
        <v>5.4290000000000003</v>
      </c>
      <c r="G1016" s="36"/>
      <c r="H1016" s="41"/>
    </row>
    <row r="1017" spans="1:8" s="2" customFormat="1" ht="16.899999999999999" customHeight="1">
      <c r="A1017" s="36"/>
      <c r="B1017" s="41"/>
      <c r="C1017" s="277" t="s">
        <v>19</v>
      </c>
      <c r="D1017" s="277" t="s">
        <v>4158</v>
      </c>
      <c r="E1017" s="19" t="s">
        <v>19</v>
      </c>
      <c r="F1017" s="278">
        <v>0</v>
      </c>
      <c r="G1017" s="36"/>
      <c r="H1017" s="41"/>
    </row>
    <row r="1018" spans="1:8" s="2" customFormat="1" ht="16.899999999999999" customHeight="1">
      <c r="A1018" s="36"/>
      <c r="B1018" s="41"/>
      <c r="C1018" s="277" t="s">
        <v>19</v>
      </c>
      <c r="D1018" s="277" t="s">
        <v>4159</v>
      </c>
      <c r="E1018" s="19" t="s">
        <v>19</v>
      </c>
      <c r="F1018" s="278">
        <v>0</v>
      </c>
      <c r="G1018" s="36"/>
      <c r="H1018" s="41"/>
    </row>
    <row r="1019" spans="1:8" s="2" customFormat="1" ht="16.899999999999999" customHeight="1">
      <c r="A1019" s="36"/>
      <c r="B1019" s="41"/>
      <c r="C1019" s="277" t="s">
        <v>19</v>
      </c>
      <c r="D1019" s="277" t="s">
        <v>4219</v>
      </c>
      <c r="E1019" s="19" t="s">
        <v>19</v>
      </c>
      <c r="F1019" s="278">
        <v>3.08</v>
      </c>
      <c r="G1019" s="36"/>
      <c r="H1019" s="41"/>
    </row>
    <row r="1020" spans="1:8" s="2" customFormat="1" ht="16.899999999999999" customHeight="1">
      <c r="A1020" s="36"/>
      <c r="B1020" s="41"/>
      <c r="C1020" s="277" t="s">
        <v>19</v>
      </c>
      <c r="D1020" s="277" t="s">
        <v>4161</v>
      </c>
      <c r="E1020" s="19" t="s">
        <v>19</v>
      </c>
      <c r="F1020" s="278">
        <v>0</v>
      </c>
      <c r="G1020" s="36"/>
      <c r="H1020" s="41"/>
    </row>
    <row r="1021" spans="1:8" s="2" customFormat="1" ht="16.899999999999999" customHeight="1">
      <c r="A1021" s="36"/>
      <c r="B1021" s="41"/>
      <c r="C1021" s="277" t="s">
        <v>19</v>
      </c>
      <c r="D1021" s="277" t="s">
        <v>4220</v>
      </c>
      <c r="E1021" s="19" t="s">
        <v>19</v>
      </c>
      <c r="F1021" s="278">
        <v>1.81</v>
      </c>
      <c r="G1021" s="36"/>
      <c r="H1021" s="41"/>
    </row>
    <row r="1022" spans="1:8" s="2" customFormat="1" ht="16.899999999999999" customHeight="1">
      <c r="A1022" s="36"/>
      <c r="B1022" s="41"/>
      <c r="C1022" s="277" t="s">
        <v>19</v>
      </c>
      <c r="D1022" s="277" t="s">
        <v>4163</v>
      </c>
      <c r="E1022" s="19" t="s">
        <v>19</v>
      </c>
      <c r="F1022" s="278">
        <v>0</v>
      </c>
      <c r="G1022" s="36"/>
      <c r="H1022" s="41"/>
    </row>
    <row r="1023" spans="1:8" s="2" customFormat="1" ht="16.899999999999999" customHeight="1">
      <c r="A1023" s="36"/>
      <c r="B1023" s="41"/>
      <c r="C1023" s="277" t="s">
        <v>19</v>
      </c>
      <c r="D1023" s="277" t="s">
        <v>4221</v>
      </c>
      <c r="E1023" s="19" t="s">
        <v>19</v>
      </c>
      <c r="F1023" s="278">
        <v>2.09</v>
      </c>
      <c r="G1023" s="36"/>
      <c r="H1023" s="41"/>
    </row>
    <row r="1024" spans="1:8" s="2" customFormat="1" ht="16.899999999999999" customHeight="1">
      <c r="A1024" s="36"/>
      <c r="B1024" s="41"/>
      <c r="C1024" s="277" t="s">
        <v>981</v>
      </c>
      <c r="D1024" s="277" t="s">
        <v>394</v>
      </c>
      <c r="E1024" s="19" t="s">
        <v>19</v>
      </c>
      <c r="F1024" s="278">
        <v>29.94</v>
      </c>
      <c r="G1024" s="36"/>
      <c r="H1024" s="41"/>
    </row>
    <row r="1025" spans="1:8" s="2" customFormat="1" ht="16.899999999999999" customHeight="1">
      <c r="A1025" s="36"/>
      <c r="B1025" s="41"/>
      <c r="C1025" s="279" t="s">
        <v>6202</v>
      </c>
      <c r="D1025" s="36"/>
      <c r="E1025" s="36"/>
      <c r="F1025" s="36"/>
      <c r="G1025" s="36"/>
      <c r="H1025" s="41"/>
    </row>
    <row r="1026" spans="1:8" s="2" customFormat="1" ht="16.899999999999999" customHeight="1">
      <c r="A1026" s="36"/>
      <c r="B1026" s="41"/>
      <c r="C1026" s="277" t="s">
        <v>1117</v>
      </c>
      <c r="D1026" s="277" t="s">
        <v>6232</v>
      </c>
      <c r="E1026" s="19" t="s">
        <v>387</v>
      </c>
      <c r="F1026" s="278">
        <v>29.94</v>
      </c>
      <c r="G1026" s="36"/>
      <c r="H1026" s="41"/>
    </row>
    <row r="1027" spans="1:8" s="2" customFormat="1" ht="16.899999999999999" customHeight="1">
      <c r="A1027" s="36"/>
      <c r="B1027" s="41"/>
      <c r="C1027" s="277" t="s">
        <v>1020</v>
      </c>
      <c r="D1027" s="277" t="s">
        <v>6233</v>
      </c>
      <c r="E1027" s="19" t="s">
        <v>387</v>
      </c>
      <c r="F1027" s="278">
        <v>170.57300000000001</v>
      </c>
      <c r="G1027" s="36"/>
      <c r="H1027" s="41"/>
    </row>
    <row r="1028" spans="1:8" s="2" customFormat="1" ht="16.899999999999999" customHeight="1">
      <c r="A1028" s="36"/>
      <c r="B1028" s="41"/>
      <c r="C1028" s="277" t="s">
        <v>1137</v>
      </c>
      <c r="D1028" s="277" t="s">
        <v>6234</v>
      </c>
      <c r="E1028" s="19" t="s">
        <v>404</v>
      </c>
      <c r="F1028" s="278">
        <v>3.1440000000000001</v>
      </c>
      <c r="G1028" s="36"/>
      <c r="H1028" s="41"/>
    </row>
    <row r="1029" spans="1:8" s="2" customFormat="1" ht="16.899999999999999" customHeight="1">
      <c r="A1029" s="36"/>
      <c r="B1029" s="41"/>
      <c r="C1029" s="273" t="s">
        <v>3571</v>
      </c>
      <c r="D1029" s="274" t="s">
        <v>19</v>
      </c>
      <c r="E1029" s="275" t="s">
        <v>19</v>
      </c>
      <c r="F1029" s="276">
        <v>19.146999999999998</v>
      </c>
      <c r="G1029" s="36"/>
      <c r="H1029" s="41"/>
    </row>
    <row r="1030" spans="1:8" s="2" customFormat="1" ht="16.899999999999999" customHeight="1">
      <c r="A1030" s="36"/>
      <c r="B1030" s="41"/>
      <c r="C1030" s="277" t="s">
        <v>19</v>
      </c>
      <c r="D1030" s="277" t="s">
        <v>4210</v>
      </c>
      <c r="E1030" s="19" t="s">
        <v>19</v>
      </c>
      <c r="F1030" s="278">
        <v>0</v>
      </c>
      <c r="G1030" s="36"/>
      <c r="H1030" s="41"/>
    </row>
    <row r="1031" spans="1:8" s="2" customFormat="1" ht="16.899999999999999" customHeight="1">
      <c r="A1031" s="36"/>
      <c r="B1031" s="41"/>
      <c r="C1031" s="277" t="s">
        <v>19</v>
      </c>
      <c r="D1031" s="277" t="s">
        <v>4138</v>
      </c>
      <c r="E1031" s="19" t="s">
        <v>19</v>
      </c>
      <c r="F1031" s="278">
        <v>0</v>
      </c>
      <c r="G1031" s="36"/>
      <c r="H1031" s="41"/>
    </row>
    <row r="1032" spans="1:8" s="2" customFormat="1" ht="16.899999999999999" customHeight="1">
      <c r="A1032" s="36"/>
      <c r="B1032" s="41"/>
      <c r="C1032" s="277" t="s">
        <v>19</v>
      </c>
      <c r="D1032" s="277" t="s">
        <v>4139</v>
      </c>
      <c r="E1032" s="19" t="s">
        <v>19</v>
      </c>
      <c r="F1032" s="278">
        <v>0</v>
      </c>
      <c r="G1032" s="36"/>
      <c r="H1032" s="41"/>
    </row>
    <row r="1033" spans="1:8" s="2" customFormat="1" ht="16.899999999999999" customHeight="1">
      <c r="A1033" s="36"/>
      <c r="B1033" s="41"/>
      <c r="C1033" s="277" t="s">
        <v>19</v>
      </c>
      <c r="D1033" s="277" t="s">
        <v>4211</v>
      </c>
      <c r="E1033" s="19" t="s">
        <v>19</v>
      </c>
      <c r="F1033" s="278">
        <v>5.76</v>
      </c>
      <c r="G1033" s="36"/>
      <c r="H1033" s="41"/>
    </row>
    <row r="1034" spans="1:8" s="2" customFormat="1" ht="16.899999999999999" customHeight="1">
      <c r="A1034" s="36"/>
      <c r="B1034" s="41"/>
      <c r="C1034" s="277" t="s">
        <v>19</v>
      </c>
      <c r="D1034" s="277" t="s">
        <v>4141</v>
      </c>
      <c r="E1034" s="19" t="s">
        <v>19</v>
      </c>
      <c r="F1034" s="278">
        <v>0</v>
      </c>
      <c r="G1034" s="36"/>
      <c r="H1034" s="41"/>
    </row>
    <row r="1035" spans="1:8" s="2" customFormat="1" ht="16.899999999999999" customHeight="1">
      <c r="A1035" s="36"/>
      <c r="B1035" s="41"/>
      <c r="C1035" s="277" t="s">
        <v>19</v>
      </c>
      <c r="D1035" s="277" t="s">
        <v>4212</v>
      </c>
      <c r="E1035" s="19" t="s">
        <v>19</v>
      </c>
      <c r="F1035" s="278">
        <v>3.2639999999999998</v>
      </c>
      <c r="G1035" s="36"/>
      <c r="H1035" s="41"/>
    </row>
    <row r="1036" spans="1:8" s="2" customFormat="1" ht="16.899999999999999" customHeight="1">
      <c r="A1036" s="36"/>
      <c r="B1036" s="41"/>
      <c r="C1036" s="277" t="s">
        <v>19</v>
      </c>
      <c r="D1036" s="277" t="s">
        <v>4143</v>
      </c>
      <c r="E1036" s="19" t="s">
        <v>19</v>
      </c>
      <c r="F1036" s="278">
        <v>0</v>
      </c>
      <c r="G1036" s="36"/>
      <c r="H1036" s="41"/>
    </row>
    <row r="1037" spans="1:8" s="2" customFormat="1" ht="16.899999999999999" customHeight="1">
      <c r="A1037" s="36"/>
      <c r="B1037" s="41"/>
      <c r="C1037" s="277" t="s">
        <v>19</v>
      </c>
      <c r="D1037" s="277" t="s">
        <v>4213</v>
      </c>
      <c r="E1037" s="19" t="s">
        <v>19</v>
      </c>
      <c r="F1037" s="278">
        <v>1.7130000000000001</v>
      </c>
      <c r="G1037" s="36"/>
      <c r="H1037" s="41"/>
    </row>
    <row r="1038" spans="1:8" s="2" customFormat="1" ht="16.899999999999999" customHeight="1">
      <c r="A1038" s="36"/>
      <c r="B1038" s="41"/>
      <c r="C1038" s="277" t="s">
        <v>19</v>
      </c>
      <c r="D1038" s="277" t="s">
        <v>4145</v>
      </c>
      <c r="E1038" s="19" t="s">
        <v>19</v>
      </c>
      <c r="F1038" s="278">
        <v>0</v>
      </c>
      <c r="G1038" s="36"/>
      <c r="H1038" s="41"/>
    </row>
    <row r="1039" spans="1:8" s="2" customFormat="1" ht="16.899999999999999" customHeight="1">
      <c r="A1039" s="36"/>
      <c r="B1039" s="41"/>
      <c r="C1039" s="277" t="s">
        <v>19</v>
      </c>
      <c r="D1039" s="277" t="s">
        <v>4214</v>
      </c>
      <c r="E1039" s="19" t="s">
        <v>19</v>
      </c>
      <c r="F1039" s="278">
        <v>0.85</v>
      </c>
      <c r="G1039" s="36"/>
      <c r="H1039" s="41"/>
    </row>
    <row r="1040" spans="1:8" s="2" customFormat="1" ht="16.899999999999999" customHeight="1">
      <c r="A1040" s="36"/>
      <c r="B1040" s="41"/>
      <c r="C1040" s="277" t="s">
        <v>19</v>
      </c>
      <c r="D1040" s="277" t="s">
        <v>4147</v>
      </c>
      <c r="E1040" s="19" t="s">
        <v>19</v>
      </c>
      <c r="F1040" s="278">
        <v>0</v>
      </c>
      <c r="G1040" s="36"/>
      <c r="H1040" s="41"/>
    </row>
    <row r="1041" spans="1:8" s="2" customFormat="1" ht="16.899999999999999" customHeight="1">
      <c r="A1041" s="36"/>
      <c r="B1041" s="41"/>
      <c r="C1041" s="277" t="s">
        <v>19</v>
      </c>
      <c r="D1041" s="277" t="s">
        <v>3579</v>
      </c>
      <c r="E1041" s="19" t="s">
        <v>19</v>
      </c>
      <c r="F1041" s="278">
        <v>0</v>
      </c>
      <c r="G1041" s="36"/>
      <c r="H1041" s="41"/>
    </row>
    <row r="1042" spans="1:8" s="2" customFormat="1" ht="16.899999999999999" customHeight="1">
      <c r="A1042" s="36"/>
      <c r="B1042" s="41"/>
      <c r="C1042" s="277" t="s">
        <v>19</v>
      </c>
      <c r="D1042" s="277" t="s">
        <v>4211</v>
      </c>
      <c r="E1042" s="19" t="s">
        <v>19</v>
      </c>
      <c r="F1042" s="278">
        <v>5.76</v>
      </c>
      <c r="G1042" s="36"/>
      <c r="H1042" s="41"/>
    </row>
    <row r="1043" spans="1:8" s="2" customFormat="1" ht="16.899999999999999" customHeight="1">
      <c r="A1043" s="36"/>
      <c r="B1043" s="41"/>
      <c r="C1043" s="277" t="s">
        <v>19</v>
      </c>
      <c r="D1043" s="277" t="s">
        <v>3604</v>
      </c>
      <c r="E1043" s="19" t="s">
        <v>19</v>
      </c>
      <c r="F1043" s="278">
        <v>0</v>
      </c>
      <c r="G1043" s="36"/>
      <c r="H1043" s="41"/>
    </row>
    <row r="1044" spans="1:8" s="2" customFormat="1" ht="16.899999999999999" customHeight="1">
      <c r="A1044" s="36"/>
      <c r="B1044" s="41"/>
      <c r="C1044" s="277" t="s">
        <v>19</v>
      </c>
      <c r="D1044" s="277" t="s">
        <v>4215</v>
      </c>
      <c r="E1044" s="19" t="s">
        <v>19</v>
      </c>
      <c r="F1044" s="278">
        <v>1.8</v>
      </c>
      <c r="G1044" s="36"/>
      <c r="H1044" s="41"/>
    </row>
    <row r="1045" spans="1:8" s="2" customFormat="1" ht="16.899999999999999" customHeight="1">
      <c r="A1045" s="36"/>
      <c r="B1045" s="41"/>
      <c r="C1045" s="277" t="s">
        <v>3571</v>
      </c>
      <c r="D1045" s="277" t="s">
        <v>394</v>
      </c>
      <c r="E1045" s="19" t="s">
        <v>19</v>
      </c>
      <c r="F1045" s="278">
        <v>19.146999999999998</v>
      </c>
      <c r="G1045" s="36"/>
      <c r="H1045" s="41"/>
    </row>
    <row r="1046" spans="1:8" s="2" customFormat="1" ht="16.899999999999999" customHeight="1">
      <c r="A1046" s="36"/>
      <c r="B1046" s="41"/>
      <c r="C1046" s="279" t="s">
        <v>6202</v>
      </c>
      <c r="D1046" s="36"/>
      <c r="E1046" s="36"/>
      <c r="F1046" s="36"/>
      <c r="G1046" s="36"/>
      <c r="H1046" s="41"/>
    </row>
    <row r="1047" spans="1:8" s="2" customFormat="1" ht="16.899999999999999" customHeight="1">
      <c r="A1047" s="36"/>
      <c r="B1047" s="41"/>
      <c r="C1047" s="277" t="s">
        <v>3599</v>
      </c>
      <c r="D1047" s="277" t="s">
        <v>6258</v>
      </c>
      <c r="E1047" s="19" t="s">
        <v>387</v>
      </c>
      <c r="F1047" s="278">
        <v>19.146999999999998</v>
      </c>
      <c r="G1047" s="36"/>
      <c r="H1047" s="41"/>
    </row>
    <row r="1048" spans="1:8" s="2" customFormat="1" ht="16.899999999999999" customHeight="1">
      <c r="A1048" s="36"/>
      <c r="B1048" s="41"/>
      <c r="C1048" s="277" t="s">
        <v>1020</v>
      </c>
      <c r="D1048" s="277" t="s">
        <v>6233</v>
      </c>
      <c r="E1048" s="19" t="s">
        <v>387</v>
      </c>
      <c r="F1048" s="278">
        <v>170.57300000000001</v>
      </c>
      <c r="G1048" s="36"/>
      <c r="H1048" s="41"/>
    </row>
    <row r="1049" spans="1:8" s="2" customFormat="1" ht="16.899999999999999" customHeight="1">
      <c r="A1049" s="36"/>
      <c r="B1049" s="41"/>
      <c r="C1049" s="273" t="s">
        <v>983</v>
      </c>
      <c r="D1049" s="274" t="s">
        <v>19</v>
      </c>
      <c r="E1049" s="275" t="s">
        <v>19</v>
      </c>
      <c r="F1049" s="276">
        <v>33.518000000000001</v>
      </c>
      <c r="G1049" s="36"/>
      <c r="H1049" s="41"/>
    </row>
    <row r="1050" spans="1:8" s="2" customFormat="1" ht="16.899999999999999" customHeight="1">
      <c r="A1050" s="36"/>
      <c r="B1050" s="41"/>
      <c r="C1050" s="277" t="s">
        <v>19</v>
      </c>
      <c r="D1050" s="277" t="s">
        <v>1084</v>
      </c>
      <c r="E1050" s="19" t="s">
        <v>19</v>
      </c>
      <c r="F1050" s="278">
        <v>0</v>
      </c>
      <c r="G1050" s="36"/>
      <c r="H1050" s="41"/>
    </row>
    <row r="1051" spans="1:8" s="2" customFormat="1" ht="16.899999999999999" customHeight="1">
      <c r="A1051" s="36"/>
      <c r="B1051" s="41"/>
      <c r="C1051" s="277" t="s">
        <v>19</v>
      </c>
      <c r="D1051" s="277" t="s">
        <v>4177</v>
      </c>
      <c r="E1051" s="19" t="s">
        <v>19</v>
      </c>
      <c r="F1051" s="278">
        <v>0</v>
      </c>
      <c r="G1051" s="36"/>
      <c r="H1051" s="41"/>
    </row>
    <row r="1052" spans="1:8" s="2" customFormat="1" ht="16.899999999999999" customHeight="1">
      <c r="A1052" s="36"/>
      <c r="B1052" s="41"/>
      <c r="C1052" s="277" t="s">
        <v>19</v>
      </c>
      <c r="D1052" s="277" t="s">
        <v>4178</v>
      </c>
      <c r="E1052" s="19" t="s">
        <v>19</v>
      </c>
      <c r="F1052" s="278">
        <v>0</v>
      </c>
      <c r="G1052" s="36"/>
      <c r="H1052" s="41"/>
    </row>
    <row r="1053" spans="1:8" s="2" customFormat="1" ht="16.899999999999999" customHeight="1">
      <c r="A1053" s="36"/>
      <c r="B1053" s="41"/>
      <c r="C1053" s="277" t="s">
        <v>19</v>
      </c>
      <c r="D1053" s="277" t="s">
        <v>2537</v>
      </c>
      <c r="E1053" s="19" t="s">
        <v>19</v>
      </c>
      <c r="F1053" s="278">
        <v>1.208</v>
      </c>
      <c r="G1053" s="36"/>
      <c r="H1053" s="41"/>
    </row>
    <row r="1054" spans="1:8" s="2" customFormat="1" ht="16.899999999999999" customHeight="1">
      <c r="A1054" s="36"/>
      <c r="B1054" s="41"/>
      <c r="C1054" s="277" t="s">
        <v>19</v>
      </c>
      <c r="D1054" s="277" t="s">
        <v>4179</v>
      </c>
      <c r="E1054" s="19" t="s">
        <v>19</v>
      </c>
      <c r="F1054" s="278">
        <v>0</v>
      </c>
      <c r="G1054" s="36"/>
      <c r="H1054" s="41"/>
    </row>
    <row r="1055" spans="1:8" s="2" customFormat="1" ht="16.899999999999999" customHeight="1">
      <c r="A1055" s="36"/>
      <c r="B1055" s="41"/>
      <c r="C1055" s="277" t="s">
        <v>19</v>
      </c>
      <c r="D1055" s="277" t="s">
        <v>2537</v>
      </c>
      <c r="E1055" s="19" t="s">
        <v>19</v>
      </c>
      <c r="F1055" s="278">
        <v>1.208</v>
      </c>
      <c r="G1055" s="36"/>
      <c r="H1055" s="41"/>
    </row>
    <row r="1056" spans="1:8" s="2" customFormat="1" ht="16.899999999999999" customHeight="1">
      <c r="A1056" s="36"/>
      <c r="B1056" s="41"/>
      <c r="C1056" s="277" t="s">
        <v>19</v>
      </c>
      <c r="D1056" s="277" t="s">
        <v>4180</v>
      </c>
      <c r="E1056" s="19" t="s">
        <v>19</v>
      </c>
      <c r="F1056" s="278">
        <v>0</v>
      </c>
      <c r="G1056" s="36"/>
      <c r="H1056" s="41"/>
    </row>
    <row r="1057" spans="1:8" s="2" customFormat="1" ht="16.899999999999999" customHeight="1">
      <c r="A1057" s="36"/>
      <c r="B1057" s="41"/>
      <c r="C1057" s="277" t="s">
        <v>19</v>
      </c>
      <c r="D1057" s="277" t="s">
        <v>2537</v>
      </c>
      <c r="E1057" s="19" t="s">
        <v>19</v>
      </c>
      <c r="F1057" s="278">
        <v>1.208</v>
      </c>
      <c r="G1057" s="36"/>
      <c r="H1057" s="41"/>
    </row>
    <row r="1058" spans="1:8" s="2" customFormat="1" ht="16.899999999999999" customHeight="1">
      <c r="A1058" s="36"/>
      <c r="B1058" s="41"/>
      <c r="C1058" s="277" t="s">
        <v>19</v>
      </c>
      <c r="D1058" s="277" t="s">
        <v>4181</v>
      </c>
      <c r="E1058" s="19" t="s">
        <v>19</v>
      </c>
      <c r="F1058" s="278">
        <v>0</v>
      </c>
      <c r="G1058" s="36"/>
      <c r="H1058" s="41"/>
    </row>
    <row r="1059" spans="1:8" s="2" customFormat="1" ht="16.899999999999999" customHeight="1">
      <c r="A1059" s="36"/>
      <c r="B1059" s="41"/>
      <c r="C1059" s="277" t="s">
        <v>19</v>
      </c>
      <c r="D1059" s="277" t="s">
        <v>2537</v>
      </c>
      <c r="E1059" s="19" t="s">
        <v>19</v>
      </c>
      <c r="F1059" s="278">
        <v>1.208</v>
      </c>
      <c r="G1059" s="36"/>
      <c r="H1059" s="41"/>
    </row>
    <row r="1060" spans="1:8" s="2" customFormat="1" ht="16.899999999999999" customHeight="1">
      <c r="A1060" s="36"/>
      <c r="B1060" s="41"/>
      <c r="C1060" s="277" t="s">
        <v>19</v>
      </c>
      <c r="D1060" s="277" t="s">
        <v>4182</v>
      </c>
      <c r="E1060" s="19" t="s">
        <v>19</v>
      </c>
      <c r="F1060" s="278">
        <v>0</v>
      </c>
      <c r="G1060" s="36"/>
      <c r="H1060" s="41"/>
    </row>
    <row r="1061" spans="1:8" s="2" customFormat="1" ht="16.899999999999999" customHeight="1">
      <c r="A1061" s="36"/>
      <c r="B1061" s="41"/>
      <c r="C1061" s="277" t="s">
        <v>19</v>
      </c>
      <c r="D1061" s="277" t="s">
        <v>2537</v>
      </c>
      <c r="E1061" s="19" t="s">
        <v>19</v>
      </c>
      <c r="F1061" s="278">
        <v>1.208</v>
      </c>
      <c r="G1061" s="36"/>
      <c r="H1061" s="41"/>
    </row>
    <row r="1062" spans="1:8" s="2" customFormat="1" ht="16.899999999999999" customHeight="1">
      <c r="A1062" s="36"/>
      <c r="B1062" s="41"/>
      <c r="C1062" s="277" t="s">
        <v>19</v>
      </c>
      <c r="D1062" s="277" t="s">
        <v>4183</v>
      </c>
      <c r="E1062" s="19" t="s">
        <v>19</v>
      </c>
      <c r="F1062" s="278">
        <v>0</v>
      </c>
      <c r="G1062" s="36"/>
      <c r="H1062" s="41"/>
    </row>
    <row r="1063" spans="1:8" s="2" customFormat="1" ht="16.899999999999999" customHeight="1">
      <c r="A1063" s="36"/>
      <c r="B1063" s="41"/>
      <c r="C1063" s="277" t="s">
        <v>19</v>
      </c>
      <c r="D1063" s="277" t="s">
        <v>2537</v>
      </c>
      <c r="E1063" s="19" t="s">
        <v>19</v>
      </c>
      <c r="F1063" s="278">
        <v>1.208</v>
      </c>
      <c r="G1063" s="36"/>
      <c r="H1063" s="41"/>
    </row>
    <row r="1064" spans="1:8" s="2" customFormat="1" ht="16.899999999999999" customHeight="1">
      <c r="A1064" s="36"/>
      <c r="B1064" s="41"/>
      <c r="C1064" s="277" t="s">
        <v>19</v>
      </c>
      <c r="D1064" s="277" t="s">
        <v>2511</v>
      </c>
      <c r="E1064" s="19" t="s">
        <v>19</v>
      </c>
      <c r="F1064" s="278">
        <v>0</v>
      </c>
      <c r="G1064" s="36"/>
      <c r="H1064" s="41"/>
    </row>
    <row r="1065" spans="1:8" s="2" customFormat="1" ht="16.899999999999999" customHeight="1">
      <c r="A1065" s="36"/>
      <c r="B1065" s="41"/>
      <c r="C1065" s="277" t="s">
        <v>19</v>
      </c>
      <c r="D1065" s="277" t="s">
        <v>4194</v>
      </c>
      <c r="E1065" s="19" t="s">
        <v>19</v>
      </c>
      <c r="F1065" s="278">
        <v>1.8109999999999999</v>
      </c>
      <c r="G1065" s="36"/>
      <c r="H1065" s="41"/>
    </row>
    <row r="1066" spans="1:8" s="2" customFormat="1" ht="16.899999999999999" customHeight="1">
      <c r="A1066" s="36"/>
      <c r="B1066" s="41"/>
      <c r="C1066" s="277" t="s">
        <v>19</v>
      </c>
      <c r="D1066" s="277" t="s">
        <v>2514</v>
      </c>
      <c r="E1066" s="19" t="s">
        <v>19</v>
      </c>
      <c r="F1066" s="278">
        <v>0</v>
      </c>
      <c r="G1066" s="36"/>
      <c r="H1066" s="41"/>
    </row>
    <row r="1067" spans="1:8" s="2" customFormat="1" ht="16.899999999999999" customHeight="1">
      <c r="A1067" s="36"/>
      <c r="B1067" s="41"/>
      <c r="C1067" s="277" t="s">
        <v>19</v>
      </c>
      <c r="D1067" s="277" t="s">
        <v>4194</v>
      </c>
      <c r="E1067" s="19" t="s">
        <v>19</v>
      </c>
      <c r="F1067" s="278">
        <v>1.8109999999999999</v>
      </c>
      <c r="G1067" s="36"/>
      <c r="H1067" s="41"/>
    </row>
    <row r="1068" spans="1:8" s="2" customFormat="1" ht="16.899999999999999" customHeight="1">
      <c r="A1068" s="36"/>
      <c r="B1068" s="41"/>
      <c r="C1068" s="277" t="s">
        <v>19</v>
      </c>
      <c r="D1068" s="277" t="s">
        <v>4184</v>
      </c>
      <c r="E1068" s="19" t="s">
        <v>19</v>
      </c>
      <c r="F1068" s="278">
        <v>0</v>
      </c>
      <c r="G1068" s="36"/>
      <c r="H1068" s="41"/>
    </row>
    <row r="1069" spans="1:8" s="2" customFormat="1" ht="16.899999999999999" customHeight="1">
      <c r="A1069" s="36"/>
      <c r="B1069" s="41"/>
      <c r="C1069" s="277" t="s">
        <v>19</v>
      </c>
      <c r="D1069" s="277" t="s">
        <v>2537</v>
      </c>
      <c r="E1069" s="19" t="s">
        <v>19</v>
      </c>
      <c r="F1069" s="278">
        <v>1.208</v>
      </c>
      <c r="G1069" s="36"/>
      <c r="H1069" s="41"/>
    </row>
    <row r="1070" spans="1:8" s="2" customFormat="1" ht="16.899999999999999" customHeight="1">
      <c r="A1070" s="36"/>
      <c r="B1070" s="41"/>
      <c r="C1070" s="277" t="s">
        <v>19</v>
      </c>
      <c r="D1070" s="277" t="s">
        <v>4185</v>
      </c>
      <c r="E1070" s="19" t="s">
        <v>19</v>
      </c>
      <c r="F1070" s="278">
        <v>0</v>
      </c>
      <c r="G1070" s="36"/>
      <c r="H1070" s="41"/>
    </row>
    <row r="1071" spans="1:8" s="2" customFormat="1" ht="16.899999999999999" customHeight="1">
      <c r="A1071" s="36"/>
      <c r="B1071" s="41"/>
      <c r="C1071" s="277" t="s">
        <v>19</v>
      </c>
      <c r="D1071" s="277" t="s">
        <v>2537</v>
      </c>
      <c r="E1071" s="19" t="s">
        <v>19</v>
      </c>
      <c r="F1071" s="278">
        <v>1.208</v>
      </c>
      <c r="G1071" s="36"/>
      <c r="H1071" s="41"/>
    </row>
    <row r="1072" spans="1:8" s="2" customFormat="1" ht="16.899999999999999" customHeight="1">
      <c r="A1072" s="36"/>
      <c r="B1072" s="41"/>
      <c r="C1072" s="277" t="s">
        <v>19</v>
      </c>
      <c r="D1072" s="277" t="s">
        <v>4186</v>
      </c>
      <c r="E1072" s="19" t="s">
        <v>19</v>
      </c>
      <c r="F1072" s="278">
        <v>0</v>
      </c>
      <c r="G1072" s="36"/>
      <c r="H1072" s="41"/>
    </row>
    <row r="1073" spans="1:8" s="2" customFormat="1" ht="16.899999999999999" customHeight="1">
      <c r="A1073" s="36"/>
      <c r="B1073" s="41"/>
      <c r="C1073" s="277" t="s">
        <v>19</v>
      </c>
      <c r="D1073" s="277" t="s">
        <v>2537</v>
      </c>
      <c r="E1073" s="19" t="s">
        <v>19</v>
      </c>
      <c r="F1073" s="278">
        <v>1.208</v>
      </c>
      <c r="G1073" s="36"/>
      <c r="H1073" s="41"/>
    </row>
    <row r="1074" spans="1:8" s="2" customFormat="1" ht="16.899999999999999" customHeight="1">
      <c r="A1074" s="36"/>
      <c r="B1074" s="41"/>
      <c r="C1074" s="277" t="s">
        <v>19</v>
      </c>
      <c r="D1074" s="277" t="s">
        <v>4187</v>
      </c>
      <c r="E1074" s="19" t="s">
        <v>19</v>
      </c>
      <c r="F1074" s="278">
        <v>0</v>
      </c>
      <c r="G1074" s="36"/>
      <c r="H1074" s="41"/>
    </row>
    <row r="1075" spans="1:8" s="2" customFormat="1" ht="16.899999999999999" customHeight="1">
      <c r="A1075" s="36"/>
      <c r="B1075" s="41"/>
      <c r="C1075" s="277" t="s">
        <v>19</v>
      </c>
      <c r="D1075" s="277" t="s">
        <v>2537</v>
      </c>
      <c r="E1075" s="19" t="s">
        <v>19</v>
      </c>
      <c r="F1075" s="278">
        <v>1.208</v>
      </c>
      <c r="G1075" s="36"/>
      <c r="H1075" s="41"/>
    </row>
    <row r="1076" spans="1:8" s="2" customFormat="1" ht="16.899999999999999" customHeight="1">
      <c r="A1076" s="36"/>
      <c r="B1076" s="41"/>
      <c r="C1076" s="277" t="s">
        <v>19</v>
      </c>
      <c r="D1076" s="277" t="s">
        <v>4188</v>
      </c>
      <c r="E1076" s="19" t="s">
        <v>19</v>
      </c>
      <c r="F1076" s="278">
        <v>0</v>
      </c>
      <c r="G1076" s="36"/>
      <c r="H1076" s="41"/>
    </row>
    <row r="1077" spans="1:8" s="2" customFormat="1" ht="16.899999999999999" customHeight="1">
      <c r="A1077" s="36"/>
      <c r="B1077" s="41"/>
      <c r="C1077" s="277" t="s">
        <v>19</v>
      </c>
      <c r="D1077" s="277" t="s">
        <v>2516</v>
      </c>
      <c r="E1077" s="19" t="s">
        <v>19</v>
      </c>
      <c r="F1077" s="278">
        <v>0</v>
      </c>
      <c r="G1077" s="36"/>
      <c r="H1077" s="41"/>
    </row>
    <row r="1078" spans="1:8" s="2" customFormat="1" ht="16.899999999999999" customHeight="1">
      <c r="A1078" s="36"/>
      <c r="B1078" s="41"/>
      <c r="C1078" s="277" t="s">
        <v>19</v>
      </c>
      <c r="D1078" s="277" t="s">
        <v>2537</v>
      </c>
      <c r="E1078" s="19" t="s">
        <v>19</v>
      </c>
      <c r="F1078" s="278">
        <v>1.208</v>
      </c>
      <c r="G1078" s="36"/>
      <c r="H1078" s="41"/>
    </row>
    <row r="1079" spans="1:8" s="2" customFormat="1" ht="16.899999999999999" customHeight="1">
      <c r="A1079" s="36"/>
      <c r="B1079" s="41"/>
      <c r="C1079" s="277" t="s">
        <v>19</v>
      </c>
      <c r="D1079" s="277" t="s">
        <v>2518</v>
      </c>
      <c r="E1079" s="19" t="s">
        <v>19</v>
      </c>
      <c r="F1079" s="278">
        <v>0</v>
      </c>
      <c r="G1079" s="36"/>
      <c r="H1079" s="41"/>
    </row>
    <row r="1080" spans="1:8" s="2" customFormat="1" ht="16.899999999999999" customHeight="1">
      <c r="A1080" s="36"/>
      <c r="B1080" s="41"/>
      <c r="C1080" s="277" t="s">
        <v>19</v>
      </c>
      <c r="D1080" s="277" t="s">
        <v>2537</v>
      </c>
      <c r="E1080" s="19" t="s">
        <v>19</v>
      </c>
      <c r="F1080" s="278">
        <v>1.208</v>
      </c>
      <c r="G1080" s="36"/>
      <c r="H1080" s="41"/>
    </row>
    <row r="1081" spans="1:8" s="2" customFormat="1" ht="16.899999999999999" customHeight="1">
      <c r="A1081" s="36"/>
      <c r="B1081" s="41"/>
      <c r="C1081" s="277" t="s">
        <v>19</v>
      </c>
      <c r="D1081" s="277" t="s">
        <v>2519</v>
      </c>
      <c r="E1081" s="19" t="s">
        <v>19</v>
      </c>
      <c r="F1081" s="278">
        <v>0</v>
      </c>
      <c r="G1081" s="36"/>
      <c r="H1081" s="41"/>
    </row>
    <row r="1082" spans="1:8" s="2" customFormat="1" ht="16.899999999999999" customHeight="1">
      <c r="A1082" s="36"/>
      <c r="B1082" s="41"/>
      <c r="C1082" s="277" t="s">
        <v>19</v>
      </c>
      <c r="D1082" s="277" t="s">
        <v>4195</v>
      </c>
      <c r="E1082" s="19" t="s">
        <v>19</v>
      </c>
      <c r="F1082" s="278">
        <v>1.962</v>
      </c>
      <c r="G1082" s="36"/>
      <c r="H1082" s="41"/>
    </row>
    <row r="1083" spans="1:8" s="2" customFormat="1" ht="16.899999999999999" customHeight="1">
      <c r="A1083" s="36"/>
      <c r="B1083" s="41"/>
      <c r="C1083" s="277" t="s">
        <v>19</v>
      </c>
      <c r="D1083" s="277" t="s">
        <v>2520</v>
      </c>
      <c r="E1083" s="19" t="s">
        <v>19</v>
      </c>
      <c r="F1083" s="278">
        <v>0</v>
      </c>
      <c r="G1083" s="36"/>
      <c r="H1083" s="41"/>
    </row>
    <row r="1084" spans="1:8" s="2" customFormat="1" ht="16.899999999999999" customHeight="1">
      <c r="A1084" s="36"/>
      <c r="B1084" s="41"/>
      <c r="C1084" s="277" t="s">
        <v>19</v>
      </c>
      <c r="D1084" s="277" t="s">
        <v>4195</v>
      </c>
      <c r="E1084" s="19" t="s">
        <v>19</v>
      </c>
      <c r="F1084" s="278">
        <v>1.962</v>
      </c>
      <c r="G1084" s="36"/>
      <c r="H1084" s="41"/>
    </row>
    <row r="1085" spans="1:8" s="2" customFormat="1" ht="16.899999999999999" customHeight="1">
      <c r="A1085" s="36"/>
      <c r="B1085" s="41"/>
      <c r="C1085" s="277" t="s">
        <v>19</v>
      </c>
      <c r="D1085" s="277" t="s">
        <v>2513</v>
      </c>
      <c r="E1085" s="19" t="s">
        <v>19</v>
      </c>
      <c r="F1085" s="278">
        <v>0</v>
      </c>
      <c r="G1085" s="36"/>
      <c r="H1085" s="41"/>
    </row>
    <row r="1086" spans="1:8" s="2" customFormat="1" ht="16.899999999999999" customHeight="1">
      <c r="A1086" s="36"/>
      <c r="B1086" s="41"/>
      <c r="C1086" s="277" t="s">
        <v>19</v>
      </c>
      <c r="D1086" s="277" t="s">
        <v>2537</v>
      </c>
      <c r="E1086" s="19" t="s">
        <v>19</v>
      </c>
      <c r="F1086" s="278">
        <v>1.208</v>
      </c>
      <c r="G1086" s="36"/>
      <c r="H1086" s="41"/>
    </row>
    <row r="1087" spans="1:8" s="2" customFormat="1" ht="16.899999999999999" customHeight="1">
      <c r="A1087" s="36"/>
      <c r="B1087" s="41"/>
      <c r="C1087" s="277" t="s">
        <v>19</v>
      </c>
      <c r="D1087" s="277" t="s">
        <v>2524</v>
      </c>
      <c r="E1087" s="19" t="s">
        <v>19</v>
      </c>
      <c r="F1087" s="278">
        <v>0</v>
      </c>
      <c r="G1087" s="36"/>
      <c r="H1087" s="41"/>
    </row>
    <row r="1088" spans="1:8" s="2" customFormat="1" ht="16.899999999999999" customHeight="1">
      <c r="A1088" s="36"/>
      <c r="B1088" s="41"/>
      <c r="C1088" s="277" t="s">
        <v>19</v>
      </c>
      <c r="D1088" s="277" t="s">
        <v>2537</v>
      </c>
      <c r="E1088" s="19" t="s">
        <v>19</v>
      </c>
      <c r="F1088" s="278">
        <v>1.208</v>
      </c>
      <c r="G1088" s="36"/>
      <c r="H1088" s="41"/>
    </row>
    <row r="1089" spans="1:8" s="2" customFormat="1" ht="16.899999999999999" customHeight="1">
      <c r="A1089" s="36"/>
      <c r="B1089" s="41"/>
      <c r="C1089" s="277" t="s">
        <v>19</v>
      </c>
      <c r="D1089" s="277" t="s">
        <v>4189</v>
      </c>
      <c r="E1089" s="19" t="s">
        <v>19</v>
      </c>
      <c r="F1089" s="278">
        <v>0</v>
      </c>
      <c r="G1089" s="36"/>
      <c r="H1089" s="41"/>
    </row>
    <row r="1090" spans="1:8" s="2" customFormat="1" ht="16.899999999999999" customHeight="1">
      <c r="A1090" s="36"/>
      <c r="B1090" s="41"/>
      <c r="C1090" s="277" t="s">
        <v>19</v>
      </c>
      <c r="D1090" s="277" t="s">
        <v>2537</v>
      </c>
      <c r="E1090" s="19" t="s">
        <v>19</v>
      </c>
      <c r="F1090" s="278">
        <v>1.208</v>
      </c>
      <c r="G1090" s="36"/>
      <c r="H1090" s="41"/>
    </row>
    <row r="1091" spans="1:8" s="2" customFormat="1" ht="16.899999999999999" customHeight="1">
      <c r="A1091" s="36"/>
      <c r="B1091" s="41"/>
      <c r="C1091" s="277" t="s">
        <v>19</v>
      </c>
      <c r="D1091" s="277" t="s">
        <v>4190</v>
      </c>
      <c r="E1091" s="19" t="s">
        <v>19</v>
      </c>
      <c r="F1091" s="278">
        <v>0</v>
      </c>
      <c r="G1091" s="36"/>
      <c r="H1091" s="41"/>
    </row>
    <row r="1092" spans="1:8" s="2" customFormat="1" ht="16.899999999999999" customHeight="1">
      <c r="A1092" s="36"/>
      <c r="B1092" s="41"/>
      <c r="C1092" s="277" t="s">
        <v>19</v>
      </c>
      <c r="D1092" s="277" t="s">
        <v>2537</v>
      </c>
      <c r="E1092" s="19" t="s">
        <v>19</v>
      </c>
      <c r="F1092" s="278">
        <v>1.208</v>
      </c>
      <c r="G1092" s="36"/>
      <c r="H1092" s="41"/>
    </row>
    <row r="1093" spans="1:8" s="2" customFormat="1" ht="16.899999999999999" customHeight="1">
      <c r="A1093" s="36"/>
      <c r="B1093" s="41"/>
      <c r="C1093" s="277" t="s">
        <v>19</v>
      </c>
      <c r="D1093" s="277" t="s">
        <v>4191</v>
      </c>
      <c r="E1093" s="19" t="s">
        <v>19</v>
      </c>
      <c r="F1093" s="278">
        <v>0</v>
      </c>
      <c r="G1093" s="36"/>
      <c r="H1093" s="41"/>
    </row>
    <row r="1094" spans="1:8" s="2" customFormat="1" ht="16.899999999999999" customHeight="1">
      <c r="A1094" s="36"/>
      <c r="B1094" s="41"/>
      <c r="C1094" s="277" t="s">
        <v>19</v>
      </c>
      <c r="D1094" s="277" t="s">
        <v>2526</v>
      </c>
      <c r="E1094" s="19" t="s">
        <v>19</v>
      </c>
      <c r="F1094" s="278">
        <v>0</v>
      </c>
      <c r="G1094" s="36"/>
      <c r="H1094" s="41"/>
    </row>
    <row r="1095" spans="1:8" s="2" customFormat="1" ht="16.899999999999999" customHeight="1">
      <c r="A1095" s="36"/>
      <c r="B1095" s="41"/>
      <c r="C1095" s="277" t="s">
        <v>19</v>
      </c>
      <c r="D1095" s="277" t="s">
        <v>2537</v>
      </c>
      <c r="E1095" s="19" t="s">
        <v>19</v>
      </c>
      <c r="F1095" s="278">
        <v>1.208</v>
      </c>
      <c r="G1095" s="36"/>
      <c r="H1095" s="41"/>
    </row>
    <row r="1096" spans="1:8" s="2" customFormat="1" ht="16.899999999999999" customHeight="1">
      <c r="A1096" s="36"/>
      <c r="B1096" s="41"/>
      <c r="C1096" s="277" t="s">
        <v>19</v>
      </c>
      <c r="D1096" s="277" t="s">
        <v>2528</v>
      </c>
      <c r="E1096" s="19" t="s">
        <v>19</v>
      </c>
      <c r="F1096" s="278">
        <v>0</v>
      </c>
      <c r="G1096" s="36"/>
      <c r="H1096" s="41"/>
    </row>
    <row r="1097" spans="1:8" s="2" customFormat="1" ht="16.899999999999999" customHeight="1">
      <c r="A1097" s="36"/>
      <c r="B1097" s="41"/>
      <c r="C1097" s="277" t="s">
        <v>19</v>
      </c>
      <c r="D1097" s="277" t="s">
        <v>2537</v>
      </c>
      <c r="E1097" s="19" t="s">
        <v>19</v>
      </c>
      <c r="F1097" s="278">
        <v>1.208</v>
      </c>
      <c r="G1097" s="36"/>
      <c r="H1097" s="41"/>
    </row>
    <row r="1098" spans="1:8" s="2" customFormat="1" ht="16.899999999999999" customHeight="1">
      <c r="A1098" s="36"/>
      <c r="B1098" s="41"/>
      <c r="C1098" s="277" t="s">
        <v>19</v>
      </c>
      <c r="D1098" s="277" t="s">
        <v>2530</v>
      </c>
      <c r="E1098" s="19" t="s">
        <v>19</v>
      </c>
      <c r="F1098" s="278">
        <v>0</v>
      </c>
      <c r="G1098" s="36"/>
      <c r="H1098" s="41"/>
    </row>
    <row r="1099" spans="1:8" s="2" customFormat="1" ht="16.899999999999999" customHeight="1">
      <c r="A1099" s="36"/>
      <c r="B1099" s="41"/>
      <c r="C1099" s="277" t="s">
        <v>19</v>
      </c>
      <c r="D1099" s="277" t="s">
        <v>1087</v>
      </c>
      <c r="E1099" s="19" t="s">
        <v>19</v>
      </c>
      <c r="F1099" s="278">
        <v>0.90600000000000003</v>
      </c>
      <c r="G1099" s="36"/>
      <c r="H1099" s="41"/>
    </row>
    <row r="1100" spans="1:8" s="2" customFormat="1" ht="16.899999999999999" customHeight="1">
      <c r="A1100" s="36"/>
      <c r="B1100" s="41"/>
      <c r="C1100" s="277" t="s">
        <v>19</v>
      </c>
      <c r="D1100" s="277" t="s">
        <v>2531</v>
      </c>
      <c r="E1100" s="19" t="s">
        <v>19</v>
      </c>
      <c r="F1100" s="278">
        <v>0</v>
      </c>
      <c r="G1100" s="36"/>
      <c r="H1100" s="41"/>
    </row>
    <row r="1101" spans="1:8" s="2" customFormat="1" ht="16.899999999999999" customHeight="1">
      <c r="A1101" s="36"/>
      <c r="B1101" s="41"/>
      <c r="C1101" s="277" t="s">
        <v>19</v>
      </c>
      <c r="D1101" s="277" t="s">
        <v>1087</v>
      </c>
      <c r="E1101" s="19" t="s">
        <v>19</v>
      </c>
      <c r="F1101" s="278">
        <v>0.90600000000000003</v>
      </c>
      <c r="G1101" s="36"/>
      <c r="H1101" s="41"/>
    </row>
    <row r="1102" spans="1:8" s="2" customFormat="1" ht="16.899999999999999" customHeight="1">
      <c r="A1102" s="36"/>
      <c r="B1102" s="41"/>
      <c r="C1102" s="277" t="s">
        <v>19</v>
      </c>
      <c r="D1102" s="277" t="s">
        <v>2532</v>
      </c>
      <c r="E1102" s="19" t="s">
        <v>19</v>
      </c>
      <c r="F1102" s="278">
        <v>0</v>
      </c>
      <c r="G1102" s="36"/>
      <c r="H1102" s="41"/>
    </row>
    <row r="1103" spans="1:8" s="2" customFormat="1" ht="16.899999999999999" customHeight="1">
      <c r="A1103" s="36"/>
      <c r="B1103" s="41"/>
      <c r="C1103" s="277" t="s">
        <v>19</v>
      </c>
      <c r="D1103" s="277" t="s">
        <v>2537</v>
      </c>
      <c r="E1103" s="19" t="s">
        <v>19</v>
      </c>
      <c r="F1103" s="278">
        <v>1.208</v>
      </c>
      <c r="G1103" s="36"/>
      <c r="H1103" s="41"/>
    </row>
    <row r="1104" spans="1:8" s="2" customFormat="1" ht="16.899999999999999" customHeight="1">
      <c r="A1104" s="36"/>
      <c r="B1104" s="41"/>
      <c r="C1104" s="277" t="s">
        <v>19</v>
      </c>
      <c r="D1104" s="277" t="s">
        <v>2533</v>
      </c>
      <c r="E1104" s="19" t="s">
        <v>19</v>
      </c>
      <c r="F1104" s="278">
        <v>0</v>
      </c>
      <c r="G1104" s="36"/>
      <c r="H1104" s="41"/>
    </row>
    <row r="1105" spans="1:8" s="2" customFormat="1" ht="16.899999999999999" customHeight="1">
      <c r="A1105" s="36"/>
      <c r="B1105" s="41"/>
      <c r="C1105" s="277" t="s">
        <v>19</v>
      </c>
      <c r="D1105" s="277" t="s">
        <v>2537</v>
      </c>
      <c r="E1105" s="19" t="s">
        <v>19</v>
      </c>
      <c r="F1105" s="278">
        <v>1.208</v>
      </c>
      <c r="G1105" s="36"/>
      <c r="H1105" s="41"/>
    </row>
    <row r="1106" spans="1:8" s="2" customFormat="1" ht="16.899999999999999" customHeight="1">
      <c r="A1106" s="36"/>
      <c r="B1106" s="41"/>
      <c r="C1106" s="277" t="s">
        <v>983</v>
      </c>
      <c r="D1106" s="277" t="s">
        <v>394</v>
      </c>
      <c r="E1106" s="19" t="s">
        <v>19</v>
      </c>
      <c r="F1106" s="278">
        <v>33.518000000000001</v>
      </c>
      <c r="G1106" s="36"/>
      <c r="H1106" s="41"/>
    </row>
    <row r="1107" spans="1:8" s="2" customFormat="1" ht="16.899999999999999" customHeight="1">
      <c r="A1107" s="36"/>
      <c r="B1107" s="41"/>
      <c r="C1107" s="279" t="s">
        <v>6202</v>
      </c>
      <c r="D1107" s="36"/>
      <c r="E1107" s="36"/>
      <c r="F1107" s="36"/>
      <c r="G1107" s="36"/>
      <c r="H1107" s="41"/>
    </row>
    <row r="1108" spans="1:8" s="2" customFormat="1" ht="16.899999999999999" customHeight="1">
      <c r="A1108" s="36"/>
      <c r="B1108" s="41"/>
      <c r="C1108" s="277" t="s">
        <v>1081</v>
      </c>
      <c r="D1108" s="277" t="s">
        <v>1082</v>
      </c>
      <c r="E1108" s="19" t="s">
        <v>387</v>
      </c>
      <c r="F1108" s="278">
        <v>33.518000000000001</v>
      </c>
      <c r="G1108" s="36"/>
      <c r="H1108" s="41"/>
    </row>
    <row r="1109" spans="1:8" s="2" customFormat="1" ht="22.5">
      <c r="A1109" s="36"/>
      <c r="B1109" s="41"/>
      <c r="C1109" s="277" t="s">
        <v>1035</v>
      </c>
      <c r="D1109" s="277" t="s">
        <v>6235</v>
      </c>
      <c r="E1109" s="19" t="s">
        <v>387</v>
      </c>
      <c r="F1109" s="278">
        <v>82.605000000000004</v>
      </c>
      <c r="G1109" s="36"/>
      <c r="H1109" s="41"/>
    </row>
    <row r="1110" spans="1:8" s="2" customFormat="1" ht="16.899999999999999" customHeight="1">
      <c r="A1110" s="36"/>
      <c r="B1110" s="41"/>
      <c r="C1110" s="277" t="s">
        <v>1012</v>
      </c>
      <c r="D1110" s="277" t="s">
        <v>6236</v>
      </c>
      <c r="E1110" s="19" t="s">
        <v>387</v>
      </c>
      <c r="F1110" s="278">
        <v>253.178</v>
      </c>
      <c r="G1110" s="36"/>
      <c r="H1110" s="41"/>
    </row>
    <row r="1111" spans="1:8" s="2" customFormat="1" ht="16.899999999999999" customHeight="1">
      <c r="A1111" s="36"/>
      <c r="B1111" s="41"/>
      <c r="C1111" s="273" t="s">
        <v>4128</v>
      </c>
      <c r="D1111" s="274" t="s">
        <v>19</v>
      </c>
      <c r="E1111" s="275" t="s">
        <v>19</v>
      </c>
      <c r="F1111" s="276">
        <v>262.71600000000001</v>
      </c>
      <c r="G1111" s="36"/>
      <c r="H1111" s="41"/>
    </row>
    <row r="1112" spans="1:8" s="2" customFormat="1" ht="16.899999999999999" customHeight="1">
      <c r="A1112" s="36"/>
      <c r="B1112" s="41"/>
      <c r="C1112" s="277" t="s">
        <v>19</v>
      </c>
      <c r="D1112" s="277" t="s">
        <v>4260</v>
      </c>
      <c r="E1112" s="19" t="s">
        <v>19</v>
      </c>
      <c r="F1112" s="278">
        <v>0</v>
      </c>
      <c r="G1112" s="36"/>
      <c r="H1112" s="41"/>
    </row>
    <row r="1113" spans="1:8" s="2" customFormat="1" ht="16.899999999999999" customHeight="1">
      <c r="A1113" s="36"/>
      <c r="B1113" s="41"/>
      <c r="C1113" s="277" t="s">
        <v>19</v>
      </c>
      <c r="D1113" s="277" t="s">
        <v>4207</v>
      </c>
      <c r="E1113" s="19" t="s">
        <v>19</v>
      </c>
      <c r="F1113" s="278">
        <v>0</v>
      </c>
      <c r="G1113" s="36"/>
      <c r="H1113" s="41"/>
    </row>
    <row r="1114" spans="1:8" s="2" customFormat="1" ht="16.899999999999999" customHeight="1">
      <c r="A1114" s="36"/>
      <c r="B1114" s="41"/>
      <c r="C1114" s="277" t="s">
        <v>19</v>
      </c>
      <c r="D1114" s="277" t="s">
        <v>4261</v>
      </c>
      <c r="E1114" s="19" t="s">
        <v>19</v>
      </c>
      <c r="F1114" s="278">
        <v>17.445</v>
      </c>
      <c r="G1114" s="36"/>
      <c r="H1114" s="41"/>
    </row>
    <row r="1115" spans="1:8" s="2" customFormat="1" ht="16.899999999999999" customHeight="1">
      <c r="A1115" s="36"/>
      <c r="B1115" s="41"/>
      <c r="C1115" s="277" t="s">
        <v>19</v>
      </c>
      <c r="D1115" s="277" t="s">
        <v>4262</v>
      </c>
      <c r="E1115" s="19" t="s">
        <v>19</v>
      </c>
      <c r="F1115" s="278">
        <v>69.457999999999998</v>
      </c>
      <c r="G1115" s="36"/>
      <c r="H1115" s="41"/>
    </row>
    <row r="1116" spans="1:8" s="2" customFormat="1" ht="16.899999999999999" customHeight="1">
      <c r="A1116" s="36"/>
      <c r="B1116" s="41"/>
      <c r="C1116" s="277" t="s">
        <v>19</v>
      </c>
      <c r="D1116" s="277" t="s">
        <v>4208</v>
      </c>
      <c r="E1116" s="19" t="s">
        <v>19</v>
      </c>
      <c r="F1116" s="278">
        <v>0</v>
      </c>
      <c r="G1116" s="36"/>
      <c r="H1116" s="41"/>
    </row>
    <row r="1117" spans="1:8" s="2" customFormat="1" ht="16.899999999999999" customHeight="1">
      <c r="A1117" s="36"/>
      <c r="B1117" s="41"/>
      <c r="C1117" s="277" t="s">
        <v>19</v>
      </c>
      <c r="D1117" s="277" t="s">
        <v>4263</v>
      </c>
      <c r="E1117" s="19" t="s">
        <v>19</v>
      </c>
      <c r="F1117" s="278">
        <v>175.81299999999999</v>
      </c>
      <c r="G1117" s="36"/>
      <c r="H1117" s="41"/>
    </row>
    <row r="1118" spans="1:8" s="2" customFormat="1" ht="16.899999999999999" customHeight="1">
      <c r="A1118" s="36"/>
      <c r="B1118" s="41"/>
      <c r="C1118" s="277" t="s">
        <v>4128</v>
      </c>
      <c r="D1118" s="277" t="s">
        <v>394</v>
      </c>
      <c r="E1118" s="19" t="s">
        <v>19</v>
      </c>
      <c r="F1118" s="278">
        <v>262.71600000000001</v>
      </c>
      <c r="G1118" s="36"/>
      <c r="H1118" s="41"/>
    </row>
    <row r="1119" spans="1:8" s="2" customFormat="1" ht="16.899999999999999" customHeight="1">
      <c r="A1119" s="36"/>
      <c r="B1119" s="41"/>
      <c r="C1119" s="279" t="s">
        <v>6202</v>
      </c>
      <c r="D1119" s="36"/>
      <c r="E1119" s="36"/>
      <c r="F1119" s="36"/>
      <c r="G1119" s="36"/>
      <c r="H1119" s="41"/>
    </row>
    <row r="1120" spans="1:8" s="2" customFormat="1" ht="16.899999999999999" customHeight="1">
      <c r="A1120" s="36"/>
      <c r="B1120" s="41"/>
      <c r="C1120" s="277" t="s">
        <v>4257</v>
      </c>
      <c r="D1120" s="277" t="s">
        <v>6263</v>
      </c>
      <c r="E1120" s="19" t="s">
        <v>387</v>
      </c>
      <c r="F1120" s="278">
        <v>262.71600000000001</v>
      </c>
      <c r="G1120" s="36"/>
      <c r="H1120" s="41"/>
    </row>
    <row r="1121" spans="1:8" s="2" customFormat="1" ht="16.899999999999999" customHeight="1">
      <c r="A1121" s="36"/>
      <c r="B1121" s="41"/>
      <c r="C1121" s="277" t="s">
        <v>4274</v>
      </c>
      <c r="D1121" s="277" t="s">
        <v>6264</v>
      </c>
      <c r="E1121" s="19" t="s">
        <v>404</v>
      </c>
      <c r="F1121" s="278">
        <v>35.466999999999999</v>
      </c>
      <c r="G1121" s="36"/>
      <c r="H1121" s="41"/>
    </row>
    <row r="1122" spans="1:8" s="2" customFormat="1" ht="16.899999999999999" customHeight="1">
      <c r="A1122" s="36"/>
      <c r="B1122" s="41"/>
      <c r="C1122" s="273" t="s">
        <v>985</v>
      </c>
      <c r="D1122" s="274" t="s">
        <v>19</v>
      </c>
      <c r="E1122" s="275" t="s">
        <v>19</v>
      </c>
      <c r="F1122" s="276">
        <v>219.66</v>
      </c>
      <c r="G1122" s="36"/>
      <c r="H1122" s="41"/>
    </row>
    <row r="1123" spans="1:8" s="2" customFormat="1" ht="16.899999999999999" customHeight="1">
      <c r="A1123" s="36"/>
      <c r="B1123" s="41"/>
      <c r="C1123" s="277" t="s">
        <v>19</v>
      </c>
      <c r="D1123" s="277" t="s">
        <v>1001</v>
      </c>
      <c r="E1123" s="19" t="s">
        <v>19</v>
      </c>
      <c r="F1123" s="278">
        <v>0</v>
      </c>
      <c r="G1123" s="36"/>
      <c r="H1123" s="41"/>
    </row>
    <row r="1124" spans="1:8" s="2" customFormat="1" ht="16.899999999999999" customHeight="1">
      <c r="A1124" s="36"/>
      <c r="B1124" s="41"/>
      <c r="C1124" s="277" t="s">
        <v>19</v>
      </c>
      <c r="D1124" s="277" t="s">
        <v>4137</v>
      </c>
      <c r="E1124" s="19" t="s">
        <v>19</v>
      </c>
      <c r="F1124" s="278">
        <v>0</v>
      </c>
      <c r="G1124" s="36"/>
      <c r="H1124" s="41"/>
    </row>
    <row r="1125" spans="1:8" s="2" customFormat="1" ht="16.899999999999999" customHeight="1">
      <c r="A1125" s="36"/>
      <c r="B1125" s="41"/>
      <c r="C1125" s="277" t="s">
        <v>19</v>
      </c>
      <c r="D1125" s="277" t="s">
        <v>4138</v>
      </c>
      <c r="E1125" s="19" t="s">
        <v>19</v>
      </c>
      <c r="F1125" s="278">
        <v>0</v>
      </c>
      <c r="G1125" s="36"/>
      <c r="H1125" s="41"/>
    </row>
    <row r="1126" spans="1:8" s="2" customFormat="1" ht="16.899999999999999" customHeight="1">
      <c r="A1126" s="36"/>
      <c r="B1126" s="41"/>
      <c r="C1126" s="277" t="s">
        <v>19</v>
      </c>
      <c r="D1126" s="277" t="s">
        <v>4139</v>
      </c>
      <c r="E1126" s="19" t="s">
        <v>19</v>
      </c>
      <c r="F1126" s="278">
        <v>0</v>
      </c>
      <c r="G1126" s="36"/>
      <c r="H1126" s="41"/>
    </row>
    <row r="1127" spans="1:8" s="2" customFormat="1" ht="16.899999999999999" customHeight="1">
      <c r="A1127" s="36"/>
      <c r="B1127" s="41"/>
      <c r="C1127" s="277" t="s">
        <v>19</v>
      </c>
      <c r="D1127" s="277" t="s">
        <v>4140</v>
      </c>
      <c r="E1127" s="19" t="s">
        <v>19</v>
      </c>
      <c r="F1127" s="278">
        <v>28</v>
      </c>
      <c r="G1127" s="36"/>
      <c r="H1127" s="41"/>
    </row>
    <row r="1128" spans="1:8" s="2" customFormat="1" ht="16.899999999999999" customHeight="1">
      <c r="A1128" s="36"/>
      <c r="B1128" s="41"/>
      <c r="C1128" s="277" t="s">
        <v>19</v>
      </c>
      <c r="D1128" s="277" t="s">
        <v>4141</v>
      </c>
      <c r="E1128" s="19" t="s">
        <v>19</v>
      </c>
      <c r="F1128" s="278">
        <v>0</v>
      </c>
      <c r="G1128" s="36"/>
      <c r="H1128" s="41"/>
    </row>
    <row r="1129" spans="1:8" s="2" customFormat="1" ht="16.899999999999999" customHeight="1">
      <c r="A1129" s="36"/>
      <c r="B1129" s="41"/>
      <c r="C1129" s="277" t="s">
        <v>19</v>
      </c>
      <c r="D1129" s="277" t="s">
        <v>4142</v>
      </c>
      <c r="E1129" s="19" t="s">
        <v>19</v>
      </c>
      <c r="F1129" s="278">
        <v>14.7</v>
      </c>
      <c r="G1129" s="36"/>
      <c r="H1129" s="41"/>
    </row>
    <row r="1130" spans="1:8" s="2" customFormat="1" ht="16.899999999999999" customHeight="1">
      <c r="A1130" s="36"/>
      <c r="B1130" s="41"/>
      <c r="C1130" s="277" t="s">
        <v>19</v>
      </c>
      <c r="D1130" s="277" t="s">
        <v>4143</v>
      </c>
      <c r="E1130" s="19" t="s">
        <v>19</v>
      </c>
      <c r="F1130" s="278">
        <v>0</v>
      </c>
      <c r="G1130" s="36"/>
      <c r="H1130" s="41"/>
    </row>
    <row r="1131" spans="1:8" s="2" customFormat="1" ht="16.899999999999999" customHeight="1">
      <c r="A1131" s="36"/>
      <c r="B1131" s="41"/>
      <c r="C1131" s="277" t="s">
        <v>19</v>
      </c>
      <c r="D1131" s="277" t="s">
        <v>4144</v>
      </c>
      <c r="E1131" s="19" t="s">
        <v>19</v>
      </c>
      <c r="F1131" s="278">
        <v>4.4880000000000004</v>
      </c>
      <c r="G1131" s="36"/>
      <c r="H1131" s="41"/>
    </row>
    <row r="1132" spans="1:8" s="2" customFormat="1" ht="16.899999999999999" customHeight="1">
      <c r="A1132" s="36"/>
      <c r="B1132" s="41"/>
      <c r="C1132" s="277" t="s">
        <v>19</v>
      </c>
      <c r="D1132" s="277" t="s">
        <v>4145</v>
      </c>
      <c r="E1132" s="19" t="s">
        <v>19</v>
      </c>
      <c r="F1132" s="278">
        <v>0</v>
      </c>
      <c r="G1132" s="36"/>
      <c r="H1132" s="41"/>
    </row>
    <row r="1133" spans="1:8" s="2" customFormat="1" ht="16.899999999999999" customHeight="1">
      <c r="A1133" s="36"/>
      <c r="B1133" s="41"/>
      <c r="C1133" s="277" t="s">
        <v>19</v>
      </c>
      <c r="D1133" s="277" t="s">
        <v>4146</v>
      </c>
      <c r="E1133" s="19" t="s">
        <v>19</v>
      </c>
      <c r="F1133" s="278">
        <v>2.72</v>
      </c>
      <c r="G1133" s="36"/>
      <c r="H1133" s="41"/>
    </row>
    <row r="1134" spans="1:8" s="2" customFormat="1" ht="16.899999999999999" customHeight="1">
      <c r="A1134" s="36"/>
      <c r="B1134" s="41"/>
      <c r="C1134" s="277" t="s">
        <v>19</v>
      </c>
      <c r="D1134" s="277" t="s">
        <v>4147</v>
      </c>
      <c r="E1134" s="19" t="s">
        <v>19</v>
      </c>
      <c r="F1134" s="278">
        <v>0</v>
      </c>
      <c r="G1134" s="36"/>
      <c r="H1134" s="41"/>
    </row>
    <row r="1135" spans="1:8" s="2" customFormat="1" ht="16.899999999999999" customHeight="1">
      <c r="A1135" s="36"/>
      <c r="B1135" s="41"/>
      <c r="C1135" s="277" t="s">
        <v>19</v>
      </c>
      <c r="D1135" s="277" t="s">
        <v>3579</v>
      </c>
      <c r="E1135" s="19" t="s">
        <v>19</v>
      </c>
      <c r="F1135" s="278">
        <v>0</v>
      </c>
      <c r="G1135" s="36"/>
      <c r="H1135" s="41"/>
    </row>
    <row r="1136" spans="1:8" s="2" customFormat="1" ht="16.899999999999999" customHeight="1">
      <c r="A1136" s="36"/>
      <c r="B1136" s="41"/>
      <c r="C1136" s="277" t="s">
        <v>19</v>
      </c>
      <c r="D1136" s="277" t="s">
        <v>4148</v>
      </c>
      <c r="E1136" s="19" t="s">
        <v>19</v>
      </c>
      <c r="F1136" s="278">
        <v>31</v>
      </c>
      <c r="G1136" s="36"/>
      <c r="H1136" s="41"/>
    </row>
    <row r="1137" spans="1:8" s="2" customFormat="1" ht="16.899999999999999" customHeight="1">
      <c r="A1137" s="36"/>
      <c r="B1137" s="41"/>
      <c r="C1137" s="277" t="s">
        <v>19</v>
      </c>
      <c r="D1137" s="277" t="s">
        <v>4149</v>
      </c>
      <c r="E1137" s="19" t="s">
        <v>19</v>
      </c>
      <c r="F1137" s="278">
        <v>0</v>
      </c>
      <c r="G1137" s="36"/>
      <c r="H1137" s="41"/>
    </row>
    <row r="1138" spans="1:8" s="2" customFormat="1" ht="16.899999999999999" customHeight="1">
      <c r="A1138" s="36"/>
      <c r="B1138" s="41"/>
      <c r="C1138" s="277" t="s">
        <v>19</v>
      </c>
      <c r="D1138" s="277" t="s">
        <v>4138</v>
      </c>
      <c r="E1138" s="19" t="s">
        <v>19</v>
      </c>
      <c r="F1138" s="278">
        <v>0</v>
      </c>
      <c r="G1138" s="36"/>
      <c r="H1138" s="41"/>
    </row>
    <row r="1139" spans="1:8" s="2" customFormat="1" ht="16.899999999999999" customHeight="1">
      <c r="A1139" s="36"/>
      <c r="B1139" s="41"/>
      <c r="C1139" s="277" t="s">
        <v>19</v>
      </c>
      <c r="D1139" s="277" t="s">
        <v>1125</v>
      </c>
      <c r="E1139" s="19" t="s">
        <v>19</v>
      </c>
      <c r="F1139" s="278">
        <v>0</v>
      </c>
      <c r="G1139" s="36"/>
      <c r="H1139" s="41"/>
    </row>
    <row r="1140" spans="1:8" s="2" customFormat="1" ht="16.899999999999999" customHeight="1">
      <c r="A1140" s="36"/>
      <c r="B1140" s="41"/>
      <c r="C1140" s="277" t="s">
        <v>19</v>
      </c>
      <c r="D1140" s="277" t="s">
        <v>4150</v>
      </c>
      <c r="E1140" s="19" t="s">
        <v>19</v>
      </c>
      <c r="F1140" s="278">
        <v>20</v>
      </c>
      <c r="G1140" s="36"/>
      <c r="H1140" s="41"/>
    </row>
    <row r="1141" spans="1:8" s="2" customFormat="1" ht="16.899999999999999" customHeight="1">
      <c r="A1141" s="36"/>
      <c r="B1141" s="41"/>
      <c r="C1141" s="277" t="s">
        <v>19</v>
      </c>
      <c r="D1141" s="277" t="s">
        <v>4151</v>
      </c>
      <c r="E1141" s="19" t="s">
        <v>19</v>
      </c>
      <c r="F1141" s="278">
        <v>0</v>
      </c>
      <c r="G1141" s="36"/>
      <c r="H1141" s="41"/>
    </row>
    <row r="1142" spans="1:8" s="2" customFormat="1" ht="16.899999999999999" customHeight="1">
      <c r="A1142" s="36"/>
      <c r="B1142" s="41"/>
      <c r="C1142" s="277" t="s">
        <v>19</v>
      </c>
      <c r="D1142" s="277" t="s">
        <v>4152</v>
      </c>
      <c r="E1142" s="19" t="s">
        <v>19</v>
      </c>
      <c r="F1142" s="278">
        <v>30</v>
      </c>
      <c r="G1142" s="36"/>
      <c r="H1142" s="41"/>
    </row>
    <row r="1143" spans="1:8" s="2" customFormat="1" ht="16.899999999999999" customHeight="1">
      <c r="A1143" s="36"/>
      <c r="B1143" s="41"/>
      <c r="C1143" s="277" t="s">
        <v>19</v>
      </c>
      <c r="D1143" s="277" t="s">
        <v>4153</v>
      </c>
      <c r="E1143" s="19" t="s">
        <v>19</v>
      </c>
      <c r="F1143" s="278">
        <v>0</v>
      </c>
      <c r="G1143" s="36"/>
      <c r="H1143" s="41"/>
    </row>
    <row r="1144" spans="1:8" s="2" customFormat="1" ht="16.899999999999999" customHeight="1">
      <c r="A1144" s="36"/>
      <c r="B1144" s="41"/>
      <c r="C1144" s="277" t="s">
        <v>19</v>
      </c>
      <c r="D1144" s="277" t="s">
        <v>4154</v>
      </c>
      <c r="E1144" s="19" t="s">
        <v>19</v>
      </c>
      <c r="F1144" s="278">
        <v>25.088000000000001</v>
      </c>
      <c r="G1144" s="36"/>
      <c r="H1144" s="41"/>
    </row>
    <row r="1145" spans="1:8" s="2" customFormat="1" ht="16.899999999999999" customHeight="1">
      <c r="A1145" s="36"/>
      <c r="B1145" s="41"/>
      <c r="C1145" s="277" t="s">
        <v>19</v>
      </c>
      <c r="D1145" s="277" t="s">
        <v>4155</v>
      </c>
      <c r="E1145" s="19" t="s">
        <v>19</v>
      </c>
      <c r="F1145" s="278">
        <v>0</v>
      </c>
      <c r="G1145" s="36"/>
      <c r="H1145" s="41"/>
    </row>
    <row r="1146" spans="1:8" s="2" customFormat="1" ht="16.899999999999999" customHeight="1">
      <c r="A1146" s="36"/>
      <c r="B1146" s="41"/>
      <c r="C1146" s="277" t="s">
        <v>19</v>
      </c>
      <c r="D1146" s="277" t="s">
        <v>4156</v>
      </c>
      <c r="E1146" s="19" t="s">
        <v>19</v>
      </c>
      <c r="F1146" s="278">
        <v>6.2720000000000002</v>
      </c>
      <c r="G1146" s="36"/>
      <c r="H1146" s="41"/>
    </row>
    <row r="1147" spans="1:8" s="2" customFormat="1" ht="16.899999999999999" customHeight="1">
      <c r="A1147" s="36"/>
      <c r="B1147" s="41"/>
      <c r="C1147" s="277" t="s">
        <v>19</v>
      </c>
      <c r="D1147" s="277" t="s">
        <v>4157</v>
      </c>
      <c r="E1147" s="19" t="s">
        <v>19</v>
      </c>
      <c r="F1147" s="278">
        <v>0</v>
      </c>
      <c r="G1147" s="36"/>
      <c r="H1147" s="41"/>
    </row>
    <row r="1148" spans="1:8" s="2" customFormat="1" ht="16.899999999999999" customHeight="1">
      <c r="A1148" s="36"/>
      <c r="B1148" s="41"/>
      <c r="C1148" s="277" t="s">
        <v>19</v>
      </c>
      <c r="D1148" s="277" t="s">
        <v>4156</v>
      </c>
      <c r="E1148" s="19" t="s">
        <v>19</v>
      </c>
      <c r="F1148" s="278">
        <v>6.2720000000000002</v>
      </c>
      <c r="G1148" s="36"/>
      <c r="H1148" s="41"/>
    </row>
    <row r="1149" spans="1:8" s="2" customFormat="1" ht="16.899999999999999" customHeight="1">
      <c r="A1149" s="36"/>
      <c r="B1149" s="41"/>
      <c r="C1149" s="277" t="s">
        <v>19</v>
      </c>
      <c r="D1149" s="277" t="s">
        <v>4147</v>
      </c>
      <c r="E1149" s="19" t="s">
        <v>19</v>
      </c>
      <c r="F1149" s="278">
        <v>0</v>
      </c>
      <c r="G1149" s="36"/>
      <c r="H1149" s="41"/>
    </row>
    <row r="1150" spans="1:8" s="2" customFormat="1" ht="16.899999999999999" customHeight="1">
      <c r="A1150" s="36"/>
      <c r="B1150" s="41"/>
      <c r="C1150" s="277" t="s">
        <v>19</v>
      </c>
      <c r="D1150" s="277" t="s">
        <v>1125</v>
      </c>
      <c r="E1150" s="19" t="s">
        <v>19</v>
      </c>
      <c r="F1150" s="278">
        <v>0</v>
      </c>
      <c r="G1150" s="36"/>
      <c r="H1150" s="41"/>
    </row>
    <row r="1151" spans="1:8" s="2" customFormat="1" ht="16.899999999999999" customHeight="1">
      <c r="A1151" s="36"/>
      <c r="B1151" s="41"/>
      <c r="C1151" s="277" t="s">
        <v>19</v>
      </c>
      <c r="D1151" s="277" t="s">
        <v>4152</v>
      </c>
      <c r="E1151" s="19" t="s">
        <v>19</v>
      </c>
      <c r="F1151" s="278">
        <v>30</v>
      </c>
      <c r="G1151" s="36"/>
      <c r="H1151" s="41"/>
    </row>
    <row r="1152" spans="1:8" s="2" customFormat="1" ht="16.899999999999999" customHeight="1">
      <c r="A1152" s="36"/>
      <c r="B1152" s="41"/>
      <c r="C1152" s="277" t="s">
        <v>19</v>
      </c>
      <c r="D1152" s="277" t="s">
        <v>4158</v>
      </c>
      <c r="E1152" s="19" t="s">
        <v>19</v>
      </c>
      <c r="F1152" s="278">
        <v>0</v>
      </c>
      <c r="G1152" s="36"/>
      <c r="H1152" s="41"/>
    </row>
    <row r="1153" spans="1:8" s="2" customFormat="1" ht="16.899999999999999" customHeight="1">
      <c r="A1153" s="36"/>
      <c r="B1153" s="41"/>
      <c r="C1153" s="277" t="s">
        <v>19</v>
      </c>
      <c r="D1153" s="277" t="s">
        <v>4159</v>
      </c>
      <c r="E1153" s="19" t="s">
        <v>19</v>
      </c>
      <c r="F1153" s="278">
        <v>0</v>
      </c>
      <c r="G1153" s="36"/>
      <c r="H1153" s="41"/>
    </row>
    <row r="1154" spans="1:8" s="2" customFormat="1" ht="16.899999999999999" customHeight="1">
      <c r="A1154" s="36"/>
      <c r="B1154" s="41"/>
      <c r="C1154" s="277" t="s">
        <v>19</v>
      </c>
      <c r="D1154" s="277" t="s">
        <v>4160</v>
      </c>
      <c r="E1154" s="19" t="s">
        <v>19</v>
      </c>
      <c r="F1154" s="278">
        <v>5.52</v>
      </c>
      <c r="G1154" s="36"/>
      <c r="H1154" s="41"/>
    </row>
    <row r="1155" spans="1:8" s="2" customFormat="1" ht="16.899999999999999" customHeight="1">
      <c r="A1155" s="36"/>
      <c r="B1155" s="41"/>
      <c r="C1155" s="277" t="s">
        <v>19</v>
      </c>
      <c r="D1155" s="277" t="s">
        <v>4161</v>
      </c>
      <c r="E1155" s="19" t="s">
        <v>19</v>
      </c>
      <c r="F1155" s="278">
        <v>0</v>
      </c>
      <c r="G1155" s="36"/>
      <c r="H1155" s="41"/>
    </row>
    <row r="1156" spans="1:8" s="2" customFormat="1" ht="16.899999999999999" customHeight="1">
      <c r="A1156" s="36"/>
      <c r="B1156" s="41"/>
      <c r="C1156" s="277" t="s">
        <v>19</v>
      </c>
      <c r="D1156" s="277" t="s">
        <v>4162</v>
      </c>
      <c r="E1156" s="19" t="s">
        <v>19</v>
      </c>
      <c r="F1156" s="278">
        <v>10</v>
      </c>
      <c r="G1156" s="36"/>
      <c r="H1156" s="41"/>
    </row>
    <row r="1157" spans="1:8" s="2" customFormat="1" ht="16.899999999999999" customHeight="1">
      <c r="A1157" s="36"/>
      <c r="B1157" s="41"/>
      <c r="C1157" s="277" t="s">
        <v>19</v>
      </c>
      <c r="D1157" s="277" t="s">
        <v>4163</v>
      </c>
      <c r="E1157" s="19" t="s">
        <v>19</v>
      </c>
      <c r="F1157" s="278">
        <v>0</v>
      </c>
      <c r="G1157" s="36"/>
      <c r="H1157" s="41"/>
    </row>
    <row r="1158" spans="1:8" s="2" customFormat="1" ht="16.899999999999999" customHeight="1">
      <c r="A1158" s="36"/>
      <c r="B1158" s="41"/>
      <c r="C1158" s="277" t="s">
        <v>19</v>
      </c>
      <c r="D1158" s="277" t="s">
        <v>4164</v>
      </c>
      <c r="E1158" s="19" t="s">
        <v>19</v>
      </c>
      <c r="F1158" s="278">
        <v>5.6</v>
      </c>
      <c r="G1158" s="36"/>
      <c r="H1158" s="41"/>
    </row>
    <row r="1159" spans="1:8" s="2" customFormat="1" ht="16.899999999999999" customHeight="1">
      <c r="A1159" s="36"/>
      <c r="B1159" s="41"/>
      <c r="C1159" s="277" t="s">
        <v>985</v>
      </c>
      <c r="D1159" s="277" t="s">
        <v>394</v>
      </c>
      <c r="E1159" s="19" t="s">
        <v>19</v>
      </c>
      <c r="F1159" s="278">
        <v>219.66</v>
      </c>
      <c r="G1159" s="36"/>
      <c r="H1159" s="41"/>
    </row>
    <row r="1160" spans="1:8" s="2" customFormat="1" ht="16.899999999999999" customHeight="1">
      <c r="A1160" s="36"/>
      <c r="B1160" s="41"/>
      <c r="C1160" s="279" t="s">
        <v>6202</v>
      </c>
      <c r="D1160" s="36"/>
      <c r="E1160" s="36"/>
      <c r="F1160" s="36"/>
      <c r="G1160" s="36"/>
      <c r="H1160" s="41"/>
    </row>
    <row r="1161" spans="1:8" s="2" customFormat="1" ht="22.5">
      <c r="A1161" s="36"/>
      <c r="B1161" s="41"/>
      <c r="C1161" s="277" t="s">
        <v>998</v>
      </c>
      <c r="D1161" s="277" t="s">
        <v>6237</v>
      </c>
      <c r="E1161" s="19" t="s">
        <v>387</v>
      </c>
      <c r="F1161" s="278">
        <v>219.66</v>
      </c>
      <c r="G1161" s="36"/>
      <c r="H1161" s="41"/>
    </row>
    <row r="1162" spans="1:8" s="2" customFormat="1" ht="16.899999999999999" customHeight="1">
      <c r="A1162" s="36"/>
      <c r="B1162" s="41"/>
      <c r="C1162" s="277" t="s">
        <v>1008</v>
      </c>
      <c r="D1162" s="277" t="s">
        <v>6238</v>
      </c>
      <c r="E1162" s="19" t="s">
        <v>387</v>
      </c>
      <c r="F1162" s="278">
        <v>390.233</v>
      </c>
      <c r="G1162" s="36"/>
      <c r="H1162" s="41"/>
    </row>
    <row r="1163" spans="1:8" s="2" customFormat="1" ht="22.5">
      <c r="A1163" s="36"/>
      <c r="B1163" s="41"/>
      <c r="C1163" s="277" t="s">
        <v>1035</v>
      </c>
      <c r="D1163" s="277" t="s">
        <v>6235</v>
      </c>
      <c r="E1163" s="19" t="s">
        <v>387</v>
      </c>
      <c r="F1163" s="278">
        <v>82.605000000000004</v>
      </c>
      <c r="G1163" s="36"/>
      <c r="H1163" s="41"/>
    </row>
    <row r="1164" spans="1:8" s="2" customFormat="1" ht="16.899999999999999" customHeight="1">
      <c r="A1164" s="36"/>
      <c r="B1164" s="41"/>
      <c r="C1164" s="277" t="s">
        <v>1012</v>
      </c>
      <c r="D1164" s="277" t="s">
        <v>6236</v>
      </c>
      <c r="E1164" s="19" t="s">
        <v>387</v>
      </c>
      <c r="F1164" s="278">
        <v>253.178</v>
      </c>
      <c r="G1164" s="36"/>
      <c r="H1164" s="41"/>
    </row>
    <row r="1165" spans="1:8" s="2" customFormat="1" ht="16.899999999999999" customHeight="1">
      <c r="A1165" s="36"/>
      <c r="B1165" s="41"/>
      <c r="C1165" s="277" t="s">
        <v>1016</v>
      </c>
      <c r="D1165" s="277" t="s">
        <v>6239</v>
      </c>
      <c r="E1165" s="19" t="s">
        <v>387</v>
      </c>
      <c r="F1165" s="278">
        <v>219.66</v>
      </c>
      <c r="G1165" s="36"/>
      <c r="H1165" s="41"/>
    </row>
    <row r="1166" spans="1:8" s="2" customFormat="1" ht="16.899999999999999" customHeight="1">
      <c r="A1166" s="36"/>
      <c r="B1166" s="41"/>
      <c r="C1166" s="277" t="s">
        <v>1020</v>
      </c>
      <c r="D1166" s="277" t="s">
        <v>6233</v>
      </c>
      <c r="E1166" s="19" t="s">
        <v>387</v>
      </c>
      <c r="F1166" s="278">
        <v>170.57300000000001</v>
      </c>
      <c r="G1166" s="36"/>
      <c r="H1166" s="41"/>
    </row>
    <row r="1167" spans="1:8" s="2" customFormat="1" ht="16.899999999999999" customHeight="1">
      <c r="A1167" s="36"/>
      <c r="B1167" s="41"/>
      <c r="C1167" s="273" t="s">
        <v>989</v>
      </c>
      <c r="D1167" s="274" t="s">
        <v>19</v>
      </c>
      <c r="E1167" s="275" t="s">
        <v>19</v>
      </c>
      <c r="F1167" s="276">
        <v>15.5</v>
      </c>
      <c r="G1167" s="36"/>
      <c r="H1167" s="41"/>
    </row>
    <row r="1168" spans="1:8" s="2" customFormat="1" ht="16.899999999999999" customHeight="1">
      <c r="A1168" s="36"/>
      <c r="B1168" s="41"/>
      <c r="C1168" s="277" t="s">
        <v>19</v>
      </c>
      <c r="D1168" s="277" t="s">
        <v>1145</v>
      </c>
      <c r="E1168" s="19" t="s">
        <v>19</v>
      </c>
      <c r="F1168" s="278">
        <v>0</v>
      </c>
      <c r="G1168" s="36"/>
      <c r="H1168" s="41"/>
    </row>
    <row r="1169" spans="1:8" s="2" customFormat="1" ht="16.899999999999999" customHeight="1">
      <c r="A1169" s="36"/>
      <c r="B1169" s="41"/>
      <c r="C1169" s="277" t="s">
        <v>19</v>
      </c>
      <c r="D1169" s="277" t="s">
        <v>4138</v>
      </c>
      <c r="E1169" s="19" t="s">
        <v>19</v>
      </c>
      <c r="F1169" s="278">
        <v>0</v>
      </c>
      <c r="G1169" s="36"/>
      <c r="H1169" s="41"/>
    </row>
    <row r="1170" spans="1:8" s="2" customFormat="1" ht="16.899999999999999" customHeight="1">
      <c r="A1170" s="36"/>
      <c r="B1170" s="41"/>
      <c r="C1170" s="277" t="s">
        <v>19</v>
      </c>
      <c r="D1170" s="277" t="s">
        <v>4131</v>
      </c>
      <c r="E1170" s="19" t="s">
        <v>19</v>
      </c>
      <c r="F1170" s="278">
        <v>15.5</v>
      </c>
      <c r="G1170" s="36"/>
      <c r="H1170" s="41"/>
    </row>
    <row r="1171" spans="1:8" s="2" customFormat="1" ht="16.899999999999999" customHeight="1">
      <c r="A1171" s="36"/>
      <c r="B1171" s="41"/>
      <c r="C1171" s="277" t="s">
        <v>989</v>
      </c>
      <c r="D1171" s="277" t="s">
        <v>394</v>
      </c>
      <c r="E1171" s="19" t="s">
        <v>19</v>
      </c>
      <c r="F1171" s="278">
        <v>15.5</v>
      </c>
      <c r="G1171" s="36"/>
      <c r="H1171" s="41"/>
    </row>
    <row r="1172" spans="1:8" s="2" customFormat="1" ht="16.899999999999999" customHeight="1">
      <c r="A1172" s="36"/>
      <c r="B1172" s="41"/>
      <c r="C1172" s="279" t="s">
        <v>6202</v>
      </c>
      <c r="D1172" s="36"/>
      <c r="E1172" s="36"/>
      <c r="F1172" s="36"/>
      <c r="G1172" s="36"/>
      <c r="H1172" s="41"/>
    </row>
    <row r="1173" spans="1:8" s="2" customFormat="1" ht="16.899999999999999" customHeight="1">
      <c r="A1173" s="36"/>
      <c r="B1173" s="41"/>
      <c r="C1173" s="277" t="s">
        <v>1142</v>
      </c>
      <c r="D1173" s="277" t="s">
        <v>6241</v>
      </c>
      <c r="E1173" s="19" t="s">
        <v>387</v>
      </c>
      <c r="F1173" s="278">
        <v>15.5</v>
      </c>
      <c r="G1173" s="36"/>
      <c r="H1173" s="41"/>
    </row>
    <row r="1174" spans="1:8" s="2" customFormat="1" ht="16.899999999999999" customHeight="1">
      <c r="A1174" s="36"/>
      <c r="B1174" s="41"/>
      <c r="C1174" s="277" t="s">
        <v>1155</v>
      </c>
      <c r="D1174" s="277" t="s">
        <v>6242</v>
      </c>
      <c r="E1174" s="19" t="s">
        <v>404</v>
      </c>
      <c r="F1174" s="278">
        <v>2.093</v>
      </c>
      <c r="G1174" s="36"/>
      <c r="H1174" s="41"/>
    </row>
    <row r="1175" spans="1:8" s="2" customFormat="1" ht="16.899999999999999" customHeight="1">
      <c r="A1175" s="36"/>
      <c r="B1175" s="41"/>
      <c r="C1175" s="273" t="s">
        <v>4132</v>
      </c>
      <c r="D1175" s="274" t="s">
        <v>19</v>
      </c>
      <c r="E1175" s="275" t="s">
        <v>19</v>
      </c>
      <c r="F1175" s="276">
        <v>89.087999999999994</v>
      </c>
      <c r="G1175" s="36"/>
      <c r="H1175" s="41"/>
    </row>
    <row r="1176" spans="1:8" s="2" customFormat="1" ht="16.899999999999999" customHeight="1">
      <c r="A1176" s="36"/>
      <c r="B1176" s="41"/>
      <c r="C1176" s="277" t="s">
        <v>19</v>
      </c>
      <c r="D1176" s="277" t="s">
        <v>1107</v>
      </c>
      <c r="E1176" s="19" t="s">
        <v>19</v>
      </c>
      <c r="F1176" s="278">
        <v>0</v>
      </c>
      <c r="G1176" s="36"/>
      <c r="H1176" s="41"/>
    </row>
    <row r="1177" spans="1:8" s="2" customFormat="1" ht="16.899999999999999" customHeight="1">
      <c r="A1177" s="36"/>
      <c r="B1177" s="41"/>
      <c r="C1177" s="277" t="s">
        <v>19</v>
      </c>
      <c r="D1177" s="277" t="s">
        <v>4207</v>
      </c>
      <c r="E1177" s="19" t="s">
        <v>19</v>
      </c>
      <c r="F1177" s="278">
        <v>0</v>
      </c>
      <c r="G1177" s="36"/>
      <c r="H1177" s="41"/>
    </row>
    <row r="1178" spans="1:8" s="2" customFormat="1" ht="16.899999999999999" customHeight="1">
      <c r="A1178" s="36"/>
      <c r="B1178" s="41"/>
      <c r="C1178" s="277" t="s">
        <v>19</v>
      </c>
      <c r="D1178" s="277" t="s">
        <v>4236</v>
      </c>
      <c r="E1178" s="19" t="s">
        <v>19</v>
      </c>
      <c r="F1178" s="278">
        <v>0</v>
      </c>
      <c r="G1178" s="36"/>
      <c r="H1178" s="41"/>
    </row>
    <row r="1179" spans="1:8" s="2" customFormat="1" ht="16.899999999999999" customHeight="1">
      <c r="A1179" s="36"/>
      <c r="B1179" s="41"/>
      <c r="C1179" s="277" t="s">
        <v>19</v>
      </c>
      <c r="D1179" s="277" t="s">
        <v>4237</v>
      </c>
      <c r="E1179" s="19" t="s">
        <v>19</v>
      </c>
      <c r="F1179" s="278">
        <v>33</v>
      </c>
      <c r="G1179" s="36"/>
      <c r="H1179" s="41"/>
    </row>
    <row r="1180" spans="1:8" s="2" customFormat="1" ht="16.899999999999999" customHeight="1">
      <c r="A1180" s="36"/>
      <c r="B1180" s="41"/>
      <c r="C1180" s="277" t="s">
        <v>19</v>
      </c>
      <c r="D1180" s="277" t="s">
        <v>4238</v>
      </c>
      <c r="E1180" s="19" t="s">
        <v>19</v>
      </c>
      <c r="F1180" s="278">
        <v>0</v>
      </c>
      <c r="G1180" s="36"/>
      <c r="H1180" s="41"/>
    </row>
    <row r="1181" spans="1:8" s="2" customFormat="1" ht="16.899999999999999" customHeight="1">
      <c r="A1181" s="36"/>
      <c r="B1181" s="41"/>
      <c r="C1181" s="277" t="s">
        <v>19</v>
      </c>
      <c r="D1181" s="277" t="s">
        <v>4239</v>
      </c>
      <c r="E1181" s="19" t="s">
        <v>19</v>
      </c>
      <c r="F1181" s="278">
        <v>4.7880000000000003</v>
      </c>
      <c r="G1181" s="36"/>
      <c r="H1181" s="41"/>
    </row>
    <row r="1182" spans="1:8" s="2" customFormat="1" ht="16.899999999999999" customHeight="1">
      <c r="A1182" s="36"/>
      <c r="B1182" s="41"/>
      <c r="C1182" s="277" t="s">
        <v>19</v>
      </c>
      <c r="D1182" s="277" t="s">
        <v>4208</v>
      </c>
      <c r="E1182" s="19" t="s">
        <v>19</v>
      </c>
      <c r="F1182" s="278">
        <v>0</v>
      </c>
      <c r="G1182" s="36"/>
      <c r="H1182" s="41"/>
    </row>
    <row r="1183" spans="1:8" s="2" customFormat="1" ht="16.899999999999999" customHeight="1">
      <c r="A1183" s="36"/>
      <c r="B1183" s="41"/>
      <c r="C1183" s="277" t="s">
        <v>19</v>
      </c>
      <c r="D1183" s="277" t="s">
        <v>4236</v>
      </c>
      <c r="E1183" s="19" t="s">
        <v>19</v>
      </c>
      <c r="F1183" s="278">
        <v>0</v>
      </c>
      <c r="G1183" s="36"/>
      <c r="H1183" s="41"/>
    </row>
    <row r="1184" spans="1:8" s="2" customFormat="1" ht="16.899999999999999" customHeight="1">
      <c r="A1184" s="36"/>
      <c r="B1184" s="41"/>
      <c r="C1184" s="277" t="s">
        <v>19</v>
      </c>
      <c r="D1184" s="277" t="s">
        <v>4240</v>
      </c>
      <c r="E1184" s="19" t="s">
        <v>19</v>
      </c>
      <c r="F1184" s="278">
        <v>51.3</v>
      </c>
      <c r="G1184" s="36"/>
      <c r="H1184" s="41"/>
    </row>
    <row r="1185" spans="1:8" s="2" customFormat="1" ht="16.899999999999999" customHeight="1">
      <c r="A1185" s="36"/>
      <c r="B1185" s="41"/>
      <c r="C1185" s="277" t="s">
        <v>4132</v>
      </c>
      <c r="D1185" s="277" t="s">
        <v>394</v>
      </c>
      <c r="E1185" s="19" t="s">
        <v>19</v>
      </c>
      <c r="F1185" s="278">
        <v>89.087999999999994</v>
      </c>
      <c r="G1185" s="36"/>
      <c r="H1185" s="41"/>
    </row>
    <row r="1186" spans="1:8" s="2" customFormat="1" ht="16.899999999999999" customHeight="1">
      <c r="A1186" s="36"/>
      <c r="B1186" s="41"/>
      <c r="C1186" s="279" t="s">
        <v>6202</v>
      </c>
      <c r="D1186" s="36"/>
      <c r="E1186" s="36"/>
      <c r="F1186" s="36"/>
      <c r="G1186" s="36"/>
      <c r="H1186" s="41"/>
    </row>
    <row r="1187" spans="1:8" s="2" customFormat="1" ht="16.899999999999999" customHeight="1">
      <c r="A1187" s="36"/>
      <c r="B1187" s="41"/>
      <c r="C1187" s="277" t="s">
        <v>4233</v>
      </c>
      <c r="D1187" s="277" t="s">
        <v>6265</v>
      </c>
      <c r="E1187" s="19" t="s">
        <v>387</v>
      </c>
      <c r="F1187" s="278">
        <v>89.087999999999994</v>
      </c>
      <c r="G1187" s="36"/>
      <c r="H1187" s="41"/>
    </row>
    <row r="1188" spans="1:8" s="2" customFormat="1" ht="16.899999999999999" customHeight="1">
      <c r="A1188" s="36"/>
      <c r="B1188" s="41"/>
      <c r="C1188" s="277" t="s">
        <v>4246</v>
      </c>
      <c r="D1188" s="277" t="s">
        <v>6266</v>
      </c>
      <c r="E1188" s="19" t="s">
        <v>404</v>
      </c>
      <c r="F1188" s="278">
        <v>9.3539999999999992</v>
      </c>
      <c r="G1188" s="36"/>
      <c r="H1188" s="41"/>
    </row>
    <row r="1189" spans="1:8" s="2" customFormat="1" ht="16.899999999999999" customHeight="1">
      <c r="A1189" s="36"/>
      <c r="B1189" s="41"/>
      <c r="C1189" s="273" t="s">
        <v>991</v>
      </c>
      <c r="D1189" s="274" t="s">
        <v>19</v>
      </c>
      <c r="E1189" s="275" t="s">
        <v>19</v>
      </c>
      <c r="F1189" s="276">
        <v>170.57300000000001</v>
      </c>
      <c r="G1189" s="36"/>
      <c r="H1189" s="41"/>
    </row>
    <row r="1190" spans="1:8" s="2" customFormat="1" ht="16.899999999999999" customHeight="1">
      <c r="A1190" s="36"/>
      <c r="B1190" s="41"/>
      <c r="C1190" s="277" t="s">
        <v>19</v>
      </c>
      <c r="D1190" s="277" t="s">
        <v>1023</v>
      </c>
      <c r="E1190" s="19" t="s">
        <v>19</v>
      </c>
      <c r="F1190" s="278">
        <v>0</v>
      </c>
      <c r="G1190" s="36"/>
      <c r="H1190" s="41"/>
    </row>
    <row r="1191" spans="1:8" s="2" customFormat="1" ht="16.899999999999999" customHeight="1">
      <c r="A1191" s="36"/>
      <c r="B1191" s="41"/>
      <c r="C1191" s="277" t="s">
        <v>19</v>
      </c>
      <c r="D1191" s="277" t="s">
        <v>985</v>
      </c>
      <c r="E1191" s="19" t="s">
        <v>19</v>
      </c>
      <c r="F1191" s="278">
        <v>219.66</v>
      </c>
      <c r="G1191" s="36"/>
      <c r="H1191" s="41"/>
    </row>
    <row r="1192" spans="1:8" s="2" customFormat="1" ht="16.899999999999999" customHeight="1">
      <c r="A1192" s="36"/>
      <c r="B1192" s="41"/>
      <c r="C1192" s="277" t="s">
        <v>19</v>
      </c>
      <c r="D1192" s="277" t="s">
        <v>1024</v>
      </c>
      <c r="E1192" s="19" t="s">
        <v>19</v>
      </c>
      <c r="F1192" s="278">
        <v>-29.94</v>
      </c>
      <c r="G1192" s="36"/>
      <c r="H1192" s="41"/>
    </row>
    <row r="1193" spans="1:8" s="2" customFormat="1" ht="16.899999999999999" customHeight="1">
      <c r="A1193" s="36"/>
      <c r="B1193" s="41"/>
      <c r="C1193" s="277" t="s">
        <v>19</v>
      </c>
      <c r="D1193" s="277" t="s">
        <v>3583</v>
      </c>
      <c r="E1193" s="19" t="s">
        <v>19</v>
      </c>
      <c r="F1193" s="278">
        <v>-19.146999999999998</v>
      </c>
      <c r="G1193" s="36"/>
      <c r="H1193" s="41"/>
    </row>
    <row r="1194" spans="1:8" s="2" customFormat="1" ht="16.899999999999999" customHeight="1">
      <c r="A1194" s="36"/>
      <c r="B1194" s="41"/>
      <c r="C1194" s="277" t="s">
        <v>991</v>
      </c>
      <c r="D1194" s="277" t="s">
        <v>394</v>
      </c>
      <c r="E1194" s="19" t="s">
        <v>19</v>
      </c>
      <c r="F1194" s="278">
        <v>170.57300000000001</v>
      </c>
      <c r="G1194" s="36"/>
      <c r="H1194" s="41"/>
    </row>
    <row r="1195" spans="1:8" s="2" customFormat="1" ht="16.899999999999999" customHeight="1">
      <c r="A1195" s="36"/>
      <c r="B1195" s="41"/>
      <c r="C1195" s="279" t="s">
        <v>6202</v>
      </c>
      <c r="D1195" s="36"/>
      <c r="E1195" s="36"/>
      <c r="F1195" s="36"/>
      <c r="G1195" s="36"/>
      <c r="H1195" s="41"/>
    </row>
    <row r="1196" spans="1:8" s="2" customFormat="1" ht="16.899999999999999" customHeight="1">
      <c r="A1196" s="36"/>
      <c r="B1196" s="41"/>
      <c r="C1196" s="277" t="s">
        <v>1020</v>
      </c>
      <c r="D1196" s="277" t="s">
        <v>6233</v>
      </c>
      <c r="E1196" s="19" t="s">
        <v>387</v>
      </c>
      <c r="F1196" s="278">
        <v>170.57300000000001</v>
      </c>
      <c r="G1196" s="36"/>
      <c r="H1196" s="41"/>
    </row>
    <row r="1197" spans="1:8" s="2" customFormat="1" ht="16.899999999999999" customHeight="1">
      <c r="A1197" s="36"/>
      <c r="B1197" s="41"/>
      <c r="C1197" s="277" t="s">
        <v>1008</v>
      </c>
      <c r="D1197" s="277" t="s">
        <v>6238</v>
      </c>
      <c r="E1197" s="19" t="s">
        <v>387</v>
      </c>
      <c r="F1197" s="278">
        <v>390.233</v>
      </c>
      <c r="G1197" s="36"/>
      <c r="H1197" s="41"/>
    </row>
    <row r="1198" spans="1:8" s="2" customFormat="1" ht="22.5">
      <c r="A1198" s="36"/>
      <c r="B1198" s="41"/>
      <c r="C1198" s="277" t="s">
        <v>1035</v>
      </c>
      <c r="D1198" s="277" t="s">
        <v>6235</v>
      </c>
      <c r="E1198" s="19" t="s">
        <v>387</v>
      </c>
      <c r="F1198" s="278">
        <v>82.605000000000004</v>
      </c>
      <c r="G1198" s="36"/>
      <c r="H1198" s="41"/>
    </row>
    <row r="1199" spans="1:8" s="2" customFormat="1" ht="16.899999999999999" customHeight="1">
      <c r="A1199" s="36"/>
      <c r="B1199" s="41"/>
      <c r="C1199" s="273" t="s">
        <v>1030</v>
      </c>
      <c r="D1199" s="274" t="s">
        <v>19</v>
      </c>
      <c r="E1199" s="275" t="s">
        <v>19</v>
      </c>
      <c r="F1199" s="276">
        <v>821.74599999999998</v>
      </c>
      <c r="G1199" s="36"/>
      <c r="H1199" s="41"/>
    </row>
    <row r="1200" spans="1:8" s="2" customFormat="1" ht="16.899999999999999" customHeight="1">
      <c r="A1200" s="36"/>
      <c r="B1200" s="41"/>
      <c r="C1200" s="277" t="s">
        <v>19</v>
      </c>
      <c r="D1200" s="277" t="s">
        <v>1028</v>
      </c>
      <c r="E1200" s="19" t="s">
        <v>19</v>
      </c>
      <c r="F1200" s="278">
        <v>0</v>
      </c>
      <c r="G1200" s="36"/>
      <c r="H1200" s="41"/>
    </row>
    <row r="1201" spans="1:8" s="2" customFormat="1" ht="16.899999999999999" customHeight="1">
      <c r="A1201" s="36"/>
      <c r="B1201" s="41"/>
      <c r="C1201" s="277" t="s">
        <v>19</v>
      </c>
      <c r="D1201" s="277" t="s">
        <v>4166</v>
      </c>
      <c r="E1201" s="19" t="s">
        <v>19</v>
      </c>
      <c r="F1201" s="278">
        <v>0</v>
      </c>
      <c r="G1201" s="36"/>
      <c r="H1201" s="41"/>
    </row>
    <row r="1202" spans="1:8" s="2" customFormat="1" ht="16.899999999999999" customHeight="1">
      <c r="A1202" s="36"/>
      <c r="B1202" s="41"/>
      <c r="C1202" s="277" t="s">
        <v>19</v>
      </c>
      <c r="D1202" s="277" t="s">
        <v>4167</v>
      </c>
      <c r="E1202" s="19" t="s">
        <v>19</v>
      </c>
      <c r="F1202" s="278">
        <v>636.94399999999996</v>
      </c>
      <c r="G1202" s="36"/>
      <c r="H1202" s="41"/>
    </row>
    <row r="1203" spans="1:8" s="2" customFormat="1" ht="16.899999999999999" customHeight="1">
      <c r="A1203" s="36"/>
      <c r="B1203" s="41"/>
      <c r="C1203" s="277" t="s">
        <v>19</v>
      </c>
      <c r="D1203" s="277" t="s">
        <v>4147</v>
      </c>
      <c r="E1203" s="19" t="s">
        <v>19</v>
      </c>
      <c r="F1203" s="278">
        <v>0</v>
      </c>
      <c r="G1203" s="36"/>
      <c r="H1203" s="41"/>
    </row>
    <row r="1204" spans="1:8" s="2" customFormat="1" ht="16.899999999999999" customHeight="1">
      <c r="A1204" s="36"/>
      <c r="B1204" s="41"/>
      <c r="C1204" s="277" t="s">
        <v>19</v>
      </c>
      <c r="D1204" s="277" t="s">
        <v>4168</v>
      </c>
      <c r="E1204" s="19" t="s">
        <v>19</v>
      </c>
      <c r="F1204" s="278">
        <v>114.235</v>
      </c>
      <c r="G1204" s="36"/>
      <c r="H1204" s="41"/>
    </row>
    <row r="1205" spans="1:8" s="2" customFormat="1" ht="16.899999999999999" customHeight="1">
      <c r="A1205" s="36"/>
      <c r="B1205" s="41"/>
      <c r="C1205" s="277" t="s">
        <v>19</v>
      </c>
      <c r="D1205" s="277" t="s">
        <v>4169</v>
      </c>
      <c r="E1205" s="19" t="s">
        <v>19</v>
      </c>
      <c r="F1205" s="278">
        <v>0</v>
      </c>
      <c r="G1205" s="36"/>
      <c r="H1205" s="41"/>
    </row>
    <row r="1206" spans="1:8" s="2" customFormat="1" ht="16.899999999999999" customHeight="1">
      <c r="A1206" s="36"/>
      <c r="B1206" s="41"/>
      <c r="C1206" s="277" t="s">
        <v>19</v>
      </c>
      <c r="D1206" s="277" t="s">
        <v>4170</v>
      </c>
      <c r="E1206" s="19" t="s">
        <v>19</v>
      </c>
      <c r="F1206" s="278">
        <v>57.2</v>
      </c>
      <c r="G1206" s="36"/>
      <c r="H1206" s="41"/>
    </row>
    <row r="1207" spans="1:8" s="2" customFormat="1" ht="16.899999999999999" customHeight="1">
      <c r="A1207" s="36"/>
      <c r="B1207" s="41"/>
      <c r="C1207" s="277" t="s">
        <v>19</v>
      </c>
      <c r="D1207" s="277" t="s">
        <v>4138</v>
      </c>
      <c r="E1207" s="19" t="s">
        <v>19</v>
      </c>
      <c r="F1207" s="278">
        <v>0</v>
      </c>
      <c r="G1207" s="36"/>
      <c r="H1207" s="41"/>
    </row>
    <row r="1208" spans="1:8" s="2" customFormat="1" ht="16.899999999999999" customHeight="1">
      <c r="A1208" s="36"/>
      <c r="B1208" s="41"/>
      <c r="C1208" s="277" t="s">
        <v>19</v>
      </c>
      <c r="D1208" s="277" t="s">
        <v>4171</v>
      </c>
      <c r="E1208" s="19" t="s">
        <v>19</v>
      </c>
      <c r="F1208" s="278">
        <v>13.367000000000001</v>
      </c>
      <c r="G1208" s="36"/>
      <c r="H1208" s="41"/>
    </row>
    <row r="1209" spans="1:8" s="2" customFormat="1" ht="16.899999999999999" customHeight="1">
      <c r="A1209" s="36"/>
      <c r="B1209" s="41"/>
      <c r="C1209" s="277" t="s">
        <v>1030</v>
      </c>
      <c r="D1209" s="277" t="s">
        <v>394</v>
      </c>
      <c r="E1209" s="19" t="s">
        <v>19</v>
      </c>
      <c r="F1209" s="278">
        <v>821.74599999999998</v>
      </c>
      <c r="G1209" s="36"/>
      <c r="H1209" s="41"/>
    </row>
    <row r="1210" spans="1:8" s="2" customFormat="1" ht="26.45" customHeight="1">
      <c r="A1210" s="36"/>
      <c r="B1210" s="41"/>
      <c r="C1210" s="272" t="s">
        <v>6267</v>
      </c>
      <c r="D1210" s="272" t="s">
        <v>232</v>
      </c>
      <c r="E1210" s="36"/>
      <c r="F1210" s="36"/>
      <c r="G1210" s="36"/>
      <c r="H1210" s="41"/>
    </row>
    <row r="1211" spans="1:8" s="2" customFormat="1" ht="16.899999999999999" customHeight="1">
      <c r="A1211" s="36"/>
      <c r="B1211" s="41"/>
      <c r="C1211" s="273" t="s">
        <v>987</v>
      </c>
      <c r="D1211" s="274" t="s">
        <v>19</v>
      </c>
      <c r="E1211" s="275" t="s">
        <v>19</v>
      </c>
      <c r="F1211" s="276">
        <v>8.5860000000000003</v>
      </c>
      <c r="G1211" s="36"/>
      <c r="H1211" s="41"/>
    </row>
    <row r="1212" spans="1:8" s="2" customFormat="1" ht="16.899999999999999" customHeight="1">
      <c r="A1212" s="36"/>
      <c r="B1212" s="41"/>
      <c r="C1212" s="277" t="s">
        <v>19</v>
      </c>
      <c r="D1212" s="277" t="s">
        <v>1006</v>
      </c>
      <c r="E1212" s="19" t="s">
        <v>19</v>
      </c>
      <c r="F1212" s="278">
        <v>0</v>
      </c>
      <c r="G1212" s="36"/>
      <c r="H1212" s="41"/>
    </row>
    <row r="1213" spans="1:8" s="2" customFormat="1" ht="16.899999999999999" customHeight="1">
      <c r="A1213" s="36"/>
      <c r="B1213" s="41"/>
      <c r="C1213" s="277" t="s">
        <v>19</v>
      </c>
      <c r="D1213" s="277" t="s">
        <v>4640</v>
      </c>
      <c r="E1213" s="19" t="s">
        <v>19</v>
      </c>
      <c r="F1213" s="278">
        <v>8.5860000000000003</v>
      </c>
      <c r="G1213" s="36"/>
      <c r="H1213" s="41"/>
    </row>
    <row r="1214" spans="1:8" s="2" customFormat="1" ht="16.899999999999999" customHeight="1">
      <c r="A1214" s="36"/>
      <c r="B1214" s="41"/>
      <c r="C1214" s="277" t="s">
        <v>987</v>
      </c>
      <c r="D1214" s="277" t="s">
        <v>394</v>
      </c>
      <c r="E1214" s="19" t="s">
        <v>19</v>
      </c>
      <c r="F1214" s="278">
        <v>8.5860000000000003</v>
      </c>
      <c r="G1214" s="36"/>
      <c r="H1214" s="41"/>
    </row>
    <row r="1215" spans="1:8" s="2" customFormat="1" ht="16.899999999999999" customHeight="1">
      <c r="A1215" s="36"/>
      <c r="B1215" s="41"/>
      <c r="C1215" s="279" t="s">
        <v>6202</v>
      </c>
      <c r="D1215" s="36"/>
      <c r="E1215" s="36"/>
      <c r="F1215" s="36"/>
      <c r="G1215" s="36"/>
      <c r="H1215" s="41"/>
    </row>
    <row r="1216" spans="1:8" s="2" customFormat="1" ht="22.5">
      <c r="A1216" s="36"/>
      <c r="B1216" s="41"/>
      <c r="C1216" s="277" t="s">
        <v>1003</v>
      </c>
      <c r="D1216" s="277" t="s">
        <v>6240</v>
      </c>
      <c r="E1216" s="19" t="s">
        <v>387</v>
      </c>
      <c r="F1216" s="278">
        <v>8.5860000000000003</v>
      </c>
      <c r="G1216" s="36"/>
      <c r="H1216" s="41"/>
    </row>
    <row r="1217" spans="1:8" s="2" customFormat="1" ht="22.5">
      <c r="A1217" s="36"/>
      <c r="B1217" s="41"/>
      <c r="C1217" s="277" t="s">
        <v>1035</v>
      </c>
      <c r="D1217" s="277" t="s">
        <v>6235</v>
      </c>
      <c r="E1217" s="19" t="s">
        <v>387</v>
      </c>
      <c r="F1217" s="278">
        <v>8.5860000000000003</v>
      </c>
      <c r="G1217" s="36"/>
      <c r="H1217" s="41"/>
    </row>
    <row r="1218" spans="1:8" s="2" customFormat="1" ht="16.899999999999999" customHeight="1">
      <c r="A1218" s="36"/>
      <c r="B1218" s="41"/>
      <c r="C1218" s="273" t="s">
        <v>4640</v>
      </c>
      <c r="D1218" s="274" t="s">
        <v>19</v>
      </c>
      <c r="E1218" s="275" t="s">
        <v>19</v>
      </c>
      <c r="F1218" s="276">
        <v>8.5860000000000003</v>
      </c>
      <c r="G1218" s="36"/>
      <c r="H1218" s="41"/>
    </row>
    <row r="1219" spans="1:8" s="2" customFormat="1" ht="16.899999999999999" customHeight="1">
      <c r="A1219" s="36"/>
      <c r="B1219" s="41"/>
      <c r="C1219" s="277" t="s">
        <v>19</v>
      </c>
      <c r="D1219" s="277" t="s">
        <v>4654</v>
      </c>
      <c r="E1219" s="19" t="s">
        <v>19</v>
      </c>
      <c r="F1219" s="278">
        <v>0</v>
      </c>
      <c r="G1219" s="36"/>
      <c r="H1219" s="41"/>
    </row>
    <row r="1220" spans="1:8" s="2" customFormat="1" ht="16.899999999999999" customHeight="1">
      <c r="A1220" s="36"/>
      <c r="B1220" s="41"/>
      <c r="C1220" s="277" t="s">
        <v>19</v>
      </c>
      <c r="D1220" s="277" t="s">
        <v>4655</v>
      </c>
      <c r="E1220" s="19" t="s">
        <v>19</v>
      </c>
      <c r="F1220" s="278">
        <v>0</v>
      </c>
      <c r="G1220" s="36"/>
      <c r="H1220" s="41"/>
    </row>
    <row r="1221" spans="1:8" s="2" customFormat="1" ht="16.899999999999999" customHeight="1">
      <c r="A1221" s="36"/>
      <c r="B1221" s="41"/>
      <c r="C1221" s="277" t="s">
        <v>19</v>
      </c>
      <c r="D1221" s="277" t="s">
        <v>4656</v>
      </c>
      <c r="E1221" s="19" t="s">
        <v>19</v>
      </c>
      <c r="F1221" s="278">
        <v>2.08</v>
      </c>
      <c r="G1221" s="36"/>
      <c r="H1221" s="41"/>
    </row>
    <row r="1222" spans="1:8" s="2" customFormat="1" ht="16.899999999999999" customHeight="1">
      <c r="A1222" s="36"/>
      <c r="B1222" s="41"/>
      <c r="C1222" s="277" t="s">
        <v>19</v>
      </c>
      <c r="D1222" s="277" t="s">
        <v>4657</v>
      </c>
      <c r="E1222" s="19" t="s">
        <v>19</v>
      </c>
      <c r="F1222" s="278">
        <v>0</v>
      </c>
      <c r="G1222" s="36"/>
      <c r="H1222" s="41"/>
    </row>
    <row r="1223" spans="1:8" s="2" customFormat="1" ht="16.899999999999999" customHeight="1">
      <c r="A1223" s="36"/>
      <c r="B1223" s="41"/>
      <c r="C1223" s="277" t="s">
        <v>19</v>
      </c>
      <c r="D1223" s="277" t="s">
        <v>4658</v>
      </c>
      <c r="E1223" s="19" t="s">
        <v>19</v>
      </c>
      <c r="F1223" s="278">
        <v>2.3359999999999999</v>
      </c>
      <c r="G1223" s="36"/>
      <c r="H1223" s="41"/>
    </row>
    <row r="1224" spans="1:8" s="2" customFormat="1" ht="16.899999999999999" customHeight="1">
      <c r="A1224" s="36"/>
      <c r="B1224" s="41"/>
      <c r="C1224" s="277" t="s">
        <v>19</v>
      </c>
      <c r="D1224" s="277" t="s">
        <v>4659</v>
      </c>
      <c r="E1224" s="19" t="s">
        <v>19</v>
      </c>
      <c r="F1224" s="278">
        <v>0</v>
      </c>
      <c r="G1224" s="36"/>
      <c r="H1224" s="41"/>
    </row>
    <row r="1225" spans="1:8" s="2" customFormat="1" ht="16.899999999999999" customHeight="1">
      <c r="A1225" s="36"/>
      <c r="B1225" s="41"/>
      <c r="C1225" s="277" t="s">
        <v>19</v>
      </c>
      <c r="D1225" s="277" t="s">
        <v>4660</v>
      </c>
      <c r="E1225" s="19" t="s">
        <v>19</v>
      </c>
      <c r="F1225" s="278">
        <v>1.3</v>
      </c>
      <c r="G1225" s="36"/>
      <c r="H1225" s="41"/>
    </row>
    <row r="1226" spans="1:8" s="2" customFormat="1" ht="16.899999999999999" customHeight="1">
      <c r="A1226" s="36"/>
      <c r="B1226" s="41"/>
      <c r="C1226" s="277" t="s">
        <v>19</v>
      </c>
      <c r="D1226" s="277" t="s">
        <v>4661</v>
      </c>
      <c r="E1226" s="19" t="s">
        <v>19</v>
      </c>
      <c r="F1226" s="278">
        <v>0</v>
      </c>
      <c r="G1226" s="36"/>
      <c r="H1226" s="41"/>
    </row>
    <row r="1227" spans="1:8" s="2" customFormat="1" ht="16.899999999999999" customHeight="1">
      <c r="A1227" s="36"/>
      <c r="B1227" s="41"/>
      <c r="C1227" s="277" t="s">
        <v>19</v>
      </c>
      <c r="D1227" s="277" t="s">
        <v>4662</v>
      </c>
      <c r="E1227" s="19" t="s">
        <v>19</v>
      </c>
      <c r="F1227" s="278">
        <v>1.55</v>
      </c>
      <c r="G1227" s="36"/>
      <c r="H1227" s="41"/>
    </row>
    <row r="1228" spans="1:8" s="2" customFormat="1" ht="16.899999999999999" customHeight="1">
      <c r="A1228" s="36"/>
      <c r="B1228" s="41"/>
      <c r="C1228" s="277" t="s">
        <v>19</v>
      </c>
      <c r="D1228" s="277" t="s">
        <v>4663</v>
      </c>
      <c r="E1228" s="19" t="s">
        <v>19</v>
      </c>
      <c r="F1228" s="278">
        <v>0</v>
      </c>
      <c r="G1228" s="36"/>
      <c r="H1228" s="41"/>
    </row>
    <row r="1229" spans="1:8" s="2" customFormat="1" ht="16.899999999999999" customHeight="1">
      <c r="A1229" s="36"/>
      <c r="B1229" s="41"/>
      <c r="C1229" s="277" t="s">
        <v>19</v>
      </c>
      <c r="D1229" s="277" t="s">
        <v>4664</v>
      </c>
      <c r="E1229" s="19" t="s">
        <v>19</v>
      </c>
      <c r="F1229" s="278">
        <v>1.32</v>
      </c>
      <c r="G1229" s="36"/>
      <c r="H1229" s="41"/>
    </row>
    <row r="1230" spans="1:8" s="2" customFormat="1" ht="16.899999999999999" customHeight="1">
      <c r="A1230" s="36"/>
      <c r="B1230" s="41"/>
      <c r="C1230" s="277" t="s">
        <v>4640</v>
      </c>
      <c r="D1230" s="277" t="s">
        <v>394</v>
      </c>
      <c r="E1230" s="19" t="s">
        <v>19</v>
      </c>
      <c r="F1230" s="278">
        <v>8.5860000000000003</v>
      </c>
      <c r="G1230" s="36"/>
      <c r="H1230" s="41"/>
    </row>
    <row r="1231" spans="1:8" s="2" customFormat="1" ht="16.899999999999999" customHeight="1">
      <c r="A1231" s="36"/>
      <c r="B1231" s="41"/>
      <c r="C1231" s="279" t="s">
        <v>6202</v>
      </c>
      <c r="D1231" s="36"/>
      <c r="E1231" s="36"/>
      <c r="F1231" s="36"/>
      <c r="G1231" s="36"/>
      <c r="H1231" s="41"/>
    </row>
    <row r="1232" spans="1:8" s="2" customFormat="1" ht="16.899999999999999" customHeight="1">
      <c r="A1232" s="36"/>
      <c r="B1232" s="41"/>
      <c r="C1232" s="277" t="s">
        <v>4651</v>
      </c>
      <c r="D1232" s="277" t="s">
        <v>6268</v>
      </c>
      <c r="E1232" s="19" t="s">
        <v>387</v>
      </c>
      <c r="F1232" s="278">
        <v>8.5860000000000003</v>
      </c>
      <c r="G1232" s="36"/>
      <c r="H1232" s="41"/>
    </row>
    <row r="1233" spans="1:8" s="2" customFormat="1" ht="22.5">
      <c r="A1233" s="36"/>
      <c r="B1233" s="41"/>
      <c r="C1233" s="277" t="s">
        <v>1003</v>
      </c>
      <c r="D1233" s="277" t="s">
        <v>6240</v>
      </c>
      <c r="E1233" s="19" t="s">
        <v>387</v>
      </c>
      <c r="F1233" s="278">
        <v>8.5860000000000003</v>
      </c>
      <c r="G1233" s="36"/>
      <c r="H1233" s="41"/>
    </row>
    <row r="1234" spans="1:8" s="2" customFormat="1" ht="16.899999999999999" customHeight="1">
      <c r="A1234" s="36"/>
      <c r="B1234" s="41"/>
      <c r="C1234" s="277" t="s">
        <v>4246</v>
      </c>
      <c r="D1234" s="277" t="s">
        <v>6266</v>
      </c>
      <c r="E1234" s="19" t="s">
        <v>404</v>
      </c>
      <c r="F1234" s="278">
        <v>1.1160000000000001</v>
      </c>
      <c r="G1234" s="36"/>
      <c r="H1234" s="41"/>
    </row>
    <row r="1235" spans="1:8" s="2" customFormat="1" ht="26.45" customHeight="1">
      <c r="A1235" s="36"/>
      <c r="B1235" s="41"/>
      <c r="C1235" s="272" t="s">
        <v>6269</v>
      </c>
      <c r="D1235" s="272" t="s">
        <v>306</v>
      </c>
      <c r="E1235" s="36"/>
      <c r="F1235" s="36"/>
      <c r="G1235" s="36"/>
      <c r="H1235" s="41"/>
    </row>
    <row r="1236" spans="1:8" s="2" customFormat="1" ht="16.899999999999999" customHeight="1">
      <c r="A1236" s="36"/>
      <c r="B1236" s="41"/>
      <c r="C1236" s="273" t="s">
        <v>5923</v>
      </c>
      <c r="D1236" s="274" t="s">
        <v>5924</v>
      </c>
      <c r="E1236" s="275" t="s">
        <v>387</v>
      </c>
      <c r="F1236" s="276">
        <v>18.678999999999998</v>
      </c>
      <c r="G1236" s="36"/>
      <c r="H1236" s="41"/>
    </row>
    <row r="1237" spans="1:8" s="2" customFormat="1" ht="16.899999999999999" customHeight="1">
      <c r="A1237" s="36"/>
      <c r="B1237" s="41"/>
      <c r="C1237" s="279" t="s">
        <v>6202</v>
      </c>
      <c r="D1237" s="36"/>
      <c r="E1237" s="36"/>
      <c r="F1237" s="36"/>
      <c r="G1237" s="36"/>
      <c r="H1237" s="41"/>
    </row>
    <row r="1238" spans="1:8" s="2" customFormat="1" ht="22.5">
      <c r="A1238" s="36"/>
      <c r="B1238" s="41"/>
      <c r="C1238" s="277" t="s">
        <v>1008</v>
      </c>
      <c r="D1238" s="277" t="s">
        <v>6270</v>
      </c>
      <c r="E1238" s="19" t="s">
        <v>387</v>
      </c>
      <c r="F1238" s="278">
        <v>142.393</v>
      </c>
      <c r="G1238" s="36"/>
      <c r="H1238" s="41"/>
    </row>
    <row r="1239" spans="1:8" s="2" customFormat="1" ht="16.899999999999999" customHeight="1">
      <c r="A1239" s="36"/>
      <c r="B1239" s="41"/>
      <c r="C1239" s="277" t="s">
        <v>6004</v>
      </c>
      <c r="D1239" s="277" t="s">
        <v>6271</v>
      </c>
      <c r="E1239" s="19" t="s">
        <v>387</v>
      </c>
      <c r="F1239" s="278">
        <v>142.393</v>
      </c>
      <c r="G1239" s="36"/>
      <c r="H1239" s="41"/>
    </row>
    <row r="1240" spans="1:8" s="2" customFormat="1" ht="16.899999999999999" customHeight="1">
      <c r="A1240" s="36"/>
      <c r="B1240" s="41"/>
      <c r="C1240" s="277" t="s">
        <v>6029</v>
      </c>
      <c r="D1240" s="277" t="s">
        <v>6030</v>
      </c>
      <c r="E1240" s="19" t="s">
        <v>404</v>
      </c>
      <c r="F1240" s="278">
        <v>37.357999999999997</v>
      </c>
      <c r="G1240" s="36"/>
      <c r="H1240" s="41"/>
    </row>
    <row r="1241" spans="1:8" s="2" customFormat="1" ht="16.899999999999999" customHeight="1">
      <c r="A1241" s="36"/>
      <c r="B1241" s="41"/>
      <c r="C1241" s="273" t="s">
        <v>5917</v>
      </c>
      <c r="D1241" s="274" t="s">
        <v>5918</v>
      </c>
      <c r="E1241" s="275" t="s">
        <v>387</v>
      </c>
      <c r="F1241" s="276">
        <v>203.65600000000001</v>
      </c>
      <c r="G1241" s="36"/>
      <c r="H1241" s="41"/>
    </row>
    <row r="1242" spans="1:8" s="2" customFormat="1" ht="16.899999999999999" customHeight="1">
      <c r="A1242" s="36"/>
      <c r="B1242" s="41"/>
      <c r="C1242" s="279" t="s">
        <v>6202</v>
      </c>
      <c r="D1242" s="36"/>
      <c r="E1242" s="36"/>
      <c r="F1242" s="36"/>
      <c r="G1242" s="36"/>
      <c r="H1242" s="41"/>
    </row>
    <row r="1243" spans="1:8" s="2" customFormat="1" ht="22.5">
      <c r="A1243" s="36"/>
      <c r="B1243" s="41"/>
      <c r="C1243" s="277" t="s">
        <v>5940</v>
      </c>
      <c r="D1243" s="277" t="s">
        <v>6272</v>
      </c>
      <c r="E1243" s="19" t="s">
        <v>387</v>
      </c>
      <c r="F1243" s="278">
        <v>85.921000000000006</v>
      </c>
      <c r="G1243" s="36"/>
      <c r="H1243" s="41"/>
    </row>
    <row r="1244" spans="1:8" s="2" customFormat="1" ht="22.5">
      <c r="A1244" s="36"/>
      <c r="B1244" s="41"/>
      <c r="C1244" s="277" t="s">
        <v>5951</v>
      </c>
      <c r="D1244" s="277" t="s">
        <v>6273</v>
      </c>
      <c r="E1244" s="19" t="s">
        <v>387</v>
      </c>
      <c r="F1244" s="278">
        <v>85.921000000000006</v>
      </c>
      <c r="G1244" s="36"/>
      <c r="H1244" s="41"/>
    </row>
    <row r="1245" spans="1:8" s="2" customFormat="1" ht="22.5">
      <c r="A1245" s="36"/>
      <c r="B1245" s="41"/>
      <c r="C1245" s="277" t="s">
        <v>4773</v>
      </c>
      <c r="D1245" s="277" t="s">
        <v>6274</v>
      </c>
      <c r="E1245" s="19" t="s">
        <v>387</v>
      </c>
      <c r="F1245" s="278">
        <v>101.828</v>
      </c>
      <c r="G1245" s="36"/>
      <c r="H1245" s="41"/>
    </row>
    <row r="1246" spans="1:8" s="2" customFormat="1" ht="22.5">
      <c r="A1246" s="36"/>
      <c r="B1246" s="41"/>
      <c r="C1246" s="277" t="s">
        <v>6000</v>
      </c>
      <c r="D1246" s="277" t="s">
        <v>6275</v>
      </c>
      <c r="E1246" s="19" t="s">
        <v>387</v>
      </c>
      <c r="F1246" s="278">
        <v>101.828</v>
      </c>
      <c r="G1246" s="36"/>
      <c r="H1246" s="41"/>
    </row>
    <row r="1247" spans="1:8" s="2" customFormat="1" ht="16.899999999999999" customHeight="1">
      <c r="A1247" s="36"/>
      <c r="B1247" s="41"/>
      <c r="C1247" s="277" t="s">
        <v>1040</v>
      </c>
      <c r="D1247" s="277" t="s">
        <v>6276</v>
      </c>
      <c r="E1247" s="19" t="s">
        <v>404</v>
      </c>
      <c r="F1247" s="278">
        <v>340.10599999999999</v>
      </c>
      <c r="G1247" s="36"/>
      <c r="H1247" s="41"/>
    </row>
    <row r="1248" spans="1:8" s="2" customFormat="1" ht="16.899999999999999" customHeight="1">
      <c r="A1248" s="36"/>
      <c r="B1248" s="41"/>
      <c r="C1248" s="277" t="s">
        <v>1020</v>
      </c>
      <c r="D1248" s="277" t="s">
        <v>6233</v>
      </c>
      <c r="E1248" s="19" t="s">
        <v>387</v>
      </c>
      <c r="F1248" s="278">
        <v>123.714</v>
      </c>
      <c r="G1248" s="36"/>
      <c r="H1248" s="41"/>
    </row>
    <row r="1249" spans="1:8" s="2" customFormat="1" ht="16.899999999999999" customHeight="1">
      <c r="A1249" s="36"/>
      <c r="B1249" s="41"/>
      <c r="C1249" s="273" t="s">
        <v>5926</v>
      </c>
      <c r="D1249" s="274" t="s">
        <v>5927</v>
      </c>
      <c r="E1249" s="275" t="s">
        <v>387</v>
      </c>
      <c r="F1249" s="276">
        <v>31.815000000000001</v>
      </c>
      <c r="G1249" s="36"/>
      <c r="H1249" s="41"/>
    </row>
    <row r="1250" spans="1:8" s="2" customFormat="1" ht="16.899999999999999" customHeight="1">
      <c r="A1250" s="36"/>
      <c r="B1250" s="41"/>
      <c r="C1250" s="279" t="s">
        <v>6202</v>
      </c>
      <c r="D1250" s="36"/>
      <c r="E1250" s="36"/>
      <c r="F1250" s="36"/>
      <c r="G1250" s="36"/>
      <c r="H1250" s="41"/>
    </row>
    <row r="1251" spans="1:8" s="2" customFormat="1" ht="22.5">
      <c r="A1251" s="36"/>
      <c r="B1251" s="41"/>
      <c r="C1251" s="277" t="s">
        <v>5940</v>
      </c>
      <c r="D1251" s="277" t="s">
        <v>6272</v>
      </c>
      <c r="E1251" s="19" t="s">
        <v>387</v>
      </c>
      <c r="F1251" s="278">
        <v>85.921000000000006</v>
      </c>
      <c r="G1251" s="36"/>
      <c r="H1251" s="41"/>
    </row>
    <row r="1252" spans="1:8" s="2" customFormat="1" ht="22.5">
      <c r="A1252" s="36"/>
      <c r="B1252" s="41"/>
      <c r="C1252" s="277" t="s">
        <v>5951</v>
      </c>
      <c r="D1252" s="277" t="s">
        <v>6273</v>
      </c>
      <c r="E1252" s="19" t="s">
        <v>387</v>
      </c>
      <c r="F1252" s="278">
        <v>85.921000000000006</v>
      </c>
      <c r="G1252" s="36"/>
      <c r="H1252" s="41"/>
    </row>
    <row r="1253" spans="1:8" s="2" customFormat="1" ht="16.899999999999999" customHeight="1">
      <c r="A1253" s="36"/>
      <c r="B1253" s="41"/>
      <c r="C1253" s="277" t="s">
        <v>5955</v>
      </c>
      <c r="D1253" s="277" t="s">
        <v>6277</v>
      </c>
      <c r="E1253" s="19" t="s">
        <v>387</v>
      </c>
      <c r="F1253" s="278">
        <v>15.907999999999999</v>
      </c>
      <c r="G1253" s="36"/>
      <c r="H1253" s="41"/>
    </row>
    <row r="1254" spans="1:8" s="2" customFormat="1" ht="16.899999999999999" customHeight="1">
      <c r="A1254" s="36"/>
      <c r="B1254" s="41"/>
      <c r="C1254" s="277" t="s">
        <v>5961</v>
      </c>
      <c r="D1254" s="277" t="s">
        <v>6278</v>
      </c>
      <c r="E1254" s="19" t="s">
        <v>387</v>
      </c>
      <c r="F1254" s="278">
        <v>15.907999999999999</v>
      </c>
      <c r="G1254" s="36"/>
      <c r="H1254" s="41"/>
    </row>
    <row r="1255" spans="1:8" s="2" customFormat="1" ht="16.899999999999999" customHeight="1">
      <c r="A1255" s="36"/>
      <c r="B1255" s="41"/>
      <c r="C1255" s="273" t="s">
        <v>5920</v>
      </c>
      <c r="D1255" s="274" t="s">
        <v>5921</v>
      </c>
      <c r="E1255" s="275" t="s">
        <v>387</v>
      </c>
      <c r="F1255" s="276">
        <v>123.714</v>
      </c>
      <c r="G1255" s="36"/>
      <c r="H1255" s="41"/>
    </row>
    <row r="1256" spans="1:8" s="2" customFormat="1" ht="16.899999999999999" customHeight="1">
      <c r="A1256" s="36"/>
      <c r="B1256" s="41"/>
      <c r="C1256" s="279" t="s">
        <v>6202</v>
      </c>
      <c r="D1256" s="36"/>
      <c r="E1256" s="36"/>
      <c r="F1256" s="36"/>
      <c r="G1256" s="36"/>
      <c r="H1256" s="41"/>
    </row>
    <row r="1257" spans="1:8" s="2" customFormat="1" ht="22.5">
      <c r="A1257" s="36"/>
      <c r="B1257" s="41"/>
      <c r="C1257" s="277" t="s">
        <v>1008</v>
      </c>
      <c r="D1257" s="277" t="s">
        <v>6270</v>
      </c>
      <c r="E1257" s="19" t="s">
        <v>387</v>
      </c>
      <c r="F1257" s="278">
        <v>142.393</v>
      </c>
      <c r="G1257" s="36"/>
      <c r="H1257" s="41"/>
    </row>
    <row r="1258" spans="1:8" s="2" customFormat="1" ht="16.899999999999999" customHeight="1">
      <c r="A1258" s="36"/>
      <c r="B1258" s="41"/>
      <c r="C1258" s="277" t="s">
        <v>6004</v>
      </c>
      <c r="D1258" s="277" t="s">
        <v>6271</v>
      </c>
      <c r="E1258" s="19" t="s">
        <v>387</v>
      </c>
      <c r="F1258" s="278">
        <v>142.393</v>
      </c>
      <c r="G1258" s="36"/>
      <c r="H1258" s="41"/>
    </row>
    <row r="1259" spans="1:8" s="2" customFormat="1" ht="16.899999999999999" customHeight="1">
      <c r="A1259" s="36"/>
      <c r="B1259" s="41"/>
      <c r="C1259" s="277" t="s">
        <v>6018</v>
      </c>
      <c r="D1259" s="277" t="s">
        <v>6019</v>
      </c>
      <c r="E1259" s="19" t="s">
        <v>404</v>
      </c>
      <c r="F1259" s="278">
        <v>247.428</v>
      </c>
      <c r="G1259" s="36"/>
      <c r="H1259" s="41"/>
    </row>
    <row r="1260" spans="1:8" s="2" customFormat="1" ht="7.35" customHeight="1">
      <c r="A1260" s="36"/>
      <c r="B1260" s="135"/>
      <c r="C1260" s="136"/>
      <c r="D1260" s="136"/>
      <c r="E1260" s="136"/>
      <c r="F1260" s="136"/>
      <c r="G1260" s="136"/>
      <c r="H1260" s="41"/>
    </row>
    <row r="1261" spans="1:8" s="2" customFormat="1">
      <c r="A1261" s="36"/>
      <c r="B1261" s="36"/>
      <c r="C1261" s="36"/>
      <c r="D1261" s="36"/>
      <c r="E1261" s="36"/>
      <c r="F1261" s="36"/>
      <c r="G1261" s="36"/>
      <c r="H1261" s="36"/>
    </row>
  </sheetData>
  <sheetProtection algorithmName="SHA-512" hashValue="IjtebksJM4ShkVqTRGCCUHx4+RpZGU+qIeAc/tmW4R+DiMA/4BMkD6RdzrRh9z6Obe49VzxgOlSGiejLCyBAcw==" saltValue="tQtgikruJIcXWTln6lkdKxUOXsn10VvTSzzMcYOwwaijdiUGoMcTWDNY/tCbNN1ssMQ3YOOi2XcT3d31CM0pK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s="1" customFormat="1" ht="37.5" customHeight="1"/>
    <row r="2" spans="2:11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7" customFormat="1" ht="45" customHeight="1">
      <c r="B3" s="284"/>
      <c r="C3" s="419" t="s">
        <v>6279</v>
      </c>
      <c r="D3" s="419"/>
      <c r="E3" s="419"/>
      <c r="F3" s="419"/>
      <c r="G3" s="419"/>
      <c r="H3" s="419"/>
      <c r="I3" s="419"/>
      <c r="J3" s="419"/>
      <c r="K3" s="285"/>
    </row>
    <row r="4" spans="2:11" s="1" customFormat="1" ht="25.5" customHeight="1">
      <c r="B4" s="286"/>
      <c r="C4" s="424" t="s">
        <v>6280</v>
      </c>
      <c r="D4" s="424"/>
      <c r="E4" s="424"/>
      <c r="F4" s="424"/>
      <c r="G4" s="424"/>
      <c r="H4" s="424"/>
      <c r="I4" s="424"/>
      <c r="J4" s="424"/>
      <c r="K4" s="287"/>
    </row>
    <row r="5" spans="2:11" s="1" customFormat="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s="1" customFormat="1" ht="15" customHeight="1">
      <c r="B6" s="286"/>
      <c r="C6" s="423" t="s">
        <v>6281</v>
      </c>
      <c r="D6" s="423"/>
      <c r="E6" s="423"/>
      <c r="F6" s="423"/>
      <c r="G6" s="423"/>
      <c r="H6" s="423"/>
      <c r="I6" s="423"/>
      <c r="J6" s="423"/>
      <c r="K6" s="287"/>
    </row>
    <row r="7" spans="2:11" s="1" customFormat="1" ht="15" customHeight="1">
      <c r="B7" s="290"/>
      <c r="C7" s="423" t="s">
        <v>6282</v>
      </c>
      <c r="D7" s="423"/>
      <c r="E7" s="423"/>
      <c r="F7" s="423"/>
      <c r="G7" s="423"/>
      <c r="H7" s="423"/>
      <c r="I7" s="423"/>
      <c r="J7" s="423"/>
      <c r="K7" s="287"/>
    </row>
    <row r="8" spans="2:11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s="1" customFormat="1" ht="15" customHeight="1">
      <c r="B9" s="290"/>
      <c r="C9" s="423" t="s">
        <v>6283</v>
      </c>
      <c r="D9" s="423"/>
      <c r="E9" s="423"/>
      <c r="F9" s="423"/>
      <c r="G9" s="423"/>
      <c r="H9" s="423"/>
      <c r="I9" s="423"/>
      <c r="J9" s="423"/>
      <c r="K9" s="287"/>
    </row>
    <row r="10" spans="2:11" s="1" customFormat="1" ht="15" customHeight="1">
      <c r="B10" s="290"/>
      <c r="C10" s="289"/>
      <c r="D10" s="423" t="s">
        <v>6284</v>
      </c>
      <c r="E10" s="423"/>
      <c r="F10" s="423"/>
      <c r="G10" s="423"/>
      <c r="H10" s="423"/>
      <c r="I10" s="423"/>
      <c r="J10" s="423"/>
      <c r="K10" s="287"/>
    </row>
    <row r="11" spans="2:11" s="1" customFormat="1" ht="15" customHeight="1">
      <c r="B11" s="290"/>
      <c r="C11" s="291"/>
      <c r="D11" s="423" t="s">
        <v>6285</v>
      </c>
      <c r="E11" s="423"/>
      <c r="F11" s="423"/>
      <c r="G11" s="423"/>
      <c r="H11" s="423"/>
      <c r="I11" s="423"/>
      <c r="J11" s="423"/>
      <c r="K11" s="287"/>
    </row>
    <row r="12" spans="2:11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pans="2:11" s="1" customFormat="1" ht="15" customHeight="1">
      <c r="B13" s="290"/>
      <c r="C13" s="291"/>
      <c r="D13" s="292" t="s">
        <v>6286</v>
      </c>
      <c r="E13" s="289"/>
      <c r="F13" s="289"/>
      <c r="G13" s="289"/>
      <c r="H13" s="289"/>
      <c r="I13" s="289"/>
      <c r="J13" s="289"/>
      <c r="K13" s="287"/>
    </row>
    <row r="14" spans="2:11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pans="2:11" s="1" customFormat="1" ht="15" customHeight="1">
      <c r="B15" s="290"/>
      <c r="C15" s="291"/>
      <c r="D15" s="423" t="s">
        <v>6287</v>
      </c>
      <c r="E15" s="423"/>
      <c r="F15" s="423"/>
      <c r="G15" s="423"/>
      <c r="H15" s="423"/>
      <c r="I15" s="423"/>
      <c r="J15" s="423"/>
      <c r="K15" s="287"/>
    </row>
    <row r="16" spans="2:11" s="1" customFormat="1" ht="15" customHeight="1">
      <c r="B16" s="290"/>
      <c r="C16" s="291"/>
      <c r="D16" s="423" t="s">
        <v>6288</v>
      </c>
      <c r="E16" s="423"/>
      <c r="F16" s="423"/>
      <c r="G16" s="423"/>
      <c r="H16" s="423"/>
      <c r="I16" s="423"/>
      <c r="J16" s="423"/>
      <c r="K16" s="287"/>
    </row>
    <row r="17" spans="2:11" s="1" customFormat="1" ht="15" customHeight="1">
      <c r="B17" s="290"/>
      <c r="C17" s="291"/>
      <c r="D17" s="423" t="s">
        <v>6289</v>
      </c>
      <c r="E17" s="423"/>
      <c r="F17" s="423"/>
      <c r="G17" s="423"/>
      <c r="H17" s="423"/>
      <c r="I17" s="423"/>
      <c r="J17" s="423"/>
      <c r="K17" s="287"/>
    </row>
    <row r="18" spans="2:11" s="1" customFormat="1" ht="15" customHeight="1">
      <c r="B18" s="290"/>
      <c r="C18" s="291"/>
      <c r="D18" s="291"/>
      <c r="E18" s="293" t="s">
        <v>82</v>
      </c>
      <c r="F18" s="423" t="s">
        <v>6290</v>
      </c>
      <c r="G18" s="423"/>
      <c r="H18" s="423"/>
      <c r="I18" s="423"/>
      <c r="J18" s="423"/>
      <c r="K18" s="287"/>
    </row>
    <row r="19" spans="2:11" s="1" customFormat="1" ht="15" customHeight="1">
      <c r="B19" s="290"/>
      <c r="C19" s="291"/>
      <c r="D19" s="291"/>
      <c r="E19" s="293" t="s">
        <v>6291</v>
      </c>
      <c r="F19" s="423" t="s">
        <v>6292</v>
      </c>
      <c r="G19" s="423"/>
      <c r="H19" s="423"/>
      <c r="I19" s="423"/>
      <c r="J19" s="423"/>
      <c r="K19" s="287"/>
    </row>
    <row r="20" spans="2:11" s="1" customFormat="1" ht="15" customHeight="1">
      <c r="B20" s="290"/>
      <c r="C20" s="291"/>
      <c r="D20" s="291"/>
      <c r="E20" s="293" t="s">
        <v>6293</v>
      </c>
      <c r="F20" s="423" t="s">
        <v>6294</v>
      </c>
      <c r="G20" s="423"/>
      <c r="H20" s="423"/>
      <c r="I20" s="423"/>
      <c r="J20" s="423"/>
      <c r="K20" s="287"/>
    </row>
    <row r="21" spans="2:11" s="1" customFormat="1" ht="15" customHeight="1">
      <c r="B21" s="290"/>
      <c r="C21" s="291"/>
      <c r="D21" s="291"/>
      <c r="E21" s="293" t="s">
        <v>6295</v>
      </c>
      <c r="F21" s="423" t="s">
        <v>6296</v>
      </c>
      <c r="G21" s="423"/>
      <c r="H21" s="423"/>
      <c r="I21" s="423"/>
      <c r="J21" s="423"/>
      <c r="K21" s="287"/>
    </row>
    <row r="22" spans="2:11" s="1" customFormat="1" ht="15" customHeight="1">
      <c r="B22" s="290"/>
      <c r="C22" s="291"/>
      <c r="D22" s="291"/>
      <c r="E22" s="293" t="s">
        <v>920</v>
      </c>
      <c r="F22" s="423" t="s">
        <v>921</v>
      </c>
      <c r="G22" s="423"/>
      <c r="H22" s="423"/>
      <c r="I22" s="423"/>
      <c r="J22" s="423"/>
      <c r="K22" s="287"/>
    </row>
    <row r="23" spans="2:11" s="1" customFormat="1" ht="15" customHeight="1">
      <c r="B23" s="290"/>
      <c r="C23" s="291"/>
      <c r="D23" s="291"/>
      <c r="E23" s="293" t="s">
        <v>89</v>
      </c>
      <c r="F23" s="423" t="s">
        <v>6297</v>
      </c>
      <c r="G23" s="423"/>
      <c r="H23" s="423"/>
      <c r="I23" s="423"/>
      <c r="J23" s="423"/>
      <c r="K23" s="287"/>
    </row>
    <row r="24" spans="2:11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pans="2:11" s="1" customFormat="1" ht="15" customHeight="1">
      <c r="B25" s="290"/>
      <c r="C25" s="423" t="s">
        <v>6298</v>
      </c>
      <c r="D25" s="423"/>
      <c r="E25" s="423"/>
      <c r="F25" s="423"/>
      <c r="G25" s="423"/>
      <c r="H25" s="423"/>
      <c r="I25" s="423"/>
      <c r="J25" s="423"/>
      <c r="K25" s="287"/>
    </row>
    <row r="26" spans="2:11" s="1" customFormat="1" ht="15" customHeight="1">
      <c r="B26" s="290"/>
      <c r="C26" s="423" t="s">
        <v>6299</v>
      </c>
      <c r="D26" s="423"/>
      <c r="E26" s="423"/>
      <c r="F26" s="423"/>
      <c r="G26" s="423"/>
      <c r="H26" s="423"/>
      <c r="I26" s="423"/>
      <c r="J26" s="423"/>
      <c r="K26" s="287"/>
    </row>
    <row r="27" spans="2:11" s="1" customFormat="1" ht="15" customHeight="1">
      <c r="B27" s="290"/>
      <c r="C27" s="289"/>
      <c r="D27" s="423" t="s">
        <v>6300</v>
      </c>
      <c r="E27" s="423"/>
      <c r="F27" s="423"/>
      <c r="G27" s="423"/>
      <c r="H27" s="423"/>
      <c r="I27" s="423"/>
      <c r="J27" s="423"/>
      <c r="K27" s="287"/>
    </row>
    <row r="28" spans="2:11" s="1" customFormat="1" ht="15" customHeight="1">
      <c r="B28" s="290"/>
      <c r="C28" s="291"/>
      <c r="D28" s="423" t="s">
        <v>6301</v>
      </c>
      <c r="E28" s="423"/>
      <c r="F28" s="423"/>
      <c r="G28" s="423"/>
      <c r="H28" s="423"/>
      <c r="I28" s="423"/>
      <c r="J28" s="423"/>
      <c r="K28" s="287"/>
    </row>
    <row r="29" spans="2:11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pans="2:11" s="1" customFormat="1" ht="15" customHeight="1">
      <c r="B30" s="290"/>
      <c r="C30" s="291"/>
      <c r="D30" s="423" t="s">
        <v>6302</v>
      </c>
      <c r="E30" s="423"/>
      <c r="F30" s="423"/>
      <c r="G30" s="423"/>
      <c r="H30" s="423"/>
      <c r="I30" s="423"/>
      <c r="J30" s="423"/>
      <c r="K30" s="287"/>
    </row>
    <row r="31" spans="2:11" s="1" customFormat="1" ht="15" customHeight="1">
      <c r="B31" s="290"/>
      <c r="C31" s="291"/>
      <c r="D31" s="423" t="s">
        <v>6303</v>
      </c>
      <c r="E31" s="423"/>
      <c r="F31" s="423"/>
      <c r="G31" s="423"/>
      <c r="H31" s="423"/>
      <c r="I31" s="423"/>
      <c r="J31" s="423"/>
      <c r="K31" s="287"/>
    </row>
    <row r="32" spans="2:11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pans="2:11" s="1" customFormat="1" ht="15" customHeight="1">
      <c r="B33" s="290"/>
      <c r="C33" s="291"/>
      <c r="D33" s="423" t="s">
        <v>6304</v>
      </c>
      <c r="E33" s="423"/>
      <c r="F33" s="423"/>
      <c r="G33" s="423"/>
      <c r="H33" s="423"/>
      <c r="I33" s="423"/>
      <c r="J33" s="423"/>
      <c r="K33" s="287"/>
    </row>
    <row r="34" spans="2:11" s="1" customFormat="1" ht="15" customHeight="1">
      <c r="B34" s="290"/>
      <c r="C34" s="291"/>
      <c r="D34" s="423" t="s">
        <v>6305</v>
      </c>
      <c r="E34" s="423"/>
      <c r="F34" s="423"/>
      <c r="G34" s="423"/>
      <c r="H34" s="423"/>
      <c r="I34" s="423"/>
      <c r="J34" s="423"/>
      <c r="K34" s="287"/>
    </row>
    <row r="35" spans="2:11" s="1" customFormat="1" ht="15" customHeight="1">
      <c r="B35" s="290"/>
      <c r="C35" s="291"/>
      <c r="D35" s="423" t="s">
        <v>6306</v>
      </c>
      <c r="E35" s="423"/>
      <c r="F35" s="423"/>
      <c r="G35" s="423"/>
      <c r="H35" s="423"/>
      <c r="I35" s="423"/>
      <c r="J35" s="423"/>
      <c r="K35" s="287"/>
    </row>
    <row r="36" spans="2:11" s="1" customFormat="1" ht="15" customHeight="1">
      <c r="B36" s="290"/>
      <c r="C36" s="291"/>
      <c r="D36" s="289"/>
      <c r="E36" s="292" t="s">
        <v>367</v>
      </c>
      <c r="F36" s="289"/>
      <c r="G36" s="423" t="s">
        <v>6307</v>
      </c>
      <c r="H36" s="423"/>
      <c r="I36" s="423"/>
      <c r="J36" s="423"/>
      <c r="K36" s="287"/>
    </row>
    <row r="37" spans="2:11" s="1" customFormat="1" ht="30.75" customHeight="1">
      <c r="B37" s="290"/>
      <c r="C37" s="291"/>
      <c r="D37" s="289"/>
      <c r="E37" s="292" t="s">
        <v>6308</v>
      </c>
      <c r="F37" s="289"/>
      <c r="G37" s="423" t="s">
        <v>6309</v>
      </c>
      <c r="H37" s="423"/>
      <c r="I37" s="423"/>
      <c r="J37" s="423"/>
      <c r="K37" s="287"/>
    </row>
    <row r="38" spans="2:11" s="1" customFormat="1" ht="15" customHeight="1">
      <c r="B38" s="290"/>
      <c r="C38" s="291"/>
      <c r="D38" s="289"/>
      <c r="E38" s="292" t="s">
        <v>57</v>
      </c>
      <c r="F38" s="289"/>
      <c r="G38" s="423" t="s">
        <v>6310</v>
      </c>
      <c r="H38" s="423"/>
      <c r="I38" s="423"/>
      <c r="J38" s="423"/>
      <c r="K38" s="287"/>
    </row>
    <row r="39" spans="2:11" s="1" customFormat="1" ht="15" customHeight="1">
      <c r="B39" s="290"/>
      <c r="C39" s="291"/>
      <c r="D39" s="289"/>
      <c r="E39" s="292" t="s">
        <v>58</v>
      </c>
      <c r="F39" s="289"/>
      <c r="G39" s="423" t="s">
        <v>6311</v>
      </c>
      <c r="H39" s="423"/>
      <c r="I39" s="423"/>
      <c r="J39" s="423"/>
      <c r="K39" s="287"/>
    </row>
    <row r="40" spans="2:11" s="1" customFormat="1" ht="15" customHeight="1">
      <c r="B40" s="290"/>
      <c r="C40" s="291"/>
      <c r="D40" s="289"/>
      <c r="E40" s="292" t="s">
        <v>368</v>
      </c>
      <c r="F40" s="289"/>
      <c r="G40" s="423" t="s">
        <v>6312</v>
      </c>
      <c r="H40" s="423"/>
      <c r="I40" s="423"/>
      <c r="J40" s="423"/>
      <c r="K40" s="287"/>
    </row>
    <row r="41" spans="2:11" s="1" customFormat="1" ht="15" customHeight="1">
      <c r="B41" s="290"/>
      <c r="C41" s="291"/>
      <c r="D41" s="289"/>
      <c r="E41" s="292" t="s">
        <v>369</v>
      </c>
      <c r="F41" s="289"/>
      <c r="G41" s="423" t="s">
        <v>6313</v>
      </c>
      <c r="H41" s="423"/>
      <c r="I41" s="423"/>
      <c r="J41" s="423"/>
      <c r="K41" s="287"/>
    </row>
    <row r="42" spans="2:11" s="1" customFormat="1" ht="15" customHeight="1">
      <c r="B42" s="290"/>
      <c r="C42" s="291"/>
      <c r="D42" s="289"/>
      <c r="E42" s="292" t="s">
        <v>6314</v>
      </c>
      <c r="F42" s="289"/>
      <c r="G42" s="423" t="s">
        <v>6315</v>
      </c>
      <c r="H42" s="423"/>
      <c r="I42" s="423"/>
      <c r="J42" s="423"/>
      <c r="K42" s="287"/>
    </row>
    <row r="43" spans="2:11" s="1" customFormat="1" ht="15" customHeight="1">
      <c r="B43" s="290"/>
      <c r="C43" s="291"/>
      <c r="D43" s="289"/>
      <c r="E43" s="292"/>
      <c r="F43" s="289"/>
      <c r="G43" s="423" t="s">
        <v>6316</v>
      </c>
      <c r="H43" s="423"/>
      <c r="I43" s="423"/>
      <c r="J43" s="423"/>
      <c r="K43" s="287"/>
    </row>
    <row r="44" spans="2:11" s="1" customFormat="1" ht="15" customHeight="1">
      <c r="B44" s="290"/>
      <c r="C44" s="291"/>
      <c r="D44" s="289"/>
      <c r="E44" s="292" t="s">
        <v>6317</v>
      </c>
      <c r="F44" s="289"/>
      <c r="G44" s="423" t="s">
        <v>6318</v>
      </c>
      <c r="H44" s="423"/>
      <c r="I44" s="423"/>
      <c r="J44" s="423"/>
      <c r="K44" s="287"/>
    </row>
    <row r="45" spans="2:11" s="1" customFormat="1" ht="15" customHeight="1">
      <c r="B45" s="290"/>
      <c r="C45" s="291"/>
      <c r="D45" s="289"/>
      <c r="E45" s="292" t="s">
        <v>371</v>
      </c>
      <c r="F45" s="289"/>
      <c r="G45" s="423" t="s">
        <v>6319</v>
      </c>
      <c r="H45" s="423"/>
      <c r="I45" s="423"/>
      <c r="J45" s="423"/>
      <c r="K45" s="287"/>
    </row>
    <row r="46" spans="2:11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pans="2:11" s="1" customFormat="1" ht="15" customHeight="1">
      <c r="B47" s="290"/>
      <c r="C47" s="291"/>
      <c r="D47" s="423" t="s">
        <v>6320</v>
      </c>
      <c r="E47" s="423"/>
      <c r="F47" s="423"/>
      <c r="G47" s="423"/>
      <c r="H47" s="423"/>
      <c r="I47" s="423"/>
      <c r="J47" s="423"/>
      <c r="K47" s="287"/>
    </row>
    <row r="48" spans="2:11" s="1" customFormat="1" ht="15" customHeight="1">
      <c r="B48" s="290"/>
      <c r="C48" s="291"/>
      <c r="D48" s="291"/>
      <c r="E48" s="423" t="s">
        <v>6321</v>
      </c>
      <c r="F48" s="423"/>
      <c r="G48" s="423"/>
      <c r="H48" s="423"/>
      <c r="I48" s="423"/>
      <c r="J48" s="423"/>
      <c r="K48" s="287"/>
    </row>
    <row r="49" spans="2:11" s="1" customFormat="1" ht="15" customHeight="1">
      <c r="B49" s="290"/>
      <c r="C49" s="291"/>
      <c r="D49" s="291"/>
      <c r="E49" s="423" t="s">
        <v>6322</v>
      </c>
      <c r="F49" s="423"/>
      <c r="G49" s="423"/>
      <c r="H49" s="423"/>
      <c r="I49" s="423"/>
      <c r="J49" s="423"/>
      <c r="K49" s="287"/>
    </row>
    <row r="50" spans="2:11" s="1" customFormat="1" ht="15" customHeight="1">
      <c r="B50" s="290"/>
      <c r="C50" s="291"/>
      <c r="D50" s="291"/>
      <c r="E50" s="423" t="s">
        <v>6323</v>
      </c>
      <c r="F50" s="423"/>
      <c r="G50" s="423"/>
      <c r="H50" s="423"/>
      <c r="I50" s="423"/>
      <c r="J50" s="423"/>
      <c r="K50" s="287"/>
    </row>
    <row r="51" spans="2:11" s="1" customFormat="1" ht="15" customHeight="1">
      <c r="B51" s="290"/>
      <c r="C51" s="291"/>
      <c r="D51" s="423" t="s">
        <v>6324</v>
      </c>
      <c r="E51" s="423"/>
      <c r="F51" s="423"/>
      <c r="G51" s="423"/>
      <c r="H51" s="423"/>
      <c r="I51" s="423"/>
      <c r="J51" s="423"/>
      <c r="K51" s="287"/>
    </row>
    <row r="52" spans="2:11" s="1" customFormat="1" ht="25.5" customHeight="1">
      <c r="B52" s="286"/>
      <c r="C52" s="424" t="s">
        <v>6325</v>
      </c>
      <c r="D52" s="424"/>
      <c r="E52" s="424"/>
      <c r="F52" s="424"/>
      <c r="G52" s="424"/>
      <c r="H52" s="424"/>
      <c r="I52" s="424"/>
      <c r="J52" s="424"/>
      <c r="K52" s="287"/>
    </row>
    <row r="53" spans="2:11" s="1" customFormat="1" ht="5.25" customHeight="1">
      <c r="B53" s="286"/>
      <c r="C53" s="288"/>
      <c r="D53" s="288"/>
      <c r="E53" s="288"/>
      <c r="F53" s="288"/>
      <c r="G53" s="288"/>
      <c r="H53" s="288"/>
      <c r="I53" s="288"/>
      <c r="J53" s="288"/>
      <c r="K53" s="287"/>
    </row>
    <row r="54" spans="2:11" s="1" customFormat="1" ht="15" customHeight="1">
      <c r="B54" s="286"/>
      <c r="C54" s="423" t="s">
        <v>6326</v>
      </c>
      <c r="D54" s="423"/>
      <c r="E54" s="423"/>
      <c r="F54" s="423"/>
      <c r="G54" s="423"/>
      <c r="H54" s="423"/>
      <c r="I54" s="423"/>
      <c r="J54" s="423"/>
      <c r="K54" s="287"/>
    </row>
    <row r="55" spans="2:11" s="1" customFormat="1" ht="15" customHeight="1">
      <c r="B55" s="286"/>
      <c r="C55" s="423" t="s">
        <v>6327</v>
      </c>
      <c r="D55" s="423"/>
      <c r="E55" s="423"/>
      <c r="F55" s="423"/>
      <c r="G55" s="423"/>
      <c r="H55" s="423"/>
      <c r="I55" s="423"/>
      <c r="J55" s="423"/>
      <c r="K55" s="287"/>
    </row>
    <row r="56" spans="2:11" s="1" customFormat="1" ht="12.75" customHeight="1">
      <c r="B56" s="286"/>
      <c r="C56" s="289"/>
      <c r="D56" s="289"/>
      <c r="E56" s="289"/>
      <c r="F56" s="289"/>
      <c r="G56" s="289"/>
      <c r="H56" s="289"/>
      <c r="I56" s="289"/>
      <c r="J56" s="289"/>
      <c r="K56" s="287"/>
    </row>
    <row r="57" spans="2:11" s="1" customFormat="1" ht="15" customHeight="1">
      <c r="B57" s="286"/>
      <c r="C57" s="423" t="s">
        <v>6328</v>
      </c>
      <c r="D57" s="423"/>
      <c r="E57" s="423"/>
      <c r="F57" s="423"/>
      <c r="G57" s="423"/>
      <c r="H57" s="423"/>
      <c r="I57" s="423"/>
      <c r="J57" s="423"/>
      <c r="K57" s="287"/>
    </row>
    <row r="58" spans="2:11" s="1" customFormat="1" ht="15" customHeight="1">
      <c r="B58" s="286"/>
      <c r="C58" s="291"/>
      <c r="D58" s="423" t="s">
        <v>6329</v>
      </c>
      <c r="E58" s="423"/>
      <c r="F58" s="423"/>
      <c r="G58" s="423"/>
      <c r="H58" s="423"/>
      <c r="I58" s="423"/>
      <c r="J58" s="423"/>
      <c r="K58" s="287"/>
    </row>
    <row r="59" spans="2:11" s="1" customFormat="1" ht="15" customHeight="1">
      <c r="B59" s="286"/>
      <c r="C59" s="291"/>
      <c r="D59" s="423" t="s">
        <v>6330</v>
      </c>
      <c r="E59" s="423"/>
      <c r="F59" s="423"/>
      <c r="G59" s="423"/>
      <c r="H59" s="423"/>
      <c r="I59" s="423"/>
      <c r="J59" s="423"/>
      <c r="K59" s="287"/>
    </row>
    <row r="60" spans="2:11" s="1" customFormat="1" ht="15" customHeight="1">
      <c r="B60" s="286"/>
      <c r="C60" s="291"/>
      <c r="D60" s="423" t="s">
        <v>6331</v>
      </c>
      <c r="E60" s="423"/>
      <c r="F60" s="423"/>
      <c r="G60" s="423"/>
      <c r="H60" s="423"/>
      <c r="I60" s="423"/>
      <c r="J60" s="423"/>
      <c r="K60" s="287"/>
    </row>
    <row r="61" spans="2:11" s="1" customFormat="1" ht="15" customHeight="1">
      <c r="B61" s="286"/>
      <c r="C61" s="291"/>
      <c r="D61" s="423" t="s">
        <v>6332</v>
      </c>
      <c r="E61" s="423"/>
      <c r="F61" s="423"/>
      <c r="G61" s="423"/>
      <c r="H61" s="423"/>
      <c r="I61" s="423"/>
      <c r="J61" s="423"/>
      <c r="K61" s="287"/>
    </row>
    <row r="62" spans="2:11" s="1" customFormat="1" ht="15" customHeight="1">
      <c r="B62" s="286"/>
      <c r="C62" s="291"/>
      <c r="D62" s="425" t="s">
        <v>6333</v>
      </c>
      <c r="E62" s="425"/>
      <c r="F62" s="425"/>
      <c r="G62" s="425"/>
      <c r="H62" s="425"/>
      <c r="I62" s="425"/>
      <c r="J62" s="425"/>
      <c r="K62" s="287"/>
    </row>
    <row r="63" spans="2:11" s="1" customFormat="1" ht="15" customHeight="1">
      <c r="B63" s="286"/>
      <c r="C63" s="291"/>
      <c r="D63" s="423" t="s">
        <v>6334</v>
      </c>
      <c r="E63" s="423"/>
      <c r="F63" s="423"/>
      <c r="G63" s="423"/>
      <c r="H63" s="423"/>
      <c r="I63" s="423"/>
      <c r="J63" s="423"/>
      <c r="K63" s="287"/>
    </row>
    <row r="64" spans="2:11" s="1" customFormat="1" ht="12.75" customHeight="1">
      <c r="B64" s="286"/>
      <c r="C64" s="291"/>
      <c r="D64" s="291"/>
      <c r="E64" s="294"/>
      <c r="F64" s="291"/>
      <c r="G64" s="291"/>
      <c r="H64" s="291"/>
      <c r="I64" s="291"/>
      <c r="J64" s="291"/>
      <c r="K64" s="287"/>
    </row>
    <row r="65" spans="2:11" s="1" customFormat="1" ht="15" customHeight="1">
      <c r="B65" s="286"/>
      <c r="C65" s="291"/>
      <c r="D65" s="423" t="s">
        <v>6335</v>
      </c>
      <c r="E65" s="423"/>
      <c r="F65" s="423"/>
      <c r="G65" s="423"/>
      <c r="H65" s="423"/>
      <c r="I65" s="423"/>
      <c r="J65" s="423"/>
      <c r="K65" s="287"/>
    </row>
    <row r="66" spans="2:11" s="1" customFormat="1" ht="15" customHeight="1">
      <c r="B66" s="286"/>
      <c r="C66" s="291"/>
      <c r="D66" s="425" t="s">
        <v>6336</v>
      </c>
      <c r="E66" s="425"/>
      <c r="F66" s="425"/>
      <c r="G66" s="425"/>
      <c r="H66" s="425"/>
      <c r="I66" s="425"/>
      <c r="J66" s="425"/>
      <c r="K66" s="287"/>
    </row>
    <row r="67" spans="2:11" s="1" customFormat="1" ht="15" customHeight="1">
      <c r="B67" s="286"/>
      <c r="C67" s="291"/>
      <c r="D67" s="423" t="s">
        <v>6337</v>
      </c>
      <c r="E67" s="423"/>
      <c r="F67" s="423"/>
      <c r="G67" s="423"/>
      <c r="H67" s="423"/>
      <c r="I67" s="423"/>
      <c r="J67" s="423"/>
      <c r="K67" s="287"/>
    </row>
    <row r="68" spans="2:11" s="1" customFormat="1" ht="15" customHeight="1">
      <c r="B68" s="286"/>
      <c r="C68" s="291"/>
      <c r="D68" s="423" t="s">
        <v>6338</v>
      </c>
      <c r="E68" s="423"/>
      <c r="F68" s="423"/>
      <c r="G68" s="423"/>
      <c r="H68" s="423"/>
      <c r="I68" s="423"/>
      <c r="J68" s="423"/>
      <c r="K68" s="287"/>
    </row>
    <row r="69" spans="2:11" s="1" customFormat="1" ht="15" customHeight="1">
      <c r="B69" s="286"/>
      <c r="C69" s="291"/>
      <c r="D69" s="423" t="s">
        <v>6339</v>
      </c>
      <c r="E69" s="423"/>
      <c r="F69" s="423"/>
      <c r="G69" s="423"/>
      <c r="H69" s="423"/>
      <c r="I69" s="423"/>
      <c r="J69" s="423"/>
      <c r="K69" s="287"/>
    </row>
    <row r="70" spans="2:11" s="1" customFormat="1" ht="15" customHeight="1">
      <c r="B70" s="286"/>
      <c r="C70" s="291"/>
      <c r="D70" s="423" t="s">
        <v>6340</v>
      </c>
      <c r="E70" s="423"/>
      <c r="F70" s="423"/>
      <c r="G70" s="423"/>
      <c r="H70" s="423"/>
      <c r="I70" s="423"/>
      <c r="J70" s="423"/>
      <c r="K70" s="287"/>
    </row>
    <row r="71" spans="2:1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pans="2:11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pans="2:11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pans="2:11" s="1" customFormat="1" ht="45" customHeight="1">
      <c r="B75" s="303"/>
      <c r="C75" s="418" t="s">
        <v>6341</v>
      </c>
      <c r="D75" s="418"/>
      <c r="E75" s="418"/>
      <c r="F75" s="418"/>
      <c r="G75" s="418"/>
      <c r="H75" s="418"/>
      <c r="I75" s="418"/>
      <c r="J75" s="418"/>
      <c r="K75" s="304"/>
    </row>
    <row r="76" spans="2:11" s="1" customFormat="1" ht="17.25" customHeight="1">
      <c r="B76" s="303"/>
      <c r="C76" s="305" t="s">
        <v>6342</v>
      </c>
      <c r="D76" s="305"/>
      <c r="E76" s="305"/>
      <c r="F76" s="305" t="s">
        <v>6343</v>
      </c>
      <c r="G76" s="306"/>
      <c r="H76" s="305" t="s">
        <v>58</v>
      </c>
      <c r="I76" s="305" t="s">
        <v>61</v>
      </c>
      <c r="J76" s="305" t="s">
        <v>6344</v>
      </c>
      <c r="K76" s="304"/>
    </row>
    <row r="77" spans="2:11" s="1" customFormat="1" ht="17.25" customHeight="1">
      <c r="B77" s="303"/>
      <c r="C77" s="307" t="s">
        <v>6345</v>
      </c>
      <c r="D77" s="307"/>
      <c r="E77" s="307"/>
      <c r="F77" s="308" t="s">
        <v>6346</v>
      </c>
      <c r="G77" s="309"/>
      <c r="H77" s="307"/>
      <c r="I77" s="307"/>
      <c r="J77" s="307" t="s">
        <v>6347</v>
      </c>
      <c r="K77" s="304"/>
    </row>
    <row r="78" spans="2:11" s="1" customFormat="1" ht="5.25" customHeight="1">
      <c r="B78" s="303"/>
      <c r="C78" s="310"/>
      <c r="D78" s="310"/>
      <c r="E78" s="310"/>
      <c r="F78" s="310"/>
      <c r="G78" s="311"/>
      <c r="H78" s="310"/>
      <c r="I78" s="310"/>
      <c r="J78" s="310"/>
      <c r="K78" s="304"/>
    </row>
    <row r="79" spans="2:11" s="1" customFormat="1" ht="15" customHeight="1">
      <c r="B79" s="303"/>
      <c r="C79" s="292" t="s">
        <v>57</v>
      </c>
      <c r="D79" s="312"/>
      <c r="E79" s="312"/>
      <c r="F79" s="313" t="s">
        <v>6348</v>
      </c>
      <c r="G79" s="314"/>
      <c r="H79" s="292" t="s">
        <v>6349</v>
      </c>
      <c r="I79" s="292" t="s">
        <v>6350</v>
      </c>
      <c r="J79" s="292">
        <v>20</v>
      </c>
      <c r="K79" s="304"/>
    </row>
    <row r="80" spans="2:11" s="1" customFormat="1" ht="15" customHeight="1">
      <c r="B80" s="303"/>
      <c r="C80" s="292" t="s">
        <v>6351</v>
      </c>
      <c r="D80" s="292"/>
      <c r="E80" s="292"/>
      <c r="F80" s="313" t="s">
        <v>6348</v>
      </c>
      <c r="G80" s="314"/>
      <c r="H80" s="292" t="s">
        <v>6352</v>
      </c>
      <c r="I80" s="292" t="s">
        <v>6350</v>
      </c>
      <c r="J80" s="292">
        <v>120</v>
      </c>
      <c r="K80" s="304"/>
    </row>
    <row r="81" spans="2:11" s="1" customFormat="1" ht="15" customHeight="1">
      <c r="B81" s="315"/>
      <c r="C81" s="292" t="s">
        <v>6353</v>
      </c>
      <c r="D81" s="292"/>
      <c r="E81" s="292"/>
      <c r="F81" s="313" t="s">
        <v>6354</v>
      </c>
      <c r="G81" s="314"/>
      <c r="H81" s="292" t="s">
        <v>6355</v>
      </c>
      <c r="I81" s="292" t="s">
        <v>6350</v>
      </c>
      <c r="J81" s="292">
        <v>50</v>
      </c>
      <c r="K81" s="304"/>
    </row>
    <row r="82" spans="2:11" s="1" customFormat="1" ht="15" customHeight="1">
      <c r="B82" s="315"/>
      <c r="C82" s="292" t="s">
        <v>6356</v>
      </c>
      <c r="D82" s="292"/>
      <c r="E82" s="292"/>
      <c r="F82" s="313" t="s">
        <v>6348</v>
      </c>
      <c r="G82" s="314"/>
      <c r="H82" s="292" t="s">
        <v>6357</v>
      </c>
      <c r="I82" s="292" t="s">
        <v>6358</v>
      </c>
      <c r="J82" s="292"/>
      <c r="K82" s="304"/>
    </row>
    <row r="83" spans="2:11" s="1" customFormat="1" ht="15" customHeight="1">
      <c r="B83" s="315"/>
      <c r="C83" s="316" t="s">
        <v>6359</v>
      </c>
      <c r="D83" s="316"/>
      <c r="E83" s="316"/>
      <c r="F83" s="317" t="s">
        <v>6354</v>
      </c>
      <c r="G83" s="316"/>
      <c r="H83" s="316" t="s">
        <v>6360</v>
      </c>
      <c r="I83" s="316" t="s">
        <v>6350</v>
      </c>
      <c r="J83" s="316">
        <v>15</v>
      </c>
      <c r="K83" s="304"/>
    </row>
    <row r="84" spans="2:11" s="1" customFormat="1" ht="15" customHeight="1">
      <c r="B84" s="315"/>
      <c r="C84" s="316" t="s">
        <v>6361</v>
      </c>
      <c r="D84" s="316"/>
      <c r="E84" s="316"/>
      <c r="F84" s="317" t="s">
        <v>6354</v>
      </c>
      <c r="G84" s="316"/>
      <c r="H84" s="316" t="s">
        <v>6362</v>
      </c>
      <c r="I84" s="316" t="s">
        <v>6350</v>
      </c>
      <c r="J84" s="316">
        <v>15</v>
      </c>
      <c r="K84" s="304"/>
    </row>
    <row r="85" spans="2:11" s="1" customFormat="1" ht="15" customHeight="1">
      <c r="B85" s="315"/>
      <c r="C85" s="316" t="s">
        <v>6363</v>
      </c>
      <c r="D85" s="316"/>
      <c r="E85" s="316"/>
      <c r="F85" s="317" t="s">
        <v>6354</v>
      </c>
      <c r="G85" s="316"/>
      <c r="H85" s="316" t="s">
        <v>6364</v>
      </c>
      <c r="I85" s="316" t="s">
        <v>6350</v>
      </c>
      <c r="J85" s="316">
        <v>20</v>
      </c>
      <c r="K85" s="304"/>
    </row>
    <row r="86" spans="2:11" s="1" customFormat="1" ht="15" customHeight="1">
      <c r="B86" s="315"/>
      <c r="C86" s="316" t="s">
        <v>6365</v>
      </c>
      <c r="D86" s="316"/>
      <c r="E86" s="316"/>
      <c r="F86" s="317" t="s">
        <v>6354</v>
      </c>
      <c r="G86" s="316"/>
      <c r="H86" s="316" t="s">
        <v>6366</v>
      </c>
      <c r="I86" s="316" t="s">
        <v>6350</v>
      </c>
      <c r="J86" s="316">
        <v>20</v>
      </c>
      <c r="K86" s="304"/>
    </row>
    <row r="87" spans="2:11" s="1" customFormat="1" ht="15" customHeight="1">
      <c r="B87" s="315"/>
      <c r="C87" s="292" t="s">
        <v>6367</v>
      </c>
      <c r="D87" s="292"/>
      <c r="E87" s="292"/>
      <c r="F87" s="313" t="s">
        <v>6354</v>
      </c>
      <c r="G87" s="314"/>
      <c r="H87" s="292" t="s">
        <v>6368</v>
      </c>
      <c r="I87" s="292" t="s">
        <v>6350</v>
      </c>
      <c r="J87" s="292">
        <v>50</v>
      </c>
      <c r="K87" s="304"/>
    </row>
    <row r="88" spans="2:11" s="1" customFormat="1" ht="15" customHeight="1">
      <c r="B88" s="315"/>
      <c r="C88" s="292" t="s">
        <v>6369</v>
      </c>
      <c r="D88" s="292"/>
      <c r="E88" s="292"/>
      <c r="F88" s="313" t="s">
        <v>6354</v>
      </c>
      <c r="G88" s="314"/>
      <c r="H88" s="292" t="s">
        <v>6370</v>
      </c>
      <c r="I88" s="292" t="s">
        <v>6350</v>
      </c>
      <c r="J88" s="292">
        <v>20</v>
      </c>
      <c r="K88" s="304"/>
    </row>
    <row r="89" spans="2:11" s="1" customFormat="1" ht="15" customHeight="1">
      <c r="B89" s="315"/>
      <c r="C89" s="292" t="s">
        <v>6371</v>
      </c>
      <c r="D89" s="292"/>
      <c r="E89" s="292"/>
      <c r="F89" s="313" t="s">
        <v>6354</v>
      </c>
      <c r="G89" s="314"/>
      <c r="H89" s="292" t="s">
        <v>6372</v>
      </c>
      <c r="I89" s="292" t="s">
        <v>6350</v>
      </c>
      <c r="J89" s="292">
        <v>20</v>
      </c>
      <c r="K89" s="304"/>
    </row>
    <row r="90" spans="2:11" s="1" customFormat="1" ht="15" customHeight="1">
      <c r="B90" s="315"/>
      <c r="C90" s="292" t="s">
        <v>6373</v>
      </c>
      <c r="D90" s="292"/>
      <c r="E90" s="292"/>
      <c r="F90" s="313" t="s">
        <v>6354</v>
      </c>
      <c r="G90" s="314"/>
      <c r="H90" s="292" t="s">
        <v>6374</v>
      </c>
      <c r="I90" s="292" t="s">
        <v>6350</v>
      </c>
      <c r="J90" s="292">
        <v>50</v>
      </c>
      <c r="K90" s="304"/>
    </row>
    <row r="91" spans="2:11" s="1" customFormat="1" ht="15" customHeight="1">
      <c r="B91" s="315"/>
      <c r="C91" s="292" t="s">
        <v>6375</v>
      </c>
      <c r="D91" s="292"/>
      <c r="E91" s="292"/>
      <c r="F91" s="313" t="s">
        <v>6354</v>
      </c>
      <c r="G91" s="314"/>
      <c r="H91" s="292" t="s">
        <v>6375</v>
      </c>
      <c r="I91" s="292" t="s">
        <v>6350</v>
      </c>
      <c r="J91" s="292">
        <v>50</v>
      </c>
      <c r="K91" s="304"/>
    </row>
    <row r="92" spans="2:11" s="1" customFormat="1" ht="15" customHeight="1">
      <c r="B92" s="315"/>
      <c r="C92" s="292" t="s">
        <v>6376</v>
      </c>
      <c r="D92" s="292"/>
      <c r="E92" s="292"/>
      <c r="F92" s="313" t="s">
        <v>6354</v>
      </c>
      <c r="G92" s="314"/>
      <c r="H92" s="292" t="s">
        <v>6377</v>
      </c>
      <c r="I92" s="292" t="s">
        <v>6350</v>
      </c>
      <c r="J92" s="292">
        <v>255</v>
      </c>
      <c r="K92" s="304"/>
    </row>
    <row r="93" spans="2:11" s="1" customFormat="1" ht="15" customHeight="1">
      <c r="B93" s="315"/>
      <c r="C93" s="292" t="s">
        <v>6378</v>
      </c>
      <c r="D93" s="292"/>
      <c r="E93" s="292"/>
      <c r="F93" s="313" t="s">
        <v>6348</v>
      </c>
      <c r="G93" s="314"/>
      <c r="H93" s="292" t="s">
        <v>6379</v>
      </c>
      <c r="I93" s="292" t="s">
        <v>6380</v>
      </c>
      <c r="J93" s="292"/>
      <c r="K93" s="304"/>
    </row>
    <row r="94" spans="2:11" s="1" customFormat="1" ht="15" customHeight="1">
      <c r="B94" s="315"/>
      <c r="C94" s="292" t="s">
        <v>6381</v>
      </c>
      <c r="D94" s="292"/>
      <c r="E94" s="292"/>
      <c r="F94" s="313" t="s">
        <v>6348</v>
      </c>
      <c r="G94" s="314"/>
      <c r="H94" s="292" t="s">
        <v>6382</v>
      </c>
      <c r="I94" s="292" t="s">
        <v>6383</v>
      </c>
      <c r="J94" s="292"/>
      <c r="K94" s="304"/>
    </row>
    <row r="95" spans="2:11" s="1" customFormat="1" ht="15" customHeight="1">
      <c r="B95" s="315"/>
      <c r="C95" s="292" t="s">
        <v>6384</v>
      </c>
      <c r="D95" s="292"/>
      <c r="E95" s="292"/>
      <c r="F95" s="313" t="s">
        <v>6348</v>
      </c>
      <c r="G95" s="314"/>
      <c r="H95" s="292" t="s">
        <v>6384</v>
      </c>
      <c r="I95" s="292" t="s">
        <v>6383</v>
      </c>
      <c r="J95" s="292"/>
      <c r="K95" s="304"/>
    </row>
    <row r="96" spans="2:11" s="1" customFormat="1" ht="15" customHeight="1">
      <c r="B96" s="315"/>
      <c r="C96" s="292" t="s">
        <v>42</v>
      </c>
      <c r="D96" s="292"/>
      <c r="E96" s="292"/>
      <c r="F96" s="313" t="s">
        <v>6348</v>
      </c>
      <c r="G96" s="314"/>
      <c r="H96" s="292" t="s">
        <v>6385</v>
      </c>
      <c r="I96" s="292" t="s">
        <v>6383</v>
      </c>
      <c r="J96" s="292"/>
      <c r="K96" s="304"/>
    </row>
    <row r="97" spans="2:11" s="1" customFormat="1" ht="15" customHeight="1">
      <c r="B97" s="315"/>
      <c r="C97" s="292" t="s">
        <v>52</v>
      </c>
      <c r="D97" s="292"/>
      <c r="E97" s="292"/>
      <c r="F97" s="313" t="s">
        <v>6348</v>
      </c>
      <c r="G97" s="314"/>
      <c r="H97" s="292" t="s">
        <v>6386</v>
      </c>
      <c r="I97" s="292" t="s">
        <v>6383</v>
      </c>
      <c r="J97" s="292"/>
      <c r="K97" s="304"/>
    </row>
    <row r="98" spans="2:11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pans="2:11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pans="2:11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pans="2:1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pans="2:11" s="1" customFormat="1" ht="45" customHeight="1">
      <c r="B102" s="303"/>
      <c r="C102" s="418" t="s">
        <v>6387</v>
      </c>
      <c r="D102" s="418"/>
      <c r="E102" s="418"/>
      <c r="F102" s="418"/>
      <c r="G102" s="418"/>
      <c r="H102" s="418"/>
      <c r="I102" s="418"/>
      <c r="J102" s="418"/>
      <c r="K102" s="304"/>
    </row>
    <row r="103" spans="2:11" s="1" customFormat="1" ht="17.25" customHeight="1">
      <c r="B103" s="303"/>
      <c r="C103" s="305" t="s">
        <v>6342</v>
      </c>
      <c r="D103" s="305"/>
      <c r="E103" s="305"/>
      <c r="F103" s="305" t="s">
        <v>6343</v>
      </c>
      <c r="G103" s="306"/>
      <c r="H103" s="305" t="s">
        <v>58</v>
      </c>
      <c r="I103" s="305" t="s">
        <v>61</v>
      </c>
      <c r="J103" s="305" t="s">
        <v>6344</v>
      </c>
      <c r="K103" s="304"/>
    </row>
    <row r="104" spans="2:11" s="1" customFormat="1" ht="17.25" customHeight="1">
      <c r="B104" s="303"/>
      <c r="C104" s="307" t="s">
        <v>6345</v>
      </c>
      <c r="D104" s="307"/>
      <c r="E104" s="307"/>
      <c r="F104" s="308" t="s">
        <v>6346</v>
      </c>
      <c r="G104" s="309"/>
      <c r="H104" s="307"/>
      <c r="I104" s="307"/>
      <c r="J104" s="307" t="s">
        <v>6347</v>
      </c>
      <c r="K104" s="304"/>
    </row>
    <row r="105" spans="2:11" s="1" customFormat="1" ht="5.25" customHeight="1">
      <c r="B105" s="303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pans="2:11" s="1" customFormat="1" ht="15" customHeight="1">
      <c r="B106" s="303"/>
      <c r="C106" s="292" t="s">
        <v>57</v>
      </c>
      <c r="D106" s="312"/>
      <c r="E106" s="312"/>
      <c r="F106" s="313" t="s">
        <v>6348</v>
      </c>
      <c r="G106" s="292"/>
      <c r="H106" s="292" t="s">
        <v>6388</v>
      </c>
      <c r="I106" s="292" t="s">
        <v>6350</v>
      </c>
      <c r="J106" s="292">
        <v>20</v>
      </c>
      <c r="K106" s="304"/>
    </row>
    <row r="107" spans="2:11" s="1" customFormat="1" ht="15" customHeight="1">
      <c r="B107" s="303"/>
      <c r="C107" s="292" t="s">
        <v>6351</v>
      </c>
      <c r="D107" s="292"/>
      <c r="E107" s="292"/>
      <c r="F107" s="313" t="s">
        <v>6348</v>
      </c>
      <c r="G107" s="292"/>
      <c r="H107" s="292" t="s">
        <v>6388</v>
      </c>
      <c r="I107" s="292" t="s">
        <v>6350</v>
      </c>
      <c r="J107" s="292">
        <v>120</v>
      </c>
      <c r="K107" s="304"/>
    </row>
    <row r="108" spans="2:11" s="1" customFormat="1" ht="15" customHeight="1">
      <c r="B108" s="315"/>
      <c r="C108" s="292" t="s">
        <v>6353</v>
      </c>
      <c r="D108" s="292"/>
      <c r="E108" s="292"/>
      <c r="F108" s="313" t="s">
        <v>6354</v>
      </c>
      <c r="G108" s="292"/>
      <c r="H108" s="292" t="s">
        <v>6388</v>
      </c>
      <c r="I108" s="292" t="s">
        <v>6350</v>
      </c>
      <c r="J108" s="292">
        <v>50</v>
      </c>
      <c r="K108" s="304"/>
    </row>
    <row r="109" spans="2:11" s="1" customFormat="1" ht="15" customHeight="1">
      <c r="B109" s="315"/>
      <c r="C109" s="292" t="s">
        <v>6356</v>
      </c>
      <c r="D109" s="292"/>
      <c r="E109" s="292"/>
      <c r="F109" s="313" t="s">
        <v>6348</v>
      </c>
      <c r="G109" s="292"/>
      <c r="H109" s="292" t="s">
        <v>6388</v>
      </c>
      <c r="I109" s="292" t="s">
        <v>6358</v>
      </c>
      <c r="J109" s="292"/>
      <c r="K109" s="304"/>
    </row>
    <row r="110" spans="2:11" s="1" customFormat="1" ht="15" customHeight="1">
      <c r="B110" s="315"/>
      <c r="C110" s="292" t="s">
        <v>6367</v>
      </c>
      <c r="D110" s="292"/>
      <c r="E110" s="292"/>
      <c r="F110" s="313" t="s">
        <v>6354</v>
      </c>
      <c r="G110" s="292"/>
      <c r="H110" s="292" t="s">
        <v>6388</v>
      </c>
      <c r="I110" s="292" t="s">
        <v>6350</v>
      </c>
      <c r="J110" s="292">
        <v>50</v>
      </c>
      <c r="K110" s="304"/>
    </row>
    <row r="111" spans="2:11" s="1" customFormat="1" ht="15" customHeight="1">
      <c r="B111" s="315"/>
      <c r="C111" s="292" t="s">
        <v>6375</v>
      </c>
      <c r="D111" s="292"/>
      <c r="E111" s="292"/>
      <c r="F111" s="313" t="s">
        <v>6354</v>
      </c>
      <c r="G111" s="292"/>
      <c r="H111" s="292" t="s">
        <v>6388</v>
      </c>
      <c r="I111" s="292" t="s">
        <v>6350</v>
      </c>
      <c r="J111" s="292">
        <v>50</v>
      </c>
      <c r="K111" s="304"/>
    </row>
    <row r="112" spans="2:11" s="1" customFormat="1" ht="15" customHeight="1">
      <c r="B112" s="315"/>
      <c r="C112" s="292" t="s">
        <v>6373</v>
      </c>
      <c r="D112" s="292"/>
      <c r="E112" s="292"/>
      <c r="F112" s="313" t="s">
        <v>6354</v>
      </c>
      <c r="G112" s="292"/>
      <c r="H112" s="292" t="s">
        <v>6388</v>
      </c>
      <c r="I112" s="292" t="s">
        <v>6350</v>
      </c>
      <c r="J112" s="292">
        <v>50</v>
      </c>
      <c r="K112" s="304"/>
    </row>
    <row r="113" spans="2:11" s="1" customFormat="1" ht="15" customHeight="1">
      <c r="B113" s="315"/>
      <c r="C113" s="292" t="s">
        <v>57</v>
      </c>
      <c r="D113" s="292"/>
      <c r="E113" s="292"/>
      <c r="F113" s="313" t="s">
        <v>6348</v>
      </c>
      <c r="G113" s="292"/>
      <c r="H113" s="292" t="s">
        <v>6389</v>
      </c>
      <c r="I113" s="292" t="s">
        <v>6350</v>
      </c>
      <c r="J113" s="292">
        <v>20</v>
      </c>
      <c r="K113" s="304"/>
    </row>
    <row r="114" spans="2:11" s="1" customFormat="1" ht="15" customHeight="1">
      <c r="B114" s="315"/>
      <c r="C114" s="292" t="s">
        <v>6390</v>
      </c>
      <c r="D114" s="292"/>
      <c r="E114" s="292"/>
      <c r="F114" s="313" t="s">
        <v>6348</v>
      </c>
      <c r="G114" s="292"/>
      <c r="H114" s="292" t="s">
        <v>6391</v>
      </c>
      <c r="I114" s="292" t="s">
        <v>6350</v>
      </c>
      <c r="J114" s="292">
        <v>120</v>
      </c>
      <c r="K114" s="304"/>
    </row>
    <row r="115" spans="2:11" s="1" customFormat="1" ht="15" customHeight="1">
      <c r="B115" s="315"/>
      <c r="C115" s="292" t="s">
        <v>42</v>
      </c>
      <c r="D115" s="292"/>
      <c r="E115" s="292"/>
      <c r="F115" s="313" t="s">
        <v>6348</v>
      </c>
      <c r="G115" s="292"/>
      <c r="H115" s="292" t="s">
        <v>6392</v>
      </c>
      <c r="I115" s="292" t="s">
        <v>6383</v>
      </c>
      <c r="J115" s="292"/>
      <c r="K115" s="304"/>
    </row>
    <row r="116" spans="2:11" s="1" customFormat="1" ht="15" customHeight="1">
      <c r="B116" s="315"/>
      <c r="C116" s="292" t="s">
        <v>52</v>
      </c>
      <c r="D116" s="292"/>
      <c r="E116" s="292"/>
      <c r="F116" s="313" t="s">
        <v>6348</v>
      </c>
      <c r="G116" s="292"/>
      <c r="H116" s="292" t="s">
        <v>6393</v>
      </c>
      <c r="I116" s="292" t="s">
        <v>6383</v>
      </c>
      <c r="J116" s="292"/>
      <c r="K116" s="304"/>
    </row>
    <row r="117" spans="2:11" s="1" customFormat="1" ht="15" customHeight="1">
      <c r="B117" s="315"/>
      <c r="C117" s="292" t="s">
        <v>61</v>
      </c>
      <c r="D117" s="292"/>
      <c r="E117" s="292"/>
      <c r="F117" s="313" t="s">
        <v>6348</v>
      </c>
      <c r="G117" s="292"/>
      <c r="H117" s="292" t="s">
        <v>6394</v>
      </c>
      <c r="I117" s="292" t="s">
        <v>6395</v>
      </c>
      <c r="J117" s="292"/>
      <c r="K117" s="304"/>
    </row>
    <row r="118" spans="2:11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pans="2:11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pans="2:11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pans="2:1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pans="2:11" s="1" customFormat="1" ht="45" customHeight="1">
      <c r="B122" s="331"/>
      <c r="C122" s="419" t="s">
        <v>6396</v>
      </c>
      <c r="D122" s="419"/>
      <c r="E122" s="419"/>
      <c r="F122" s="419"/>
      <c r="G122" s="419"/>
      <c r="H122" s="419"/>
      <c r="I122" s="419"/>
      <c r="J122" s="419"/>
      <c r="K122" s="332"/>
    </row>
    <row r="123" spans="2:11" s="1" customFormat="1" ht="17.25" customHeight="1">
      <c r="B123" s="333"/>
      <c r="C123" s="305" t="s">
        <v>6342</v>
      </c>
      <c r="D123" s="305"/>
      <c r="E123" s="305"/>
      <c r="F123" s="305" t="s">
        <v>6343</v>
      </c>
      <c r="G123" s="306"/>
      <c r="H123" s="305" t="s">
        <v>58</v>
      </c>
      <c r="I123" s="305" t="s">
        <v>61</v>
      </c>
      <c r="J123" s="305" t="s">
        <v>6344</v>
      </c>
      <c r="K123" s="334"/>
    </row>
    <row r="124" spans="2:11" s="1" customFormat="1" ht="17.25" customHeight="1">
      <c r="B124" s="333"/>
      <c r="C124" s="307" t="s">
        <v>6345</v>
      </c>
      <c r="D124" s="307"/>
      <c r="E124" s="307"/>
      <c r="F124" s="308" t="s">
        <v>6346</v>
      </c>
      <c r="G124" s="309"/>
      <c r="H124" s="307"/>
      <c r="I124" s="307"/>
      <c r="J124" s="307" t="s">
        <v>6347</v>
      </c>
      <c r="K124" s="334"/>
    </row>
    <row r="125" spans="2:11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pans="2:11" s="1" customFormat="1" ht="15" customHeight="1">
      <c r="B126" s="335"/>
      <c r="C126" s="292" t="s">
        <v>6351</v>
      </c>
      <c r="D126" s="312"/>
      <c r="E126" s="312"/>
      <c r="F126" s="313" t="s">
        <v>6348</v>
      </c>
      <c r="G126" s="292"/>
      <c r="H126" s="292" t="s">
        <v>6388</v>
      </c>
      <c r="I126" s="292" t="s">
        <v>6350</v>
      </c>
      <c r="J126" s="292">
        <v>120</v>
      </c>
      <c r="K126" s="338"/>
    </row>
    <row r="127" spans="2:11" s="1" customFormat="1" ht="15" customHeight="1">
      <c r="B127" s="335"/>
      <c r="C127" s="292" t="s">
        <v>6397</v>
      </c>
      <c r="D127" s="292"/>
      <c r="E127" s="292"/>
      <c r="F127" s="313" t="s">
        <v>6348</v>
      </c>
      <c r="G127" s="292"/>
      <c r="H127" s="292" t="s">
        <v>6398</v>
      </c>
      <c r="I127" s="292" t="s">
        <v>6350</v>
      </c>
      <c r="J127" s="292" t="s">
        <v>6399</v>
      </c>
      <c r="K127" s="338"/>
    </row>
    <row r="128" spans="2:11" s="1" customFormat="1" ht="15" customHeight="1">
      <c r="B128" s="335"/>
      <c r="C128" s="292" t="s">
        <v>89</v>
      </c>
      <c r="D128" s="292"/>
      <c r="E128" s="292"/>
      <c r="F128" s="313" t="s">
        <v>6348</v>
      </c>
      <c r="G128" s="292"/>
      <c r="H128" s="292" t="s">
        <v>6400</v>
      </c>
      <c r="I128" s="292" t="s">
        <v>6350</v>
      </c>
      <c r="J128" s="292" t="s">
        <v>6399</v>
      </c>
      <c r="K128" s="338"/>
    </row>
    <row r="129" spans="2:11" s="1" customFormat="1" ht="15" customHeight="1">
      <c r="B129" s="335"/>
      <c r="C129" s="292" t="s">
        <v>6359</v>
      </c>
      <c r="D129" s="292"/>
      <c r="E129" s="292"/>
      <c r="F129" s="313" t="s">
        <v>6354</v>
      </c>
      <c r="G129" s="292"/>
      <c r="H129" s="292" t="s">
        <v>6360</v>
      </c>
      <c r="I129" s="292" t="s">
        <v>6350</v>
      </c>
      <c r="J129" s="292">
        <v>15</v>
      </c>
      <c r="K129" s="338"/>
    </row>
    <row r="130" spans="2:11" s="1" customFormat="1" ht="15" customHeight="1">
      <c r="B130" s="335"/>
      <c r="C130" s="316" t="s">
        <v>6361</v>
      </c>
      <c r="D130" s="316"/>
      <c r="E130" s="316"/>
      <c r="F130" s="317" t="s">
        <v>6354</v>
      </c>
      <c r="G130" s="316"/>
      <c r="H130" s="316" t="s">
        <v>6362</v>
      </c>
      <c r="I130" s="316" t="s">
        <v>6350</v>
      </c>
      <c r="J130" s="316">
        <v>15</v>
      </c>
      <c r="K130" s="338"/>
    </row>
    <row r="131" spans="2:11" s="1" customFormat="1" ht="15" customHeight="1">
      <c r="B131" s="335"/>
      <c r="C131" s="316" t="s">
        <v>6363</v>
      </c>
      <c r="D131" s="316"/>
      <c r="E131" s="316"/>
      <c r="F131" s="317" t="s">
        <v>6354</v>
      </c>
      <c r="G131" s="316"/>
      <c r="H131" s="316" t="s">
        <v>6364</v>
      </c>
      <c r="I131" s="316" t="s">
        <v>6350</v>
      </c>
      <c r="J131" s="316">
        <v>20</v>
      </c>
      <c r="K131" s="338"/>
    </row>
    <row r="132" spans="2:11" s="1" customFormat="1" ht="15" customHeight="1">
      <c r="B132" s="335"/>
      <c r="C132" s="316" t="s">
        <v>6365</v>
      </c>
      <c r="D132" s="316"/>
      <c r="E132" s="316"/>
      <c r="F132" s="317" t="s">
        <v>6354</v>
      </c>
      <c r="G132" s="316"/>
      <c r="H132" s="316" t="s">
        <v>6366</v>
      </c>
      <c r="I132" s="316" t="s">
        <v>6350</v>
      </c>
      <c r="J132" s="316">
        <v>20</v>
      </c>
      <c r="K132" s="338"/>
    </row>
    <row r="133" spans="2:11" s="1" customFormat="1" ht="15" customHeight="1">
      <c r="B133" s="335"/>
      <c r="C133" s="292" t="s">
        <v>6353</v>
      </c>
      <c r="D133" s="292"/>
      <c r="E133" s="292"/>
      <c r="F133" s="313" t="s">
        <v>6354</v>
      </c>
      <c r="G133" s="292"/>
      <c r="H133" s="292" t="s">
        <v>6388</v>
      </c>
      <c r="I133" s="292" t="s">
        <v>6350</v>
      </c>
      <c r="J133" s="292">
        <v>50</v>
      </c>
      <c r="K133" s="338"/>
    </row>
    <row r="134" spans="2:11" s="1" customFormat="1" ht="15" customHeight="1">
      <c r="B134" s="335"/>
      <c r="C134" s="292" t="s">
        <v>6367</v>
      </c>
      <c r="D134" s="292"/>
      <c r="E134" s="292"/>
      <c r="F134" s="313" t="s">
        <v>6354</v>
      </c>
      <c r="G134" s="292"/>
      <c r="H134" s="292" t="s">
        <v>6388</v>
      </c>
      <c r="I134" s="292" t="s">
        <v>6350</v>
      </c>
      <c r="J134" s="292">
        <v>50</v>
      </c>
      <c r="K134" s="338"/>
    </row>
    <row r="135" spans="2:11" s="1" customFormat="1" ht="15" customHeight="1">
      <c r="B135" s="335"/>
      <c r="C135" s="292" t="s">
        <v>6373</v>
      </c>
      <c r="D135" s="292"/>
      <c r="E135" s="292"/>
      <c r="F135" s="313" t="s">
        <v>6354</v>
      </c>
      <c r="G135" s="292"/>
      <c r="H135" s="292" t="s">
        <v>6388</v>
      </c>
      <c r="I135" s="292" t="s">
        <v>6350</v>
      </c>
      <c r="J135" s="292">
        <v>50</v>
      </c>
      <c r="K135" s="338"/>
    </row>
    <row r="136" spans="2:11" s="1" customFormat="1" ht="15" customHeight="1">
      <c r="B136" s="335"/>
      <c r="C136" s="292" t="s">
        <v>6375</v>
      </c>
      <c r="D136" s="292"/>
      <c r="E136" s="292"/>
      <c r="F136" s="313" t="s">
        <v>6354</v>
      </c>
      <c r="G136" s="292"/>
      <c r="H136" s="292" t="s">
        <v>6388</v>
      </c>
      <c r="I136" s="292" t="s">
        <v>6350</v>
      </c>
      <c r="J136" s="292">
        <v>50</v>
      </c>
      <c r="K136" s="338"/>
    </row>
    <row r="137" spans="2:11" s="1" customFormat="1" ht="15" customHeight="1">
      <c r="B137" s="335"/>
      <c r="C137" s="292" t="s">
        <v>6376</v>
      </c>
      <c r="D137" s="292"/>
      <c r="E137" s="292"/>
      <c r="F137" s="313" t="s">
        <v>6354</v>
      </c>
      <c r="G137" s="292"/>
      <c r="H137" s="292" t="s">
        <v>6401</v>
      </c>
      <c r="I137" s="292" t="s">
        <v>6350</v>
      </c>
      <c r="J137" s="292">
        <v>255</v>
      </c>
      <c r="K137" s="338"/>
    </row>
    <row r="138" spans="2:11" s="1" customFormat="1" ht="15" customHeight="1">
      <c r="B138" s="335"/>
      <c r="C138" s="292" t="s">
        <v>6378</v>
      </c>
      <c r="D138" s="292"/>
      <c r="E138" s="292"/>
      <c r="F138" s="313" t="s">
        <v>6348</v>
      </c>
      <c r="G138" s="292"/>
      <c r="H138" s="292" t="s">
        <v>6402</v>
      </c>
      <c r="I138" s="292" t="s">
        <v>6380</v>
      </c>
      <c r="J138" s="292"/>
      <c r="K138" s="338"/>
    </row>
    <row r="139" spans="2:11" s="1" customFormat="1" ht="15" customHeight="1">
      <c r="B139" s="335"/>
      <c r="C139" s="292" t="s">
        <v>6381</v>
      </c>
      <c r="D139" s="292"/>
      <c r="E139" s="292"/>
      <c r="F139" s="313" t="s">
        <v>6348</v>
      </c>
      <c r="G139" s="292"/>
      <c r="H139" s="292" t="s">
        <v>6403</v>
      </c>
      <c r="I139" s="292" t="s">
        <v>6383</v>
      </c>
      <c r="J139" s="292"/>
      <c r="K139" s="338"/>
    </row>
    <row r="140" spans="2:11" s="1" customFormat="1" ht="15" customHeight="1">
      <c r="B140" s="335"/>
      <c r="C140" s="292" t="s">
        <v>6384</v>
      </c>
      <c r="D140" s="292"/>
      <c r="E140" s="292"/>
      <c r="F140" s="313" t="s">
        <v>6348</v>
      </c>
      <c r="G140" s="292"/>
      <c r="H140" s="292" t="s">
        <v>6384</v>
      </c>
      <c r="I140" s="292" t="s">
        <v>6383</v>
      </c>
      <c r="J140" s="292"/>
      <c r="K140" s="338"/>
    </row>
    <row r="141" spans="2:11" s="1" customFormat="1" ht="15" customHeight="1">
      <c r="B141" s="335"/>
      <c r="C141" s="292" t="s">
        <v>42</v>
      </c>
      <c r="D141" s="292"/>
      <c r="E141" s="292"/>
      <c r="F141" s="313" t="s">
        <v>6348</v>
      </c>
      <c r="G141" s="292"/>
      <c r="H141" s="292" t="s">
        <v>6404</v>
      </c>
      <c r="I141" s="292" t="s">
        <v>6383</v>
      </c>
      <c r="J141" s="292"/>
      <c r="K141" s="338"/>
    </row>
    <row r="142" spans="2:11" s="1" customFormat="1" ht="15" customHeight="1">
      <c r="B142" s="335"/>
      <c r="C142" s="292" t="s">
        <v>6405</v>
      </c>
      <c r="D142" s="292"/>
      <c r="E142" s="292"/>
      <c r="F142" s="313" t="s">
        <v>6348</v>
      </c>
      <c r="G142" s="292"/>
      <c r="H142" s="292" t="s">
        <v>6406</v>
      </c>
      <c r="I142" s="292" t="s">
        <v>6383</v>
      </c>
      <c r="J142" s="292"/>
      <c r="K142" s="338"/>
    </row>
    <row r="143" spans="2:11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pans="2:11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pans="2:11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pans="2:11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pans="2:11" s="1" customFormat="1" ht="45" customHeight="1">
      <c r="B147" s="303"/>
      <c r="C147" s="418" t="s">
        <v>6407</v>
      </c>
      <c r="D147" s="418"/>
      <c r="E147" s="418"/>
      <c r="F147" s="418"/>
      <c r="G147" s="418"/>
      <c r="H147" s="418"/>
      <c r="I147" s="418"/>
      <c r="J147" s="418"/>
      <c r="K147" s="304"/>
    </row>
    <row r="148" spans="2:11" s="1" customFormat="1" ht="17.25" customHeight="1">
      <c r="B148" s="303"/>
      <c r="C148" s="305" t="s">
        <v>6342</v>
      </c>
      <c r="D148" s="305"/>
      <c r="E148" s="305"/>
      <c r="F148" s="305" t="s">
        <v>6343</v>
      </c>
      <c r="G148" s="306"/>
      <c r="H148" s="305" t="s">
        <v>58</v>
      </c>
      <c r="I148" s="305" t="s">
        <v>61</v>
      </c>
      <c r="J148" s="305" t="s">
        <v>6344</v>
      </c>
      <c r="K148" s="304"/>
    </row>
    <row r="149" spans="2:11" s="1" customFormat="1" ht="17.25" customHeight="1">
      <c r="B149" s="303"/>
      <c r="C149" s="307" t="s">
        <v>6345</v>
      </c>
      <c r="D149" s="307"/>
      <c r="E149" s="307"/>
      <c r="F149" s="308" t="s">
        <v>6346</v>
      </c>
      <c r="G149" s="309"/>
      <c r="H149" s="307"/>
      <c r="I149" s="307"/>
      <c r="J149" s="307" t="s">
        <v>6347</v>
      </c>
      <c r="K149" s="304"/>
    </row>
    <row r="150" spans="2:11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pans="2:11" s="1" customFormat="1" ht="15" customHeight="1">
      <c r="B151" s="315"/>
      <c r="C151" s="342" t="s">
        <v>6351</v>
      </c>
      <c r="D151" s="292"/>
      <c r="E151" s="292"/>
      <c r="F151" s="343" t="s">
        <v>6348</v>
      </c>
      <c r="G151" s="292"/>
      <c r="H151" s="342" t="s">
        <v>6388</v>
      </c>
      <c r="I151" s="342" t="s">
        <v>6350</v>
      </c>
      <c r="J151" s="342">
        <v>120</v>
      </c>
      <c r="K151" s="338"/>
    </row>
    <row r="152" spans="2:11" s="1" customFormat="1" ht="15" customHeight="1">
      <c r="B152" s="315"/>
      <c r="C152" s="342" t="s">
        <v>6397</v>
      </c>
      <c r="D152" s="292"/>
      <c r="E152" s="292"/>
      <c r="F152" s="343" t="s">
        <v>6348</v>
      </c>
      <c r="G152" s="292"/>
      <c r="H152" s="342" t="s">
        <v>6408</v>
      </c>
      <c r="I152" s="342" t="s">
        <v>6350</v>
      </c>
      <c r="J152" s="342" t="s">
        <v>6399</v>
      </c>
      <c r="K152" s="338"/>
    </row>
    <row r="153" spans="2:11" s="1" customFormat="1" ht="15" customHeight="1">
      <c r="B153" s="315"/>
      <c r="C153" s="342" t="s">
        <v>89</v>
      </c>
      <c r="D153" s="292"/>
      <c r="E153" s="292"/>
      <c r="F153" s="343" t="s">
        <v>6348</v>
      </c>
      <c r="G153" s="292"/>
      <c r="H153" s="342" t="s">
        <v>6409</v>
      </c>
      <c r="I153" s="342" t="s">
        <v>6350</v>
      </c>
      <c r="J153" s="342" t="s">
        <v>6399</v>
      </c>
      <c r="K153" s="338"/>
    </row>
    <row r="154" spans="2:11" s="1" customFormat="1" ht="15" customHeight="1">
      <c r="B154" s="315"/>
      <c r="C154" s="342" t="s">
        <v>6353</v>
      </c>
      <c r="D154" s="292"/>
      <c r="E154" s="292"/>
      <c r="F154" s="343" t="s">
        <v>6354</v>
      </c>
      <c r="G154" s="292"/>
      <c r="H154" s="342" t="s">
        <v>6388</v>
      </c>
      <c r="I154" s="342" t="s">
        <v>6350</v>
      </c>
      <c r="J154" s="342">
        <v>50</v>
      </c>
      <c r="K154" s="338"/>
    </row>
    <row r="155" spans="2:11" s="1" customFormat="1" ht="15" customHeight="1">
      <c r="B155" s="315"/>
      <c r="C155" s="342" t="s">
        <v>6356</v>
      </c>
      <c r="D155" s="292"/>
      <c r="E155" s="292"/>
      <c r="F155" s="343" t="s">
        <v>6348</v>
      </c>
      <c r="G155" s="292"/>
      <c r="H155" s="342" t="s">
        <v>6388</v>
      </c>
      <c r="I155" s="342" t="s">
        <v>6358</v>
      </c>
      <c r="J155" s="342"/>
      <c r="K155" s="338"/>
    </row>
    <row r="156" spans="2:11" s="1" customFormat="1" ht="15" customHeight="1">
      <c r="B156" s="315"/>
      <c r="C156" s="342" t="s">
        <v>6367</v>
      </c>
      <c r="D156" s="292"/>
      <c r="E156" s="292"/>
      <c r="F156" s="343" t="s">
        <v>6354</v>
      </c>
      <c r="G156" s="292"/>
      <c r="H156" s="342" t="s">
        <v>6388</v>
      </c>
      <c r="I156" s="342" t="s">
        <v>6350</v>
      </c>
      <c r="J156" s="342">
        <v>50</v>
      </c>
      <c r="K156" s="338"/>
    </row>
    <row r="157" spans="2:11" s="1" customFormat="1" ht="15" customHeight="1">
      <c r="B157" s="315"/>
      <c r="C157" s="342" t="s">
        <v>6375</v>
      </c>
      <c r="D157" s="292"/>
      <c r="E157" s="292"/>
      <c r="F157" s="343" t="s">
        <v>6354</v>
      </c>
      <c r="G157" s="292"/>
      <c r="H157" s="342" t="s">
        <v>6388</v>
      </c>
      <c r="I157" s="342" t="s">
        <v>6350</v>
      </c>
      <c r="J157" s="342">
        <v>50</v>
      </c>
      <c r="K157" s="338"/>
    </row>
    <row r="158" spans="2:11" s="1" customFormat="1" ht="15" customHeight="1">
      <c r="B158" s="315"/>
      <c r="C158" s="342" t="s">
        <v>6373</v>
      </c>
      <c r="D158" s="292"/>
      <c r="E158" s="292"/>
      <c r="F158" s="343" t="s">
        <v>6354</v>
      </c>
      <c r="G158" s="292"/>
      <c r="H158" s="342" t="s">
        <v>6388</v>
      </c>
      <c r="I158" s="342" t="s">
        <v>6350</v>
      </c>
      <c r="J158" s="342">
        <v>50</v>
      </c>
      <c r="K158" s="338"/>
    </row>
    <row r="159" spans="2:11" s="1" customFormat="1" ht="15" customHeight="1">
      <c r="B159" s="315"/>
      <c r="C159" s="342" t="s">
        <v>346</v>
      </c>
      <c r="D159" s="292"/>
      <c r="E159" s="292"/>
      <c r="F159" s="343" t="s">
        <v>6348</v>
      </c>
      <c r="G159" s="292"/>
      <c r="H159" s="342" t="s">
        <v>6410</v>
      </c>
      <c r="I159" s="342" t="s">
        <v>6350</v>
      </c>
      <c r="J159" s="342" t="s">
        <v>6411</v>
      </c>
      <c r="K159" s="338"/>
    </row>
    <row r="160" spans="2:11" s="1" customFormat="1" ht="15" customHeight="1">
      <c r="B160" s="315"/>
      <c r="C160" s="342" t="s">
        <v>6412</v>
      </c>
      <c r="D160" s="292"/>
      <c r="E160" s="292"/>
      <c r="F160" s="343" t="s">
        <v>6348</v>
      </c>
      <c r="G160" s="292"/>
      <c r="H160" s="342" t="s">
        <v>6413</v>
      </c>
      <c r="I160" s="342" t="s">
        <v>6383</v>
      </c>
      <c r="J160" s="342"/>
      <c r="K160" s="338"/>
    </row>
    <row r="161" spans="2:1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pans="2:11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pans="2:11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pans="2:11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pans="2:11" s="1" customFormat="1" ht="45" customHeight="1">
      <c r="B165" s="284"/>
      <c r="C165" s="419" t="s">
        <v>6414</v>
      </c>
      <c r="D165" s="419"/>
      <c r="E165" s="419"/>
      <c r="F165" s="419"/>
      <c r="G165" s="419"/>
      <c r="H165" s="419"/>
      <c r="I165" s="419"/>
      <c r="J165" s="419"/>
      <c r="K165" s="285"/>
    </row>
    <row r="166" spans="2:11" s="1" customFormat="1" ht="17.25" customHeight="1">
      <c r="B166" s="284"/>
      <c r="C166" s="305" t="s">
        <v>6342</v>
      </c>
      <c r="D166" s="305"/>
      <c r="E166" s="305"/>
      <c r="F166" s="305" t="s">
        <v>6343</v>
      </c>
      <c r="G166" s="347"/>
      <c r="H166" s="348" t="s">
        <v>58</v>
      </c>
      <c r="I166" s="348" t="s">
        <v>61</v>
      </c>
      <c r="J166" s="305" t="s">
        <v>6344</v>
      </c>
      <c r="K166" s="285"/>
    </row>
    <row r="167" spans="2:11" s="1" customFormat="1" ht="17.25" customHeight="1">
      <c r="B167" s="286"/>
      <c r="C167" s="307" t="s">
        <v>6345</v>
      </c>
      <c r="D167" s="307"/>
      <c r="E167" s="307"/>
      <c r="F167" s="308" t="s">
        <v>6346</v>
      </c>
      <c r="G167" s="349"/>
      <c r="H167" s="350"/>
      <c r="I167" s="350"/>
      <c r="J167" s="307" t="s">
        <v>6347</v>
      </c>
      <c r="K167" s="287"/>
    </row>
    <row r="168" spans="2:11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pans="2:11" s="1" customFormat="1" ht="15" customHeight="1">
      <c r="B169" s="315"/>
      <c r="C169" s="292" t="s">
        <v>6351</v>
      </c>
      <c r="D169" s="292"/>
      <c r="E169" s="292"/>
      <c r="F169" s="313" t="s">
        <v>6348</v>
      </c>
      <c r="G169" s="292"/>
      <c r="H169" s="292" t="s">
        <v>6388</v>
      </c>
      <c r="I169" s="292" t="s">
        <v>6350</v>
      </c>
      <c r="J169" s="292">
        <v>120</v>
      </c>
      <c r="K169" s="338"/>
    </row>
    <row r="170" spans="2:11" s="1" customFormat="1" ht="15" customHeight="1">
      <c r="B170" s="315"/>
      <c r="C170" s="292" t="s">
        <v>6397</v>
      </c>
      <c r="D170" s="292"/>
      <c r="E170" s="292"/>
      <c r="F170" s="313" t="s">
        <v>6348</v>
      </c>
      <c r="G170" s="292"/>
      <c r="H170" s="292" t="s">
        <v>6398</v>
      </c>
      <c r="I170" s="292" t="s">
        <v>6350</v>
      </c>
      <c r="J170" s="292" t="s">
        <v>6399</v>
      </c>
      <c r="K170" s="338"/>
    </row>
    <row r="171" spans="2:11" s="1" customFormat="1" ht="15" customHeight="1">
      <c r="B171" s="315"/>
      <c r="C171" s="292" t="s">
        <v>89</v>
      </c>
      <c r="D171" s="292"/>
      <c r="E171" s="292"/>
      <c r="F171" s="313" t="s">
        <v>6348</v>
      </c>
      <c r="G171" s="292"/>
      <c r="H171" s="292" t="s">
        <v>6415</v>
      </c>
      <c r="I171" s="292" t="s">
        <v>6350</v>
      </c>
      <c r="J171" s="292" t="s">
        <v>6399</v>
      </c>
      <c r="K171" s="338"/>
    </row>
    <row r="172" spans="2:11" s="1" customFormat="1" ht="15" customHeight="1">
      <c r="B172" s="315"/>
      <c r="C172" s="292" t="s">
        <v>6353</v>
      </c>
      <c r="D172" s="292"/>
      <c r="E172" s="292"/>
      <c r="F172" s="313" t="s">
        <v>6354</v>
      </c>
      <c r="G172" s="292"/>
      <c r="H172" s="292" t="s">
        <v>6415</v>
      </c>
      <c r="I172" s="292" t="s">
        <v>6350</v>
      </c>
      <c r="J172" s="292">
        <v>50</v>
      </c>
      <c r="K172" s="338"/>
    </row>
    <row r="173" spans="2:11" s="1" customFormat="1" ht="15" customHeight="1">
      <c r="B173" s="315"/>
      <c r="C173" s="292" t="s">
        <v>6356</v>
      </c>
      <c r="D173" s="292"/>
      <c r="E173" s="292"/>
      <c r="F173" s="313" t="s">
        <v>6348</v>
      </c>
      <c r="G173" s="292"/>
      <c r="H173" s="292" t="s">
        <v>6415</v>
      </c>
      <c r="I173" s="292" t="s">
        <v>6358</v>
      </c>
      <c r="J173" s="292"/>
      <c r="K173" s="338"/>
    </row>
    <row r="174" spans="2:11" s="1" customFormat="1" ht="15" customHeight="1">
      <c r="B174" s="315"/>
      <c r="C174" s="292" t="s">
        <v>6367</v>
      </c>
      <c r="D174" s="292"/>
      <c r="E174" s="292"/>
      <c r="F174" s="313" t="s">
        <v>6354</v>
      </c>
      <c r="G174" s="292"/>
      <c r="H174" s="292" t="s">
        <v>6415</v>
      </c>
      <c r="I174" s="292" t="s">
        <v>6350</v>
      </c>
      <c r="J174" s="292">
        <v>50</v>
      </c>
      <c r="K174" s="338"/>
    </row>
    <row r="175" spans="2:11" s="1" customFormat="1" ht="15" customHeight="1">
      <c r="B175" s="315"/>
      <c r="C175" s="292" t="s">
        <v>6375</v>
      </c>
      <c r="D175" s="292"/>
      <c r="E175" s="292"/>
      <c r="F175" s="313" t="s">
        <v>6354</v>
      </c>
      <c r="G175" s="292"/>
      <c r="H175" s="292" t="s">
        <v>6415</v>
      </c>
      <c r="I175" s="292" t="s">
        <v>6350</v>
      </c>
      <c r="J175" s="292">
        <v>50</v>
      </c>
      <c r="K175" s="338"/>
    </row>
    <row r="176" spans="2:11" s="1" customFormat="1" ht="15" customHeight="1">
      <c r="B176" s="315"/>
      <c r="C176" s="292" t="s">
        <v>6373</v>
      </c>
      <c r="D176" s="292"/>
      <c r="E176" s="292"/>
      <c r="F176" s="313" t="s">
        <v>6354</v>
      </c>
      <c r="G176" s="292"/>
      <c r="H176" s="292" t="s">
        <v>6415</v>
      </c>
      <c r="I176" s="292" t="s">
        <v>6350</v>
      </c>
      <c r="J176" s="292">
        <v>50</v>
      </c>
      <c r="K176" s="338"/>
    </row>
    <row r="177" spans="2:11" s="1" customFormat="1" ht="15" customHeight="1">
      <c r="B177" s="315"/>
      <c r="C177" s="292" t="s">
        <v>367</v>
      </c>
      <c r="D177" s="292"/>
      <c r="E177" s="292"/>
      <c r="F177" s="313" t="s">
        <v>6348</v>
      </c>
      <c r="G177" s="292"/>
      <c r="H177" s="292" t="s">
        <v>6416</v>
      </c>
      <c r="I177" s="292" t="s">
        <v>6417</v>
      </c>
      <c r="J177" s="292"/>
      <c r="K177" s="338"/>
    </row>
    <row r="178" spans="2:11" s="1" customFormat="1" ht="15" customHeight="1">
      <c r="B178" s="315"/>
      <c r="C178" s="292" t="s">
        <v>61</v>
      </c>
      <c r="D178" s="292"/>
      <c r="E178" s="292"/>
      <c r="F178" s="313" t="s">
        <v>6348</v>
      </c>
      <c r="G178" s="292"/>
      <c r="H178" s="292" t="s">
        <v>6418</v>
      </c>
      <c r="I178" s="292" t="s">
        <v>6419</v>
      </c>
      <c r="J178" s="292">
        <v>1</v>
      </c>
      <c r="K178" s="338"/>
    </row>
    <row r="179" spans="2:11" s="1" customFormat="1" ht="15" customHeight="1">
      <c r="B179" s="315"/>
      <c r="C179" s="292" t="s">
        <v>57</v>
      </c>
      <c r="D179" s="292"/>
      <c r="E179" s="292"/>
      <c r="F179" s="313" t="s">
        <v>6348</v>
      </c>
      <c r="G179" s="292"/>
      <c r="H179" s="292" t="s">
        <v>6420</v>
      </c>
      <c r="I179" s="292" t="s">
        <v>6350</v>
      </c>
      <c r="J179" s="292">
        <v>20</v>
      </c>
      <c r="K179" s="338"/>
    </row>
    <row r="180" spans="2:11" s="1" customFormat="1" ht="15" customHeight="1">
      <c r="B180" s="315"/>
      <c r="C180" s="292" t="s">
        <v>58</v>
      </c>
      <c r="D180" s="292"/>
      <c r="E180" s="292"/>
      <c r="F180" s="313" t="s">
        <v>6348</v>
      </c>
      <c r="G180" s="292"/>
      <c r="H180" s="292" t="s">
        <v>6421</v>
      </c>
      <c r="I180" s="292" t="s">
        <v>6350</v>
      </c>
      <c r="J180" s="292">
        <v>255</v>
      </c>
      <c r="K180" s="338"/>
    </row>
    <row r="181" spans="2:11" s="1" customFormat="1" ht="15" customHeight="1">
      <c r="B181" s="315"/>
      <c r="C181" s="292" t="s">
        <v>368</v>
      </c>
      <c r="D181" s="292"/>
      <c r="E181" s="292"/>
      <c r="F181" s="313" t="s">
        <v>6348</v>
      </c>
      <c r="G181" s="292"/>
      <c r="H181" s="292" t="s">
        <v>6312</v>
      </c>
      <c r="I181" s="292" t="s">
        <v>6350</v>
      </c>
      <c r="J181" s="292">
        <v>10</v>
      </c>
      <c r="K181" s="338"/>
    </row>
    <row r="182" spans="2:11" s="1" customFormat="1" ht="15" customHeight="1">
      <c r="B182" s="315"/>
      <c r="C182" s="292" t="s">
        <v>369</v>
      </c>
      <c r="D182" s="292"/>
      <c r="E182" s="292"/>
      <c r="F182" s="313" t="s">
        <v>6348</v>
      </c>
      <c r="G182" s="292"/>
      <c r="H182" s="292" t="s">
        <v>6422</v>
      </c>
      <c r="I182" s="292" t="s">
        <v>6383</v>
      </c>
      <c r="J182" s="292"/>
      <c r="K182" s="338"/>
    </row>
    <row r="183" spans="2:11" s="1" customFormat="1" ht="15" customHeight="1">
      <c r="B183" s="315"/>
      <c r="C183" s="292" t="s">
        <v>6423</v>
      </c>
      <c r="D183" s="292"/>
      <c r="E183" s="292"/>
      <c r="F183" s="313" t="s">
        <v>6348</v>
      </c>
      <c r="G183" s="292"/>
      <c r="H183" s="292" t="s">
        <v>6424</v>
      </c>
      <c r="I183" s="292" t="s">
        <v>6383</v>
      </c>
      <c r="J183" s="292"/>
      <c r="K183" s="338"/>
    </row>
    <row r="184" spans="2:11" s="1" customFormat="1" ht="15" customHeight="1">
      <c r="B184" s="315"/>
      <c r="C184" s="292" t="s">
        <v>6412</v>
      </c>
      <c r="D184" s="292"/>
      <c r="E184" s="292"/>
      <c r="F184" s="313" t="s">
        <v>6348</v>
      </c>
      <c r="G184" s="292"/>
      <c r="H184" s="292" t="s">
        <v>6425</v>
      </c>
      <c r="I184" s="292" t="s">
        <v>6383</v>
      </c>
      <c r="J184" s="292"/>
      <c r="K184" s="338"/>
    </row>
    <row r="185" spans="2:11" s="1" customFormat="1" ht="15" customHeight="1">
      <c r="B185" s="315"/>
      <c r="C185" s="292" t="s">
        <v>371</v>
      </c>
      <c r="D185" s="292"/>
      <c r="E185" s="292"/>
      <c r="F185" s="313" t="s">
        <v>6354</v>
      </c>
      <c r="G185" s="292"/>
      <c r="H185" s="292" t="s">
        <v>6426</v>
      </c>
      <c r="I185" s="292" t="s">
        <v>6350</v>
      </c>
      <c r="J185" s="292">
        <v>50</v>
      </c>
      <c r="K185" s="338"/>
    </row>
    <row r="186" spans="2:11" s="1" customFormat="1" ht="15" customHeight="1">
      <c r="B186" s="315"/>
      <c r="C186" s="292" t="s">
        <v>6427</v>
      </c>
      <c r="D186" s="292"/>
      <c r="E186" s="292"/>
      <c r="F186" s="313" t="s">
        <v>6354</v>
      </c>
      <c r="G186" s="292"/>
      <c r="H186" s="292" t="s">
        <v>6428</v>
      </c>
      <c r="I186" s="292" t="s">
        <v>6429</v>
      </c>
      <c r="J186" s="292"/>
      <c r="K186" s="338"/>
    </row>
    <row r="187" spans="2:11" s="1" customFormat="1" ht="15" customHeight="1">
      <c r="B187" s="315"/>
      <c r="C187" s="292" t="s">
        <v>6430</v>
      </c>
      <c r="D187" s="292"/>
      <c r="E187" s="292"/>
      <c r="F187" s="313" t="s">
        <v>6354</v>
      </c>
      <c r="G187" s="292"/>
      <c r="H187" s="292" t="s">
        <v>6431</v>
      </c>
      <c r="I187" s="292" t="s">
        <v>6429</v>
      </c>
      <c r="J187" s="292"/>
      <c r="K187" s="338"/>
    </row>
    <row r="188" spans="2:11" s="1" customFormat="1" ht="15" customHeight="1">
      <c r="B188" s="315"/>
      <c r="C188" s="292" t="s">
        <v>6432</v>
      </c>
      <c r="D188" s="292"/>
      <c r="E188" s="292"/>
      <c r="F188" s="313" t="s">
        <v>6354</v>
      </c>
      <c r="G188" s="292"/>
      <c r="H188" s="292" t="s">
        <v>6433</v>
      </c>
      <c r="I188" s="292" t="s">
        <v>6429</v>
      </c>
      <c r="J188" s="292"/>
      <c r="K188" s="338"/>
    </row>
    <row r="189" spans="2:11" s="1" customFormat="1" ht="15" customHeight="1">
      <c r="B189" s="315"/>
      <c r="C189" s="351" t="s">
        <v>6434</v>
      </c>
      <c r="D189" s="292"/>
      <c r="E189" s="292"/>
      <c r="F189" s="313" t="s">
        <v>6354</v>
      </c>
      <c r="G189" s="292"/>
      <c r="H189" s="292" t="s">
        <v>6435</v>
      </c>
      <c r="I189" s="292" t="s">
        <v>6436</v>
      </c>
      <c r="J189" s="352" t="s">
        <v>6437</v>
      </c>
      <c r="K189" s="338"/>
    </row>
    <row r="190" spans="2:11" s="1" customFormat="1" ht="15" customHeight="1">
      <c r="B190" s="315"/>
      <c r="C190" s="351" t="s">
        <v>46</v>
      </c>
      <c r="D190" s="292"/>
      <c r="E190" s="292"/>
      <c r="F190" s="313" t="s">
        <v>6348</v>
      </c>
      <c r="G190" s="292"/>
      <c r="H190" s="289" t="s">
        <v>6438</v>
      </c>
      <c r="I190" s="292" t="s">
        <v>6439</v>
      </c>
      <c r="J190" s="292"/>
      <c r="K190" s="338"/>
    </row>
    <row r="191" spans="2:11" s="1" customFormat="1" ht="15" customHeight="1">
      <c r="B191" s="315"/>
      <c r="C191" s="351" t="s">
        <v>6440</v>
      </c>
      <c r="D191" s="292"/>
      <c r="E191" s="292"/>
      <c r="F191" s="313" t="s">
        <v>6348</v>
      </c>
      <c r="G191" s="292"/>
      <c r="H191" s="292" t="s">
        <v>6441</v>
      </c>
      <c r="I191" s="292" t="s">
        <v>6383</v>
      </c>
      <c r="J191" s="292"/>
      <c r="K191" s="338"/>
    </row>
    <row r="192" spans="2:11" s="1" customFormat="1" ht="15" customHeight="1">
      <c r="B192" s="315"/>
      <c r="C192" s="351" t="s">
        <v>6442</v>
      </c>
      <c r="D192" s="292"/>
      <c r="E192" s="292"/>
      <c r="F192" s="313" t="s">
        <v>6348</v>
      </c>
      <c r="G192" s="292"/>
      <c r="H192" s="292" t="s">
        <v>6443</v>
      </c>
      <c r="I192" s="292" t="s">
        <v>6383</v>
      </c>
      <c r="J192" s="292"/>
      <c r="K192" s="338"/>
    </row>
    <row r="193" spans="2:11" s="1" customFormat="1" ht="15" customHeight="1">
      <c r="B193" s="315"/>
      <c r="C193" s="351" t="s">
        <v>6444</v>
      </c>
      <c r="D193" s="292"/>
      <c r="E193" s="292"/>
      <c r="F193" s="313" t="s">
        <v>6354</v>
      </c>
      <c r="G193" s="292"/>
      <c r="H193" s="292" t="s">
        <v>6445</v>
      </c>
      <c r="I193" s="292" t="s">
        <v>6383</v>
      </c>
      <c r="J193" s="292"/>
      <c r="K193" s="338"/>
    </row>
    <row r="194" spans="2:11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pans="2:11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pans="2:11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pans="2:11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pans="2:11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pans="2:11" s="1" customFormat="1" ht="21">
      <c r="B199" s="284"/>
      <c r="C199" s="419" t="s">
        <v>6446</v>
      </c>
      <c r="D199" s="419"/>
      <c r="E199" s="419"/>
      <c r="F199" s="419"/>
      <c r="G199" s="419"/>
      <c r="H199" s="419"/>
      <c r="I199" s="419"/>
      <c r="J199" s="419"/>
      <c r="K199" s="285"/>
    </row>
    <row r="200" spans="2:11" s="1" customFormat="1" ht="25.5" customHeight="1">
      <c r="B200" s="284"/>
      <c r="C200" s="354" t="s">
        <v>6447</v>
      </c>
      <c r="D200" s="354"/>
      <c r="E200" s="354"/>
      <c r="F200" s="354" t="s">
        <v>6448</v>
      </c>
      <c r="G200" s="355"/>
      <c r="H200" s="420" t="s">
        <v>6449</v>
      </c>
      <c r="I200" s="420"/>
      <c r="J200" s="420"/>
      <c r="K200" s="285"/>
    </row>
    <row r="201" spans="2:1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pans="2:11" s="1" customFormat="1" ht="15" customHeight="1">
      <c r="B202" s="315"/>
      <c r="C202" s="292" t="s">
        <v>6439</v>
      </c>
      <c r="D202" s="292"/>
      <c r="E202" s="292"/>
      <c r="F202" s="313" t="s">
        <v>47</v>
      </c>
      <c r="G202" s="292"/>
      <c r="H202" s="421" t="s">
        <v>6450</v>
      </c>
      <c r="I202" s="421"/>
      <c r="J202" s="421"/>
      <c r="K202" s="338"/>
    </row>
    <row r="203" spans="2:11" s="1" customFormat="1" ht="15" customHeight="1">
      <c r="B203" s="315"/>
      <c r="C203" s="292"/>
      <c r="D203" s="292"/>
      <c r="E203" s="292"/>
      <c r="F203" s="313" t="s">
        <v>48</v>
      </c>
      <c r="G203" s="292"/>
      <c r="H203" s="421" t="s">
        <v>6451</v>
      </c>
      <c r="I203" s="421"/>
      <c r="J203" s="421"/>
      <c r="K203" s="338"/>
    </row>
    <row r="204" spans="2:11" s="1" customFormat="1" ht="15" customHeight="1">
      <c r="B204" s="315"/>
      <c r="C204" s="292"/>
      <c r="D204" s="292"/>
      <c r="E204" s="292"/>
      <c r="F204" s="313" t="s">
        <v>51</v>
      </c>
      <c r="G204" s="292"/>
      <c r="H204" s="421" t="s">
        <v>6452</v>
      </c>
      <c r="I204" s="421"/>
      <c r="J204" s="421"/>
      <c r="K204" s="338"/>
    </row>
    <row r="205" spans="2:11" s="1" customFormat="1" ht="15" customHeight="1">
      <c r="B205" s="315"/>
      <c r="C205" s="292"/>
      <c r="D205" s="292"/>
      <c r="E205" s="292"/>
      <c r="F205" s="313" t="s">
        <v>49</v>
      </c>
      <c r="G205" s="292"/>
      <c r="H205" s="421" t="s">
        <v>6453</v>
      </c>
      <c r="I205" s="421"/>
      <c r="J205" s="421"/>
      <c r="K205" s="338"/>
    </row>
    <row r="206" spans="2:11" s="1" customFormat="1" ht="15" customHeight="1">
      <c r="B206" s="315"/>
      <c r="C206" s="292"/>
      <c r="D206" s="292"/>
      <c r="E206" s="292"/>
      <c r="F206" s="313" t="s">
        <v>50</v>
      </c>
      <c r="G206" s="292"/>
      <c r="H206" s="421" t="s">
        <v>6454</v>
      </c>
      <c r="I206" s="421"/>
      <c r="J206" s="421"/>
      <c r="K206" s="338"/>
    </row>
    <row r="207" spans="2:11" s="1" customFormat="1" ht="15" customHeight="1">
      <c r="B207" s="315"/>
      <c r="C207" s="292"/>
      <c r="D207" s="292"/>
      <c r="E207" s="292"/>
      <c r="F207" s="313"/>
      <c r="G207" s="292"/>
      <c r="H207" s="292"/>
      <c r="I207" s="292"/>
      <c r="J207" s="292"/>
      <c r="K207" s="338"/>
    </row>
    <row r="208" spans="2:11" s="1" customFormat="1" ht="15" customHeight="1">
      <c r="B208" s="315"/>
      <c r="C208" s="292" t="s">
        <v>6395</v>
      </c>
      <c r="D208" s="292"/>
      <c r="E208" s="292"/>
      <c r="F208" s="313" t="s">
        <v>82</v>
      </c>
      <c r="G208" s="292"/>
      <c r="H208" s="421" t="s">
        <v>6455</v>
      </c>
      <c r="I208" s="421"/>
      <c r="J208" s="421"/>
      <c r="K208" s="338"/>
    </row>
    <row r="209" spans="2:11" s="1" customFormat="1" ht="15" customHeight="1">
      <c r="B209" s="315"/>
      <c r="C209" s="292"/>
      <c r="D209" s="292"/>
      <c r="E209" s="292"/>
      <c r="F209" s="313" t="s">
        <v>6293</v>
      </c>
      <c r="G209" s="292"/>
      <c r="H209" s="421" t="s">
        <v>6294</v>
      </c>
      <c r="I209" s="421"/>
      <c r="J209" s="421"/>
      <c r="K209" s="338"/>
    </row>
    <row r="210" spans="2:11" s="1" customFormat="1" ht="15" customHeight="1">
      <c r="B210" s="315"/>
      <c r="C210" s="292"/>
      <c r="D210" s="292"/>
      <c r="E210" s="292"/>
      <c r="F210" s="313" t="s">
        <v>6291</v>
      </c>
      <c r="G210" s="292"/>
      <c r="H210" s="421" t="s">
        <v>6456</v>
      </c>
      <c r="I210" s="421"/>
      <c r="J210" s="421"/>
      <c r="K210" s="338"/>
    </row>
    <row r="211" spans="2:11" s="1" customFormat="1" ht="15" customHeight="1">
      <c r="B211" s="356"/>
      <c r="C211" s="292"/>
      <c r="D211" s="292"/>
      <c r="E211" s="292"/>
      <c r="F211" s="313" t="s">
        <v>6295</v>
      </c>
      <c r="G211" s="351"/>
      <c r="H211" s="422" t="s">
        <v>6296</v>
      </c>
      <c r="I211" s="422"/>
      <c r="J211" s="422"/>
      <c r="K211" s="357"/>
    </row>
    <row r="212" spans="2:11" s="1" customFormat="1" ht="15" customHeight="1">
      <c r="B212" s="356"/>
      <c r="C212" s="292"/>
      <c r="D212" s="292"/>
      <c r="E212" s="292"/>
      <c r="F212" s="313" t="s">
        <v>920</v>
      </c>
      <c r="G212" s="351"/>
      <c r="H212" s="422" t="s">
        <v>1931</v>
      </c>
      <c r="I212" s="422"/>
      <c r="J212" s="422"/>
      <c r="K212" s="357"/>
    </row>
    <row r="213" spans="2:11" s="1" customFormat="1" ht="15" customHeight="1">
      <c r="B213" s="356"/>
      <c r="C213" s="292"/>
      <c r="D213" s="292"/>
      <c r="E213" s="292"/>
      <c r="F213" s="313"/>
      <c r="G213" s="351"/>
      <c r="H213" s="342"/>
      <c r="I213" s="342"/>
      <c r="J213" s="342"/>
      <c r="K213" s="357"/>
    </row>
    <row r="214" spans="2:11" s="1" customFormat="1" ht="15" customHeight="1">
      <c r="B214" s="356"/>
      <c r="C214" s="292" t="s">
        <v>6419</v>
      </c>
      <c r="D214" s="292"/>
      <c r="E214" s="292"/>
      <c r="F214" s="313">
        <v>1</v>
      </c>
      <c r="G214" s="351"/>
      <c r="H214" s="422" t="s">
        <v>6457</v>
      </c>
      <c r="I214" s="422"/>
      <c r="J214" s="422"/>
      <c r="K214" s="357"/>
    </row>
    <row r="215" spans="2:11" s="1" customFormat="1" ht="15" customHeight="1">
      <c r="B215" s="356"/>
      <c r="C215" s="292"/>
      <c r="D215" s="292"/>
      <c r="E215" s="292"/>
      <c r="F215" s="313">
        <v>2</v>
      </c>
      <c r="G215" s="351"/>
      <c r="H215" s="422" t="s">
        <v>6458</v>
      </c>
      <c r="I215" s="422"/>
      <c r="J215" s="422"/>
      <c r="K215" s="357"/>
    </row>
    <row r="216" spans="2:11" s="1" customFormat="1" ht="15" customHeight="1">
      <c r="B216" s="356"/>
      <c r="C216" s="292"/>
      <c r="D216" s="292"/>
      <c r="E216" s="292"/>
      <c r="F216" s="313">
        <v>3</v>
      </c>
      <c r="G216" s="351"/>
      <c r="H216" s="422" t="s">
        <v>6459</v>
      </c>
      <c r="I216" s="422"/>
      <c r="J216" s="422"/>
      <c r="K216" s="357"/>
    </row>
    <row r="217" spans="2:11" s="1" customFormat="1" ht="15" customHeight="1">
      <c r="B217" s="356"/>
      <c r="C217" s="292"/>
      <c r="D217" s="292"/>
      <c r="E217" s="292"/>
      <c r="F217" s="313">
        <v>4</v>
      </c>
      <c r="G217" s="351"/>
      <c r="H217" s="422" t="s">
        <v>6460</v>
      </c>
      <c r="I217" s="422"/>
      <c r="J217" s="422"/>
      <c r="K217" s="357"/>
    </row>
    <row r="218" spans="2:11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86</vt:i4>
      </vt:variant>
      <vt:variant>
        <vt:lpstr>Pojmenované oblasti</vt:lpstr>
      </vt:variant>
      <vt:variant>
        <vt:i4>171</vt:i4>
      </vt:variant>
    </vt:vector>
  </HeadingPairs>
  <TitlesOfParts>
    <vt:vector size="257" baseType="lpstr">
      <vt:lpstr>Rekapitulace stavby</vt:lpstr>
      <vt:lpstr>D 101.01 - Stavební řešení</vt:lpstr>
      <vt:lpstr>D 101.02 - Betonové konst...</vt:lpstr>
      <vt:lpstr>D 101.03 - Ocelové konstr...</vt:lpstr>
      <vt:lpstr>D 101.04 - Obvodový plášť</vt:lpstr>
      <vt:lpstr>D 101.05 a 08 - Zdravotní...</vt:lpstr>
      <vt:lpstr>D 101.06 - Ústřední vytápění</vt:lpstr>
      <vt:lpstr>D 101.09 - Vzduchotechnika</vt:lpstr>
      <vt:lpstr>D 101.10 - Elektroinstalace</vt:lpstr>
      <vt:lpstr>D 101.11 - Hromosvod</vt:lpstr>
      <vt:lpstr>D 101.12 - Slaboproudé ro...</vt:lpstr>
      <vt:lpstr>D 102.01 - Stavební řešení</vt:lpstr>
      <vt:lpstr>D 102.02 - Betonové konst...</vt:lpstr>
      <vt:lpstr>D 102.03 - Ocelové konstr...</vt:lpstr>
      <vt:lpstr>D 102.04 - Obvodový plášť</vt:lpstr>
      <vt:lpstr>D 102.05 a 08 - Zdravotní...</vt:lpstr>
      <vt:lpstr>D 102.06 - Ústřední vytápění</vt:lpstr>
      <vt:lpstr>D 102.09 - Vzduchotechnika</vt:lpstr>
      <vt:lpstr>D 102.10 - Elektroinstalace</vt:lpstr>
      <vt:lpstr>D 102.11 - Hromosvod</vt:lpstr>
      <vt:lpstr>D 102.12 - Slaboproudé ro...</vt:lpstr>
      <vt:lpstr>D 103.01 - Stavební řešení</vt:lpstr>
      <vt:lpstr>D 103.02 - Betonové konst...</vt:lpstr>
      <vt:lpstr>D 103.03 - Ocelové konstr...</vt:lpstr>
      <vt:lpstr>D 103.04 - Obvodový plášť</vt:lpstr>
      <vt:lpstr>D 103.05 a 08 - Zdravotní...</vt:lpstr>
      <vt:lpstr>D 103.06 - Ústřední vytápění</vt:lpstr>
      <vt:lpstr>D 103.09 - Vzduchotechnika</vt:lpstr>
      <vt:lpstr>D 103.10 - Elektroinstalace</vt:lpstr>
      <vt:lpstr>D 103.11 - Hromosvod</vt:lpstr>
      <vt:lpstr>D 103.12 - Slaboproudé in...</vt:lpstr>
      <vt:lpstr>D 104.01 - Stavební řešení</vt:lpstr>
      <vt:lpstr>D 104.02 - Betonové konst...</vt:lpstr>
      <vt:lpstr>D 104.05 - Zdravotní inst...</vt:lpstr>
      <vt:lpstr>D 104.06 - Ústřední vytápění</vt:lpstr>
      <vt:lpstr>D 104.08 - Domovní plynovod</vt:lpstr>
      <vt:lpstr>D 104.09 - Vzduchotechnika</vt:lpstr>
      <vt:lpstr>D 104.10 - Elektroinstalace</vt:lpstr>
      <vt:lpstr>D 104.11 - Hromosvod</vt:lpstr>
      <vt:lpstr>D 104.12 - Slaboproudé in...</vt:lpstr>
      <vt:lpstr>D 105.01 - Stavební řešení</vt:lpstr>
      <vt:lpstr>D 105.02 - Betonové konst...</vt:lpstr>
      <vt:lpstr>D 105.03 - Ocelové konstr...</vt:lpstr>
      <vt:lpstr>D 105.04 - Obvodový plášť</vt:lpstr>
      <vt:lpstr>D 105.05 - Zdravotní inst...</vt:lpstr>
      <vt:lpstr>D 105.09 - Vzduchotechnika</vt:lpstr>
      <vt:lpstr>D 105.10 - Elektroinstalace</vt:lpstr>
      <vt:lpstr>D 105.11 - Hromosvod</vt:lpstr>
      <vt:lpstr>D 106.01 - Stavební řešení</vt:lpstr>
      <vt:lpstr>D 106.02 - Betonové konst...</vt:lpstr>
      <vt:lpstr>D 106.03 - Ocelové konstr...</vt:lpstr>
      <vt:lpstr>D 106.04 - Obvodový plášť</vt:lpstr>
      <vt:lpstr>D 106.05 a 08 - Zdravotní...</vt:lpstr>
      <vt:lpstr>D 106.06 - Ústřední vytápěnÍ</vt:lpstr>
      <vt:lpstr>D 106.09 - Vzduchotechnika</vt:lpstr>
      <vt:lpstr>D 106.10 - Elektroinstalace</vt:lpstr>
      <vt:lpstr>D 106.11 - Hromosvod</vt:lpstr>
      <vt:lpstr>D 106.12 - Slaboproudé in...</vt:lpstr>
      <vt:lpstr>D 107 - Oplocení areálu</vt:lpstr>
      <vt:lpstr>SO 201.1 - HTÚ</vt:lpstr>
      <vt:lpstr>D 202 - Sadové úpravy</vt:lpstr>
      <vt:lpstr>SO 203.1 - Komunikace a z...</vt:lpstr>
      <vt:lpstr>SO 203.2 - Odvodnění</vt:lpstr>
      <vt:lpstr>SO 203.3 - Dopravní značení</vt:lpstr>
      <vt:lpstr>SO 203.4.2 - Následná péč...</vt:lpstr>
      <vt:lpstr>SO 203.5 - Úprava podloží...</vt:lpstr>
      <vt:lpstr>D 204 - Areálová kanalizace</vt:lpstr>
      <vt:lpstr>D 205 - Areálové rozvody ...</vt:lpstr>
      <vt:lpstr>D 206 - Areálový rozvod p...</vt:lpstr>
      <vt:lpstr>D 207.1 - Brána 10</vt:lpstr>
      <vt:lpstr>D 207.2 - Brána 9</vt:lpstr>
      <vt:lpstr>D 207.3 - Brána 8</vt:lpstr>
      <vt:lpstr>D 207.4 - Brána 7</vt:lpstr>
      <vt:lpstr>D 207.5 - Spedice</vt:lpstr>
      <vt:lpstr>D 207.6 - Odpadové hospod...</vt:lpstr>
      <vt:lpstr>D 208 - Venkovní osvětlení</vt:lpstr>
      <vt:lpstr>D 209.1 - Brána 9</vt:lpstr>
      <vt:lpstr>D 209.2 - Brána 8</vt:lpstr>
      <vt:lpstr>D 209.3 - Brána 7</vt:lpstr>
      <vt:lpstr>D 209.4 - Spedice</vt:lpstr>
      <vt:lpstr>D 209.5 - Odpadové hospod...</vt:lpstr>
      <vt:lpstr>D 210 - Odlučovač ropných...</vt:lpstr>
      <vt:lpstr>IO 314 - Splašková kanali...</vt:lpstr>
      <vt:lpstr>VRN - Vedlejší rozpočtové...</vt:lpstr>
      <vt:lpstr>Seznam figur</vt:lpstr>
      <vt:lpstr>Pokyny pro vyplnění</vt:lpstr>
      <vt:lpstr>'D 101.01 - Stavební řešení'!Názvy_tisku</vt:lpstr>
      <vt:lpstr>'D 101.02 - Betonové konst...'!Názvy_tisku</vt:lpstr>
      <vt:lpstr>'D 101.03 - Ocelové konstr...'!Názvy_tisku</vt:lpstr>
      <vt:lpstr>'D 101.04 - Obvodový plášť'!Názvy_tisku</vt:lpstr>
      <vt:lpstr>'D 101.05 a 08 - Zdravotní...'!Názvy_tisku</vt:lpstr>
      <vt:lpstr>'D 101.06 - Ústřední vytápění'!Názvy_tisku</vt:lpstr>
      <vt:lpstr>'D 101.09 - Vzduchotechnika'!Názvy_tisku</vt:lpstr>
      <vt:lpstr>'D 101.10 - Elektroinstalace'!Názvy_tisku</vt:lpstr>
      <vt:lpstr>'D 101.11 - Hromosvod'!Názvy_tisku</vt:lpstr>
      <vt:lpstr>'D 101.12 - Slaboproudé ro...'!Názvy_tisku</vt:lpstr>
      <vt:lpstr>'D 102.01 - Stavební řešení'!Názvy_tisku</vt:lpstr>
      <vt:lpstr>'D 102.02 - Betonové konst...'!Názvy_tisku</vt:lpstr>
      <vt:lpstr>'D 102.03 - Ocelové konstr...'!Názvy_tisku</vt:lpstr>
      <vt:lpstr>'D 102.04 - Obvodový plášť'!Názvy_tisku</vt:lpstr>
      <vt:lpstr>'D 102.05 a 08 - Zdravotní...'!Názvy_tisku</vt:lpstr>
      <vt:lpstr>'D 102.06 - Ústřední vytápění'!Názvy_tisku</vt:lpstr>
      <vt:lpstr>'D 102.09 - Vzduchotechnika'!Názvy_tisku</vt:lpstr>
      <vt:lpstr>'D 102.10 - Elektroinstalace'!Názvy_tisku</vt:lpstr>
      <vt:lpstr>'D 102.11 - Hromosvod'!Názvy_tisku</vt:lpstr>
      <vt:lpstr>'D 102.12 - Slaboproudé ro...'!Názvy_tisku</vt:lpstr>
      <vt:lpstr>'D 103.01 - Stavební řešení'!Názvy_tisku</vt:lpstr>
      <vt:lpstr>'D 103.02 - Betonové konst...'!Názvy_tisku</vt:lpstr>
      <vt:lpstr>'D 103.03 - Ocelové konstr...'!Názvy_tisku</vt:lpstr>
      <vt:lpstr>'D 103.04 - Obvodový plášť'!Názvy_tisku</vt:lpstr>
      <vt:lpstr>'D 103.05 a 08 - Zdravotní...'!Názvy_tisku</vt:lpstr>
      <vt:lpstr>'D 103.06 - Ústřední vytápění'!Názvy_tisku</vt:lpstr>
      <vt:lpstr>'D 103.09 - Vzduchotechnika'!Názvy_tisku</vt:lpstr>
      <vt:lpstr>'D 103.10 - Elektroinstalace'!Názvy_tisku</vt:lpstr>
      <vt:lpstr>'D 103.11 - Hromosvod'!Názvy_tisku</vt:lpstr>
      <vt:lpstr>'D 103.12 - Slaboproudé in...'!Názvy_tisku</vt:lpstr>
      <vt:lpstr>'D 104.01 - Stavební řešení'!Názvy_tisku</vt:lpstr>
      <vt:lpstr>'D 104.02 - Betonové konst...'!Názvy_tisku</vt:lpstr>
      <vt:lpstr>'D 104.05 - Zdravotní inst...'!Názvy_tisku</vt:lpstr>
      <vt:lpstr>'D 104.06 - Ústřední vytápění'!Názvy_tisku</vt:lpstr>
      <vt:lpstr>'D 104.08 - Domovní plynovod'!Názvy_tisku</vt:lpstr>
      <vt:lpstr>'D 104.09 - Vzduchotechnika'!Názvy_tisku</vt:lpstr>
      <vt:lpstr>'D 104.10 - Elektroinstalace'!Názvy_tisku</vt:lpstr>
      <vt:lpstr>'D 104.11 - Hromosvod'!Názvy_tisku</vt:lpstr>
      <vt:lpstr>'D 104.12 - Slaboproudé in...'!Názvy_tisku</vt:lpstr>
      <vt:lpstr>'D 105.01 - Stavební řešení'!Názvy_tisku</vt:lpstr>
      <vt:lpstr>'D 105.02 - Betonové konst...'!Názvy_tisku</vt:lpstr>
      <vt:lpstr>'D 105.03 - Ocelové konstr...'!Názvy_tisku</vt:lpstr>
      <vt:lpstr>'D 105.04 - Obvodový plášť'!Názvy_tisku</vt:lpstr>
      <vt:lpstr>'D 105.05 - Zdravotní inst...'!Názvy_tisku</vt:lpstr>
      <vt:lpstr>'D 105.09 - Vzduchotechnika'!Názvy_tisku</vt:lpstr>
      <vt:lpstr>'D 105.10 - Elektroinstalace'!Názvy_tisku</vt:lpstr>
      <vt:lpstr>'D 105.11 - Hromosvod'!Názvy_tisku</vt:lpstr>
      <vt:lpstr>'D 106.01 - Stavební řešení'!Názvy_tisku</vt:lpstr>
      <vt:lpstr>'D 106.02 - Betonové konst...'!Názvy_tisku</vt:lpstr>
      <vt:lpstr>'D 106.03 - Ocelové konstr...'!Názvy_tisku</vt:lpstr>
      <vt:lpstr>'D 106.04 - Obvodový plášť'!Názvy_tisku</vt:lpstr>
      <vt:lpstr>'D 106.05 a 08 - Zdravotní...'!Názvy_tisku</vt:lpstr>
      <vt:lpstr>'D 106.06 - Ústřední vytápěnÍ'!Názvy_tisku</vt:lpstr>
      <vt:lpstr>'D 106.09 - Vzduchotechnika'!Názvy_tisku</vt:lpstr>
      <vt:lpstr>'D 106.10 - Elektroinstalace'!Názvy_tisku</vt:lpstr>
      <vt:lpstr>'D 106.11 - Hromosvod'!Názvy_tisku</vt:lpstr>
      <vt:lpstr>'D 106.12 - Slaboproudé in...'!Názvy_tisku</vt:lpstr>
      <vt:lpstr>'D 107 - Oplocení areálu'!Názvy_tisku</vt:lpstr>
      <vt:lpstr>'D 202 - Sadové úpravy'!Názvy_tisku</vt:lpstr>
      <vt:lpstr>'D 204 - Areálová kanalizace'!Názvy_tisku</vt:lpstr>
      <vt:lpstr>'D 205 - Areálové rozvody ...'!Názvy_tisku</vt:lpstr>
      <vt:lpstr>'D 206 - Areálový rozvod p...'!Názvy_tisku</vt:lpstr>
      <vt:lpstr>'D 207.1 - Brána 10'!Názvy_tisku</vt:lpstr>
      <vt:lpstr>'D 207.2 - Brána 9'!Názvy_tisku</vt:lpstr>
      <vt:lpstr>'D 207.3 - Brána 8'!Názvy_tisku</vt:lpstr>
      <vt:lpstr>'D 207.4 - Brána 7'!Názvy_tisku</vt:lpstr>
      <vt:lpstr>'D 207.5 - Spedice'!Názvy_tisku</vt:lpstr>
      <vt:lpstr>'D 207.6 - Odpadové hospod...'!Názvy_tisku</vt:lpstr>
      <vt:lpstr>'D 208 - Venkovní osvětlení'!Názvy_tisku</vt:lpstr>
      <vt:lpstr>'D 209.1 - Brána 9'!Názvy_tisku</vt:lpstr>
      <vt:lpstr>'D 209.2 - Brána 8'!Názvy_tisku</vt:lpstr>
      <vt:lpstr>'D 209.3 - Brána 7'!Názvy_tisku</vt:lpstr>
      <vt:lpstr>'D 209.4 - Spedice'!Názvy_tisku</vt:lpstr>
      <vt:lpstr>'D 209.5 - Odpadové hospod...'!Názvy_tisku</vt:lpstr>
      <vt:lpstr>'D 210 - Odlučovač ropných...'!Názvy_tisku</vt:lpstr>
      <vt:lpstr>'IO 314 - Splašková kanali...'!Názvy_tisku</vt:lpstr>
      <vt:lpstr>'Rekapitulace stavby'!Názvy_tisku</vt:lpstr>
      <vt:lpstr>'Seznam figur'!Názvy_tisku</vt:lpstr>
      <vt:lpstr>'SO 201.1 - HTÚ'!Názvy_tisku</vt:lpstr>
      <vt:lpstr>'SO 203.1 - Komunikace a z...'!Názvy_tisku</vt:lpstr>
      <vt:lpstr>'SO 203.2 - Odvodnění'!Názvy_tisku</vt:lpstr>
      <vt:lpstr>'SO 203.3 - Dopravní značení'!Názvy_tisku</vt:lpstr>
      <vt:lpstr>'SO 203.4.2 - Následná péč...'!Názvy_tisku</vt:lpstr>
      <vt:lpstr>'SO 203.5 - Úprava podloží...'!Názvy_tisku</vt:lpstr>
      <vt:lpstr>'VRN - Vedlejší rozpočtové...'!Názvy_tisku</vt:lpstr>
      <vt:lpstr>'D 101.01 - Stavební řešení'!Oblast_tisku</vt:lpstr>
      <vt:lpstr>'D 101.02 - Betonové konst...'!Oblast_tisku</vt:lpstr>
      <vt:lpstr>'D 101.03 - Ocelové konstr...'!Oblast_tisku</vt:lpstr>
      <vt:lpstr>'D 101.04 - Obvodový plášť'!Oblast_tisku</vt:lpstr>
      <vt:lpstr>'D 101.05 a 08 - Zdravotní...'!Oblast_tisku</vt:lpstr>
      <vt:lpstr>'D 101.06 - Ústřední vytápění'!Oblast_tisku</vt:lpstr>
      <vt:lpstr>'D 101.09 - Vzduchotechnika'!Oblast_tisku</vt:lpstr>
      <vt:lpstr>'D 101.10 - Elektroinstalace'!Oblast_tisku</vt:lpstr>
      <vt:lpstr>'D 101.11 - Hromosvod'!Oblast_tisku</vt:lpstr>
      <vt:lpstr>'D 101.12 - Slaboproudé ro...'!Oblast_tisku</vt:lpstr>
      <vt:lpstr>'D 102.01 - Stavební řešení'!Oblast_tisku</vt:lpstr>
      <vt:lpstr>'D 102.02 - Betonové konst...'!Oblast_tisku</vt:lpstr>
      <vt:lpstr>'D 102.03 - Ocelové konstr...'!Oblast_tisku</vt:lpstr>
      <vt:lpstr>'D 102.04 - Obvodový plášť'!Oblast_tisku</vt:lpstr>
      <vt:lpstr>'D 102.05 a 08 - Zdravotní...'!Oblast_tisku</vt:lpstr>
      <vt:lpstr>'D 102.06 - Ústřední vytápění'!Oblast_tisku</vt:lpstr>
      <vt:lpstr>'D 102.09 - Vzduchotechnika'!Oblast_tisku</vt:lpstr>
      <vt:lpstr>'D 102.10 - Elektroinstalace'!Oblast_tisku</vt:lpstr>
      <vt:lpstr>'D 102.11 - Hromosvod'!Oblast_tisku</vt:lpstr>
      <vt:lpstr>'D 102.12 - Slaboproudé ro...'!Oblast_tisku</vt:lpstr>
      <vt:lpstr>'D 103.01 - Stavební řešení'!Oblast_tisku</vt:lpstr>
      <vt:lpstr>'D 103.02 - Betonové konst...'!Oblast_tisku</vt:lpstr>
      <vt:lpstr>'D 103.03 - Ocelové konstr...'!Oblast_tisku</vt:lpstr>
      <vt:lpstr>'D 103.04 - Obvodový plášť'!Oblast_tisku</vt:lpstr>
      <vt:lpstr>'D 103.05 a 08 - Zdravotní...'!Oblast_tisku</vt:lpstr>
      <vt:lpstr>'D 103.06 - Ústřední vytápění'!Oblast_tisku</vt:lpstr>
      <vt:lpstr>'D 103.09 - Vzduchotechnika'!Oblast_tisku</vt:lpstr>
      <vt:lpstr>'D 103.10 - Elektroinstalace'!Oblast_tisku</vt:lpstr>
      <vt:lpstr>'D 103.11 - Hromosvod'!Oblast_tisku</vt:lpstr>
      <vt:lpstr>'D 103.12 - Slaboproudé in...'!Oblast_tisku</vt:lpstr>
      <vt:lpstr>'D 104.01 - Stavební řešení'!Oblast_tisku</vt:lpstr>
      <vt:lpstr>'D 104.02 - Betonové konst...'!Oblast_tisku</vt:lpstr>
      <vt:lpstr>'D 104.05 - Zdravotní inst...'!Oblast_tisku</vt:lpstr>
      <vt:lpstr>'D 104.06 - Ústřední vytápění'!Oblast_tisku</vt:lpstr>
      <vt:lpstr>'D 104.08 - Domovní plynovod'!Oblast_tisku</vt:lpstr>
      <vt:lpstr>'D 104.09 - Vzduchotechnika'!Oblast_tisku</vt:lpstr>
      <vt:lpstr>'D 104.10 - Elektroinstalace'!Oblast_tisku</vt:lpstr>
      <vt:lpstr>'D 104.11 - Hromosvod'!Oblast_tisku</vt:lpstr>
      <vt:lpstr>'D 104.12 - Slaboproudé in...'!Oblast_tisku</vt:lpstr>
      <vt:lpstr>'D 105.01 - Stavební řešení'!Oblast_tisku</vt:lpstr>
      <vt:lpstr>'D 105.02 - Betonové konst...'!Oblast_tisku</vt:lpstr>
      <vt:lpstr>'D 105.03 - Ocelové konstr...'!Oblast_tisku</vt:lpstr>
      <vt:lpstr>'D 105.04 - Obvodový plášť'!Oblast_tisku</vt:lpstr>
      <vt:lpstr>'D 105.05 - Zdravotní inst...'!Oblast_tisku</vt:lpstr>
      <vt:lpstr>'D 105.09 - Vzduchotechnika'!Oblast_tisku</vt:lpstr>
      <vt:lpstr>'D 105.10 - Elektroinstalace'!Oblast_tisku</vt:lpstr>
      <vt:lpstr>'D 105.11 - Hromosvod'!Oblast_tisku</vt:lpstr>
      <vt:lpstr>'D 106.01 - Stavební řešení'!Oblast_tisku</vt:lpstr>
      <vt:lpstr>'D 106.02 - Betonové konst...'!Oblast_tisku</vt:lpstr>
      <vt:lpstr>'D 106.03 - Ocelové konstr...'!Oblast_tisku</vt:lpstr>
      <vt:lpstr>'D 106.04 - Obvodový plášť'!Oblast_tisku</vt:lpstr>
      <vt:lpstr>'D 106.05 a 08 - Zdravotní...'!Oblast_tisku</vt:lpstr>
      <vt:lpstr>'D 106.06 - Ústřední vytápěnÍ'!Oblast_tisku</vt:lpstr>
      <vt:lpstr>'D 106.09 - Vzduchotechnika'!Oblast_tisku</vt:lpstr>
      <vt:lpstr>'D 106.10 - Elektroinstalace'!Oblast_tisku</vt:lpstr>
      <vt:lpstr>'D 106.11 - Hromosvod'!Oblast_tisku</vt:lpstr>
      <vt:lpstr>'D 106.12 - Slaboproudé in...'!Oblast_tisku</vt:lpstr>
      <vt:lpstr>'D 107 - Oplocení areálu'!Oblast_tisku</vt:lpstr>
      <vt:lpstr>'D 202 - Sadové úpravy'!Oblast_tisku</vt:lpstr>
      <vt:lpstr>'D 204 - Areálová kanalizace'!Oblast_tisku</vt:lpstr>
      <vt:lpstr>'D 205 - Areálové rozvody ...'!Oblast_tisku</vt:lpstr>
      <vt:lpstr>'D 206 - Areálový rozvod p...'!Oblast_tisku</vt:lpstr>
      <vt:lpstr>'D 207.1 - Brána 10'!Oblast_tisku</vt:lpstr>
      <vt:lpstr>'D 207.2 - Brána 9'!Oblast_tisku</vt:lpstr>
      <vt:lpstr>'D 207.3 - Brána 8'!Oblast_tisku</vt:lpstr>
      <vt:lpstr>'D 207.4 - Brána 7'!Oblast_tisku</vt:lpstr>
      <vt:lpstr>'D 207.5 - Spedice'!Oblast_tisku</vt:lpstr>
      <vt:lpstr>'D 207.6 - Odpadové hospod...'!Oblast_tisku</vt:lpstr>
      <vt:lpstr>'D 208 - Venkovní osvětlení'!Oblast_tisku</vt:lpstr>
      <vt:lpstr>'D 209.1 - Brána 9'!Oblast_tisku</vt:lpstr>
      <vt:lpstr>'D 209.2 - Brána 8'!Oblast_tisku</vt:lpstr>
      <vt:lpstr>'D 209.3 - Brána 7'!Oblast_tisku</vt:lpstr>
      <vt:lpstr>'D 209.4 - Spedice'!Oblast_tisku</vt:lpstr>
      <vt:lpstr>'D 209.5 - Odpadové hospod...'!Oblast_tisku</vt:lpstr>
      <vt:lpstr>'D 210 - Odlučovač ropných...'!Oblast_tisku</vt:lpstr>
      <vt:lpstr>'IO 314 - Splašková kanali...'!Oblast_tisku</vt:lpstr>
      <vt:lpstr>'Pokyny pro vyplnění'!Oblast_tisku</vt:lpstr>
      <vt:lpstr>'Rekapitulace stavby'!Oblast_tisku</vt:lpstr>
      <vt:lpstr>'Seznam figur'!Oblast_tisku</vt:lpstr>
      <vt:lpstr>'SO 201.1 - HTÚ'!Oblast_tisku</vt:lpstr>
      <vt:lpstr>'SO 203.1 - Komunikace a z...'!Oblast_tisku</vt:lpstr>
      <vt:lpstr>'SO 203.2 - Odvodnění'!Oblast_tisku</vt:lpstr>
      <vt:lpstr>'SO 203.3 - Dopravní značení'!Oblast_tisku</vt:lpstr>
      <vt:lpstr>'SO 203.4.2 - Následná péč...'!Oblast_tisku</vt:lpstr>
      <vt:lpstr>'SO 203.5 - Úprava podloží...'!Oblast_tisku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tuscher</dc:creator>
  <cp:lastModifiedBy>Pavel Bainar</cp:lastModifiedBy>
  <dcterms:created xsi:type="dcterms:W3CDTF">2021-11-16T12:37:51Z</dcterms:created>
  <dcterms:modified xsi:type="dcterms:W3CDTF">2021-11-29T08:00:10Z</dcterms:modified>
</cp:coreProperties>
</file>